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0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gest.sharepoint.com/sites/MACLINEA-Restructuring/Documentos Compartilhados/Restructuring/1_Data_Room/"/>
    </mc:Choice>
  </mc:AlternateContent>
  <xr:revisionPtr revIDLastSave="224" documentId="8_{9204070A-6411-435E-AB10-3D1B19187D4D}" xr6:coauthVersionLast="47" xr6:coauthVersionMax="47" xr10:uidLastSave="{C5CBED2B-9199-4284-9D6B-D11CCC18B0BD}"/>
  <bookViews>
    <workbookView xWindow="-108" yWindow="-108" windowWidth="23256" windowHeight="12456" tabRatio="915" xr2:uid="{B460E086-3BD6-41CA-915B-8ED6F32EF29C}"/>
  </bookViews>
  <sheets>
    <sheet name="Sumário" sheetId="13" r:id="rId1"/>
    <sheet name="Estrutura_Mínima_BEP" sheetId="5" r:id="rId2"/>
    <sheet name="Mapa_Endividamento" sheetId="7" r:id="rId3"/>
    <sheet name="Empréstimos_e_Financiamento" sheetId="8" r:id="rId4"/>
    <sheet name="Premissas_Receita" sheetId="2" r:id="rId5"/>
    <sheet name="Premissas_COGS" sheetId="3" r:id="rId6"/>
    <sheet name="Custos e Despesas Estrutura" sheetId="11" r:id="rId7"/>
    <sheet name="Dividas tributárias" sheetId="10" r:id="rId8"/>
    <sheet name="Aging_fornecedores" sheetId="9" r:id="rId9"/>
    <sheet name="Análise_Rescisões_Estrutura" sheetId="6" r:id="rId10"/>
  </sheets>
  <definedNames>
    <definedName name="_xlnm._FilterDatabase" localSheetId="8" hidden="1">Aging_fornecedores!$B$10:$O$408</definedName>
    <definedName name="_xlnm._FilterDatabase" localSheetId="9" hidden="1">Análise_Rescisões_Estrutura!$A$5:$K$85</definedName>
    <definedName name="_xlnm._FilterDatabase" localSheetId="6" hidden="1">'Custos e Despesas Estrutura'!$B$2:$P$2</definedName>
    <definedName name="_xlnm._FilterDatabase" localSheetId="7" hidden="1">'Dividas tributárias'!$A$7:$I$7</definedName>
    <definedName name="_xlnm._FilterDatabase" localSheetId="3" hidden="1">Empréstimos_e_Financiamento!$A$7:$P$38</definedName>
    <definedName name="_xlnm._FilterDatabase" localSheetId="2" hidden="1">Mapa_Endividamento!$B$4:$N$50</definedName>
    <definedName name="AA" localSheetId="8">#REF!</definedName>
    <definedName name="AA" localSheetId="7">#REF!</definedName>
    <definedName name="AA">#REF!</definedName>
    <definedName name="aaa">#REF!</definedName>
    <definedName name="bu" localSheetId="8">#REF!</definedName>
    <definedName name="bu" localSheetId="7">#REF!</definedName>
    <definedName name="bu">#REF!</definedName>
    <definedName name="cenarios">#REF!</definedName>
    <definedName name="CSM" localSheetId="8">#REF!</definedName>
    <definedName name="CSM" localSheetId="7">#REF!</definedName>
    <definedName name="CSM">#REF!</definedName>
    <definedName name="CUSTOS3" localSheetId="8">#REF!</definedName>
    <definedName name="CUSTOS3" localSheetId="7">#REF!</definedName>
    <definedName name="CUSTOS3">#REF!</definedName>
    <definedName name="DATA_QI" localSheetId="8">#REF!</definedName>
    <definedName name="DATA_QI" localSheetId="7">#REF!</definedName>
    <definedName name="DATA_QI">#REF!</definedName>
    <definedName name="fe" localSheetId="8">#REF!</definedName>
    <definedName name="fe" localSheetId="7">#REF!</definedName>
    <definedName name="fe">#REF!</definedName>
    <definedName name="fgts" localSheetId="8">#REF!</definedName>
    <definedName name="fgts" localSheetId="7">#REF!</definedName>
    <definedName name="fgts">#REF!</definedName>
    <definedName name="fgts2" localSheetId="8">#REF!</definedName>
    <definedName name="fgts2" localSheetId="7">#REF!</definedName>
    <definedName name="fgts2">#REF!</definedName>
    <definedName name="Início_do_projeto" localSheetId="8">#REF!</definedName>
    <definedName name="Início_do_projeto" localSheetId="7">#REF!</definedName>
    <definedName name="Início_do_projeto">#REF!</definedName>
    <definedName name="MAC" localSheetId="8">#REF!</definedName>
    <definedName name="MAC" localSheetId="7">#REF!</definedName>
    <definedName name="MAC">#REF!</definedName>
    <definedName name="oo" localSheetId="8">#REF!</definedName>
    <definedName name="oo" localSheetId="7">#REF!</definedName>
    <definedName name="oo">#REF!</definedName>
    <definedName name="PIPELINE" localSheetId="8">#REF!</definedName>
    <definedName name="PIPELINE" localSheetId="7">#REF!</definedName>
    <definedName name="PIPELINE">#REF!</definedName>
    <definedName name="PIPELINE2" localSheetId="8">#REF!</definedName>
    <definedName name="PIPELINE2" localSheetId="7">#REF!</definedName>
    <definedName name="PIPELINE2">#REF!</definedName>
    <definedName name="possibilidades">#REF!</definedName>
    <definedName name="PROBABILIDADE" localSheetId="8">#REF!</definedName>
    <definedName name="PROBABILIDADE" localSheetId="7">#REF!</definedName>
    <definedName name="PROBABILIDADE">#REF!</definedName>
    <definedName name="PROBABILIDADE2" localSheetId="8">#REF!</definedName>
    <definedName name="PROBABILIDADE2" localSheetId="7">#REF!</definedName>
    <definedName name="PROBABILIDADE2">#REF!</definedName>
    <definedName name="Semana_de_exibição" localSheetId="8">#REF!</definedName>
    <definedName name="Semana_de_exibição" localSheetId="7">#REF!</definedName>
    <definedName name="Semana_de_exibição">#REF!</definedName>
    <definedName name="TP_FLUXO" localSheetId="8">#REF!</definedName>
    <definedName name="TP_FLUXO" localSheetId="7">#REF!</definedName>
    <definedName name="TP_FLUXO">#REF!</definedName>
    <definedName name="TP_FLUXO2" localSheetId="8">#REF!</definedName>
    <definedName name="TP_FLUXO2" localSheetId="7">#REF!</definedName>
    <definedName name="TP_FLUXO2">#REF!</definedName>
    <definedName name="XX" localSheetId="8">#REF!</definedName>
    <definedName name="XX" localSheetId="7">#REF!</definedName>
    <definedName name="XX">#REF!</definedName>
    <definedName name="XXX" localSheetId="8">#REF!</definedName>
    <definedName name="XXX" localSheetId="7">#REF!</definedName>
    <definedName name="XXX">#REF!</definedName>
    <definedName name="YES_NO" localSheetId="8">#REF!</definedName>
    <definedName name="YES_NO" localSheetId="7">#REF!</definedName>
    <definedName name="YES_NO">#REF!</definedName>
  </definedNames>
  <calcPr calcId="191029"/>
  <pivotCaches>
    <pivotCache cacheId="9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8" l="1"/>
  <c r="F32" i="7"/>
  <c r="H85" i="5" l="1"/>
  <c r="K82" i="5"/>
  <c r="H82" i="5"/>
  <c r="K78" i="5"/>
  <c r="H78" i="5"/>
  <c r="K73" i="5"/>
  <c r="K71" i="5"/>
  <c r="H71" i="5"/>
  <c r="K65" i="5"/>
  <c r="K62" i="5"/>
  <c r="H62" i="5"/>
  <c r="K46" i="5"/>
  <c r="K47" i="5"/>
  <c r="K48" i="5"/>
  <c r="K49" i="5"/>
  <c r="K50" i="5"/>
  <c r="K51" i="5"/>
  <c r="K52" i="5"/>
  <c r="K53" i="5"/>
  <c r="K54" i="5"/>
  <c r="K45" i="5"/>
  <c r="H46" i="5"/>
  <c r="H47" i="5"/>
  <c r="H48" i="5"/>
  <c r="H49" i="5"/>
  <c r="H50" i="5"/>
  <c r="H51" i="5"/>
  <c r="H52" i="5"/>
  <c r="H53" i="5"/>
  <c r="H54" i="5"/>
  <c r="H45" i="5"/>
  <c r="L14" i="3" l="1"/>
  <c r="K14" i="3" s="1"/>
  <c r="O14" i="2" s="1"/>
  <c r="L13" i="3"/>
  <c r="K13" i="3"/>
  <c r="L12" i="3"/>
  <c r="K12" i="3"/>
  <c r="L11" i="3"/>
  <c r="K11" i="3"/>
  <c r="J46" i="7"/>
  <c r="F46" i="7"/>
  <c r="J45" i="7"/>
  <c r="J47" i="7" s="1"/>
  <c r="F45" i="7"/>
  <c r="F43" i="7"/>
  <c r="J43" i="7" s="1"/>
  <c r="F42" i="7"/>
  <c r="F41" i="7"/>
  <c r="J41" i="7" s="1"/>
  <c r="F40" i="7"/>
  <c r="J40" i="7" s="1"/>
  <c r="F39" i="7"/>
  <c r="J39" i="7" s="1"/>
  <c r="F38" i="7"/>
  <c r="J38" i="7" s="1"/>
  <c r="J42" i="7"/>
  <c r="P4" i="10"/>
  <c r="P3" i="10" s="1"/>
  <c r="Q4" i="10"/>
  <c r="Q3" i="10" s="1"/>
  <c r="R4" i="10"/>
  <c r="R3" i="10" s="1"/>
  <c r="S4" i="10"/>
  <c r="S3" i="10" s="1"/>
  <c r="T4" i="10"/>
  <c r="T3" i="10" s="1"/>
  <c r="U4" i="10"/>
  <c r="U3" i="10" s="1"/>
  <c r="M7" i="10"/>
  <c r="Y7" i="10" s="1"/>
  <c r="N7" i="10"/>
  <c r="O7" i="10"/>
  <c r="V7" i="10"/>
  <c r="Z7" i="10"/>
  <c r="L8" i="10"/>
  <c r="X9" i="10"/>
  <c r="I13" i="10"/>
  <c r="I21" i="10"/>
  <c r="D23" i="10"/>
  <c r="I25" i="10"/>
  <c r="I26" i="10"/>
  <c r="I27" i="10"/>
  <c r="H28" i="10"/>
  <c r="Y64" i="10"/>
  <c r="Y65" i="10"/>
  <c r="Y66" i="10"/>
  <c r="Y67" i="10"/>
  <c r="Y68" i="10"/>
  <c r="D11" i="9"/>
  <c r="B12" i="9"/>
  <c r="D12" i="9"/>
  <c r="AN12" i="9"/>
  <c r="B13" i="9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D13" i="9"/>
  <c r="AN13" i="9"/>
  <c r="D14" i="9"/>
  <c r="AN14" i="9"/>
  <c r="D15" i="9"/>
  <c r="F34" i="7" s="1"/>
  <c r="AN15" i="9"/>
  <c r="D16" i="9"/>
  <c r="AN16" i="9"/>
  <c r="D17" i="9"/>
  <c r="AN17" i="9"/>
  <c r="D18" i="9"/>
  <c r="AN18" i="9"/>
  <c r="D19" i="9"/>
  <c r="D20" i="9"/>
  <c r="D21" i="9"/>
  <c r="F35" i="7" s="1"/>
  <c r="D22" i="9"/>
  <c r="D23" i="9"/>
  <c r="D24" i="9"/>
  <c r="D25" i="9"/>
  <c r="D26" i="9"/>
  <c r="B27" i="9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F36" i="7" s="1"/>
  <c r="D43" i="9"/>
  <c r="D44" i="9"/>
  <c r="D45" i="9"/>
  <c r="D46" i="9"/>
  <c r="D47" i="9"/>
  <c r="D48" i="9"/>
  <c r="D49" i="9"/>
  <c r="D50" i="9"/>
  <c r="B51" i="9"/>
  <c r="B52" i="9" s="1"/>
  <c r="B53" i="9" s="1"/>
  <c r="B54" i="9" s="1"/>
  <c r="B55" i="9" s="1"/>
  <c r="B56" i="9" s="1"/>
  <c r="B57" i="9" s="1"/>
  <c r="B58" i="9" s="1"/>
  <c r="B59" i="9" s="1"/>
  <c r="D51" i="9"/>
  <c r="D52" i="9"/>
  <c r="D53" i="9"/>
  <c r="D54" i="9"/>
  <c r="D55" i="9"/>
  <c r="D56" i="9"/>
  <c r="D57" i="9"/>
  <c r="D58" i="9"/>
  <c r="D59" i="9"/>
  <c r="B60" i="9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M222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B129" i="9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B148" i="9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D148" i="9"/>
  <c r="D149" i="9"/>
  <c r="D150" i="9"/>
  <c r="D151" i="9"/>
  <c r="D152" i="9"/>
  <c r="D153" i="9"/>
  <c r="D154" i="9"/>
  <c r="D155" i="9"/>
  <c r="D156" i="9"/>
  <c r="M156" i="9"/>
  <c r="D157" i="9"/>
  <c r="D158" i="9"/>
  <c r="D159" i="9"/>
  <c r="D160" i="9"/>
  <c r="D161" i="9"/>
  <c r="K161" i="9"/>
  <c r="L161" i="9"/>
  <c r="M161" i="9"/>
  <c r="N161" i="9"/>
  <c r="O161" i="9"/>
  <c r="D162" i="9"/>
  <c r="D163" i="9"/>
  <c r="D164" i="9"/>
  <c r="D165" i="9"/>
  <c r="D166" i="9"/>
  <c r="D167" i="9"/>
  <c r="D168" i="9"/>
  <c r="B169" i="9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H222" i="9"/>
  <c r="I222" i="9"/>
  <c r="J222" i="9"/>
  <c r="K222" i="9"/>
  <c r="L222" i="9"/>
  <c r="N222" i="9"/>
  <c r="O222" i="9"/>
  <c r="D223" i="9"/>
  <c r="D224" i="9"/>
  <c r="D225" i="9"/>
  <c r="B226" i="9"/>
  <c r="B227" i="9" s="1"/>
  <c r="B228" i="9" s="1"/>
  <c r="B229" i="9" s="1"/>
  <c r="B230" i="9" s="1"/>
  <c r="B231" i="9" s="1"/>
  <c r="D226" i="9"/>
  <c r="D227" i="9"/>
  <c r="D228" i="9"/>
  <c r="D229" i="9"/>
  <c r="D230" i="9"/>
  <c r="D231" i="9"/>
  <c r="B232" i="9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D232" i="9"/>
  <c r="D233" i="9"/>
  <c r="D234" i="9"/>
  <c r="D235" i="9"/>
  <c r="D236" i="9"/>
  <c r="D237" i="9"/>
  <c r="D238" i="9"/>
  <c r="J358" i="9"/>
  <c r="D239" i="9"/>
  <c r="D240" i="9"/>
  <c r="D241" i="9"/>
  <c r="D242" i="9"/>
  <c r="D243" i="9"/>
  <c r="D244" i="9"/>
  <c r="D245" i="9"/>
  <c r="H245" i="9"/>
  <c r="I245" i="9"/>
  <c r="J245" i="9"/>
  <c r="K245" i="9"/>
  <c r="L245" i="9"/>
  <c r="M245" i="9"/>
  <c r="N245" i="9"/>
  <c r="O245" i="9"/>
  <c r="D246" i="9"/>
  <c r="D247" i="9"/>
  <c r="D248" i="9"/>
  <c r="B249" i="9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D249" i="9"/>
  <c r="D250" i="9"/>
  <c r="D251" i="9"/>
  <c r="D252" i="9"/>
  <c r="H252" i="9"/>
  <c r="M252" i="9"/>
  <c r="D253" i="9"/>
  <c r="D254" i="9"/>
  <c r="D255" i="9"/>
  <c r="D256" i="9"/>
  <c r="D257" i="9"/>
  <c r="D258" i="9"/>
  <c r="D259" i="9"/>
  <c r="D260" i="9"/>
  <c r="D261" i="9"/>
  <c r="H261" i="9"/>
  <c r="I261" i="9"/>
  <c r="J261" i="9"/>
  <c r="M261" i="9"/>
  <c r="N261" i="9"/>
  <c r="O261" i="9"/>
  <c r="D262" i="9"/>
  <c r="L262" i="9"/>
  <c r="M262" i="9"/>
  <c r="D263" i="9"/>
  <c r="D264" i="9"/>
  <c r="D265" i="9"/>
  <c r="D266" i="9"/>
  <c r="D267" i="9"/>
  <c r="D268" i="9"/>
  <c r="D269" i="9"/>
  <c r="H269" i="9"/>
  <c r="P269" i="9" s="1"/>
  <c r="I269" i="9"/>
  <c r="J269" i="9"/>
  <c r="K269" i="9"/>
  <c r="L269" i="9"/>
  <c r="M269" i="9"/>
  <c r="N269" i="9"/>
  <c r="O269" i="9"/>
  <c r="D270" i="9"/>
  <c r="D271" i="9"/>
  <c r="H271" i="9"/>
  <c r="I271" i="9"/>
  <c r="J271" i="9"/>
  <c r="K271" i="9"/>
  <c r="L271" i="9"/>
  <c r="M271" i="9"/>
  <c r="N271" i="9"/>
  <c r="O271" i="9"/>
  <c r="D272" i="9"/>
  <c r="D273" i="9"/>
  <c r="D274" i="9"/>
  <c r="H274" i="9"/>
  <c r="I274" i="9"/>
  <c r="J274" i="9"/>
  <c r="K274" i="9"/>
  <c r="L274" i="9"/>
  <c r="M274" i="9"/>
  <c r="N274" i="9"/>
  <c r="O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H292" i="9"/>
  <c r="I292" i="9"/>
  <c r="J292" i="9"/>
  <c r="K292" i="9"/>
  <c r="L292" i="9"/>
  <c r="M292" i="9"/>
  <c r="N292" i="9"/>
  <c r="O292" i="9"/>
  <c r="D293" i="9"/>
  <c r="D294" i="9"/>
  <c r="D295" i="9"/>
  <c r="D296" i="9"/>
  <c r="D297" i="9"/>
  <c r="D298" i="9"/>
  <c r="D299" i="9"/>
  <c r="D300" i="9"/>
  <c r="H300" i="9"/>
  <c r="I300" i="9"/>
  <c r="J300" i="9"/>
  <c r="K300" i="9"/>
  <c r="L300" i="9"/>
  <c r="M300" i="9"/>
  <c r="N300" i="9"/>
  <c r="O300" i="9"/>
  <c r="D301" i="9"/>
  <c r="D302" i="9"/>
  <c r="D303" i="9"/>
  <c r="B304" i="9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B374" i="9" s="1"/>
  <c r="B375" i="9" s="1"/>
  <c r="B376" i="9" s="1"/>
  <c r="B377" i="9" s="1"/>
  <c r="B378" i="9" s="1"/>
  <c r="B379" i="9" s="1"/>
  <c r="B380" i="9" s="1"/>
  <c r="B381" i="9" s="1"/>
  <c r="B382" i="9" s="1"/>
  <c r="B383" i="9" s="1"/>
  <c r="B384" i="9" s="1"/>
  <c r="B385" i="9" s="1"/>
  <c r="B386" i="9" s="1"/>
  <c r="B387" i="9" s="1"/>
  <c r="B388" i="9" s="1"/>
  <c r="B389" i="9" s="1"/>
  <c r="B390" i="9" s="1"/>
  <c r="B391" i="9" s="1"/>
  <c r="B392" i="9" s="1"/>
  <c r="B393" i="9" s="1"/>
  <c r="B394" i="9" s="1"/>
  <c r="B395" i="9" s="1"/>
  <c r="B396" i="9" s="1"/>
  <c r="B397" i="9" s="1"/>
  <c r="B398" i="9" s="1"/>
  <c r="B399" i="9" s="1"/>
  <c r="B400" i="9" s="1"/>
  <c r="B401" i="9" s="1"/>
  <c r="B402" i="9" s="1"/>
  <c r="B403" i="9" s="1"/>
  <c r="B404" i="9" s="1"/>
  <c r="B405" i="9" s="1"/>
  <c r="B406" i="9" s="1"/>
  <c r="B407" i="9" s="1"/>
  <c r="B408" i="9" s="1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O318" i="9"/>
  <c r="D319" i="9"/>
  <c r="D320" i="9"/>
  <c r="D321" i="9"/>
  <c r="D322" i="9"/>
  <c r="D323" i="9"/>
  <c r="D324" i="9"/>
  <c r="O324" i="9"/>
  <c r="D325" i="9"/>
  <c r="D326" i="9"/>
  <c r="H326" i="9"/>
  <c r="I326" i="9"/>
  <c r="J326" i="9"/>
  <c r="D327" i="9"/>
  <c r="D328" i="9"/>
  <c r="D329" i="9"/>
  <c r="D330" i="9"/>
  <c r="D331" i="9"/>
  <c r="D332" i="9"/>
  <c r="D333" i="9"/>
  <c r="D334" i="9"/>
  <c r="N334" i="9"/>
  <c r="D335" i="9"/>
  <c r="D336" i="9"/>
  <c r="H336" i="9"/>
  <c r="P336" i="9" s="1"/>
  <c r="I336" i="9"/>
  <c r="J336" i="9"/>
  <c r="K336" i="9"/>
  <c r="L336" i="9"/>
  <c r="M336" i="9"/>
  <c r="N336" i="9"/>
  <c r="O336" i="9"/>
  <c r="D337" i="9"/>
  <c r="D338" i="9"/>
  <c r="D339" i="9"/>
  <c r="D340" i="9"/>
  <c r="H340" i="9"/>
  <c r="I340" i="9"/>
  <c r="J340" i="9"/>
  <c r="O340" i="9"/>
  <c r="D341" i="9"/>
  <c r="D342" i="9"/>
  <c r="D343" i="9"/>
  <c r="D344" i="9"/>
  <c r="D345" i="9"/>
  <c r="H345" i="9"/>
  <c r="I345" i="9"/>
  <c r="M345" i="9"/>
  <c r="O345" i="9"/>
  <c r="D346" i="9"/>
  <c r="H346" i="9"/>
  <c r="P346" i="9" s="1"/>
  <c r="I346" i="9"/>
  <c r="J346" i="9"/>
  <c r="K346" i="9"/>
  <c r="L346" i="9"/>
  <c r="M346" i="9"/>
  <c r="N346" i="9"/>
  <c r="O346" i="9"/>
  <c r="D347" i="9"/>
  <c r="J347" i="9"/>
  <c r="D348" i="9"/>
  <c r="H348" i="9"/>
  <c r="P348" i="9" s="1"/>
  <c r="I348" i="9"/>
  <c r="J348" i="9"/>
  <c r="K348" i="9"/>
  <c r="L348" i="9"/>
  <c r="M348" i="9"/>
  <c r="N348" i="9"/>
  <c r="O348" i="9"/>
  <c r="D349" i="9"/>
  <c r="D350" i="9"/>
  <c r="D351" i="9"/>
  <c r="D352" i="9"/>
  <c r="D353" i="9"/>
  <c r="D354" i="9"/>
  <c r="H354" i="9"/>
  <c r="I354" i="9"/>
  <c r="J354" i="9"/>
  <c r="K354" i="9"/>
  <c r="L354" i="9"/>
  <c r="M354" i="9"/>
  <c r="N354" i="9"/>
  <c r="O354" i="9"/>
  <c r="D355" i="9"/>
  <c r="H355" i="9"/>
  <c r="I355" i="9"/>
  <c r="J355" i="9"/>
  <c r="K355" i="9"/>
  <c r="L355" i="9"/>
  <c r="M355" i="9"/>
  <c r="N355" i="9"/>
  <c r="O355" i="9"/>
  <c r="D356" i="9"/>
  <c r="D357" i="9"/>
  <c r="D358" i="9"/>
  <c r="H358" i="9"/>
  <c r="P358" i="9" s="1"/>
  <c r="I358" i="9"/>
  <c r="K358" i="9"/>
  <c r="L358" i="9"/>
  <c r="M358" i="9"/>
  <c r="N358" i="9"/>
  <c r="O358" i="9"/>
  <c r="D359" i="9"/>
  <c r="I359" i="9"/>
  <c r="J359" i="9"/>
  <c r="K359" i="9"/>
  <c r="M359" i="9"/>
  <c r="N359" i="9"/>
  <c r="D360" i="9"/>
  <c r="D361" i="9"/>
  <c r="D362" i="9"/>
  <c r="I362" i="9"/>
  <c r="J362" i="9"/>
  <c r="K362" i="9"/>
  <c r="L362" i="9"/>
  <c r="D363" i="9"/>
  <c r="H363" i="9"/>
  <c r="P363" i="9" s="1"/>
  <c r="I363" i="9"/>
  <c r="J363" i="9"/>
  <c r="K363" i="9"/>
  <c r="L363" i="9"/>
  <c r="M363" i="9"/>
  <c r="N363" i="9"/>
  <c r="O363" i="9"/>
  <c r="D364" i="9"/>
  <c r="H364" i="9"/>
  <c r="I364" i="9"/>
  <c r="J364" i="9"/>
  <c r="K364" i="9"/>
  <c r="L364" i="9"/>
  <c r="M364" i="9"/>
  <c r="N364" i="9"/>
  <c r="D365" i="9"/>
  <c r="D366" i="9"/>
  <c r="D367" i="9"/>
  <c r="D368" i="9"/>
  <c r="D369" i="9"/>
  <c r="I369" i="9"/>
  <c r="J369" i="9"/>
  <c r="K369" i="9"/>
  <c r="D370" i="9"/>
  <c r="D371" i="9"/>
  <c r="D372" i="9"/>
  <c r="D373" i="9"/>
  <c r="D374" i="9"/>
  <c r="I374" i="9"/>
  <c r="D375" i="9"/>
  <c r="D376" i="9"/>
  <c r="H376" i="9"/>
  <c r="J376" i="9"/>
  <c r="K376" i="9"/>
  <c r="L376" i="9"/>
  <c r="M376" i="9"/>
  <c r="N376" i="9"/>
  <c r="O376" i="9"/>
  <c r="D377" i="9"/>
  <c r="D378" i="9"/>
  <c r="D379" i="9"/>
  <c r="D380" i="9"/>
  <c r="H380" i="9"/>
  <c r="I380" i="9"/>
  <c r="J380" i="9"/>
  <c r="K380" i="9"/>
  <c r="L380" i="9"/>
  <c r="M380" i="9"/>
  <c r="N380" i="9"/>
  <c r="O380" i="9"/>
  <c r="P380" i="9"/>
  <c r="D381" i="9"/>
  <c r="D382" i="9"/>
  <c r="D383" i="9"/>
  <c r="D384" i="9"/>
  <c r="D385" i="9"/>
  <c r="H385" i="9"/>
  <c r="I385" i="9"/>
  <c r="J385" i="9"/>
  <c r="K385" i="9"/>
  <c r="L385" i="9"/>
  <c r="N385" i="9"/>
  <c r="P385" i="9"/>
  <c r="D386" i="9"/>
  <c r="L386" i="9"/>
  <c r="D387" i="9"/>
  <c r="D388" i="9"/>
  <c r="D389" i="9"/>
  <c r="D390" i="9"/>
  <c r="O390" i="9"/>
  <c r="D391" i="9"/>
  <c r="D392" i="9"/>
  <c r="D393" i="9"/>
  <c r="D394" i="9"/>
  <c r="D395" i="9"/>
  <c r="L395" i="9"/>
  <c r="M395" i="9"/>
  <c r="N395" i="9"/>
  <c r="D396" i="9"/>
  <c r="D397" i="9"/>
  <c r="H397" i="9"/>
  <c r="I397" i="9"/>
  <c r="J397" i="9"/>
  <c r="K397" i="9"/>
  <c r="L397" i="9"/>
  <c r="M397" i="9"/>
  <c r="N397" i="9"/>
  <c r="O397" i="9"/>
  <c r="D398" i="9"/>
  <c r="I398" i="9"/>
  <c r="K398" i="9"/>
  <c r="L398" i="9"/>
  <c r="M398" i="9"/>
  <c r="D399" i="9"/>
  <c r="H399" i="9"/>
  <c r="D400" i="9"/>
  <c r="H400" i="9"/>
  <c r="I400" i="9"/>
  <c r="J400" i="9"/>
  <c r="L400" i="9"/>
  <c r="M400" i="9"/>
  <c r="N400" i="9"/>
  <c r="O400" i="9"/>
  <c r="D401" i="9"/>
  <c r="H401" i="9"/>
  <c r="J401" i="9"/>
  <c r="K401" i="9"/>
  <c r="D402" i="9"/>
  <c r="J402" i="9"/>
  <c r="L402" i="9"/>
  <c r="M402" i="9"/>
  <c r="O402" i="9"/>
  <c r="D403" i="9"/>
  <c r="J403" i="9"/>
  <c r="K403" i="9"/>
  <c r="L403" i="9"/>
  <c r="M403" i="9"/>
  <c r="D404" i="9"/>
  <c r="D405" i="9"/>
  <c r="D406" i="9"/>
  <c r="H406" i="9"/>
  <c r="I406" i="9"/>
  <c r="D407" i="9"/>
  <c r="H407" i="9"/>
  <c r="P407" i="9" s="1"/>
  <c r="I407" i="9"/>
  <c r="J407" i="9"/>
  <c r="K407" i="9"/>
  <c r="L407" i="9"/>
  <c r="M407" i="9"/>
  <c r="N407" i="9"/>
  <c r="D408" i="9"/>
  <c r="K408" i="9"/>
  <c r="H334" i="9"/>
  <c r="K334" i="9"/>
  <c r="I321" i="9"/>
  <c r="O364" i="9"/>
  <c r="M362" i="9"/>
  <c r="O407" i="9"/>
  <c r="H324" i="9"/>
  <c r="K167" i="9"/>
  <c r="K218" i="9"/>
  <c r="I401" i="9"/>
  <c r="H302" i="9"/>
  <c r="K326" i="9"/>
  <c r="N403" i="9"/>
  <c r="I376" i="9"/>
  <c r="I347" i="9"/>
  <c r="O395" i="9"/>
  <c r="K386" i="9"/>
  <c r="K340" i="9"/>
  <c r="H359" i="9"/>
  <c r="N345" i="9"/>
  <c r="K400" i="9"/>
  <c r="M203" i="9"/>
  <c r="H357" i="9"/>
  <c r="M332" i="9"/>
  <c r="I367" i="9"/>
  <c r="I349" i="9"/>
  <c r="K322" i="9"/>
  <c r="M391" i="9"/>
  <c r="O277" i="9"/>
  <c r="K379" i="9"/>
  <c r="H32" i="5"/>
  <c r="K32" i="5" s="1"/>
  <c r="I6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M24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G37" i="8"/>
  <c r="T37" i="8" s="1"/>
  <c r="H37" i="8"/>
  <c r="I37" i="8"/>
  <c r="M37" i="8"/>
  <c r="G5" i="7"/>
  <c r="I5" i="7"/>
  <c r="G6" i="7"/>
  <c r="I6" i="7"/>
  <c r="G7" i="7"/>
  <c r="G8" i="7"/>
  <c r="G9" i="7"/>
  <c r="G10" i="7"/>
  <c r="F11" i="7"/>
  <c r="J11" i="7"/>
  <c r="F12" i="7"/>
  <c r="G12" i="7"/>
  <c r="J12" i="7"/>
  <c r="J16" i="7" s="1"/>
  <c r="M12" i="7"/>
  <c r="G13" i="7"/>
  <c r="F14" i="7"/>
  <c r="G14" i="7"/>
  <c r="M14" i="7"/>
  <c r="G15" i="7"/>
  <c r="I15" i="7"/>
  <c r="C17" i="7"/>
  <c r="D17" i="7"/>
  <c r="F17" i="7"/>
  <c r="G17" i="7"/>
  <c r="J17" i="7"/>
  <c r="M17" i="7"/>
  <c r="N17" i="7"/>
  <c r="C18" i="7"/>
  <c r="D18" i="7"/>
  <c r="F18" i="7"/>
  <c r="G18" i="7"/>
  <c r="J18" i="7"/>
  <c r="M18" i="7"/>
  <c r="N18" i="7"/>
  <c r="C19" i="7"/>
  <c r="D19" i="7"/>
  <c r="F19" i="7"/>
  <c r="J19" i="7"/>
  <c r="M19" i="7"/>
  <c r="N19" i="7"/>
  <c r="C20" i="7"/>
  <c r="D20" i="7"/>
  <c r="F20" i="7"/>
  <c r="J20" i="7"/>
  <c r="M20" i="7"/>
  <c r="N20" i="7"/>
  <c r="C21" i="7"/>
  <c r="D21" i="7"/>
  <c r="F21" i="7"/>
  <c r="G21" i="7"/>
  <c r="J21" i="7"/>
  <c r="M21" i="7"/>
  <c r="N21" i="7"/>
  <c r="C22" i="7"/>
  <c r="D22" i="7"/>
  <c r="F22" i="7"/>
  <c r="G22" i="7"/>
  <c r="J22" i="7"/>
  <c r="M22" i="7"/>
  <c r="N22" i="7"/>
  <c r="C23" i="7"/>
  <c r="D23" i="7"/>
  <c r="F23" i="7"/>
  <c r="G23" i="7"/>
  <c r="J23" i="7"/>
  <c r="M23" i="7"/>
  <c r="N23" i="7"/>
  <c r="C24" i="7"/>
  <c r="D24" i="7"/>
  <c r="F24" i="7"/>
  <c r="J24" i="7"/>
  <c r="M24" i="7"/>
  <c r="N24" i="7"/>
  <c r="C25" i="7"/>
  <c r="D25" i="7"/>
  <c r="F25" i="7"/>
  <c r="J25" i="7"/>
  <c r="M25" i="7"/>
  <c r="N25" i="7"/>
  <c r="F27" i="7"/>
  <c r="G27" i="7"/>
  <c r="F28" i="7"/>
  <c r="G28" i="7"/>
  <c r="J29" i="7"/>
  <c r="G30" i="7"/>
  <c r="G31" i="7"/>
  <c r="J32" i="7"/>
  <c r="K4" i="6"/>
  <c r="L4" i="6"/>
  <c r="M4" i="6"/>
  <c r="I85" i="6"/>
  <c r="J85" i="6"/>
  <c r="G87" i="6"/>
  <c r="G88" i="6" s="1"/>
  <c r="H87" i="6"/>
  <c r="H88" i="6" s="1"/>
  <c r="F7" i="5"/>
  <c r="A17" i="5" s="1"/>
  <c r="F13" i="5"/>
  <c r="A23" i="5" s="1"/>
  <c r="A16" i="5"/>
  <c r="L16" i="5"/>
  <c r="L17" i="5"/>
  <c r="F19" i="5"/>
  <c r="A28" i="5" s="1"/>
  <c r="A22" i="5"/>
  <c r="F25" i="5"/>
  <c r="A34" i="5" s="1"/>
  <c r="A29" i="5"/>
  <c r="F31" i="5"/>
  <c r="A40" i="5" s="1"/>
  <c r="A35" i="5"/>
  <c r="L40" i="5"/>
  <c r="A41" i="5"/>
  <c r="L41" i="5"/>
  <c r="F44" i="5"/>
  <c r="F56" i="5"/>
  <c r="H56" i="5"/>
  <c r="F70" i="5"/>
  <c r="F80" i="5"/>
  <c r="K80" i="5"/>
  <c r="H80" i="5"/>
  <c r="F90" i="5"/>
  <c r="K90" i="5"/>
  <c r="H92" i="5"/>
  <c r="H90" i="5" s="1"/>
  <c r="G5" i="3"/>
  <c r="I5" i="3" s="1"/>
  <c r="G6" i="3"/>
  <c r="I6" i="3"/>
  <c r="G7" i="3"/>
  <c r="I7" i="3" s="1"/>
  <c r="G11" i="3"/>
  <c r="I11" i="3" s="1"/>
  <c r="G12" i="3"/>
  <c r="I12" i="3"/>
  <c r="O12" i="2"/>
  <c r="G13" i="3"/>
  <c r="I13" i="3" s="1"/>
  <c r="P13" i="3" s="1"/>
  <c r="G14" i="3"/>
  <c r="I14" i="3" s="1"/>
  <c r="G18" i="3"/>
  <c r="I18" i="3" s="1"/>
  <c r="G19" i="3"/>
  <c r="I19" i="3" s="1"/>
  <c r="P19" i="3" s="1"/>
  <c r="O19" i="2"/>
  <c r="G20" i="3"/>
  <c r="I20" i="3" s="1"/>
  <c r="O20" i="2"/>
  <c r="G22" i="3"/>
  <c r="I22" i="3" s="1"/>
  <c r="O22" i="2"/>
  <c r="G23" i="3"/>
  <c r="I23" i="3" s="1"/>
  <c r="P23" i="3" s="1"/>
  <c r="O23" i="2"/>
  <c r="G24" i="3"/>
  <c r="I24" i="3" s="1"/>
  <c r="O24" i="2"/>
  <c r="G25" i="3"/>
  <c r="I25" i="3"/>
  <c r="O25" i="2"/>
  <c r="G26" i="3"/>
  <c r="I26" i="3" s="1"/>
  <c r="P26" i="3" s="1"/>
  <c r="G27" i="3"/>
  <c r="I27" i="3" s="1"/>
  <c r="O27" i="2"/>
  <c r="G28" i="3"/>
  <c r="I28" i="3"/>
  <c r="O28" i="2"/>
  <c r="G29" i="3"/>
  <c r="I29" i="3" s="1"/>
  <c r="P29" i="3" s="1"/>
  <c r="O29" i="2"/>
  <c r="M3" i="2"/>
  <c r="I5" i="2"/>
  <c r="J5" i="2"/>
  <c r="I6" i="2"/>
  <c r="J6" i="2"/>
  <c r="I7" i="2"/>
  <c r="H8" i="5" s="1"/>
  <c r="K8" i="5" s="1"/>
  <c r="J7" i="2"/>
  <c r="M9" i="2"/>
  <c r="G11" i="2"/>
  <c r="I11" i="2" s="1"/>
  <c r="J11" i="2"/>
  <c r="Q11" i="2"/>
  <c r="G12" i="2"/>
  <c r="I12" i="2" s="1"/>
  <c r="J12" i="2"/>
  <c r="G13" i="2"/>
  <c r="I13" i="2"/>
  <c r="J13" i="2"/>
  <c r="K13" i="2" s="1"/>
  <c r="Q13" i="2"/>
  <c r="G14" i="2"/>
  <c r="J14" i="2"/>
  <c r="M16" i="2"/>
  <c r="G18" i="2"/>
  <c r="H18" i="2"/>
  <c r="J18" i="2"/>
  <c r="G19" i="2"/>
  <c r="H19" i="2"/>
  <c r="J19" i="2"/>
  <c r="G20" i="2"/>
  <c r="H20" i="2"/>
  <c r="I20" i="2" s="1"/>
  <c r="J20" i="2"/>
  <c r="P20" i="2"/>
  <c r="Q20" i="2"/>
  <c r="G22" i="2"/>
  <c r="Q22" i="2" s="1"/>
  <c r="H22" i="2"/>
  <c r="I22" i="2" s="1"/>
  <c r="J22" i="2"/>
  <c r="G23" i="2"/>
  <c r="P23" i="2" s="1"/>
  <c r="H23" i="2"/>
  <c r="J23" i="2"/>
  <c r="G24" i="2"/>
  <c r="P24" i="2" s="1"/>
  <c r="H24" i="2"/>
  <c r="J24" i="2"/>
  <c r="G25" i="2"/>
  <c r="P25" i="2" s="1"/>
  <c r="H25" i="2"/>
  <c r="J25" i="2"/>
  <c r="G26" i="2"/>
  <c r="Q26" i="2" s="1"/>
  <c r="H26" i="2"/>
  <c r="I26" i="2" s="1"/>
  <c r="J26" i="2"/>
  <c r="G27" i="2"/>
  <c r="P27" i="2" s="1"/>
  <c r="H27" i="2"/>
  <c r="J27" i="2"/>
  <c r="G28" i="2"/>
  <c r="Q28" i="2" s="1"/>
  <c r="H28" i="2"/>
  <c r="I28" i="2" s="1"/>
  <c r="J28" i="2"/>
  <c r="G29" i="2"/>
  <c r="H29" i="2"/>
  <c r="I29" i="2" s="1"/>
  <c r="J29" i="2"/>
  <c r="P355" i="9" l="1"/>
  <c r="P222" i="9"/>
  <c r="E404" i="9"/>
  <c r="E353" i="9"/>
  <c r="P271" i="9"/>
  <c r="P376" i="9"/>
  <c r="P300" i="9"/>
  <c r="E384" i="9"/>
  <c r="E365" i="9"/>
  <c r="I38" i="8"/>
  <c r="F47" i="7"/>
  <c r="F16" i="7"/>
  <c r="I24" i="7"/>
  <c r="P14" i="2"/>
  <c r="I19" i="2"/>
  <c r="I23" i="2"/>
  <c r="P11" i="2"/>
  <c r="O11" i="2"/>
  <c r="I14" i="2"/>
  <c r="H10" i="5" s="1"/>
  <c r="H9" i="5"/>
  <c r="K9" i="5" s="1"/>
  <c r="P6" i="2"/>
  <c r="H14" i="5"/>
  <c r="K14" i="5" s="1"/>
  <c r="L14" i="5" s="1"/>
  <c r="H15" i="5"/>
  <c r="P12" i="3"/>
  <c r="Q12" i="3" s="1"/>
  <c r="P28" i="3"/>
  <c r="Q28" i="3" s="1"/>
  <c r="N6" i="3"/>
  <c r="P6" i="3" s="1"/>
  <c r="P22" i="3"/>
  <c r="Q22" i="3" s="1"/>
  <c r="P25" i="3"/>
  <c r="R25" i="3" s="1"/>
  <c r="S25" i="3" s="1"/>
  <c r="K56" i="5"/>
  <c r="K70" i="5"/>
  <c r="F43" i="5"/>
  <c r="F108" i="5" s="1"/>
  <c r="H70" i="5"/>
  <c r="F37" i="7"/>
  <c r="I19" i="7"/>
  <c r="J26" i="7"/>
  <c r="J33" i="7" s="1"/>
  <c r="J44" i="7"/>
  <c r="J48" i="7" s="1"/>
  <c r="M8" i="10"/>
  <c r="N8" i="10"/>
  <c r="O8" i="10"/>
  <c r="L9" i="10"/>
  <c r="P9" i="10"/>
  <c r="Q9" i="10"/>
  <c r="T9" i="10"/>
  <c r="R9" i="10"/>
  <c r="S9" i="10"/>
  <c r="U9" i="10"/>
  <c r="X10" i="10"/>
  <c r="P8" i="10"/>
  <c r="U8" i="10"/>
  <c r="T8" i="10"/>
  <c r="S8" i="10"/>
  <c r="R8" i="10"/>
  <c r="I28" i="10"/>
  <c r="Q8" i="10"/>
  <c r="H137" i="9"/>
  <c r="K137" i="9"/>
  <c r="L137" i="9"/>
  <c r="M137" i="9"/>
  <c r="N137" i="9"/>
  <c r="J137" i="9"/>
  <c r="O137" i="9"/>
  <c r="I137" i="9"/>
  <c r="L368" i="9"/>
  <c r="H368" i="9"/>
  <c r="I368" i="9"/>
  <c r="J368" i="9"/>
  <c r="K368" i="9"/>
  <c r="M368" i="9"/>
  <c r="N368" i="9"/>
  <c r="O368" i="9"/>
  <c r="K249" i="9"/>
  <c r="L249" i="9"/>
  <c r="H249" i="9"/>
  <c r="J249" i="9"/>
  <c r="I249" i="9"/>
  <c r="N249" i="9"/>
  <c r="O249" i="9"/>
  <c r="M249" i="9"/>
  <c r="O59" i="9"/>
  <c r="H59" i="9"/>
  <c r="I59" i="9"/>
  <c r="J59" i="9"/>
  <c r="N59" i="9"/>
  <c r="K59" i="9"/>
  <c r="L59" i="9"/>
  <c r="M59" i="9"/>
  <c r="J129" i="9"/>
  <c r="M129" i="9"/>
  <c r="H129" i="9"/>
  <c r="I129" i="9"/>
  <c r="K129" i="9"/>
  <c r="L129" i="9"/>
  <c r="N129" i="9"/>
  <c r="O129" i="9"/>
  <c r="L22" i="9"/>
  <c r="N142" i="9"/>
  <c r="E370" i="9"/>
  <c r="E355" i="9"/>
  <c r="O85" i="9"/>
  <c r="K20" i="9"/>
  <c r="L20" i="9"/>
  <c r="M20" i="9"/>
  <c r="N20" i="9"/>
  <c r="I20" i="9"/>
  <c r="J20" i="9"/>
  <c r="O20" i="9"/>
  <c r="H20" i="9"/>
  <c r="J255" i="9"/>
  <c r="K255" i="9"/>
  <c r="M255" i="9"/>
  <c r="O255" i="9"/>
  <c r="N255" i="9"/>
  <c r="I255" i="9"/>
  <c r="L255" i="9"/>
  <c r="H255" i="9"/>
  <c r="M150" i="9"/>
  <c r="H150" i="9"/>
  <c r="I150" i="9"/>
  <c r="K150" i="9"/>
  <c r="L150" i="9"/>
  <c r="N150" i="9"/>
  <c r="O150" i="9"/>
  <c r="J150" i="9"/>
  <c r="O347" i="9"/>
  <c r="L347" i="9"/>
  <c r="K347" i="9"/>
  <c r="M347" i="9"/>
  <c r="N347" i="9"/>
  <c r="H301" i="9"/>
  <c r="J301" i="9"/>
  <c r="K301" i="9"/>
  <c r="L301" i="9"/>
  <c r="N301" i="9"/>
  <c r="O301" i="9"/>
  <c r="I301" i="9"/>
  <c r="M301" i="9"/>
  <c r="L349" i="9"/>
  <c r="H347" i="9"/>
  <c r="E304" i="9"/>
  <c r="E186" i="9"/>
  <c r="E224" i="9"/>
  <c r="E238" i="9"/>
  <c r="E245" i="9"/>
  <c r="E290" i="9"/>
  <c r="E294" i="9"/>
  <c r="E321" i="9"/>
  <c r="E310" i="9"/>
  <c r="E315" i="9"/>
  <c r="E407" i="9"/>
  <c r="E366" i="9"/>
  <c r="E331" i="9"/>
  <c r="E346" i="9"/>
  <c r="E351" i="9"/>
  <c r="E356" i="9"/>
  <c r="E361" i="9"/>
  <c r="E373" i="9"/>
  <c r="E385" i="9"/>
  <c r="E395" i="9"/>
  <c r="E400" i="9"/>
  <c r="E376" i="9"/>
  <c r="E388" i="9"/>
  <c r="E393" i="9"/>
  <c r="E207" i="9"/>
  <c r="E295" i="9"/>
  <c r="E344" i="9"/>
  <c r="E316" i="9"/>
  <c r="E322" i="9"/>
  <c r="E339" i="9"/>
  <c r="E354" i="9"/>
  <c r="E371" i="9"/>
  <c r="E383" i="9"/>
  <c r="E369" i="9"/>
  <c r="E381" i="9"/>
  <c r="E403" i="9"/>
  <c r="E213" i="9"/>
  <c r="E219" i="9"/>
  <c r="E320" i="9"/>
  <c r="E357" i="9"/>
  <c r="E401" i="9"/>
  <c r="E227" i="9"/>
  <c r="E269" i="9"/>
  <c r="E298" i="9"/>
  <c r="E317" i="9"/>
  <c r="E363" i="9"/>
  <c r="E382" i="9"/>
  <c r="E335" i="9"/>
  <c r="E367" i="9"/>
  <c r="E377" i="9"/>
  <c r="E345" i="9"/>
  <c r="E399" i="9"/>
  <c r="E380" i="9"/>
  <c r="E212" i="9"/>
  <c r="E340" i="9"/>
  <c r="E333" i="9"/>
  <c r="E406" i="9"/>
  <c r="E252" i="9"/>
  <c r="E372" i="9"/>
  <c r="I377" i="9"/>
  <c r="K377" i="9"/>
  <c r="L377" i="9"/>
  <c r="M377" i="9"/>
  <c r="N377" i="9"/>
  <c r="O377" i="9"/>
  <c r="H377" i="9"/>
  <c r="J377" i="9"/>
  <c r="I112" i="9"/>
  <c r="L112" i="9"/>
  <c r="M112" i="9"/>
  <c r="N112" i="9"/>
  <c r="H112" i="9"/>
  <c r="J112" i="9"/>
  <c r="K112" i="9"/>
  <c r="O112" i="9"/>
  <c r="I329" i="9"/>
  <c r="L329" i="9"/>
  <c r="M329" i="9"/>
  <c r="O329" i="9"/>
  <c r="H329" i="9"/>
  <c r="J329" i="9"/>
  <c r="K329" i="9"/>
  <c r="N329" i="9"/>
  <c r="I357" i="9"/>
  <c r="J349" i="9"/>
  <c r="E192" i="9"/>
  <c r="O293" i="9"/>
  <c r="H293" i="9"/>
  <c r="J293" i="9"/>
  <c r="L293" i="9"/>
  <c r="M293" i="9"/>
  <c r="N293" i="9"/>
  <c r="I293" i="9"/>
  <c r="K293" i="9"/>
  <c r="L49" i="9"/>
  <c r="M49" i="9"/>
  <c r="N49" i="9"/>
  <c r="O49" i="9"/>
  <c r="H49" i="9"/>
  <c r="J49" i="9"/>
  <c r="K49" i="9"/>
  <c r="I49" i="9"/>
  <c r="K297" i="9"/>
  <c r="L297" i="9"/>
  <c r="J297" i="9"/>
  <c r="M297" i="9"/>
  <c r="O297" i="9"/>
  <c r="H297" i="9"/>
  <c r="I297" i="9"/>
  <c r="N297" i="9"/>
  <c r="N153" i="9"/>
  <c r="O153" i="9"/>
  <c r="H153" i="9"/>
  <c r="J153" i="9"/>
  <c r="I153" i="9"/>
  <c r="L153" i="9"/>
  <c r="M153" i="9"/>
  <c r="K153" i="9"/>
  <c r="H289" i="9"/>
  <c r="J289" i="9"/>
  <c r="K289" i="9"/>
  <c r="I289" i="9"/>
  <c r="L289" i="9"/>
  <c r="M289" i="9"/>
  <c r="N289" i="9"/>
  <c r="O289" i="9"/>
  <c r="O73" i="9"/>
  <c r="H73" i="9"/>
  <c r="I73" i="9"/>
  <c r="L73" i="9"/>
  <c r="J73" i="9"/>
  <c r="K73" i="9"/>
  <c r="M73" i="9"/>
  <c r="N73" i="9"/>
  <c r="N267" i="9"/>
  <c r="O267" i="9"/>
  <c r="H267" i="9"/>
  <c r="J267" i="9"/>
  <c r="I267" i="9"/>
  <c r="K267" i="9"/>
  <c r="M267" i="9"/>
  <c r="L267" i="9"/>
  <c r="J382" i="9"/>
  <c r="H382" i="9"/>
  <c r="I382" i="9"/>
  <c r="L382" i="9"/>
  <c r="K382" i="9"/>
  <c r="M382" i="9"/>
  <c r="N382" i="9"/>
  <c r="O382" i="9"/>
  <c r="I386" i="9"/>
  <c r="M386" i="9"/>
  <c r="N386" i="9"/>
  <c r="O386" i="9"/>
  <c r="H386" i="9"/>
  <c r="J386" i="9"/>
  <c r="N216" i="9"/>
  <c r="O216" i="9"/>
  <c r="H216" i="9"/>
  <c r="I216" i="9"/>
  <c r="J216" i="9"/>
  <c r="L216" i="9"/>
  <c r="K216" i="9"/>
  <c r="M216" i="9"/>
  <c r="I124" i="9"/>
  <c r="H124" i="9"/>
  <c r="J124" i="9"/>
  <c r="K124" i="9"/>
  <c r="L124" i="9"/>
  <c r="M124" i="9"/>
  <c r="N124" i="9"/>
  <c r="O124" i="9"/>
  <c r="E394" i="9"/>
  <c r="E375" i="9"/>
  <c r="E327" i="9"/>
  <c r="M307" i="9"/>
  <c r="N307" i="9"/>
  <c r="L307" i="9"/>
  <c r="K307" i="9"/>
  <c r="O307" i="9"/>
  <c r="H307" i="9"/>
  <c r="I307" i="9"/>
  <c r="J307" i="9"/>
  <c r="J213" i="9"/>
  <c r="H213" i="9"/>
  <c r="I213" i="9"/>
  <c r="L213" i="9"/>
  <c r="M213" i="9"/>
  <c r="O213" i="9"/>
  <c r="K213" i="9"/>
  <c r="N213" i="9"/>
  <c r="E323" i="9"/>
  <c r="I350" i="9"/>
  <c r="J350" i="9"/>
  <c r="K350" i="9"/>
  <c r="L350" i="9"/>
  <c r="M350" i="9"/>
  <c r="N350" i="9"/>
  <c r="O350" i="9"/>
  <c r="O136" i="9"/>
  <c r="H136" i="9"/>
  <c r="I136" i="9"/>
  <c r="J136" i="9"/>
  <c r="K136" i="9"/>
  <c r="M136" i="9"/>
  <c r="L136" i="9"/>
  <c r="N136" i="9"/>
  <c r="I34" i="9"/>
  <c r="J34" i="9"/>
  <c r="K34" i="9"/>
  <c r="L34" i="9"/>
  <c r="N34" i="9"/>
  <c r="O34" i="9"/>
  <c r="H34" i="9"/>
  <c r="M34" i="9"/>
  <c r="O323" i="9"/>
  <c r="I323" i="9"/>
  <c r="J323" i="9"/>
  <c r="K323" i="9"/>
  <c r="L323" i="9"/>
  <c r="M323" i="9"/>
  <c r="N323" i="9"/>
  <c r="H323" i="9"/>
  <c r="H313" i="9"/>
  <c r="J313" i="9"/>
  <c r="K313" i="9"/>
  <c r="L313" i="9"/>
  <c r="M313" i="9"/>
  <c r="N313" i="9"/>
  <c r="O313" i="9"/>
  <c r="I313" i="9"/>
  <c r="N378" i="9"/>
  <c r="I378" i="9"/>
  <c r="H378" i="9"/>
  <c r="J378" i="9"/>
  <c r="K378" i="9"/>
  <c r="L378" i="9"/>
  <c r="M378" i="9"/>
  <c r="O378" i="9"/>
  <c r="L103" i="9"/>
  <c r="J103" i="9"/>
  <c r="H103" i="9"/>
  <c r="K103" i="9"/>
  <c r="M103" i="9"/>
  <c r="N103" i="9"/>
  <c r="I103" i="9"/>
  <c r="O103" i="9"/>
  <c r="M186" i="9"/>
  <c r="J186" i="9"/>
  <c r="H186" i="9"/>
  <c r="I186" i="9"/>
  <c r="K186" i="9"/>
  <c r="L186" i="9"/>
  <c r="O186" i="9"/>
  <c r="N186" i="9"/>
  <c r="L254" i="9"/>
  <c r="M254" i="9"/>
  <c r="H254" i="9"/>
  <c r="J254" i="9"/>
  <c r="I254" i="9"/>
  <c r="K254" i="9"/>
  <c r="N254" i="9"/>
  <c r="O254" i="9"/>
  <c r="N60" i="9"/>
  <c r="M40" i="9"/>
  <c r="O159" i="9"/>
  <c r="H408" i="9"/>
  <c r="L408" i="9"/>
  <c r="N408" i="9"/>
  <c r="O408" i="9"/>
  <c r="I408" i="9"/>
  <c r="J408" i="9"/>
  <c r="J109" i="9"/>
  <c r="N109" i="9"/>
  <c r="O109" i="9"/>
  <c r="I109" i="9"/>
  <c r="K109" i="9"/>
  <c r="L109" i="9"/>
  <c r="M109" i="9"/>
  <c r="H109" i="9"/>
  <c r="H392" i="9"/>
  <c r="M392" i="9"/>
  <c r="N392" i="9"/>
  <c r="O392" i="9"/>
  <c r="I158" i="9"/>
  <c r="J158" i="9"/>
  <c r="K158" i="9"/>
  <c r="L158" i="9"/>
  <c r="O158" i="9"/>
  <c r="M158" i="9"/>
  <c r="N158" i="9"/>
  <c r="H158" i="9"/>
  <c r="H241" i="9"/>
  <c r="J241" i="9"/>
  <c r="K241" i="9"/>
  <c r="M241" i="9"/>
  <c r="I241" i="9"/>
  <c r="L241" i="9"/>
  <c r="N241" i="9"/>
  <c r="O241" i="9"/>
  <c r="O316" i="9"/>
  <c r="N316" i="9"/>
  <c r="H316" i="9"/>
  <c r="I316" i="9"/>
  <c r="J316" i="9"/>
  <c r="K316" i="9"/>
  <c r="L316" i="9"/>
  <c r="M316" i="9"/>
  <c r="H221" i="9"/>
  <c r="K221" i="9"/>
  <c r="L221" i="9"/>
  <c r="M221" i="9"/>
  <c r="J221" i="9"/>
  <c r="N221" i="9"/>
  <c r="I221" i="9"/>
  <c r="O221" i="9"/>
  <c r="K173" i="9"/>
  <c r="J47" i="9"/>
  <c r="N191" i="9"/>
  <c r="K191" i="9"/>
  <c r="L191" i="9"/>
  <c r="M191" i="9"/>
  <c r="O191" i="9"/>
  <c r="J191" i="9"/>
  <c r="H191" i="9"/>
  <c r="I191" i="9"/>
  <c r="E360" i="9"/>
  <c r="H350" i="9"/>
  <c r="E313" i="9"/>
  <c r="O381" i="9"/>
  <c r="M381" i="9"/>
  <c r="N381" i="9"/>
  <c r="H381" i="9"/>
  <c r="I381" i="9"/>
  <c r="J381" i="9"/>
  <c r="K381" i="9"/>
  <c r="L381" i="9"/>
  <c r="E234" i="9"/>
  <c r="J229" i="9"/>
  <c r="M229" i="9"/>
  <c r="N229" i="9"/>
  <c r="H229" i="9"/>
  <c r="I229" i="9"/>
  <c r="K229" i="9"/>
  <c r="L229" i="9"/>
  <c r="O229" i="9"/>
  <c r="K235" i="9"/>
  <c r="H89" i="9"/>
  <c r="M89" i="9"/>
  <c r="N89" i="9"/>
  <c r="I89" i="9"/>
  <c r="K89" i="9"/>
  <c r="L89" i="9"/>
  <c r="O89" i="9"/>
  <c r="J89" i="9"/>
  <c r="L272" i="9"/>
  <c r="M272" i="9"/>
  <c r="O272" i="9"/>
  <c r="H272" i="9"/>
  <c r="I272" i="9"/>
  <c r="J272" i="9"/>
  <c r="K272" i="9"/>
  <c r="N272" i="9"/>
  <c r="E318" i="9"/>
  <c r="E314" i="9"/>
  <c r="L356" i="9"/>
  <c r="H356" i="9"/>
  <c r="I356" i="9"/>
  <c r="J356" i="9"/>
  <c r="K356" i="9"/>
  <c r="M356" i="9"/>
  <c r="N356" i="9"/>
  <c r="O356" i="9"/>
  <c r="N125" i="9"/>
  <c r="K125" i="9"/>
  <c r="L125" i="9"/>
  <c r="O125" i="9"/>
  <c r="H125" i="9"/>
  <c r="I125" i="9"/>
  <c r="M125" i="9"/>
  <c r="J125" i="9"/>
  <c r="H57" i="9"/>
  <c r="L128" i="9"/>
  <c r="M128" i="9"/>
  <c r="N128" i="9"/>
  <c r="O128" i="9"/>
  <c r="H128" i="9"/>
  <c r="I128" i="9"/>
  <c r="J128" i="9"/>
  <c r="K128" i="9"/>
  <c r="O28" i="9"/>
  <c r="O206" i="9"/>
  <c r="M206" i="9"/>
  <c r="N206" i="9"/>
  <c r="H206" i="9"/>
  <c r="I206" i="9"/>
  <c r="J206" i="9"/>
  <c r="K206" i="9"/>
  <c r="L206" i="9"/>
  <c r="L145" i="9"/>
  <c r="N145" i="9"/>
  <c r="O145" i="9"/>
  <c r="K145" i="9"/>
  <c r="M145" i="9"/>
  <c r="I145" i="9"/>
  <c r="J145" i="9"/>
  <c r="H145" i="9"/>
  <c r="M357" i="9"/>
  <c r="K357" i="9"/>
  <c r="L357" i="9"/>
  <c r="O357" i="9"/>
  <c r="N357" i="9"/>
  <c r="J357" i="9"/>
  <c r="J268" i="9"/>
  <c r="K268" i="9"/>
  <c r="H268" i="9"/>
  <c r="I268" i="9"/>
  <c r="M268" i="9"/>
  <c r="O268" i="9"/>
  <c r="L268" i="9"/>
  <c r="N268" i="9"/>
  <c r="H146" i="9"/>
  <c r="I146" i="9"/>
  <c r="J146" i="9"/>
  <c r="L146" i="9"/>
  <c r="M146" i="9"/>
  <c r="N146" i="9"/>
  <c r="O146" i="9"/>
  <c r="K146" i="9"/>
  <c r="J32" i="9"/>
  <c r="I32" i="9"/>
  <c r="I106" i="9"/>
  <c r="J106" i="9"/>
  <c r="J370" i="9"/>
  <c r="H370" i="9"/>
  <c r="I370" i="9"/>
  <c r="L370" i="9"/>
  <c r="K370" i="9"/>
  <c r="M370" i="9"/>
  <c r="N370" i="9"/>
  <c r="O370" i="9"/>
  <c r="H238" i="9"/>
  <c r="J238" i="9"/>
  <c r="L238" i="9"/>
  <c r="M238" i="9"/>
  <c r="O238" i="9"/>
  <c r="I238" i="9"/>
  <c r="K238" i="9"/>
  <c r="N238" i="9"/>
  <c r="H36" i="9"/>
  <c r="I36" i="9"/>
  <c r="J36" i="9"/>
  <c r="L36" i="9"/>
  <c r="M36" i="9"/>
  <c r="N36" i="9"/>
  <c r="O36" i="9"/>
  <c r="K36" i="9"/>
  <c r="H384" i="9"/>
  <c r="I384" i="9"/>
  <c r="K384" i="9"/>
  <c r="L384" i="9"/>
  <c r="M384" i="9"/>
  <c r="N384" i="9"/>
  <c r="O384" i="9"/>
  <c r="O371" i="9"/>
  <c r="M371" i="9"/>
  <c r="H371" i="9"/>
  <c r="I371" i="9"/>
  <c r="J371" i="9"/>
  <c r="K371" i="9"/>
  <c r="L371" i="9"/>
  <c r="N35" i="9"/>
  <c r="O35" i="9"/>
  <c r="L35" i="9"/>
  <c r="M35" i="9"/>
  <c r="J35" i="9"/>
  <c r="K35" i="9"/>
  <c r="I35" i="9"/>
  <c r="H35" i="9"/>
  <c r="P35" i="9" s="1"/>
  <c r="H282" i="9"/>
  <c r="I282" i="9"/>
  <c r="N282" i="9"/>
  <c r="O282" i="9"/>
  <c r="J282" i="9"/>
  <c r="K282" i="9"/>
  <c r="L282" i="9"/>
  <c r="M282" i="9"/>
  <c r="H246" i="9"/>
  <c r="I246" i="9"/>
  <c r="J246" i="9"/>
  <c r="K246" i="9"/>
  <c r="M246" i="9"/>
  <c r="L246" i="9"/>
  <c r="N246" i="9"/>
  <c r="O246" i="9"/>
  <c r="H337" i="9"/>
  <c r="I337" i="9"/>
  <c r="J337" i="9"/>
  <c r="I299" i="9"/>
  <c r="J299" i="9"/>
  <c r="H299" i="9"/>
  <c r="K299" i="9"/>
  <c r="L299" i="9"/>
  <c r="M299" i="9"/>
  <c r="N299" i="9"/>
  <c r="O299" i="9"/>
  <c r="H119" i="9"/>
  <c r="I119" i="9"/>
  <c r="J119" i="9"/>
  <c r="K119" i="9"/>
  <c r="M119" i="9"/>
  <c r="N119" i="9"/>
  <c r="O119" i="9"/>
  <c r="L119" i="9"/>
  <c r="I263" i="9"/>
  <c r="J263" i="9"/>
  <c r="H263" i="9"/>
  <c r="K263" i="9"/>
  <c r="M263" i="9"/>
  <c r="O263" i="9"/>
  <c r="L263" i="9"/>
  <c r="N263" i="9"/>
  <c r="H64" i="9"/>
  <c r="J105" i="9"/>
  <c r="H74" i="9"/>
  <c r="L74" i="9"/>
  <c r="N74" i="9"/>
  <c r="O74" i="9"/>
  <c r="I74" i="9"/>
  <c r="J74" i="9"/>
  <c r="K74" i="9"/>
  <c r="M74" i="9"/>
  <c r="L127" i="9"/>
  <c r="K32" i="9"/>
  <c r="K140" i="9"/>
  <c r="H140" i="9"/>
  <c r="J140" i="9"/>
  <c r="L140" i="9"/>
  <c r="I140" i="9"/>
  <c r="M140" i="9"/>
  <c r="O140" i="9"/>
  <c r="N140" i="9"/>
  <c r="N371" i="9"/>
  <c r="E359" i="9"/>
  <c r="E343" i="9"/>
  <c r="H131" i="9"/>
  <c r="J304" i="9"/>
  <c r="K304" i="9"/>
  <c r="L304" i="9"/>
  <c r="M304" i="9"/>
  <c r="O304" i="9"/>
  <c r="H304" i="9"/>
  <c r="I304" i="9"/>
  <c r="N304" i="9"/>
  <c r="M198" i="9"/>
  <c r="L198" i="9"/>
  <c r="H198" i="9"/>
  <c r="I198" i="9"/>
  <c r="J198" i="9"/>
  <c r="K198" i="9"/>
  <c r="N198" i="9"/>
  <c r="O198" i="9"/>
  <c r="I80" i="9"/>
  <c r="J80" i="9"/>
  <c r="O80" i="9"/>
  <c r="K200" i="9"/>
  <c r="N200" i="9"/>
  <c r="J200" i="9"/>
  <c r="L200" i="9"/>
  <c r="M200" i="9"/>
  <c r="O200" i="9"/>
  <c r="H200" i="9"/>
  <c r="I200" i="9"/>
  <c r="E392" i="9"/>
  <c r="E389" i="9"/>
  <c r="E387" i="9"/>
  <c r="E352" i="9"/>
  <c r="M114" i="9"/>
  <c r="I287" i="9"/>
  <c r="J287" i="9"/>
  <c r="O287" i="9"/>
  <c r="H287" i="9"/>
  <c r="K287" i="9"/>
  <c r="L287" i="9"/>
  <c r="M287" i="9"/>
  <c r="N287" i="9"/>
  <c r="N312" i="9"/>
  <c r="O312" i="9"/>
  <c r="M312" i="9"/>
  <c r="L312" i="9"/>
  <c r="H312" i="9"/>
  <c r="I312" i="9"/>
  <c r="J312" i="9"/>
  <c r="K312" i="9"/>
  <c r="L332" i="9"/>
  <c r="N332" i="9"/>
  <c r="O332" i="9"/>
  <c r="H332" i="9"/>
  <c r="I332" i="9"/>
  <c r="M379" i="9"/>
  <c r="N379" i="9"/>
  <c r="O379" i="9"/>
  <c r="H379" i="9"/>
  <c r="L379" i="9"/>
  <c r="I190" i="9"/>
  <c r="M190" i="9"/>
  <c r="H190" i="9"/>
  <c r="J190" i="9"/>
  <c r="K190" i="9"/>
  <c r="L190" i="9"/>
  <c r="N190" i="9"/>
  <c r="O190" i="9"/>
  <c r="M349" i="9"/>
  <c r="K349" i="9"/>
  <c r="O349" i="9"/>
  <c r="H349" i="9"/>
  <c r="N349" i="9"/>
  <c r="M333" i="9"/>
  <c r="H333" i="9"/>
  <c r="I333" i="9"/>
  <c r="J333" i="9"/>
  <c r="K333" i="9"/>
  <c r="L333" i="9"/>
  <c r="N333" i="9"/>
  <c r="O333" i="9"/>
  <c r="J147" i="9"/>
  <c r="M147" i="9"/>
  <c r="N147" i="9"/>
  <c r="O147" i="9"/>
  <c r="H147" i="9"/>
  <c r="I147" i="9"/>
  <c r="K147" i="9"/>
  <c r="L147" i="9"/>
  <c r="L173" i="9"/>
  <c r="I226" i="9"/>
  <c r="M226" i="9"/>
  <c r="N226" i="9"/>
  <c r="K226" i="9"/>
  <c r="L226" i="9"/>
  <c r="H226" i="9"/>
  <c r="J226" i="9"/>
  <c r="O226" i="9"/>
  <c r="H374" i="9"/>
  <c r="M374" i="9"/>
  <c r="N374" i="9"/>
  <c r="O374" i="9"/>
  <c r="L374" i="9"/>
  <c r="J322" i="9"/>
  <c r="O322" i="9"/>
  <c r="H322" i="9"/>
  <c r="I322" i="9"/>
  <c r="L322" i="9"/>
  <c r="M322" i="9"/>
  <c r="N322" i="9"/>
  <c r="L51" i="9"/>
  <c r="I58" i="9"/>
  <c r="K58" i="9"/>
  <c r="L58" i="9"/>
  <c r="H58" i="9"/>
  <c r="N58" i="9"/>
  <c r="M58" i="9"/>
  <c r="O58" i="9"/>
  <c r="J58" i="9"/>
  <c r="O184" i="9"/>
  <c r="J184" i="9"/>
  <c r="H184" i="9"/>
  <c r="I184" i="9"/>
  <c r="L184" i="9"/>
  <c r="M184" i="9"/>
  <c r="N184" i="9"/>
  <c r="K184" i="9"/>
  <c r="M247" i="9"/>
  <c r="N247" i="9"/>
  <c r="J247" i="9"/>
  <c r="K247" i="9"/>
  <c r="O247" i="9"/>
  <c r="H247" i="9"/>
  <c r="I247" i="9"/>
  <c r="L247" i="9"/>
  <c r="M57" i="9"/>
  <c r="L168" i="9"/>
  <c r="N168" i="9"/>
  <c r="J168" i="9"/>
  <c r="M168" i="9"/>
  <c r="H168" i="9"/>
  <c r="I168" i="9"/>
  <c r="K168" i="9"/>
  <c r="O168" i="9"/>
  <c r="I159" i="9"/>
  <c r="O218" i="9"/>
  <c r="H218" i="9"/>
  <c r="I218" i="9"/>
  <c r="J218" i="9"/>
  <c r="L218" i="9"/>
  <c r="M218" i="9"/>
  <c r="N218" i="9"/>
  <c r="J384" i="9"/>
  <c r="J379" i="9"/>
  <c r="K332" i="9"/>
  <c r="K224" i="9"/>
  <c r="H224" i="9"/>
  <c r="I224" i="9"/>
  <c r="J224" i="9"/>
  <c r="M224" i="9"/>
  <c r="L224" i="9"/>
  <c r="N224" i="9"/>
  <c r="O224" i="9"/>
  <c r="N391" i="9"/>
  <c r="O391" i="9"/>
  <c r="H391" i="9"/>
  <c r="I391" i="9"/>
  <c r="J391" i="9"/>
  <c r="K391" i="9"/>
  <c r="L391" i="9"/>
  <c r="M325" i="9"/>
  <c r="I325" i="9"/>
  <c r="J325" i="9"/>
  <c r="H325" i="9"/>
  <c r="K325" i="9"/>
  <c r="L325" i="9"/>
  <c r="N325" i="9"/>
  <c r="O325" i="9"/>
  <c r="O54" i="9"/>
  <c r="I141" i="9"/>
  <c r="J51" i="9"/>
  <c r="N141" i="9"/>
  <c r="O141" i="9"/>
  <c r="N203" i="9"/>
  <c r="H203" i="9"/>
  <c r="I203" i="9"/>
  <c r="J203" i="9"/>
  <c r="K203" i="9"/>
  <c r="L203" i="9"/>
  <c r="O203" i="9"/>
  <c r="H60" i="9"/>
  <c r="K106" i="9"/>
  <c r="K98" i="9"/>
  <c r="O98" i="9"/>
  <c r="M365" i="9"/>
  <c r="E390" i="9"/>
  <c r="I379" i="9"/>
  <c r="K374" i="9"/>
  <c r="J332" i="9"/>
  <c r="O18" i="9"/>
  <c r="H94" i="9"/>
  <c r="N94" i="9"/>
  <c r="K94" i="9"/>
  <c r="L94" i="9"/>
  <c r="M94" i="9"/>
  <c r="O94" i="9"/>
  <c r="I94" i="9"/>
  <c r="J94" i="9"/>
  <c r="H149" i="9"/>
  <c r="M149" i="9"/>
  <c r="N149" i="9"/>
  <c r="O149" i="9"/>
  <c r="K149" i="9"/>
  <c r="L149" i="9"/>
  <c r="I149" i="9"/>
  <c r="J149" i="9"/>
  <c r="M54" i="9"/>
  <c r="N54" i="9"/>
  <c r="K54" i="9"/>
  <c r="L54" i="9"/>
  <c r="H54" i="9"/>
  <c r="J54" i="9"/>
  <c r="I54" i="9"/>
  <c r="H177" i="9"/>
  <c r="I177" i="9"/>
  <c r="K177" i="9"/>
  <c r="L177" i="9"/>
  <c r="M177" i="9"/>
  <c r="N177" i="9"/>
  <c r="J177" i="9"/>
  <c r="O177" i="9"/>
  <c r="H33" i="9"/>
  <c r="J33" i="9"/>
  <c r="K33" i="9"/>
  <c r="I33" i="9"/>
  <c r="L33" i="9"/>
  <c r="M33" i="9"/>
  <c r="N33" i="9"/>
  <c r="O33" i="9"/>
  <c r="H80" i="9"/>
  <c r="J280" i="9"/>
  <c r="K280" i="9"/>
  <c r="I280" i="9"/>
  <c r="L280" i="9"/>
  <c r="N280" i="9"/>
  <c r="H280" i="9"/>
  <c r="M280" i="9"/>
  <c r="O280" i="9"/>
  <c r="O160" i="9"/>
  <c r="I160" i="9"/>
  <c r="J160" i="9"/>
  <c r="K160" i="9"/>
  <c r="N160" i="9"/>
  <c r="H160" i="9"/>
  <c r="L160" i="9"/>
  <c r="M160" i="9"/>
  <c r="H38" i="9"/>
  <c r="K38" i="9"/>
  <c r="I38" i="9"/>
  <c r="L38" i="9"/>
  <c r="M38" i="9"/>
  <c r="N38" i="9"/>
  <c r="O38" i="9"/>
  <c r="H71" i="9"/>
  <c r="K260" i="9"/>
  <c r="L260" i="9"/>
  <c r="N260" i="9"/>
  <c r="H260" i="9"/>
  <c r="I260" i="9"/>
  <c r="J260" i="9"/>
  <c r="M260" i="9"/>
  <c r="O260" i="9"/>
  <c r="K251" i="9"/>
  <c r="M408" i="9"/>
  <c r="E396" i="9"/>
  <c r="E379" i="9"/>
  <c r="J374" i="9"/>
  <c r="J244" i="9"/>
  <c r="K244" i="9"/>
  <c r="O244" i="9"/>
  <c r="I244" i="9"/>
  <c r="H244" i="9"/>
  <c r="M244" i="9"/>
  <c r="N244" i="9"/>
  <c r="L244" i="9"/>
  <c r="E349" i="9"/>
  <c r="I55" i="9"/>
  <c r="J38" i="9"/>
  <c r="I142" i="9"/>
  <c r="I57" i="9"/>
  <c r="M25" i="9"/>
  <c r="O335" i="9"/>
  <c r="L335" i="9"/>
  <c r="I335" i="9"/>
  <c r="J335" i="9"/>
  <c r="K335" i="9"/>
  <c r="M335" i="9"/>
  <c r="N335" i="9"/>
  <c r="J46" i="9"/>
  <c r="J84" i="9"/>
  <c r="J14" i="9"/>
  <c r="H15" i="9"/>
  <c r="E347" i="9"/>
  <c r="P340" i="9"/>
  <c r="M334" i="9"/>
  <c r="E332" i="9"/>
  <c r="E268" i="9"/>
  <c r="N330" i="9"/>
  <c r="I330" i="9"/>
  <c r="J330" i="9"/>
  <c r="K330" i="9"/>
  <c r="L330" i="9"/>
  <c r="O330" i="9"/>
  <c r="J298" i="9"/>
  <c r="N298" i="9"/>
  <c r="O298" i="9"/>
  <c r="H298" i="9"/>
  <c r="K298" i="9"/>
  <c r="L298" i="9"/>
  <c r="M298" i="9"/>
  <c r="L169" i="9"/>
  <c r="H169" i="9"/>
  <c r="K169" i="9"/>
  <c r="J169" i="9"/>
  <c r="I169" i="9"/>
  <c r="M169" i="9"/>
  <c r="N169" i="9"/>
  <c r="O169" i="9"/>
  <c r="H306" i="9"/>
  <c r="I306" i="9"/>
  <c r="J306" i="9"/>
  <c r="K306" i="9"/>
  <c r="L306" i="9"/>
  <c r="M306" i="9"/>
  <c r="N306" i="9"/>
  <c r="O306" i="9"/>
  <c r="L193" i="9"/>
  <c r="H193" i="9"/>
  <c r="I193" i="9"/>
  <c r="J193" i="9"/>
  <c r="K193" i="9"/>
  <c r="N193" i="9"/>
  <c r="O193" i="9"/>
  <c r="M193" i="9"/>
  <c r="I16" i="9"/>
  <c r="K16" i="9"/>
  <c r="I317" i="9"/>
  <c r="J317" i="9"/>
  <c r="K317" i="9"/>
  <c r="L317" i="9"/>
  <c r="M317" i="9"/>
  <c r="N317" i="9"/>
  <c r="O317" i="9"/>
  <c r="J367" i="9"/>
  <c r="L334" i="9"/>
  <c r="E305" i="9"/>
  <c r="E302" i="9"/>
  <c r="E297" i="9"/>
  <c r="H277" i="9"/>
  <c r="M277" i="9"/>
  <c r="N277" i="9"/>
  <c r="I277" i="9"/>
  <c r="J277" i="9"/>
  <c r="K277" i="9"/>
  <c r="L277" i="9"/>
  <c r="N342" i="9"/>
  <c r="M342" i="9"/>
  <c r="O342" i="9"/>
  <c r="H342" i="9"/>
  <c r="H187" i="9"/>
  <c r="J187" i="9"/>
  <c r="K187" i="9"/>
  <c r="L187" i="9"/>
  <c r="M187" i="9"/>
  <c r="O187" i="9"/>
  <c r="N187" i="9"/>
  <c r="I187" i="9"/>
  <c r="N369" i="9"/>
  <c r="M369" i="9"/>
  <c r="O369" i="9"/>
  <c r="H369" i="9"/>
  <c r="P369" i="9" s="1"/>
  <c r="H91" i="9"/>
  <c r="O91" i="9"/>
  <c r="J91" i="9"/>
  <c r="I91" i="9"/>
  <c r="K91" i="9"/>
  <c r="L91" i="9"/>
  <c r="M91" i="9"/>
  <c r="N91" i="9"/>
  <c r="H83" i="9"/>
  <c r="K83" i="9"/>
  <c r="O83" i="9"/>
  <c r="N83" i="9"/>
  <c r="I83" i="9"/>
  <c r="J83" i="9"/>
  <c r="L83" i="9"/>
  <c r="M83" i="9"/>
  <c r="O204" i="9"/>
  <c r="K204" i="9"/>
  <c r="L204" i="9"/>
  <c r="M204" i="9"/>
  <c r="H204" i="9"/>
  <c r="I204" i="9"/>
  <c r="J204" i="9"/>
  <c r="M295" i="9"/>
  <c r="N295" i="9"/>
  <c r="J295" i="9"/>
  <c r="L295" i="9"/>
  <c r="K295" i="9"/>
  <c r="O295" i="9"/>
  <c r="H295" i="9"/>
  <c r="I295" i="9"/>
  <c r="N127" i="9"/>
  <c r="H127" i="9"/>
  <c r="J127" i="9"/>
  <c r="M127" i="9"/>
  <c r="O127" i="9"/>
  <c r="J215" i="9"/>
  <c r="K215" i="9"/>
  <c r="O365" i="9"/>
  <c r="J375" i="9"/>
  <c r="L375" i="9"/>
  <c r="M375" i="9"/>
  <c r="N375" i="9"/>
  <c r="N252" i="9"/>
  <c r="O252" i="9"/>
  <c r="K252" i="9"/>
  <c r="L252" i="9"/>
  <c r="I252" i="9"/>
  <c r="J252" i="9"/>
  <c r="M235" i="9"/>
  <c r="N114" i="9"/>
  <c r="K180" i="9"/>
  <c r="N13" i="9"/>
  <c r="M98" i="9"/>
  <c r="O52" i="9"/>
  <c r="N390" i="9"/>
  <c r="J390" i="9"/>
  <c r="H390" i="9"/>
  <c r="I390" i="9"/>
  <c r="K390" i="9"/>
  <c r="L390" i="9"/>
  <c r="M390" i="9"/>
  <c r="N68" i="9"/>
  <c r="K68" i="9"/>
  <c r="H68" i="9"/>
  <c r="I68" i="9"/>
  <c r="M68" i="9"/>
  <c r="O68" i="9"/>
  <c r="J68" i="9"/>
  <c r="L68" i="9"/>
  <c r="M194" i="9"/>
  <c r="I194" i="9"/>
  <c r="J194" i="9"/>
  <c r="K194" i="9"/>
  <c r="L194" i="9"/>
  <c r="O194" i="9"/>
  <c r="N194" i="9"/>
  <c r="H194" i="9"/>
  <c r="E408" i="9"/>
  <c r="P401" i="9"/>
  <c r="E397" i="9"/>
  <c r="E364" i="9"/>
  <c r="E348" i="9"/>
  <c r="H335" i="9"/>
  <c r="E324" i="9"/>
  <c r="E319" i="9"/>
  <c r="E307" i="9"/>
  <c r="E288" i="9"/>
  <c r="E239" i="9"/>
  <c r="H19" i="9"/>
  <c r="I19" i="9"/>
  <c r="K19" i="9"/>
  <c r="M19" i="9"/>
  <c r="N19" i="9"/>
  <c r="O19" i="9"/>
  <c r="J19" i="9"/>
  <c r="L19" i="9"/>
  <c r="H185" i="9"/>
  <c r="O185" i="9"/>
  <c r="I185" i="9"/>
  <c r="J185" i="9"/>
  <c r="K185" i="9"/>
  <c r="M185" i="9"/>
  <c r="L185" i="9"/>
  <c r="N185" i="9"/>
  <c r="N367" i="9"/>
  <c r="K367" i="9"/>
  <c r="L367" i="9"/>
  <c r="O367" i="9"/>
  <c r="M367" i="9"/>
  <c r="K175" i="9"/>
  <c r="N175" i="9"/>
  <c r="O175" i="9"/>
  <c r="L175" i="9"/>
  <c r="M175" i="9"/>
  <c r="I175" i="9"/>
  <c r="J175" i="9"/>
  <c r="H175" i="9"/>
  <c r="N288" i="9"/>
  <c r="O288" i="9"/>
  <c r="I288" i="9"/>
  <c r="K288" i="9"/>
  <c r="M288" i="9"/>
  <c r="H288" i="9"/>
  <c r="J288" i="9"/>
  <c r="L288" i="9"/>
  <c r="M373" i="9"/>
  <c r="N373" i="9"/>
  <c r="H373" i="9"/>
  <c r="I373" i="9"/>
  <c r="J373" i="9"/>
  <c r="K373" i="9"/>
  <c r="H265" i="9"/>
  <c r="L265" i="9"/>
  <c r="M265" i="9"/>
  <c r="O265" i="9"/>
  <c r="I265" i="9"/>
  <c r="J265" i="9"/>
  <c r="K265" i="9"/>
  <c r="N265" i="9"/>
  <c r="H197" i="9"/>
  <c r="I197" i="9"/>
  <c r="J197" i="9"/>
  <c r="M197" i="9"/>
  <c r="N197" i="9"/>
  <c r="O197" i="9"/>
  <c r="K197" i="9"/>
  <c r="L197" i="9"/>
  <c r="K77" i="9"/>
  <c r="O77" i="9"/>
  <c r="J77" i="9"/>
  <c r="L77" i="9"/>
  <c r="M77" i="9"/>
  <c r="H77" i="9"/>
  <c r="N77" i="9"/>
  <c r="I77" i="9"/>
  <c r="L217" i="9"/>
  <c r="K217" i="9"/>
  <c r="H217" i="9"/>
  <c r="I217" i="9"/>
  <c r="O217" i="9"/>
  <c r="J217" i="9"/>
  <c r="N217" i="9"/>
  <c r="M217" i="9"/>
  <c r="O64" i="9"/>
  <c r="K64" i="9"/>
  <c r="L64" i="9"/>
  <c r="M64" i="9"/>
  <c r="N64" i="9"/>
  <c r="I64" i="9"/>
  <c r="L181" i="9"/>
  <c r="J181" i="9"/>
  <c r="K181" i="9"/>
  <c r="M181" i="9"/>
  <c r="N181" i="9"/>
  <c r="O181" i="9"/>
  <c r="N40" i="9"/>
  <c r="L16" i="9"/>
  <c r="N101" i="9"/>
  <c r="I101" i="9"/>
  <c r="M101" i="9"/>
  <c r="H101" i="9"/>
  <c r="J101" i="9"/>
  <c r="K101" i="9"/>
  <c r="L101" i="9"/>
  <c r="O101" i="9"/>
  <c r="I133" i="9"/>
  <c r="I166" i="9"/>
  <c r="L166" i="9"/>
  <c r="N166" i="9"/>
  <c r="K166" i="9"/>
  <c r="M166" i="9"/>
  <c r="H166" i="9"/>
  <c r="O166" i="9"/>
  <c r="J166" i="9"/>
  <c r="E391" i="9"/>
  <c r="H367" i="9"/>
  <c r="L342" i="9"/>
  <c r="E341" i="9"/>
  <c r="H317" i="9"/>
  <c r="E309" i="9"/>
  <c r="E270" i="9"/>
  <c r="N204" i="9"/>
  <c r="P354" i="9"/>
  <c r="M138" i="9"/>
  <c r="I138" i="9"/>
  <c r="J138" i="9"/>
  <c r="K138" i="9"/>
  <c r="H138" i="9"/>
  <c r="L138" i="9"/>
  <c r="O138" i="9"/>
  <c r="N138" i="9"/>
  <c r="L404" i="9"/>
  <c r="M404" i="9"/>
  <c r="I404" i="9"/>
  <c r="J404" i="9"/>
  <c r="N404" i="9"/>
  <c r="O404" i="9"/>
  <c r="K404" i="9"/>
  <c r="I308" i="9"/>
  <c r="J308" i="9"/>
  <c r="K308" i="9"/>
  <c r="N308" i="9"/>
  <c r="H308" i="9"/>
  <c r="L308" i="9"/>
  <c r="M308" i="9"/>
  <c r="O308" i="9"/>
  <c r="M30" i="9"/>
  <c r="N30" i="9"/>
  <c r="O30" i="9"/>
  <c r="J30" i="9"/>
  <c r="K30" i="9"/>
  <c r="L30" i="9"/>
  <c r="I30" i="9"/>
  <c r="H30" i="9"/>
  <c r="N104" i="9"/>
  <c r="O104" i="9"/>
  <c r="H104" i="9"/>
  <c r="I104" i="9"/>
  <c r="J104" i="9"/>
  <c r="K104" i="9"/>
  <c r="L104" i="9"/>
  <c r="M104" i="9"/>
  <c r="O93" i="9"/>
  <c r="I93" i="9"/>
  <c r="K93" i="9"/>
  <c r="H93" i="9"/>
  <c r="J93" i="9"/>
  <c r="L93" i="9"/>
  <c r="M93" i="9"/>
  <c r="N93" i="9"/>
  <c r="H258" i="9"/>
  <c r="I258" i="9"/>
  <c r="J258" i="9"/>
  <c r="L258" i="9"/>
  <c r="N258" i="9"/>
  <c r="O258" i="9"/>
  <c r="K258" i="9"/>
  <c r="M258" i="9"/>
  <c r="O220" i="9"/>
  <c r="J220" i="9"/>
  <c r="N220" i="9"/>
  <c r="I220" i="9"/>
  <c r="H220" i="9"/>
  <c r="K220" i="9"/>
  <c r="L220" i="9"/>
  <c r="M220" i="9"/>
  <c r="K122" i="9"/>
  <c r="H122" i="9"/>
  <c r="L122" i="9"/>
  <c r="M122" i="9"/>
  <c r="N122" i="9"/>
  <c r="O122" i="9"/>
  <c r="J122" i="9"/>
  <c r="I122" i="9"/>
  <c r="L225" i="9"/>
  <c r="M225" i="9"/>
  <c r="N225" i="9"/>
  <c r="H225" i="9"/>
  <c r="I225" i="9"/>
  <c r="K225" i="9"/>
  <c r="O225" i="9"/>
  <c r="J225" i="9"/>
  <c r="J394" i="9"/>
  <c r="K394" i="9"/>
  <c r="H394" i="9"/>
  <c r="M76" i="9"/>
  <c r="L215" i="9"/>
  <c r="I183" i="9"/>
  <c r="N144" i="9"/>
  <c r="L133" i="9"/>
  <c r="J398" i="9"/>
  <c r="N398" i="9"/>
  <c r="O398" i="9"/>
  <c r="H398" i="9"/>
  <c r="J315" i="9"/>
  <c r="M95" i="9"/>
  <c r="K95" i="9"/>
  <c r="I95" i="9"/>
  <c r="J95" i="9"/>
  <c r="L95" i="9"/>
  <c r="O95" i="9"/>
  <c r="H95" i="9"/>
  <c r="N95" i="9"/>
  <c r="I211" i="9"/>
  <c r="M211" i="9"/>
  <c r="N211" i="9"/>
  <c r="O211" i="9"/>
  <c r="J211" i="9"/>
  <c r="K211" i="9"/>
  <c r="H211" i="9"/>
  <c r="P211" i="9" s="1"/>
  <c r="L211" i="9"/>
  <c r="K342" i="9"/>
  <c r="E330" i="9"/>
  <c r="E329" i="9"/>
  <c r="I298" i="9"/>
  <c r="E243" i="9"/>
  <c r="J78" i="9"/>
  <c r="M16" i="9"/>
  <c r="H22" i="9"/>
  <c r="H318" i="9"/>
  <c r="K214" i="9"/>
  <c r="P359" i="9"/>
  <c r="J319" i="9"/>
  <c r="O373" i="9"/>
  <c r="J342" i="9"/>
  <c r="P326" i="9"/>
  <c r="E178" i="9"/>
  <c r="L90" i="9"/>
  <c r="O90" i="9"/>
  <c r="H90" i="9"/>
  <c r="M90" i="9"/>
  <c r="J90" i="9"/>
  <c r="K90" i="9"/>
  <c r="N90" i="9"/>
  <c r="I90" i="9"/>
  <c r="I375" i="9"/>
  <c r="O291" i="9"/>
  <c r="H404" i="9"/>
  <c r="E402" i="9"/>
  <c r="L373" i="9"/>
  <c r="I342" i="9"/>
  <c r="E337" i="9"/>
  <c r="E325" i="9"/>
  <c r="I181" i="9"/>
  <c r="L170" i="9"/>
  <c r="N170" i="9"/>
  <c r="K170" i="9"/>
  <c r="M170" i="9"/>
  <c r="H170" i="9"/>
  <c r="O170" i="9"/>
  <c r="I170" i="9"/>
  <c r="J170" i="9"/>
  <c r="J406" i="9"/>
  <c r="L406" i="9"/>
  <c r="K406" i="9"/>
  <c r="M406" i="9"/>
  <c r="N406" i="9"/>
  <c r="O406" i="9"/>
  <c r="E378" i="9"/>
  <c r="L369" i="9"/>
  <c r="E368" i="9"/>
  <c r="E342" i="9"/>
  <c r="E301" i="9"/>
  <c r="H181" i="9"/>
  <c r="H189" i="9"/>
  <c r="I189" i="9"/>
  <c r="J189" i="9"/>
  <c r="K189" i="9"/>
  <c r="M189" i="9"/>
  <c r="N189" i="9"/>
  <c r="O189" i="9"/>
  <c r="L189" i="9"/>
  <c r="O305" i="9"/>
  <c r="J305" i="9"/>
  <c r="H305" i="9"/>
  <c r="K305" i="9"/>
  <c r="L305" i="9"/>
  <c r="I403" i="9"/>
  <c r="K395" i="9"/>
  <c r="H362" i="9"/>
  <c r="P362" i="9" s="1"/>
  <c r="I334" i="9"/>
  <c r="E326" i="9"/>
  <c r="N324" i="9"/>
  <c r="O321" i="9"/>
  <c r="M318" i="9"/>
  <c r="O315" i="9"/>
  <c r="E312" i="9"/>
  <c r="E299" i="9"/>
  <c r="E230" i="9"/>
  <c r="E197" i="9"/>
  <c r="E184" i="9"/>
  <c r="E228" i="9"/>
  <c r="E274" i="9"/>
  <c r="E220" i="9"/>
  <c r="E225" i="9"/>
  <c r="E176" i="9"/>
  <c r="E250" i="9"/>
  <c r="E203" i="9"/>
  <c r="E249" i="9"/>
  <c r="E251" i="9"/>
  <c r="E180" i="9"/>
  <c r="E194" i="9"/>
  <c r="E237" i="9"/>
  <c r="E405" i="9"/>
  <c r="E286" i="9"/>
  <c r="E306" i="9"/>
  <c r="E146" i="9"/>
  <c r="E232" i="9"/>
  <c r="E242" i="9"/>
  <c r="E278" i="9"/>
  <c r="E285" i="9"/>
  <c r="E293" i="9"/>
  <c r="E300" i="9"/>
  <c r="E131" i="9"/>
  <c r="E221" i="9"/>
  <c r="E258" i="9"/>
  <c r="E259" i="9"/>
  <c r="E277" i="9"/>
  <c r="E283" i="9"/>
  <c r="E208" i="9"/>
  <c r="E262" i="9"/>
  <c r="E198" i="9"/>
  <c r="E254" i="9"/>
  <c r="E256" i="9"/>
  <c r="E275" i="9"/>
  <c r="E276" i="9"/>
  <c r="E214" i="9"/>
  <c r="E240" i="9"/>
  <c r="H144" i="9"/>
  <c r="I144" i="9"/>
  <c r="J144" i="9"/>
  <c r="L144" i="9"/>
  <c r="M144" i="9"/>
  <c r="K144" i="9"/>
  <c r="H303" i="9"/>
  <c r="M210" i="9"/>
  <c r="O210" i="9"/>
  <c r="I210" i="9"/>
  <c r="J210" i="9"/>
  <c r="K210" i="9"/>
  <c r="L210" i="9"/>
  <c r="H210" i="9"/>
  <c r="P210" i="9" s="1"/>
  <c r="N210" i="9"/>
  <c r="H403" i="9"/>
  <c r="J395" i="9"/>
  <c r="E386" i="9"/>
  <c r="E374" i="9"/>
  <c r="P364" i="9"/>
  <c r="E362" i="9"/>
  <c r="M324" i="9"/>
  <c r="N321" i="9"/>
  <c r="L318" i="9"/>
  <c r="N315" i="9"/>
  <c r="E289" i="9"/>
  <c r="E271" i="9"/>
  <c r="N179" i="9"/>
  <c r="H179" i="9"/>
  <c r="I179" i="9"/>
  <c r="J179" i="9"/>
  <c r="K179" i="9"/>
  <c r="M179" i="9"/>
  <c r="O179" i="9"/>
  <c r="L179" i="9"/>
  <c r="I251" i="9"/>
  <c r="J251" i="9"/>
  <c r="L251" i="9"/>
  <c r="H251" i="9"/>
  <c r="O251" i="9"/>
  <c r="K399" i="9"/>
  <c r="O399" i="9"/>
  <c r="E398" i="9"/>
  <c r="I395" i="9"/>
  <c r="L324" i="9"/>
  <c r="M321" i="9"/>
  <c r="K318" i="9"/>
  <c r="M315" i="9"/>
  <c r="E311" i="9"/>
  <c r="O309" i="9"/>
  <c r="O303" i="9"/>
  <c r="E291" i="9"/>
  <c r="E287" i="9"/>
  <c r="E280" i="9"/>
  <c r="E265" i="9"/>
  <c r="E235" i="9"/>
  <c r="E209" i="9"/>
  <c r="H48" i="9"/>
  <c r="I48" i="9"/>
  <c r="J48" i="9"/>
  <c r="M48" i="9"/>
  <c r="K48" i="9"/>
  <c r="L48" i="9"/>
  <c r="N48" i="9"/>
  <c r="O48" i="9"/>
  <c r="O279" i="9"/>
  <c r="H279" i="9"/>
  <c r="I279" i="9"/>
  <c r="K279" i="9"/>
  <c r="J279" i="9"/>
  <c r="L279" i="9"/>
  <c r="M279" i="9"/>
  <c r="N279" i="9"/>
  <c r="P400" i="9"/>
  <c r="E334" i="9"/>
  <c r="O326" i="9"/>
  <c r="K324" i="9"/>
  <c r="L321" i="9"/>
  <c r="J318" i="9"/>
  <c r="L315" i="9"/>
  <c r="N305" i="9"/>
  <c r="N303" i="9"/>
  <c r="E267" i="9"/>
  <c r="E263" i="9"/>
  <c r="H253" i="9"/>
  <c r="N253" i="9"/>
  <c r="N340" i="9"/>
  <c r="N326" i="9"/>
  <c r="J324" i="9"/>
  <c r="I318" i="9"/>
  <c r="M305" i="9"/>
  <c r="M251" i="9"/>
  <c r="E202" i="9"/>
  <c r="E139" i="9"/>
  <c r="H97" i="9"/>
  <c r="L97" i="9"/>
  <c r="I97" i="9"/>
  <c r="J97" i="9"/>
  <c r="K97" i="9"/>
  <c r="M97" i="9"/>
  <c r="N97" i="9"/>
  <c r="O97" i="9"/>
  <c r="I365" i="9"/>
  <c r="N365" i="9"/>
  <c r="N84" i="9"/>
  <c r="I84" i="9"/>
  <c r="K84" i="9"/>
  <c r="L84" i="9"/>
  <c r="M84" i="9"/>
  <c r="O84" i="9"/>
  <c r="N402" i="9"/>
  <c r="K402" i="9"/>
  <c r="J321" i="9"/>
  <c r="K321" i="9"/>
  <c r="J334" i="9"/>
  <c r="I402" i="9"/>
  <c r="M399" i="9"/>
  <c r="L365" i="9"/>
  <c r="H76" i="9"/>
  <c r="I76" i="9"/>
  <c r="N76" i="9"/>
  <c r="M385" i="9"/>
  <c r="O385" i="9"/>
  <c r="O359" i="9"/>
  <c r="L359" i="9"/>
  <c r="M337" i="9"/>
  <c r="K337" i="9"/>
  <c r="N264" i="9"/>
  <c r="O264" i="9"/>
  <c r="H264" i="9"/>
  <c r="I264" i="9"/>
  <c r="K264" i="9"/>
  <c r="J264" i="9"/>
  <c r="L264" i="9"/>
  <c r="M264" i="9"/>
  <c r="K110" i="9"/>
  <c r="I110" i="9"/>
  <c r="J110" i="9"/>
  <c r="L110" i="9"/>
  <c r="N110" i="9"/>
  <c r="O110" i="9"/>
  <c r="M110" i="9"/>
  <c r="H110" i="9"/>
  <c r="H86" i="9"/>
  <c r="N86" i="9"/>
  <c r="K86" i="9"/>
  <c r="M86" i="9"/>
  <c r="O86" i="9"/>
  <c r="I86" i="9"/>
  <c r="J86" i="9"/>
  <c r="L86" i="9"/>
  <c r="L392" i="9"/>
  <c r="K392" i="9"/>
  <c r="O233" i="9"/>
  <c r="H233" i="9"/>
  <c r="J233" i="9"/>
  <c r="K233" i="9"/>
  <c r="M233" i="9"/>
  <c r="I233" i="9"/>
  <c r="L233" i="9"/>
  <c r="N233" i="9"/>
  <c r="H55" i="9"/>
  <c r="L55" i="9"/>
  <c r="M55" i="9"/>
  <c r="N55" i="9"/>
  <c r="K55" i="9"/>
  <c r="H402" i="9"/>
  <c r="N401" i="9"/>
  <c r="L399" i="9"/>
  <c r="P397" i="9"/>
  <c r="J392" i="9"/>
  <c r="K365" i="9"/>
  <c r="O362" i="9"/>
  <c r="L345" i="9"/>
  <c r="M340" i="9"/>
  <c r="O337" i="9"/>
  <c r="E328" i="9"/>
  <c r="M326" i="9"/>
  <c r="I324" i="9"/>
  <c r="H321" i="9"/>
  <c r="I305" i="9"/>
  <c r="J232" i="9"/>
  <c r="K232" i="9"/>
  <c r="I232" i="9"/>
  <c r="L232" i="9"/>
  <c r="N232" i="9"/>
  <c r="H232" i="9"/>
  <c r="M232" i="9"/>
  <c r="O232" i="9"/>
  <c r="E273" i="9"/>
  <c r="E246" i="9"/>
  <c r="E200" i="9"/>
  <c r="L46" i="9"/>
  <c r="N46" i="9"/>
  <c r="O46" i="9"/>
  <c r="N399" i="9"/>
  <c r="H395" i="9"/>
  <c r="H29" i="9"/>
  <c r="I29" i="9"/>
  <c r="J29" i="9"/>
  <c r="K29" i="9"/>
  <c r="M29" i="9"/>
  <c r="N29" i="9"/>
  <c r="O29" i="9"/>
  <c r="L29" i="9"/>
  <c r="L302" i="9"/>
  <c r="M302" i="9"/>
  <c r="N302" i="9"/>
  <c r="I302" i="9"/>
  <c r="J302" i="9"/>
  <c r="I156" i="9"/>
  <c r="J156" i="9"/>
  <c r="K156" i="9"/>
  <c r="L156" i="9"/>
  <c r="N156" i="9"/>
  <c r="O156" i="9"/>
  <c r="H156" i="9"/>
  <c r="K315" i="9"/>
  <c r="H315" i="9"/>
  <c r="I315" i="9"/>
  <c r="N15" i="9"/>
  <c r="O15" i="9"/>
  <c r="I15" i="9"/>
  <c r="L15" i="9"/>
  <c r="J15" i="9"/>
  <c r="M15" i="9"/>
  <c r="O401" i="9"/>
  <c r="L25" i="9"/>
  <c r="J25" i="9"/>
  <c r="J183" i="9"/>
  <c r="M183" i="9"/>
  <c r="N183" i="9"/>
  <c r="O183" i="9"/>
  <c r="H183" i="9"/>
  <c r="K183" i="9"/>
  <c r="K223" i="9"/>
  <c r="N223" i="9"/>
  <c r="O223" i="9"/>
  <c r="H223" i="9"/>
  <c r="J223" i="9"/>
  <c r="L223" i="9"/>
  <c r="I223" i="9"/>
  <c r="M223" i="9"/>
  <c r="J72" i="9"/>
  <c r="L72" i="9"/>
  <c r="O72" i="9"/>
  <c r="H72" i="9"/>
  <c r="I72" i="9"/>
  <c r="K72" i="9"/>
  <c r="M72" i="9"/>
  <c r="N72" i="9"/>
  <c r="N18" i="9"/>
  <c r="M18" i="9"/>
  <c r="J18" i="9"/>
  <c r="L18" i="9"/>
  <c r="K18" i="9"/>
  <c r="H18" i="9"/>
  <c r="M78" i="9"/>
  <c r="H78" i="9"/>
  <c r="I78" i="9"/>
  <c r="L78" i="9"/>
  <c r="N318" i="9"/>
  <c r="K176" i="9"/>
  <c r="H176" i="9"/>
  <c r="I176" i="9"/>
  <c r="J176" i="9"/>
  <c r="L176" i="9"/>
  <c r="M176" i="9"/>
  <c r="N176" i="9"/>
  <c r="O176" i="9"/>
  <c r="I214" i="9"/>
  <c r="L214" i="9"/>
  <c r="M214" i="9"/>
  <c r="N214" i="9"/>
  <c r="H214" i="9"/>
  <c r="J214" i="9"/>
  <c r="O214" i="9"/>
  <c r="O281" i="9"/>
  <c r="H281" i="9"/>
  <c r="J281" i="9"/>
  <c r="K281" i="9"/>
  <c r="I281" i="9"/>
  <c r="L281" i="9"/>
  <c r="M281" i="9"/>
  <c r="N281" i="9"/>
  <c r="J117" i="9"/>
  <c r="H117" i="9"/>
  <c r="I117" i="9"/>
  <c r="K117" i="9"/>
  <c r="M117" i="9"/>
  <c r="N117" i="9"/>
  <c r="O117" i="9"/>
  <c r="L117" i="9"/>
  <c r="K375" i="9"/>
  <c r="O375" i="9"/>
  <c r="N167" i="9"/>
  <c r="J167" i="9"/>
  <c r="H167" i="9"/>
  <c r="L167" i="9"/>
  <c r="M167" i="9"/>
  <c r="I167" i="9"/>
  <c r="O167" i="9"/>
  <c r="H291" i="9"/>
  <c r="J291" i="9"/>
  <c r="L291" i="9"/>
  <c r="M291" i="9"/>
  <c r="I291" i="9"/>
  <c r="K291" i="9"/>
  <c r="N291" i="9"/>
  <c r="O403" i="9"/>
  <c r="M401" i="9"/>
  <c r="J399" i="9"/>
  <c r="I392" i="9"/>
  <c r="H375" i="9"/>
  <c r="J365" i="9"/>
  <c r="N362" i="9"/>
  <c r="K345" i="9"/>
  <c r="L340" i="9"/>
  <c r="N337" i="9"/>
  <c r="E336" i="9"/>
  <c r="L326" i="9"/>
  <c r="E308" i="9"/>
  <c r="K303" i="9"/>
  <c r="O302" i="9"/>
  <c r="E160" i="9"/>
  <c r="I79" i="9"/>
  <c r="K79" i="9"/>
  <c r="N79" i="9"/>
  <c r="O79" i="9"/>
  <c r="M79" i="9"/>
  <c r="H79" i="9"/>
  <c r="J79" i="9"/>
  <c r="L79" i="9"/>
  <c r="N262" i="9"/>
  <c r="O262" i="9"/>
  <c r="H262" i="9"/>
  <c r="J262" i="9"/>
  <c r="I262" i="9"/>
  <c r="K262" i="9"/>
  <c r="L401" i="9"/>
  <c r="I399" i="9"/>
  <c r="H365" i="9"/>
  <c r="E358" i="9"/>
  <c r="J345" i="9"/>
  <c r="L337" i="9"/>
  <c r="O334" i="9"/>
  <c r="H309" i="9"/>
  <c r="K302" i="9"/>
  <c r="E292" i="9"/>
  <c r="E253" i="9"/>
  <c r="E190" i="9"/>
  <c r="E201" i="9"/>
  <c r="E241" i="9"/>
  <c r="E229" i="9"/>
  <c r="E261" i="9"/>
  <c r="E257" i="9"/>
  <c r="E179" i="9"/>
  <c r="E303" i="9"/>
  <c r="P292" i="9"/>
  <c r="E282" i="9"/>
  <c r="E281" i="9"/>
  <c r="E272" i="9"/>
  <c r="E264" i="9"/>
  <c r="E233" i="9"/>
  <c r="E216" i="9"/>
  <c r="E164" i="9"/>
  <c r="E350" i="9"/>
  <c r="E338" i="9"/>
  <c r="M162" i="9"/>
  <c r="K162" i="9"/>
  <c r="E266" i="9"/>
  <c r="E247" i="9"/>
  <c r="P245" i="9"/>
  <c r="E222" i="9"/>
  <c r="L162" i="9"/>
  <c r="E244" i="9"/>
  <c r="E217" i="9"/>
  <c r="E260" i="9"/>
  <c r="E255" i="9"/>
  <c r="E226" i="9"/>
  <c r="J27" i="9"/>
  <c r="K27" i="9"/>
  <c r="L27" i="9"/>
  <c r="M27" i="9"/>
  <c r="N27" i="9"/>
  <c r="O27" i="9"/>
  <c r="H27" i="9"/>
  <c r="J135" i="9"/>
  <c r="K135" i="9"/>
  <c r="L135" i="9"/>
  <c r="M135" i="9"/>
  <c r="N135" i="9"/>
  <c r="O135" i="9"/>
  <c r="E120" i="9"/>
  <c r="E134" i="9"/>
  <c r="E91" i="9"/>
  <c r="I27" i="9"/>
  <c r="E205" i="9"/>
  <c r="P274" i="9"/>
  <c r="E183" i="9"/>
  <c r="E172" i="9"/>
  <c r="K261" i="9"/>
  <c r="P261" i="9" s="1"/>
  <c r="L261" i="9"/>
  <c r="I135" i="9"/>
  <c r="E167" i="9"/>
  <c r="E171" i="9"/>
  <c r="E122" i="9"/>
  <c r="E137" i="9"/>
  <c r="E153" i="9"/>
  <c r="E155" i="9"/>
  <c r="E135" i="9"/>
  <c r="E159" i="9"/>
  <c r="E170" i="9"/>
  <c r="E177" i="9"/>
  <c r="E154" i="9"/>
  <c r="E161" i="9"/>
  <c r="E162" i="9"/>
  <c r="E182" i="9"/>
  <c r="E173" i="9"/>
  <c r="E210" i="9"/>
  <c r="E158" i="9"/>
  <c r="E123" i="9"/>
  <c r="E168" i="9"/>
  <c r="E206" i="9"/>
  <c r="E110" i="9"/>
  <c r="E152" i="9"/>
  <c r="E166" i="9"/>
  <c r="E165" i="9"/>
  <c r="E188" i="9"/>
  <c r="E196" i="9"/>
  <c r="E156" i="9"/>
  <c r="E181" i="9"/>
  <c r="E204" i="9"/>
  <c r="E157" i="9"/>
  <c r="H135" i="9"/>
  <c r="E284" i="9"/>
  <c r="E279" i="9"/>
  <c r="E236" i="9"/>
  <c r="E231" i="9"/>
  <c r="E193" i="9"/>
  <c r="E189" i="9"/>
  <c r="E296" i="9"/>
  <c r="L253" i="9"/>
  <c r="E223" i="9"/>
  <c r="E218" i="9"/>
  <c r="E185" i="9"/>
  <c r="E145" i="9"/>
  <c r="E248" i="9"/>
  <c r="E215" i="9"/>
  <c r="M330" i="9"/>
  <c r="E36" i="9"/>
  <c r="E199" i="9"/>
  <c r="E147" i="9"/>
  <c r="E191" i="9"/>
  <c r="E175" i="9"/>
  <c r="E143" i="9"/>
  <c r="E211" i="9"/>
  <c r="E140" i="9"/>
  <c r="E115" i="9"/>
  <c r="E136" i="9"/>
  <c r="E169" i="9"/>
  <c r="E148" i="9"/>
  <c r="E126" i="9"/>
  <c r="E99" i="9"/>
  <c r="E174" i="9"/>
  <c r="M42" i="9"/>
  <c r="N42" i="9"/>
  <c r="O42" i="9"/>
  <c r="H42" i="9"/>
  <c r="J42" i="9"/>
  <c r="K42" i="9"/>
  <c r="I42" i="9"/>
  <c r="L42" i="9"/>
  <c r="E144" i="9"/>
  <c r="E195" i="9"/>
  <c r="H43" i="9"/>
  <c r="E187" i="9"/>
  <c r="E149" i="9"/>
  <c r="H161" i="9"/>
  <c r="I161" i="9"/>
  <c r="E150" i="9"/>
  <c r="E129" i="9"/>
  <c r="J161" i="9"/>
  <c r="H132" i="9"/>
  <c r="E141" i="9"/>
  <c r="E107" i="9"/>
  <c r="E116" i="9"/>
  <c r="E128" i="9"/>
  <c r="E133" i="9"/>
  <c r="E14" i="9"/>
  <c r="E46" i="9"/>
  <c r="E142" i="9"/>
  <c r="E80" i="9"/>
  <c r="E30" i="9"/>
  <c r="E24" i="9"/>
  <c r="E90" i="9"/>
  <c r="E121" i="9"/>
  <c r="E111" i="9"/>
  <c r="E97" i="9"/>
  <c r="E81" i="9"/>
  <c r="E72" i="9"/>
  <c r="E69" i="9"/>
  <c r="E56" i="9"/>
  <c r="E125" i="9"/>
  <c r="E119" i="9"/>
  <c r="E117" i="9"/>
  <c r="E113" i="9"/>
  <c r="E112" i="9"/>
  <c r="E88" i="9"/>
  <c r="E151" i="9"/>
  <c r="E130" i="9"/>
  <c r="O208" i="9"/>
  <c r="E78" i="9"/>
  <c r="E64" i="9"/>
  <c r="E118" i="9"/>
  <c r="E102" i="9"/>
  <c r="E100" i="9"/>
  <c r="E49" i="9"/>
  <c r="E163" i="9"/>
  <c r="E101" i="9"/>
  <c r="E92" i="9"/>
  <c r="E84" i="9"/>
  <c r="E70" i="9"/>
  <c r="E59" i="9"/>
  <c r="E41" i="9"/>
  <c r="E39" i="9"/>
  <c r="E37" i="9"/>
  <c r="E68" i="9"/>
  <c r="E96" i="9"/>
  <c r="E108" i="9"/>
  <c r="E75" i="9"/>
  <c r="E104" i="9"/>
  <c r="E114" i="9"/>
  <c r="E82" i="9"/>
  <c r="E85" i="9"/>
  <c r="E87" i="9"/>
  <c r="E93" i="9"/>
  <c r="E29" i="9"/>
  <c r="E138" i="9"/>
  <c r="E132" i="9"/>
  <c r="E127" i="9"/>
  <c r="E124" i="9"/>
  <c r="E105" i="9"/>
  <c r="E103" i="9"/>
  <c r="E94" i="9"/>
  <c r="E65" i="9"/>
  <c r="E20" i="9"/>
  <c r="K66" i="9"/>
  <c r="J66" i="9"/>
  <c r="I66" i="9"/>
  <c r="L66" i="9"/>
  <c r="M66" i="9"/>
  <c r="H66" i="9"/>
  <c r="N66" i="9"/>
  <c r="I116" i="9"/>
  <c r="E95" i="9"/>
  <c r="E106" i="9"/>
  <c r="E74" i="9"/>
  <c r="O66" i="9"/>
  <c r="E27" i="9"/>
  <c r="E25" i="9"/>
  <c r="E60" i="9"/>
  <c r="E98" i="9"/>
  <c r="E35" i="9"/>
  <c r="E109" i="9"/>
  <c r="E86" i="9"/>
  <c r="E40" i="9"/>
  <c r="E18" i="9"/>
  <c r="E66" i="9"/>
  <c r="E62" i="9"/>
  <c r="E89" i="9"/>
  <c r="E58" i="9"/>
  <c r="E19" i="9"/>
  <c r="E54" i="9"/>
  <c r="E44" i="9"/>
  <c r="E67" i="9"/>
  <c r="E73" i="9"/>
  <c r="E83" i="9"/>
  <c r="E79" i="9"/>
  <c r="E51" i="9"/>
  <c r="E52" i="9"/>
  <c r="E34" i="9"/>
  <c r="E55" i="9"/>
  <c r="E63" i="9"/>
  <c r="E57" i="9"/>
  <c r="E47" i="9"/>
  <c r="E61" i="9"/>
  <c r="E50" i="9"/>
  <c r="E17" i="9"/>
  <c r="E21" i="9"/>
  <c r="E31" i="9"/>
  <c r="E22" i="9"/>
  <c r="E77" i="9"/>
  <c r="E53" i="9"/>
  <c r="E48" i="9"/>
  <c r="E32" i="9"/>
  <c r="E76" i="9"/>
  <c r="E42" i="9"/>
  <c r="E26" i="9"/>
  <c r="E13" i="9"/>
  <c r="E12" i="9"/>
  <c r="E15" i="9"/>
  <c r="E23" i="9"/>
  <c r="E71" i="9"/>
  <c r="E11" i="9"/>
  <c r="F11" i="9" s="1"/>
  <c r="E45" i="9"/>
  <c r="E43" i="9"/>
  <c r="E38" i="9"/>
  <c r="E28" i="9"/>
  <c r="E16" i="9"/>
  <c r="E33" i="9"/>
  <c r="F26" i="7"/>
  <c r="I20" i="7"/>
  <c r="F29" i="7"/>
  <c r="F44" i="7"/>
  <c r="F48" i="7" s="1"/>
  <c r="Q18" i="2"/>
  <c r="K12" i="2"/>
  <c r="M12" i="2" s="1"/>
  <c r="P26" i="2"/>
  <c r="P13" i="2"/>
  <c r="P28" i="2"/>
  <c r="I25" i="2"/>
  <c r="I18" i="2"/>
  <c r="R20" i="2"/>
  <c r="Q24" i="2"/>
  <c r="K14" i="2"/>
  <c r="M14" i="2" s="1"/>
  <c r="K11" i="2"/>
  <c r="M11" i="2" s="1"/>
  <c r="I27" i="2"/>
  <c r="K27" i="2" s="1"/>
  <c r="M27" i="2" s="1"/>
  <c r="I24" i="2"/>
  <c r="K24" i="2" s="1"/>
  <c r="M24" i="2" s="1"/>
  <c r="K28" i="2"/>
  <c r="M28" i="2" s="1"/>
  <c r="K23" i="2"/>
  <c r="M23" i="2" s="1"/>
  <c r="K25" i="2"/>
  <c r="M25" i="2" s="1"/>
  <c r="K20" i="2"/>
  <c r="M20" i="2" s="1"/>
  <c r="K5" i="2"/>
  <c r="M5" i="2" s="1"/>
  <c r="K26" i="2"/>
  <c r="M26" i="2" s="1"/>
  <c r="K7" i="2"/>
  <c r="M7" i="2" s="1"/>
  <c r="H26" i="5" s="1"/>
  <c r="K26" i="5" s="1"/>
  <c r="K22" i="2"/>
  <c r="M22" i="2" s="1"/>
  <c r="K6" i="2"/>
  <c r="M6" i="2" s="1"/>
  <c r="H4" i="6"/>
  <c r="G4" i="6"/>
  <c r="F100" i="5"/>
  <c r="Q19" i="3"/>
  <c r="R19" i="3"/>
  <c r="S19" i="3" s="1"/>
  <c r="Q29" i="3"/>
  <c r="R29" i="3"/>
  <c r="S29" i="3" s="1"/>
  <c r="R23" i="3"/>
  <c r="S23" i="3" s="1"/>
  <c r="Q23" i="3"/>
  <c r="Q26" i="3"/>
  <c r="R26" i="3"/>
  <c r="S26" i="3" s="1"/>
  <c r="R13" i="3"/>
  <c r="S13" i="3" s="1"/>
  <c r="Q13" i="3"/>
  <c r="O26" i="2"/>
  <c r="O13" i="2"/>
  <c r="P19" i="2"/>
  <c r="O6" i="2"/>
  <c r="P27" i="3"/>
  <c r="P24" i="3"/>
  <c r="P20" i="3"/>
  <c r="P14" i="3"/>
  <c r="P11" i="3"/>
  <c r="K19" i="2"/>
  <c r="M19" i="2" s="1"/>
  <c r="P12" i="2"/>
  <c r="K29" i="2"/>
  <c r="M29" i="2" s="1"/>
  <c r="P29" i="2"/>
  <c r="Q27" i="2"/>
  <c r="P22" i="2"/>
  <c r="Q19" i="2"/>
  <c r="M13" i="2"/>
  <c r="Q25" i="2"/>
  <c r="Q23" i="2"/>
  <c r="R23" i="2" s="1"/>
  <c r="Q14" i="2"/>
  <c r="Q12" i="2"/>
  <c r="Q29" i="2"/>
  <c r="P334" i="9" l="1"/>
  <c r="P365" i="9"/>
  <c r="P94" i="9"/>
  <c r="P304" i="9"/>
  <c r="P382" i="9"/>
  <c r="F12" i="9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F115" i="9" s="1"/>
  <c r="F116" i="9" s="1"/>
  <c r="F117" i="9" s="1"/>
  <c r="F118" i="9" s="1"/>
  <c r="F119" i="9" s="1"/>
  <c r="F120" i="9" s="1"/>
  <c r="F121" i="9" s="1"/>
  <c r="F122" i="9" s="1"/>
  <c r="F123" i="9" s="1"/>
  <c r="F124" i="9" s="1"/>
  <c r="F125" i="9" s="1"/>
  <c r="F126" i="9" s="1"/>
  <c r="F127" i="9" s="1"/>
  <c r="F128" i="9" s="1"/>
  <c r="F129" i="9" s="1"/>
  <c r="F130" i="9" s="1"/>
  <c r="F131" i="9" s="1"/>
  <c r="F132" i="9" s="1"/>
  <c r="F133" i="9" s="1"/>
  <c r="F134" i="9" s="1"/>
  <c r="F135" i="9" s="1"/>
  <c r="F136" i="9" s="1"/>
  <c r="F137" i="9" s="1"/>
  <c r="F138" i="9" s="1"/>
  <c r="F139" i="9" s="1"/>
  <c r="F140" i="9" s="1"/>
  <c r="F141" i="9" s="1"/>
  <c r="F142" i="9" s="1"/>
  <c r="F143" i="9" s="1"/>
  <c r="F144" i="9" s="1"/>
  <c r="F145" i="9" s="1"/>
  <c r="F146" i="9" s="1"/>
  <c r="F147" i="9" s="1"/>
  <c r="F148" i="9" s="1"/>
  <c r="F149" i="9" s="1"/>
  <c r="F150" i="9" s="1"/>
  <c r="F151" i="9" s="1"/>
  <c r="F152" i="9" s="1"/>
  <c r="F153" i="9" s="1"/>
  <c r="F154" i="9" s="1"/>
  <c r="F155" i="9" s="1"/>
  <c r="F156" i="9" s="1"/>
  <c r="F157" i="9" s="1"/>
  <c r="F158" i="9" s="1"/>
  <c r="F159" i="9" s="1"/>
  <c r="F160" i="9" s="1"/>
  <c r="F161" i="9" s="1"/>
  <c r="F162" i="9" s="1"/>
  <c r="F163" i="9" s="1"/>
  <c r="F164" i="9" s="1"/>
  <c r="F165" i="9" s="1"/>
  <c r="F166" i="9" s="1"/>
  <c r="F167" i="9" s="1"/>
  <c r="F168" i="9" s="1"/>
  <c r="F169" i="9" s="1"/>
  <c r="F170" i="9" s="1"/>
  <c r="F171" i="9" s="1"/>
  <c r="F172" i="9" s="1"/>
  <c r="F173" i="9" s="1"/>
  <c r="F174" i="9" s="1"/>
  <c r="F175" i="9" s="1"/>
  <c r="F176" i="9" s="1"/>
  <c r="F177" i="9" s="1"/>
  <c r="F178" i="9" s="1"/>
  <c r="F179" i="9" s="1"/>
  <c r="F180" i="9" s="1"/>
  <c r="F181" i="9" s="1"/>
  <c r="F182" i="9" s="1"/>
  <c r="F183" i="9" s="1"/>
  <c r="F184" i="9" s="1"/>
  <c r="F185" i="9" s="1"/>
  <c r="F186" i="9" s="1"/>
  <c r="F187" i="9" s="1"/>
  <c r="F188" i="9" s="1"/>
  <c r="F189" i="9" s="1"/>
  <c r="F190" i="9" s="1"/>
  <c r="F191" i="9" s="1"/>
  <c r="F192" i="9" s="1"/>
  <c r="F193" i="9" s="1"/>
  <c r="F194" i="9" s="1"/>
  <c r="F195" i="9" s="1"/>
  <c r="F196" i="9" s="1"/>
  <c r="F197" i="9" s="1"/>
  <c r="F198" i="9" s="1"/>
  <c r="F199" i="9" s="1"/>
  <c r="F200" i="9" s="1"/>
  <c r="F201" i="9" s="1"/>
  <c r="F202" i="9" s="1"/>
  <c r="F203" i="9" s="1"/>
  <c r="F204" i="9" s="1"/>
  <c r="F205" i="9" s="1"/>
  <c r="F206" i="9" s="1"/>
  <c r="F207" i="9" s="1"/>
  <c r="F208" i="9" s="1"/>
  <c r="F209" i="9" s="1"/>
  <c r="F210" i="9" s="1"/>
  <c r="F211" i="9" s="1"/>
  <c r="F212" i="9" s="1"/>
  <c r="F213" i="9" s="1"/>
  <c r="F214" i="9" s="1"/>
  <c r="F215" i="9" s="1"/>
  <c r="F216" i="9" s="1"/>
  <c r="F217" i="9" s="1"/>
  <c r="F218" i="9" s="1"/>
  <c r="F219" i="9" s="1"/>
  <c r="F220" i="9" s="1"/>
  <c r="F221" i="9" s="1"/>
  <c r="F222" i="9" s="1"/>
  <c r="F223" i="9" s="1"/>
  <c r="F224" i="9" s="1"/>
  <c r="F225" i="9" s="1"/>
  <c r="F226" i="9" s="1"/>
  <c r="F227" i="9" s="1"/>
  <c r="F228" i="9" s="1"/>
  <c r="F229" i="9" s="1"/>
  <c r="F230" i="9" s="1"/>
  <c r="F231" i="9" s="1"/>
  <c r="F232" i="9" s="1"/>
  <c r="F233" i="9" s="1"/>
  <c r="F234" i="9" s="1"/>
  <c r="F235" i="9" s="1"/>
  <c r="F236" i="9" s="1"/>
  <c r="F237" i="9" s="1"/>
  <c r="F238" i="9" s="1"/>
  <c r="F239" i="9" s="1"/>
  <c r="F240" i="9" s="1"/>
  <c r="F241" i="9" s="1"/>
  <c r="F242" i="9" s="1"/>
  <c r="F243" i="9" s="1"/>
  <c r="F244" i="9" s="1"/>
  <c r="F245" i="9" s="1"/>
  <c r="F246" i="9" s="1"/>
  <c r="F247" i="9" s="1"/>
  <c r="F248" i="9" s="1"/>
  <c r="F249" i="9" s="1"/>
  <c r="F250" i="9" s="1"/>
  <c r="F251" i="9" s="1"/>
  <c r="F252" i="9" s="1"/>
  <c r="F253" i="9" s="1"/>
  <c r="F254" i="9" s="1"/>
  <c r="F255" i="9" s="1"/>
  <c r="F256" i="9" s="1"/>
  <c r="F257" i="9" s="1"/>
  <c r="F258" i="9" s="1"/>
  <c r="F259" i="9" s="1"/>
  <c r="F260" i="9" s="1"/>
  <c r="F261" i="9" s="1"/>
  <c r="F262" i="9" s="1"/>
  <c r="F263" i="9" s="1"/>
  <c r="F264" i="9" s="1"/>
  <c r="F265" i="9" s="1"/>
  <c r="F266" i="9" s="1"/>
  <c r="F267" i="9" s="1"/>
  <c r="F268" i="9" s="1"/>
  <c r="F269" i="9" s="1"/>
  <c r="F270" i="9" s="1"/>
  <c r="F271" i="9" s="1"/>
  <c r="F272" i="9" s="1"/>
  <c r="F273" i="9" s="1"/>
  <c r="F274" i="9" s="1"/>
  <c r="F275" i="9" s="1"/>
  <c r="F276" i="9" s="1"/>
  <c r="F277" i="9" s="1"/>
  <c r="F278" i="9" s="1"/>
  <c r="F279" i="9" s="1"/>
  <c r="F280" i="9" s="1"/>
  <c r="F281" i="9" s="1"/>
  <c r="F282" i="9" s="1"/>
  <c r="F283" i="9" s="1"/>
  <c r="F284" i="9" s="1"/>
  <c r="F285" i="9" s="1"/>
  <c r="F286" i="9" s="1"/>
  <c r="F287" i="9" s="1"/>
  <c r="F288" i="9" s="1"/>
  <c r="F289" i="9" s="1"/>
  <c r="F290" i="9" s="1"/>
  <c r="F291" i="9" s="1"/>
  <c r="F292" i="9" s="1"/>
  <c r="F293" i="9" s="1"/>
  <c r="F294" i="9" s="1"/>
  <c r="F295" i="9" s="1"/>
  <c r="F296" i="9" s="1"/>
  <c r="F297" i="9" s="1"/>
  <c r="F298" i="9" s="1"/>
  <c r="F299" i="9" s="1"/>
  <c r="F300" i="9" s="1"/>
  <c r="F301" i="9" s="1"/>
  <c r="F302" i="9" s="1"/>
  <c r="F303" i="9" s="1"/>
  <c r="F304" i="9" s="1"/>
  <c r="F305" i="9" s="1"/>
  <c r="F306" i="9" s="1"/>
  <c r="F307" i="9" s="1"/>
  <c r="F308" i="9" s="1"/>
  <c r="F309" i="9" s="1"/>
  <c r="F310" i="9" s="1"/>
  <c r="F311" i="9" s="1"/>
  <c r="F312" i="9" s="1"/>
  <c r="F313" i="9" s="1"/>
  <c r="F314" i="9" s="1"/>
  <c r="F315" i="9" s="1"/>
  <c r="F316" i="9" s="1"/>
  <c r="F317" i="9" s="1"/>
  <c r="F318" i="9" s="1"/>
  <c r="F319" i="9" s="1"/>
  <c r="F320" i="9" s="1"/>
  <c r="F321" i="9" s="1"/>
  <c r="F322" i="9" s="1"/>
  <c r="F323" i="9" s="1"/>
  <c r="F324" i="9" s="1"/>
  <c r="F325" i="9" s="1"/>
  <c r="F326" i="9" s="1"/>
  <c r="F327" i="9" s="1"/>
  <c r="F328" i="9" s="1"/>
  <c r="F329" i="9" s="1"/>
  <c r="F330" i="9" s="1"/>
  <c r="F331" i="9" s="1"/>
  <c r="F332" i="9" s="1"/>
  <c r="F333" i="9" s="1"/>
  <c r="F334" i="9" s="1"/>
  <c r="F335" i="9" s="1"/>
  <c r="F336" i="9" s="1"/>
  <c r="F337" i="9" s="1"/>
  <c r="F338" i="9" s="1"/>
  <c r="F339" i="9" s="1"/>
  <c r="F340" i="9" s="1"/>
  <c r="F341" i="9" s="1"/>
  <c r="F342" i="9" s="1"/>
  <c r="F343" i="9" s="1"/>
  <c r="F344" i="9" s="1"/>
  <c r="F345" i="9" s="1"/>
  <c r="F346" i="9" s="1"/>
  <c r="F347" i="9" s="1"/>
  <c r="F348" i="9" s="1"/>
  <c r="F349" i="9" s="1"/>
  <c r="F350" i="9" s="1"/>
  <c r="F351" i="9" s="1"/>
  <c r="F352" i="9" s="1"/>
  <c r="F353" i="9" s="1"/>
  <c r="F354" i="9" s="1"/>
  <c r="F355" i="9" s="1"/>
  <c r="F356" i="9" s="1"/>
  <c r="F357" i="9" s="1"/>
  <c r="F358" i="9" s="1"/>
  <c r="F359" i="9" s="1"/>
  <c r="F360" i="9" s="1"/>
  <c r="F361" i="9" s="1"/>
  <c r="F362" i="9" s="1"/>
  <c r="F363" i="9" s="1"/>
  <c r="F364" i="9" s="1"/>
  <c r="F365" i="9" s="1"/>
  <c r="F366" i="9" s="1"/>
  <c r="F367" i="9" s="1"/>
  <c r="F368" i="9" s="1"/>
  <c r="F369" i="9" s="1"/>
  <c r="F370" i="9" s="1"/>
  <c r="F371" i="9" s="1"/>
  <c r="F372" i="9" s="1"/>
  <c r="F373" i="9" s="1"/>
  <c r="F374" i="9" s="1"/>
  <c r="F375" i="9" s="1"/>
  <c r="F376" i="9" s="1"/>
  <c r="F377" i="9" s="1"/>
  <c r="F378" i="9" s="1"/>
  <c r="F379" i="9" s="1"/>
  <c r="F380" i="9" s="1"/>
  <c r="F381" i="9" s="1"/>
  <c r="F382" i="9" s="1"/>
  <c r="F383" i="9" s="1"/>
  <c r="F384" i="9" s="1"/>
  <c r="F385" i="9" s="1"/>
  <c r="F386" i="9" s="1"/>
  <c r="F387" i="9" s="1"/>
  <c r="F388" i="9" s="1"/>
  <c r="F389" i="9" s="1"/>
  <c r="F390" i="9" s="1"/>
  <c r="F391" i="9" s="1"/>
  <c r="F392" i="9" s="1"/>
  <c r="F393" i="9" s="1"/>
  <c r="F394" i="9" s="1"/>
  <c r="F395" i="9" s="1"/>
  <c r="F396" i="9" s="1"/>
  <c r="F397" i="9" s="1"/>
  <c r="F398" i="9" s="1"/>
  <c r="F399" i="9" s="1"/>
  <c r="F400" i="9" s="1"/>
  <c r="F401" i="9" s="1"/>
  <c r="F402" i="9" s="1"/>
  <c r="F403" i="9" s="1"/>
  <c r="F404" i="9" s="1"/>
  <c r="F405" i="9" s="1"/>
  <c r="F406" i="9" s="1"/>
  <c r="F407" i="9" s="1"/>
  <c r="F408" i="9" s="1"/>
  <c r="P156" i="9"/>
  <c r="P34" i="9"/>
  <c r="P357" i="9"/>
  <c r="P324" i="9"/>
  <c r="P402" i="9"/>
  <c r="P297" i="9"/>
  <c r="P194" i="9"/>
  <c r="P345" i="9"/>
  <c r="H21" i="5"/>
  <c r="K21" i="5" s="1"/>
  <c r="L21" i="5" s="1"/>
  <c r="R28" i="3"/>
  <c r="S28" i="3" s="1"/>
  <c r="R11" i="2"/>
  <c r="T11" i="2" s="1"/>
  <c r="U11" i="2" s="1"/>
  <c r="R12" i="3"/>
  <c r="S12" i="3" s="1"/>
  <c r="R6" i="2"/>
  <c r="R14" i="2"/>
  <c r="T14" i="2" s="1"/>
  <c r="U14" i="2" s="1"/>
  <c r="H16" i="5"/>
  <c r="I16" i="5" s="1"/>
  <c r="H20" i="5"/>
  <c r="I26" i="5" s="1"/>
  <c r="I14" i="5"/>
  <c r="R22" i="3"/>
  <c r="S22" i="3" s="1"/>
  <c r="Q25" i="3"/>
  <c r="R28" i="2"/>
  <c r="T28" i="2" s="1"/>
  <c r="U28" i="2" s="1"/>
  <c r="K15" i="5"/>
  <c r="L15" i="5" s="1"/>
  <c r="H27" i="5"/>
  <c r="K27" i="5" s="1"/>
  <c r="R26" i="2"/>
  <c r="T26" i="2" s="1"/>
  <c r="V26" i="2" s="1"/>
  <c r="W26" i="2" s="1"/>
  <c r="R13" i="2"/>
  <c r="T13" i="2" s="1"/>
  <c r="V13" i="2" s="1"/>
  <c r="W13" i="2" s="1"/>
  <c r="I15" i="5"/>
  <c r="K18" i="2"/>
  <c r="M18" i="2" s="1"/>
  <c r="H17" i="5"/>
  <c r="H11" i="5"/>
  <c r="K7" i="5"/>
  <c r="H28" i="5"/>
  <c r="R24" i="2"/>
  <c r="T24" i="2" s="1"/>
  <c r="H34" i="5"/>
  <c r="F33" i="7"/>
  <c r="Z9" i="10"/>
  <c r="L10" i="10"/>
  <c r="R10" i="10" s="1"/>
  <c r="M9" i="10"/>
  <c r="N9" i="10"/>
  <c r="O9" i="10"/>
  <c r="P10" i="10"/>
  <c r="Q10" i="10"/>
  <c r="S10" i="10"/>
  <c r="X11" i="10"/>
  <c r="T10" i="10"/>
  <c r="U10" i="10"/>
  <c r="Z8" i="10"/>
  <c r="V8" i="10"/>
  <c r="Y8" i="10"/>
  <c r="P140" i="9"/>
  <c r="P367" i="9"/>
  <c r="P232" i="9"/>
  <c r="P160" i="9"/>
  <c r="P287" i="9"/>
  <c r="P254" i="9"/>
  <c r="P368" i="9"/>
  <c r="P403" i="9"/>
  <c r="P370" i="9"/>
  <c r="P272" i="9"/>
  <c r="P298" i="9"/>
  <c r="P299" i="9"/>
  <c r="P295" i="9"/>
  <c r="P181" i="9"/>
  <c r="P374" i="9"/>
  <c r="P183" i="9"/>
  <c r="P29" i="9"/>
  <c r="P217" i="9"/>
  <c r="P395" i="9"/>
  <c r="P265" i="9"/>
  <c r="P135" i="9"/>
  <c r="P335" i="9"/>
  <c r="P103" i="9"/>
  <c r="P191" i="9"/>
  <c r="P252" i="9"/>
  <c r="I309" i="9"/>
  <c r="K309" i="9"/>
  <c r="L309" i="9"/>
  <c r="J309" i="9"/>
  <c r="N309" i="9"/>
  <c r="K111" i="9"/>
  <c r="H111" i="9"/>
  <c r="I111" i="9"/>
  <c r="J111" i="9"/>
  <c r="O111" i="9"/>
  <c r="L111" i="9"/>
  <c r="N111" i="9"/>
  <c r="M111" i="9"/>
  <c r="M108" i="9"/>
  <c r="I108" i="9"/>
  <c r="J108" i="9"/>
  <c r="K108" i="9"/>
  <c r="H108" i="9"/>
  <c r="L108" i="9"/>
  <c r="N108" i="9"/>
  <c r="O108" i="9"/>
  <c r="L37" i="9"/>
  <c r="M37" i="9"/>
  <c r="N37" i="9"/>
  <c r="O37" i="9"/>
  <c r="H37" i="9"/>
  <c r="J37" i="9"/>
  <c r="K37" i="9"/>
  <c r="I37" i="9"/>
  <c r="I311" i="9"/>
  <c r="J311" i="9"/>
  <c r="M311" i="9"/>
  <c r="N311" i="9"/>
  <c r="H311" i="9"/>
  <c r="K311" i="9"/>
  <c r="L311" i="9"/>
  <c r="O311" i="9"/>
  <c r="K327" i="9"/>
  <c r="J327" i="9"/>
  <c r="L327" i="9"/>
  <c r="H327" i="9"/>
  <c r="I327" i="9"/>
  <c r="M327" i="9"/>
  <c r="N327" i="9"/>
  <c r="O327" i="9"/>
  <c r="K351" i="9"/>
  <c r="M351" i="9"/>
  <c r="H351" i="9"/>
  <c r="I351" i="9"/>
  <c r="J351" i="9"/>
  <c r="L351" i="9"/>
  <c r="N351" i="9"/>
  <c r="O351" i="9"/>
  <c r="O132" i="9"/>
  <c r="M132" i="9"/>
  <c r="I132" i="9"/>
  <c r="K132" i="9"/>
  <c r="K52" i="9"/>
  <c r="P302" i="9"/>
  <c r="I353" i="9"/>
  <c r="N353" i="9"/>
  <c r="H353" i="9"/>
  <c r="J353" i="9"/>
  <c r="K353" i="9"/>
  <c r="L353" i="9"/>
  <c r="M353" i="9"/>
  <c r="O353" i="9"/>
  <c r="O43" i="9"/>
  <c r="P167" i="9"/>
  <c r="M309" i="9"/>
  <c r="I46" i="9"/>
  <c r="N23" i="9"/>
  <c r="O23" i="9"/>
  <c r="H23" i="9"/>
  <c r="I23" i="9"/>
  <c r="J23" i="9"/>
  <c r="K23" i="9"/>
  <c r="M23" i="9"/>
  <c r="L23" i="9"/>
  <c r="I178" i="9"/>
  <c r="K178" i="9"/>
  <c r="N178" i="9"/>
  <c r="O178" i="9"/>
  <c r="H178" i="9"/>
  <c r="J178" i="9"/>
  <c r="L178" i="9"/>
  <c r="M178" i="9"/>
  <c r="I296" i="9"/>
  <c r="K296" i="9"/>
  <c r="L296" i="9"/>
  <c r="M296" i="9"/>
  <c r="N296" i="9"/>
  <c r="H296" i="9"/>
  <c r="J296" i="9"/>
  <c r="O296" i="9"/>
  <c r="O393" i="9"/>
  <c r="H393" i="9"/>
  <c r="I393" i="9"/>
  <c r="J393" i="9"/>
  <c r="K393" i="9"/>
  <c r="L393" i="9"/>
  <c r="M393" i="9"/>
  <c r="N393" i="9"/>
  <c r="O76" i="9"/>
  <c r="H26" i="9"/>
  <c r="J26" i="9"/>
  <c r="K26" i="9"/>
  <c r="L26" i="9"/>
  <c r="N26" i="9"/>
  <c r="O26" i="9"/>
  <c r="I26" i="9"/>
  <c r="M26" i="9"/>
  <c r="N88" i="9"/>
  <c r="M88" i="9"/>
  <c r="I88" i="9"/>
  <c r="J88" i="9"/>
  <c r="K88" i="9"/>
  <c r="H88" i="9"/>
  <c r="L88" i="9"/>
  <c r="O88" i="9"/>
  <c r="M192" i="9"/>
  <c r="H192" i="9"/>
  <c r="I192" i="9"/>
  <c r="J192" i="9"/>
  <c r="L192" i="9"/>
  <c r="N192" i="9"/>
  <c r="O192" i="9"/>
  <c r="K192" i="9"/>
  <c r="M31" i="9"/>
  <c r="O31" i="9"/>
  <c r="J31" i="9"/>
  <c r="N31" i="9"/>
  <c r="H31" i="9"/>
  <c r="I31" i="9"/>
  <c r="K31" i="9"/>
  <c r="J256" i="9"/>
  <c r="K256" i="9"/>
  <c r="I256" i="9"/>
  <c r="L256" i="9"/>
  <c r="N256" i="9"/>
  <c r="H256" i="9"/>
  <c r="O256" i="9"/>
  <c r="M256" i="9"/>
  <c r="I303" i="9"/>
  <c r="M303" i="9"/>
  <c r="L303" i="9"/>
  <c r="J303" i="9"/>
  <c r="I275" i="9"/>
  <c r="J275" i="9"/>
  <c r="K275" i="9"/>
  <c r="L275" i="9"/>
  <c r="N275" i="9"/>
  <c r="H275" i="9"/>
  <c r="M275" i="9"/>
  <c r="O275" i="9"/>
  <c r="N270" i="9"/>
  <c r="K270" i="9"/>
  <c r="H270" i="9"/>
  <c r="I270" i="9"/>
  <c r="L270" i="9"/>
  <c r="M270" i="9"/>
  <c r="L290" i="9"/>
  <c r="M290" i="9"/>
  <c r="N290" i="9"/>
  <c r="H290" i="9"/>
  <c r="I290" i="9"/>
  <c r="J290" i="9"/>
  <c r="K290" i="9"/>
  <c r="O290" i="9"/>
  <c r="K243" i="9"/>
  <c r="N243" i="9"/>
  <c r="H243" i="9"/>
  <c r="J243" i="9"/>
  <c r="L243" i="9"/>
  <c r="M243" i="9"/>
  <c r="O243" i="9"/>
  <c r="I341" i="9"/>
  <c r="N341" i="9"/>
  <c r="H341" i="9"/>
  <c r="J341" i="9"/>
  <c r="K341" i="9"/>
  <c r="L341" i="9"/>
  <c r="M341" i="9"/>
  <c r="O341" i="9"/>
  <c r="J85" i="9"/>
  <c r="K85" i="9"/>
  <c r="L85" i="9"/>
  <c r="H85" i="9"/>
  <c r="I85" i="9"/>
  <c r="M85" i="9"/>
  <c r="N85" i="9"/>
  <c r="O13" i="9"/>
  <c r="N43" i="9"/>
  <c r="M43" i="9"/>
  <c r="P176" i="9"/>
  <c r="L43" i="9"/>
  <c r="H294" i="9"/>
  <c r="I294" i="9"/>
  <c r="J294" i="9"/>
  <c r="K294" i="9"/>
  <c r="L294" i="9"/>
  <c r="M294" i="9"/>
  <c r="N294" i="9"/>
  <c r="O294" i="9"/>
  <c r="K44" i="9"/>
  <c r="L44" i="9"/>
  <c r="M44" i="9"/>
  <c r="N44" i="9"/>
  <c r="J44" i="9"/>
  <c r="O44" i="9"/>
  <c r="H44" i="9"/>
  <c r="I44" i="9"/>
  <c r="J52" i="9"/>
  <c r="M52" i="9"/>
  <c r="H52" i="9"/>
  <c r="N52" i="9"/>
  <c r="I52" i="9"/>
  <c r="P291" i="9"/>
  <c r="H41" i="9"/>
  <c r="I41" i="9"/>
  <c r="J41" i="9"/>
  <c r="K41" i="9"/>
  <c r="L41" i="9"/>
  <c r="M41" i="9"/>
  <c r="N41" i="9"/>
  <c r="O41" i="9"/>
  <c r="P399" i="9"/>
  <c r="J76" i="9"/>
  <c r="P406" i="9"/>
  <c r="O196" i="9"/>
  <c r="L196" i="9"/>
  <c r="K196" i="9"/>
  <c r="M196" i="9"/>
  <c r="N196" i="9"/>
  <c r="J196" i="9"/>
  <c r="H196" i="9"/>
  <c r="I196" i="9"/>
  <c r="L157" i="9"/>
  <c r="H157" i="9"/>
  <c r="I157" i="9"/>
  <c r="J157" i="9"/>
  <c r="M157" i="9"/>
  <c r="K157" i="9"/>
  <c r="N157" i="9"/>
  <c r="O157" i="9"/>
  <c r="H360" i="9"/>
  <c r="J360" i="9"/>
  <c r="K360" i="9"/>
  <c r="M360" i="9"/>
  <c r="L360" i="9"/>
  <c r="N360" i="9"/>
  <c r="O360" i="9"/>
  <c r="I360" i="9"/>
  <c r="L227" i="9"/>
  <c r="H227" i="9"/>
  <c r="I227" i="9"/>
  <c r="J227" i="9"/>
  <c r="M227" i="9"/>
  <c r="O227" i="9"/>
  <c r="K227" i="9"/>
  <c r="N227" i="9"/>
  <c r="L266" i="9"/>
  <c r="M266" i="9"/>
  <c r="I266" i="9"/>
  <c r="K266" i="9"/>
  <c r="N266" i="9"/>
  <c r="J266" i="9"/>
  <c r="O266" i="9"/>
  <c r="H266" i="9"/>
  <c r="M151" i="9"/>
  <c r="N151" i="9"/>
  <c r="O151" i="9"/>
  <c r="H151" i="9"/>
  <c r="L151" i="9"/>
  <c r="I151" i="9"/>
  <c r="J151" i="9"/>
  <c r="K151" i="9"/>
  <c r="N24" i="9"/>
  <c r="O24" i="9"/>
  <c r="H24" i="9"/>
  <c r="I24" i="9"/>
  <c r="J24" i="9"/>
  <c r="K24" i="9"/>
  <c r="L24" i="9"/>
  <c r="L344" i="9"/>
  <c r="H344" i="9"/>
  <c r="I344" i="9"/>
  <c r="J344" i="9"/>
  <c r="K344" i="9"/>
  <c r="M344" i="9"/>
  <c r="O344" i="9"/>
  <c r="N344" i="9"/>
  <c r="H102" i="9"/>
  <c r="K102" i="9"/>
  <c r="L102" i="9"/>
  <c r="M102" i="9"/>
  <c r="O102" i="9"/>
  <c r="I102" i="9"/>
  <c r="J102" i="9"/>
  <c r="N102" i="9"/>
  <c r="I163" i="9"/>
  <c r="H163" i="9"/>
  <c r="J163" i="9"/>
  <c r="L163" i="9"/>
  <c r="K163" i="9"/>
  <c r="M163" i="9"/>
  <c r="N163" i="9"/>
  <c r="O163" i="9"/>
  <c r="L320" i="9"/>
  <c r="K320" i="9"/>
  <c r="M320" i="9"/>
  <c r="N320" i="9"/>
  <c r="O320" i="9"/>
  <c r="H320" i="9"/>
  <c r="I320" i="9"/>
  <c r="J320" i="9"/>
  <c r="M63" i="9"/>
  <c r="H63" i="9"/>
  <c r="K63" i="9"/>
  <c r="N63" i="9"/>
  <c r="O63" i="9"/>
  <c r="I63" i="9"/>
  <c r="J63" i="9"/>
  <c r="L63" i="9"/>
  <c r="N116" i="9"/>
  <c r="P79" i="9"/>
  <c r="M116" i="9"/>
  <c r="P27" i="9"/>
  <c r="I99" i="9"/>
  <c r="M99" i="9"/>
  <c r="J99" i="9"/>
  <c r="K99" i="9"/>
  <c r="L99" i="9"/>
  <c r="O99" i="9"/>
  <c r="H99" i="9"/>
  <c r="N99" i="9"/>
  <c r="P117" i="9"/>
  <c r="P214" i="9"/>
  <c r="K339" i="9"/>
  <c r="M339" i="9"/>
  <c r="H339" i="9"/>
  <c r="I339" i="9"/>
  <c r="L339" i="9"/>
  <c r="J339" i="9"/>
  <c r="O339" i="9"/>
  <c r="N339" i="9"/>
  <c r="O172" i="9"/>
  <c r="K172" i="9"/>
  <c r="I172" i="9"/>
  <c r="J172" i="9"/>
  <c r="L172" i="9"/>
  <c r="M172" i="9"/>
  <c r="N172" i="9"/>
  <c r="H172" i="9"/>
  <c r="K43" i="9"/>
  <c r="K116" i="9"/>
  <c r="K46" i="9"/>
  <c r="O231" i="9"/>
  <c r="H231" i="9"/>
  <c r="I231" i="9"/>
  <c r="K231" i="9"/>
  <c r="J231" i="9"/>
  <c r="L231" i="9"/>
  <c r="M231" i="9"/>
  <c r="N231" i="9"/>
  <c r="J195" i="9"/>
  <c r="I195" i="9"/>
  <c r="K195" i="9"/>
  <c r="L195" i="9"/>
  <c r="M195" i="9"/>
  <c r="H195" i="9"/>
  <c r="O195" i="9"/>
  <c r="N195" i="9"/>
  <c r="P42" i="9"/>
  <c r="M283" i="9"/>
  <c r="N283" i="9"/>
  <c r="H283" i="9"/>
  <c r="J283" i="9"/>
  <c r="L283" i="9"/>
  <c r="O283" i="9"/>
  <c r="I283" i="9"/>
  <c r="K283" i="9"/>
  <c r="L76" i="9"/>
  <c r="N25" i="9"/>
  <c r="O25" i="9"/>
  <c r="H25" i="9"/>
  <c r="M47" i="9"/>
  <c r="I243" i="9"/>
  <c r="L242" i="9"/>
  <c r="M242" i="9"/>
  <c r="K242" i="9"/>
  <c r="N242" i="9"/>
  <c r="H242" i="9"/>
  <c r="I242" i="9"/>
  <c r="J242" i="9"/>
  <c r="O242" i="9"/>
  <c r="N162" i="9"/>
  <c r="I162" i="9"/>
  <c r="H162" i="9"/>
  <c r="P55" i="9"/>
  <c r="O130" i="9"/>
  <c r="M130" i="9"/>
  <c r="N130" i="9"/>
  <c r="H130" i="9"/>
  <c r="I130" i="9"/>
  <c r="J130" i="9"/>
  <c r="L130" i="9"/>
  <c r="K130" i="9"/>
  <c r="K139" i="9"/>
  <c r="L139" i="9"/>
  <c r="M139" i="9"/>
  <c r="N139" i="9"/>
  <c r="H139" i="9"/>
  <c r="J139" i="9"/>
  <c r="O139" i="9"/>
  <c r="I139" i="9"/>
  <c r="H338" i="9"/>
  <c r="I338" i="9"/>
  <c r="J338" i="9"/>
  <c r="K338" i="9"/>
  <c r="L338" i="9"/>
  <c r="M338" i="9"/>
  <c r="N338" i="9"/>
  <c r="O338" i="9"/>
  <c r="O116" i="9"/>
  <c r="H116" i="9"/>
  <c r="J116" i="9"/>
  <c r="L116" i="9"/>
  <c r="L132" i="9"/>
  <c r="N132" i="9"/>
  <c r="J43" i="9"/>
  <c r="I43" i="9"/>
  <c r="L82" i="9"/>
  <c r="O82" i="9"/>
  <c r="J82" i="9"/>
  <c r="K82" i="9"/>
  <c r="M82" i="9"/>
  <c r="H82" i="9"/>
  <c r="I82" i="9"/>
  <c r="N82" i="9"/>
  <c r="O162" i="9"/>
  <c r="P72" i="9"/>
  <c r="L31" i="9"/>
  <c r="P138" i="9"/>
  <c r="J270" i="9"/>
  <c r="M24" i="9"/>
  <c r="J132" i="9"/>
  <c r="I21" i="9"/>
  <c r="K21" i="9"/>
  <c r="L21" i="9"/>
  <c r="M21" i="9"/>
  <c r="O21" i="9"/>
  <c r="H21" i="9"/>
  <c r="N21" i="9"/>
  <c r="J21" i="9"/>
  <c r="J162" i="9"/>
  <c r="P258" i="9"/>
  <c r="I11" i="9"/>
  <c r="J11" i="9"/>
  <c r="K11" i="9"/>
  <c r="L11" i="9"/>
  <c r="N11" i="9"/>
  <c r="H11" i="9"/>
  <c r="M11" i="9"/>
  <c r="O11" i="9"/>
  <c r="I389" i="9"/>
  <c r="L389" i="9"/>
  <c r="M389" i="9"/>
  <c r="N389" i="9"/>
  <c r="O389" i="9"/>
  <c r="K389" i="9"/>
  <c r="H389" i="9"/>
  <c r="J389" i="9"/>
  <c r="M96" i="9"/>
  <c r="L96" i="9"/>
  <c r="N96" i="9"/>
  <c r="I96" i="9"/>
  <c r="J96" i="9"/>
  <c r="K96" i="9"/>
  <c r="O96" i="9"/>
  <c r="H96" i="9"/>
  <c r="O270" i="9"/>
  <c r="P169" i="9"/>
  <c r="H69" i="9"/>
  <c r="K69" i="9"/>
  <c r="L69" i="9"/>
  <c r="I69" i="9"/>
  <c r="J69" i="9"/>
  <c r="M69" i="9"/>
  <c r="O69" i="9"/>
  <c r="N69" i="9"/>
  <c r="P33" i="9"/>
  <c r="M75" i="9"/>
  <c r="J75" i="9"/>
  <c r="K75" i="9"/>
  <c r="O75" i="9"/>
  <c r="H75" i="9"/>
  <c r="I75" i="9"/>
  <c r="L75" i="9"/>
  <c r="N75" i="9"/>
  <c r="P218" i="9"/>
  <c r="L278" i="9"/>
  <c r="M278" i="9"/>
  <c r="H278" i="9"/>
  <c r="J278" i="9"/>
  <c r="N278" i="9"/>
  <c r="O278" i="9"/>
  <c r="I278" i="9"/>
  <c r="K278" i="9"/>
  <c r="L114" i="9"/>
  <c r="P282" i="9"/>
  <c r="P268" i="9"/>
  <c r="P128" i="9"/>
  <c r="L57" i="9"/>
  <c r="K13" i="9"/>
  <c r="I47" i="9"/>
  <c r="H173" i="9"/>
  <c r="L159" i="9"/>
  <c r="L40" i="9"/>
  <c r="O60" i="9"/>
  <c r="P386" i="9"/>
  <c r="O319" i="9"/>
  <c r="P301" i="9"/>
  <c r="N319" i="9"/>
  <c r="O142" i="9"/>
  <c r="K22" i="9"/>
  <c r="M174" i="9"/>
  <c r="I174" i="9"/>
  <c r="J174" i="9"/>
  <c r="K174" i="9"/>
  <c r="L174" i="9"/>
  <c r="H174" i="9"/>
  <c r="P174" i="9" s="1"/>
  <c r="N174" i="9"/>
  <c r="O174" i="9"/>
  <c r="N215" i="9"/>
  <c r="H16" i="9"/>
  <c r="K199" i="9"/>
  <c r="L199" i="9"/>
  <c r="M199" i="9"/>
  <c r="H199" i="9"/>
  <c r="J199" i="9"/>
  <c r="N199" i="9"/>
  <c r="I199" i="9"/>
  <c r="O199" i="9"/>
  <c r="H396" i="9"/>
  <c r="K396" i="9"/>
  <c r="L396" i="9"/>
  <c r="M396" i="9"/>
  <c r="N396" i="9"/>
  <c r="O396" i="9"/>
  <c r="J396" i="9"/>
  <c r="I396" i="9"/>
  <c r="M141" i="9"/>
  <c r="K114" i="9"/>
  <c r="L115" i="9"/>
  <c r="I115" i="9"/>
  <c r="J115" i="9"/>
  <c r="K115" i="9"/>
  <c r="N115" i="9"/>
  <c r="O115" i="9"/>
  <c r="H115" i="9"/>
  <c r="M115" i="9"/>
  <c r="P371" i="9"/>
  <c r="H106" i="9"/>
  <c r="P106" i="9" s="1"/>
  <c r="I71" i="9"/>
  <c r="P206" i="9"/>
  <c r="I13" i="9"/>
  <c r="H47" i="9"/>
  <c r="P47" i="9" s="1"/>
  <c r="K159" i="9"/>
  <c r="O40" i="9"/>
  <c r="M60" i="9"/>
  <c r="P124" i="9"/>
  <c r="M319" i="9"/>
  <c r="K142" i="9"/>
  <c r="J22" i="9"/>
  <c r="P249" i="9"/>
  <c r="K56" i="9"/>
  <c r="L56" i="9"/>
  <c r="M56" i="9"/>
  <c r="N56" i="9"/>
  <c r="H56" i="9"/>
  <c r="I56" i="9"/>
  <c r="J56" i="9"/>
  <c r="O56" i="9"/>
  <c r="P166" i="9"/>
  <c r="H133" i="9"/>
  <c r="P288" i="9"/>
  <c r="L310" i="9"/>
  <c r="H310" i="9"/>
  <c r="I310" i="9"/>
  <c r="J310" i="9"/>
  <c r="K310" i="9"/>
  <c r="M310" i="9"/>
  <c r="O310" i="9"/>
  <c r="N310" i="9"/>
  <c r="N143" i="9"/>
  <c r="L143" i="9"/>
  <c r="M143" i="9"/>
  <c r="O143" i="9"/>
  <c r="H143" i="9"/>
  <c r="K143" i="9"/>
  <c r="I143" i="9"/>
  <c r="J143" i="9"/>
  <c r="P260" i="9"/>
  <c r="K285" i="9"/>
  <c r="L285" i="9"/>
  <c r="M285" i="9"/>
  <c r="N285" i="9"/>
  <c r="H285" i="9"/>
  <c r="I285" i="9"/>
  <c r="J285" i="9"/>
  <c r="O285" i="9"/>
  <c r="L141" i="9"/>
  <c r="J114" i="9"/>
  <c r="L80" i="9"/>
  <c r="O106" i="9"/>
  <c r="L71" i="9"/>
  <c r="I235" i="9"/>
  <c r="H13" i="9"/>
  <c r="O47" i="9"/>
  <c r="H51" i="9"/>
  <c r="N159" i="9"/>
  <c r="M105" i="9"/>
  <c r="L60" i="9"/>
  <c r="K28" i="9"/>
  <c r="O131" i="9"/>
  <c r="P307" i="9"/>
  <c r="P289" i="9"/>
  <c r="P329" i="9"/>
  <c r="P347" i="9"/>
  <c r="L319" i="9"/>
  <c r="M142" i="9"/>
  <c r="I22" i="9"/>
  <c r="P251" i="9"/>
  <c r="K164" i="9"/>
  <c r="J164" i="9"/>
  <c r="L164" i="9"/>
  <c r="M164" i="9"/>
  <c r="H164" i="9"/>
  <c r="N164" i="9"/>
  <c r="O164" i="9"/>
  <c r="I164" i="9"/>
  <c r="J250" i="9"/>
  <c r="K250" i="9"/>
  <c r="M250" i="9"/>
  <c r="O250" i="9"/>
  <c r="H250" i="9"/>
  <c r="L250" i="9"/>
  <c r="N250" i="9"/>
  <c r="I250" i="9"/>
  <c r="P54" i="9"/>
  <c r="J388" i="9"/>
  <c r="H388" i="9"/>
  <c r="I388" i="9"/>
  <c r="K388" i="9"/>
  <c r="L388" i="9"/>
  <c r="M388" i="9"/>
  <c r="N388" i="9"/>
  <c r="O388" i="9"/>
  <c r="K188" i="9"/>
  <c r="L188" i="9"/>
  <c r="M188" i="9"/>
  <c r="N188" i="9"/>
  <c r="O188" i="9"/>
  <c r="H188" i="9"/>
  <c r="I188" i="9"/>
  <c r="J188" i="9"/>
  <c r="P332" i="9"/>
  <c r="I114" i="9"/>
  <c r="M80" i="9"/>
  <c r="J71" i="9"/>
  <c r="P356" i="9"/>
  <c r="O235" i="9"/>
  <c r="P229" i="9"/>
  <c r="P381" i="9"/>
  <c r="N47" i="9"/>
  <c r="N51" i="9"/>
  <c r="P241" i="9"/>
  <c r="M159" i="9"/>
  <c r="O105" i="9"/>
  <c r="K60" i="9"/>
  <c r="J28" i="9"/>
  <c r="P186" i="9"/>
  <c r="N131" i="9"/>
  <c r="P378" i="9"/>
  <c r="P313" i="9"/>
  <c r="P73" i="9"/>
  <c r="O180" i="9"/>
  <c r="N14" i="9"/>
  <c r="I319" i="9"/>
  <c r="L142" i="9"/>
  <c r="P48" i="9"/>
  <c r="P179" i="9"/>
  <c r="P144" i="9"/>
  <c r="I239" i="9"/>
  <c r="J239" i="9"/>
  <c r="O239" i="9"/>
  <c r="K239" i="9"/>
  <c r="M239" i="9"/>
  <c r="N239" i="9"/>
  <c r="H239" i="9"/>
  <c r="L239" i="9"/>
  <c r="O61" i="9"/>
  <c r="I61" i="9"/>
  <c r="L61" i="9"/>
  <c r="M61" i="9"/>
  <c r="N61" i="9"/>
  <c r="H61" i="9"/>
  <c r="J61" i="9"/>
  <c r="K61" i="9"/>
  <c r="O383" i="9"/>
  <c r="N383" i="9"/>
  <c r="H383" i="9"/>
  <c r="I383" i="9"/>
  <c r="L383" i="9"/>
  <c r="M383" i="9"/>
  <c r="J383" i="9"/>
  <c r="K383" i="9"/>
  <c r="L230" i="9"/>
  <c r="M230" i="9"/>
  <c r="H230" i="9"/>
  <c r="J230" i="9"/>
  <c r="N230" i="9"/>
  <c r="O230" i="9"/>
  <c r="I230" i="9"/>
  <c r="K230" i="9"/>
  <c r="J133" i="9"/>
  <c r="P277" i="9"/>
  <c r="I121" i="9"/>
  <c r="J121" i="9"/>
  <c r="K121" i="9"/>
  <c r="N121" i="9"/>
  <c r="O121" i="9"/>
  <c r="H121" i="9"/>
  <c r="L121" i="9"/>
  <c r="M121" i="9"/>
  <c r="P66" i="9"/>
  <c r="H286" i="9"/>
  <c r="J286" i="9"/>
  <c r="L286" i="9"/>
  <c r="M286" i="9"/>
  <c r="I286" i="9"/>
  <c r="K286" i="9"/>
  <c r="N286" i="9"/>
  <c r="O286" i="9"/>
  <c r="N78" i="9"/>
  <c r="I18" i="9"/>
  <c r="P18" i="9" s="1"/>
  <c r="P223" i="9"/>
  <c r="I25" i="9"/>
  <c r="K15" i="9"/>
  <c r="P15" i="9" s="1"/>
  <c r="O55" i="9"/>
  <c r="H84" i="9"/>
  <c r="P84" i="9" s="1"/>
  <c r="P97" i="9"/>
  <c r="N251" i="9"/>
  <c r="P189" i="9"/>
  <c r="I236" i="9"/>
  <c r="J236" i="9"/>
  <c r="L236" i="9"/>
  <c r="H236" i="9"/>
  <c r="K236" i="9"/>
  <c r="M236" i="9"/>
  <c r="N236" i="9"/>
  <c r="O236" i="9"/>
  <c r="O133" i="9"/>
  <c r="P101" i="9"/>
  <c r="K152" i="9"/>
  <c r="H152" i="9"/>
  <c r="I152" i="9"/>
  <c r="J152" i="9"/>
  <c r="M152" i="9"/>
  <c r="N152" i="9"/>
  <c r="L152" i="9"/>
  <c r="O152" i="9"/>
  <c r="J64" i="9"/>
  <c r="P64" i="9" s="1"/>
  <c r="P77" i="9"/>
  <c r="K127" i="9"/>
  <c r="P91" i="9"/>
  <c r="P187" i="9"/>
  <c r="H330" i="9"/>
  <c r="P330" i="9" s="1"/>
  <c r="H248" i="9"/>
  <c r="J248" i="9"/>
  <c r="L248" i="9"/>
  <c r="M248" i="9"/>
  <c r="O248" i="9"/>
  <c r="K248" i="9"/>
  <c r="N248" i="9"/>
  <c r="I248" i="9"/>
  <c r="P149" i="9"/>
  <c r="P203" i="9"/>
  <c r="H114" i="9"/>
  <c r="N80" i="9"/>
  <c r="J207" i="9"/>
  <c r="H207" i="9"/>
  <c r="I207" i="9"/>
  <c r="K207" i="9"/>
  <c r="N207" i="9"/>
  <c r="O207" i="9"/>
  <c r="L207" i="9"/>
  <c r="M207" i="9"/>
  <c r="P119" i="9"/>
  <c r="P246" i="9"/>
  <c r="O32" i="9"/>
  <c r="O71" i="9"/>
  <c r="P125" i="9"/>
  <c r="L235" i="9"/>
  <c r="I51" i="9"/>
  <c r="H159" i="9"/>
  <c r="N105" i="9"/>
  <c r="I60" i="9"/>
  <c r="N28" i="9"/>
  <c r="L131" i="9"/>
  <c r="P323" i="9"/>
  <c r="N180" i="9"/>
  <c r="I14" i="9"/>
  <c r="H319" i="9"/>
  <c r="J142" i="9"/>
  <c r="N366" i="9"/>
  <c r="H366" i="9"/>
  <c r="I366" i="9"/>
  <c r="J366" i="9"/>
  <c r="K366" i="9"/>
  <c r="O366" i="9"/>
  <c r="L366" i="9"/>
  <c r="M366" i="9"/>
  <c r="P104" i="9"/>
  <c r="P306" i="9"/>
  <c r="H107" i="9"/>
  <c r="J107" i="9"/>
  <c r="L107" i="9"/>
  <c r="M107" i="9"/>
  <c r="N107" i="9"/>
  <c r="I107" i="9"/>
  <c r="K107" i="9"/>
  <c r="O107" i="9"/>
  <c r="K273" i="9"/>
  <c r="L273" i="9"/>
  <c r="H273" i="9"/>
  <c r="J273" i="9"/>
  <c r="N273" i="9"/>
  <c r="O273" i="9"/>
  <c r="I273" i="9"/>
  <c r="M273" i="9"/>
  <c r="J98" i="9"/>
  <c r="O114" i="9"/>
  <c r="N71" i="9"/>
  <c r="O57" i="9"/>
  <c r="J235" i="9"/>
  <c r="M228" i="9"/>
  <c r="N228" i="9"/>
  <c r="H228" i="9"/>
  <c r="I228" i="9"/>
  <c r="K228" i="9"/>
  <c r="J228" i="9"/>
  <c r="L228" i="9"/>
  <c r="O228" i="9"/>
  <c r="I173" i="9"/>
  <c r="O51" i="9"/>
  <c r="P221" i="9"/>
  <c r="P316" i="9"/>
  <c r="J159" i="9"/>
  <c r="L105" i="9"/>
  <c r="J60" i="9"/>
  <c r="M28" i="9"/>
  <c r="K131" i="9"/>
  <c r="M180" i="9"/>
  <c r="H14" i="9"/>
  <c r="K319" i="9"/>
  <c r="H142" i="9"/>
  <c r="P142" i="9" s="1"/>
  <c r="P170" i="9"/>
  <c r="I202" i="9"/>
  <c r="O202" i="9"/>
  <c r="H202" i="9"/>
  <c r="J202" i="9"/>
  <c r="K202" i="9"/>
  <c r="N202" i="9"/>
  <c r="L202" i="9"/>
  <c r="M202" i="9"/>
  <c r="H201" i="9"/>
  <c r="N201" i="9"/>
  <c r="O201" i="9"/>
  <c r="I201" i="9"/>
  <c r="J201" i="9"/>
  <c r="K201" i="9"/>
  <c r="L201" i="9"/>
  <c r="M201" i="9"/>
  <c r="O394" i="9"/>
  <c r="P122" i="9"/>
  <c r="N133" i="9"/>
  <c r="P19" i="9"/>
  <c r="P342" i="9"/>
  <c r="N343" i="9"/>
  <c r="H343" i="9"/>
  <c r="I343" i="9"/>
  <c r="J343" i="9"/>
  <c r="K343" i="9"/>
  <c r="L343" i="9"/>
  <c r="M343" i="9"/>
  <c r="O343" i="9"/>
  <c r="H405" i="9"/>
  <c r="I405" i="9"/>
  <c r="J405" i="9"/>
  <c r="K405" i="9"/>
  <c r="L405" i="9"/>
  <c r="M405" i="9"/>
  <c r="N405" i="9"/>
  <c r="O405" i="9"/>
  <c r="K182" i="9"/>
  <c r="H182" i="9"/>
  <c r="J182" i="9"/>
  <c r="L182" i="9"/>
  <c r="M182" i="9"/>
  <c r="N182" i="9"/>
  <c r="I182" i="9"/>
  <c r="O182" i="9"/>
  <c r="N208" i="9"/>
  <c r="H208" i="9"/>
  <c r="I208" i="9"/>
  <c r="J208" i="9"/>
  <c r="K208" i="9"/>
  <c r="M208" i="9"/>
  <c r="L208" i="9"/>
  <c r="P262" i="9"/>
  <c r="K78" i="9"/>
  <c r="P78" i="9" s="1"/>
  <c r="L52" i="9"/>
  <c r="K25" i="9"/>
  <c r="J55" i="9"/>
  <c r="P279" i="9"/>
  <c r="O257" i="9"/>
  <c r="L257" i="9"/>
  <c r="M257" i="9"/>
  <c r="H257" i="9"/>
  <c r="I257" i="9"/>
  <c r="J257" i="9"/>
  <c r="K257" i="9"/>
  <c r="N257" i="9"/>
  <c r="P398" i="9"/>
  <c r="N394" i="9"/>
  <c r="P225" i="9"/>
  <c r="J253" i="9"/>
  <c r="M133" i="9"/>
  <c r="J39" i="9"/>
  <c r="K39" i="9"/>
  <c r="L39" i="9"/>
  <c r="M39" i="9"/>
  <c r="H39" i="9"/>
  <c r="O39" i="9"/>
  <c r="N39" i="9"/>
  <c r="I39" i="9"/>
  <c r="P197" i="9"/>
  <c r="O215" i="9"/>
  <c r="I127" i="9"/>
  <c r="O16" i="9"/>
  <c r="J17" i="9"/>
  <c r="K17" i="9"/>
  <c r="L17" i="9"/>
  <c r="M17" i="9"/>
  <c r="O17" i="9"/>
  <c r="I17" i="9"/>
  <c r="N17" i="9"/>
  <c r="H17" i="9"/>
  <c r="I67" i="9"/>
  <c r="N67" i="9"/>
  <c r="O67" i="9"/>
  <c r="M67" i="9"/>
  <c r="J67" i="9"/>
  <c r="K67" i="9"/>
  <c r="L67" i="9"/>
  <c r="H67" i="9"/>
  <c r="L98" i="9"/>
  <c r="P58" i="9"/>
  <c r="P322" i="9"/>
  <c r="P226" i="9"/>
  <c r="P333" i="9"/>
  <c r="P190" i="9"/>
  <c r="P36" i="9"/>
  <c r="H32" i="9"/>
  <c r="P32" i="9" s="1"/>
  <c r="M71" i="9"/>
  <c r="P146" i="9"/>
  <c r="H235" i="9"/>
  <c r="P235" i="9" s="1"/>
  <c r="O173" i="9"/>
  <c r="M51" i="9"/>
  <c r="L70" i="9"/>
  <c r="M70" i="9"/>
  <c r="K70" i="9"/>
  <c r="N70" i="9"/>
  <c r="H70" i="9"/>
  <c r="I70" i="9"/>
  <c r="J70" i="9"/>
  <c r="O70" i="9"/>
  <c r="K40" i="9"/>
  <c r="K105" i="9"/>
  <c r="L28" i="9"/>
  <c r="J131" i="9"/>
  <c r="P136" i="9"/>
  <c r="P267" i="9"/>
  <c r="L180" i="9"/>
  <c r="O14" i="9"/>
  <c r="P377" i="9"/>
  <c r="P59" i="9"/>
  <c r="P90" i="9"/>
  <c r="I100" i="9"/>
  <c r="H100" i="9"/>
  <c r="K100" i="9"/>
  <c r="L100" i="9"/>
  <c r="M100" i="9"/>
  <c r="J100" i="9"/>
  <c r="N100" i="9"/>
  <c r="O100" i="9"/>
  <c r="M331" i="9"/>
  <c r="H331" i="9"/>
  <c r="I331" i="9"/>
  <c r="J331" i="9"/>
  <c r="K331" i="9"/>
  <c r="L331" i="9"/>
  <c r="N331" i="9"/>
  <c r="O331" i="9"/>
  <c r="O148" i="9"/>
  <c r="H148" i="9"/>
  <c r="I148" i="9"/>
  <c r="K148" i="9"/>
  <c r="L148" i="9"/>
  <c r="N148" i="9"/>
  <c r="J148" i="9"/>
  <c r="M148" i="9"/>
  <c r="N276" i="9"/>
  <c r="O276" i="9"/>
  <c r="I276" i="9"/>
  <c r="J276" i="9"/>
  <c r="L276" i="9"/>
  <c r="H276" i="9"/>
  <c r="K276" i="9"/>
  <c r="M276" i="9"/>
  <c r="H134" i="9"/>
  <c r="I134" i="9"/>
  <c r="J134" i="9"/>
  <c r="K134" i="9"/>
  <c r="L134" i="9"/>
  <c r="O134" i="9"/>
  <c r="M134" i="9"/>
  <c r="N134" i="9"/>
  <c r="M394" i="9"/>
  <c r="K133" i="9"/>
  <c r="P390" i="9"/>
  <c r="I215" i="9"/>
  <c r="N16" i="9"/>
  <c r="H53" i="9"/>
  <c r="I53" i="9"/>
  <c r="J53" i="9"/>
  <c r="K53" i="9"/>
  <c r="L53" i="9"/>
  <c r="M53" i="9"/>
  <c r="N53" i="9"/>
  <c r="O53" i="9"/>
  <c r="K65" i="9"/>
  <c r="J65" i="9"/>
  <c r="L65" i="9"/>
  <c r="M65" i="9"/>
  <c r="H65" i="9"/>
  <c r="I65" i="9"/>
  <c r="N65" i="9"/>
  <c r="O65" i="9"/>
  <c r="P38" i="9"/>
  <c r="I98" i="9"/>
  <c r="K141" i="9"/>
  <c r="M259" i="9"/>
  <c r="N259" i="9"/>
  <c r="H259" i="9"/>
  <c r="J259" i="9"/>
  <c r="I259" i="9"/>
  <c r="K259" i="9"/>
  <c r="L259" i="9"/>
  <c r="O259" i="9"/>
  <c r="P147" i="9"/>
  <c r="J126" i="9"/>
  <c r="K126" i="9"/>
  <c r="L126" i="9"/>
  <c r="M126" i="9"/>
  <c r="N126" i="9"/>
  <c r="O126" i="9"/>
  <c r="H126" i="9"/>
  <c r="I126" i="9"/>
  <c r="N106" i="9"/>
  <c r="N32" i="9"/>
  <c r="K71" i="9"/>
  <c r="J171" i="9"/>
  <c r="K171" i="9"/>
  <c r="O171" i="9"/>
  <c r="M171" i="9"/>
  <c r="N171" i="9"/>
  <c r="H171" i="9"/>
  <c r="I171" i="9"/>
  <c r="L171" i="9"/>
  <c r="H328" i="9"/>
  <c r="I328" i="9"/>
  <c r="J328" i="9"/>
  <c r="K328" i="9"/>
  <c r="L328" i="9"/>
  <c r="M328" i="9"/>
  <c r="N328" i="9"/>
  <c r="O328" i="9"/>
  <c r="K57" i="9"/>
  <c r="N235" i="9"/>
  <c r="M13" i="9"/>
  <c r="N173" i="9"/>
  <c r="P392" i="9"/>
  <c r="J40" i="9"/>
  <c r="H105" i="9"/>
  <c r="I28" i="9"/>
  <c r="I131" i="9"/>
  <c r="J180" i="9"/>
  <c r="M14" i="9"/>
  <c r="M22" i="9"/>
  <c r="P308" i="9"/>
  <c r="P373" i="9"/>
  <c r="N240" i="9"/>
  <c r="O240" i="9"/>
  <c r="H240" i="9"/>
  <c r="I240" i="9"/>
  <c r="K240" i="9"/>
  <c r="M240" i="9"/>
  <c r="J240" i="9"/>
  <c r="L240" i="9"/>
  <c r="M215" i="9"/>
  <c r="P204" i="9"/>
  <c r="P83" i="9"/>
  <c r="J16" i="9"/>
  <c r="P193" i="9"/>
  <c r="K212" i="9"/>
  <c r="H212" i="9"/>
  <c r="I212" i="9"/>
  <c r="M212" i="9"/>
  <c r="N212" i="9"/>
  <c r="L212" i="9"/>
  <c r="O212" i="9"/>
  <c r="J212" i="9"/>
  <c r="O118" i="9"/>
  <c r="N118" i="9"/>
  <c r="H118" i="9"/>
  <c r="I118" i="9"/>
  <c r="J118" i="9"/>
  <c r="K118" i="9"/>
  <c r="L118" i="9"/>
  <c r="M118" i="9"/>
  <c r="M352" i="9"/>
  <c r="N352" i="9"/>
  <c r="O352" i="9"/>
  <c r="H352" i="9"/>
  <c r="I352" i="9"/>
  <c r="J352" i="9"/>
  <c r="K352" i="9"/>
  <c r="L352" i="9"/>
  <c r="P280" i="9"/>
  <c r="H98" i="9"/>
  <c r="M120" i="9"/>
  <c r="O120" i="9"/>
  <c r="H120" i="9"/>
  <c r="I120" i="9"/>
  <c r="J120" i="9"/>
  <c r="K120" i="9"/>
  <c r="N120" i="9"/>
  <c r="L120" i="9"/>
  <c r="H141" i="9"/>
  <c r="P200" i="9"/>
  <c r="M361" i="9"/>
  <c r="L361" i="9"/>
  <c r="H361" i="9"/>
  <c r="I361" i="9"/>
  <c r="J361" i="9"/>
  <c r="K361" i="9"/>
  <c r="N361" i="9"/>
  <c r="O361" i="9"/>
  <c r="L205" i="9"/>
  <c r="I205" i="9"/>
  <c r="H205" i="9"/>
  <c r="M205" i="9"/>
  <c r="N205" i="9"/>
  <c r="O205" i="9"/>
  <c r="K205" i="9"/>
  <c r="J205" i="9"/>
  <c r="P74" i="9"/>
  <c r="P337" i="9"/>
  <c r="M106" i="9"/>
  <c r="M32" i="9"/>
  <c r="N57" i="9"/>
  <c r="L13" i="9"/>
  <c r="L47" i="9"/>
  <c r="J173" i="9"/>
  <c r="K51" i="9"/>
  <c r="I284" i="9"/>
  <c r="J284" i="9"/>
  <c r="H284" i="9"/>
  <c r="K284" i="9"/>
  <c r="L284" i="9"/>
  <c r="M284" i="9"/>
  <c r="N284" i="9"/>
  <c r="O284" i="9"/>
  <c r="P158" i="9"/>
  <c r="P109" i="9"/>
  <c r="I40" i="9"/>
  <c r="I105" i="9"/>
  <c r="H28" i="9"/>
  <c r="M131" i="9"/>
  <c r="P216" i="9"/>
  <c r="I180" i="9"/>
  <c r="P153" i="9"/>
  <c r="P49" i="9"/>
  <c r="L14" i="9"/>
  <c r="P150" i="9"/>
  <c r="P20" i="9"/>
  <c r="O22" i="9"/>
  <c r="P129" i="9"/>
  <c r="H62" i="9"/>
  <c r="J62" i="9"/>
  <c r="M62" i="9"/>
  <c r="N62" i="9"/>
  <c r="O62" i="9"/>
  <c r="L62" i="9"/>
  <c r="I62" i="9"/>
  <c r="K62" i="9"/>
  <c r="P86" i="9"/>
  <c r="M253" i="9"/>
  <c r="P93" i="9"/>
  <c r="H81" i="9"/>
  <c r="I81" i="9"/>
  <c r="M81" i="9"/>
  <c r="J81" i="9"/>
  <c r="O81" i="9"/>
  <c r="K81" i="9"/>
  <c r="L81" i="9"/>
  <c r="N81" i="9"/>
  <c r="L183" i="9"/>
  <c r="P404" i="9"/>
  <c r="I394" i="9"/>
  <c r="P394" i="9" s="1"/>
  <c r="P175" i="9"/>
  <c r="N98" i="9"/>
  <c r="J141" i="9"/>
  <c r="P325" i="9"/>
  <c r="P391" i="9"/>
  <c r="P184" i="9"/>
  <c r="P349" i="9"/>
  <c r="K80" i="9"/>
  <c r="P80" i="9" s="1"/>
  <c r="K123" i="9"/>
  <c r="L123" i="9"/>
  <c r="H123" i="9"/>
  <c r="I123" i="9"/>
  <c r="J123" i="9"/>
  <c r="M123" i="9"/>
  <c r="N123" i="9"/>
  <c r="O123" i="9"/>
  <c r="L106" i="9"/>
  <c r="L32" i="9"/>
  <c r="P145" i="9"/>
  <c r="J57" i="9"/>
  <c r="J13" i="9"/>
  <c r="K47" i="9"/>
  <c r="M173" i="9"/>
  <c r="P408" i="9"/>
  <c r="H40" i="9"/>
  <c r="J165" i="9"/>
  <c r="N165" i="9"/>
  <c r="O165" i="9"/>
  <c r="H165" i="9"/>
  <c r="I165" i="9"/>
  <c r="K165" i="9"/>
  <c r="L165" i="9"/>
  <c r="M165" i="9"/>
  <c r="H180" i="9"/>
  <c r="P293" i="9"/>
  <c r="K14" i="9"/>
  <c r="K237" i="9"/>
  <c r="L237" i="9"/>
  <c r="M237" i="9"/>
  <c r="N237" i="9"/>
  <c r="I237" i="9"/>
  <c r="J237" i="9"/>
  <c r="O237" i="9"/>
  <c r="H237" i="9"/>
  <c r="N22" i="9"/>
  <c r="N155" i="9"/>
  <c r="O155" i="9"/>
  <c r="H155" i="9"/>
  <c r="J155" i="9"/>
  <c r="L155" i="9"/>
  <c r="M155" i="9"/>
  <c r="K155" i="9"/>
  <c r="I155" i="9"/>
  <c r="P95" i="9"/>
  <c r="L394" i="9"/>
  <c r="N45" i="9"/>
  <c r="O45" i="9"/>
  <c r="L45" i="9"/>
  <c r="M45" i="9"/>
  <c r="K45" i="9"/>
  <c r="H45" i="9"/>
  <c r="J45" i="9"/>
  <c r="I45" i="9"/>
  <c r="O78" i="9"/>
  <c r="P110" i="9"/>
  <c r="K76" i="9"/>
  <c r="P76" i="9" s="1"/>
  <c r="K253" i="9"/>
  <c r="N12" i="9"/>
  <c r="O12" i="9"/>
  <c r="M12" i="9"/>
  <c r="H12" i="9"/>
  <c r="I12" i="9"/>
  <c r="L12" i="9"/>
  <c r="J12" i="9"/>
  <c r="K12" i="9"/>
  <c r="O144" i="9"/>
  <c r="M46" i="9"/>
  <c r="P30" i="9"/>
  <c r="P317" i="9"/>
  <c r="P185" i="9"/>
  <c r="H209" i="9"/>
  <c r="I209" i="9"/>
  <c r="K209" i="9"/>
  <c r="L209" i="9"/>
  <c r="M209" i="9"/>
  <c r="J209" i="9"/>
  <c r="O209" i="9"/>
  <c r="N209" i="9"/>
  <c r="H215" i="9"/>
  <c r="P215" i="9" s="1"/>
  <c r="K387" i="9"/>
  <c r="H387" i="9"/>
  <c r="J387" i="9"/>
  <c r="I387" i="9"/>
  <c r="L387" i="9"/>
  <c r="M387" i="9"/>
  <c r="N387" i="9"/>
  <c r="O387" i="9"/>
  <c r="J92" i="9"/>
  <c r="N92" i="9"/>
  <c r="H92" i="9"/>
  <c r="I92" i="9"/>
  <c r="O92" i="9"/>
  <c r="K92" i="9"/>
  <c r="L92" i="9"/>
  <c r="M92" i="9"/>
  <c r="P161" i="9"/>
  <c r="P375" i="9"/>
  <c r="P281" i="9"/>
  <c r="P315" i="9"/>
  <c r="H46" i="9"/>
  <c r="P46" i="9" s="1"/>
  <c r="P321" i="9"/>
  <c r="P233" i="9"/>
  <c r="P264" i="9"/>
  <c r="I253" i="9"/>
  <c r="O253" i="9"/>
  <c r="P305" i="9"/>
  <c r="P318" i="9"/>
  <c r="N113" i="9"/>
  <c r="K113" i="9"/>
  <c r="H113" i="9"/>
  <c r="J113" i="9"/>
  <c r="L113" i="9"/>
  <c r="M113" i="9"/>
  <c r="I113" i="9"/>
  <c r="O113" i="9"/>
  <c r="H372" i="9"/>
  <c r="K372" i="9"/>
  <c r="L372" i="9"/>
  <c r="M372" i="9"/>
  <c r="N372" i="9"/>
  <c r="O372" i="9"/>
  <c r="I372" i="9"/>
  <c r="J372" i="9"/>
  <c r="P220" i="9"/>
  <c r="P68" i="9"/>
  <c r="J219" i="9"/>
  <c r="K219" i="9"/>
  <c r="H219" i="9"/>
  <c r="I219" i="9"/>
  <c r="L219" i="9"/>
  <c r="N219" i="9"/>
  <c r="M219" i="9"/>
  <c r="O219" i="9"/>
  <c r="H50" i="9"/>
  <c r="O50" i="9"/>
  <c r="I50" i="9"/>
  <c r="J50" i="9"/>
  <c r="K50" i="9"/>
  <c r="L50" i="9"/>
  <c r="M50" i="9"/>
  <c r="N50" i="9"/>
  <c r="I154" i="9"/>
  <c r="H154" i="9"/>
  <c r="J154" i="9"/>
  <c r="K154" i="9"/>
  <c r="L154" i="9"/>
  <c r="N154" i="9"/>
  <c r="O154" i="9"/>
  <c r="M154" i="9"/>
  <c r="P244" i="9"/>
  <c r="P177" i="9"/>
  <c r="P224" i="9"/>
  <c r="P168" i="9"/>
  <c r="P247" i="9"/>
  <c r="P379" i="9"/>
  <c r="P312" i="9"/>
  <c r="P198" i="9"/>
  <c r="M87" i="9"/>
  <c r="H87" i="9"/>
  <c r="I87" i="9"/>
  <c r="N87" i="9"/>
  <c r="O87" i="9"/>
  <c r="L87" i="9"/>
  <c r="K87" i="9"/>
  <c r="J87" i="9"/>
  <c r="L314" i="9"/>
  <c r="M314" i="9"/>
  <c r="N314" i="9"/>
  <c r="O314" i="9"/>
  <c r="H314" i="9"/>
  <c r="I314" i="9"/>
  <c r="J314" i="9"/>
  <c r="K314" i="9"/>
  <c r="P263" i="9"/>
  <c r="P384" i="9"/>
  <c r="P238" i="9"/>
  <c r="P89" i="9"/>
  <c r="P350" i="9"/>
  <c r="P213" i="9"/>
  <c r="P112" i="9"/>
  <c r="H234" i="9"/>
  <c r="I234" i="9"/>
  <c r="N234" i="9"/>
  <c r="O234" i="9"/>
  <c r="J234" i="9"/>
  <c r="K234" i="9"/>
  <c r="L234" i="9"/>
  <c r="M234" i="9"/>
  <c r="P255" i="9"/>
  <c r="P137" i="9"/>
  <c r="T20" i="2"/>
  <c r="V20" i="2" s="1"/>
  <c r="W20" i="2" s="1"/>
  <c r="R27" i="2"/>
  <c r="T27" i="2" s="1"/>
  <c r="V27" i="2" s="1"/>
  <c r="W27" i="2" s="1"/>
  <c r="R22" i="2"/>
  <c r="T22" i="2" s="1"/>
  <c r="V22" i="2" s="1"/>
  <c r="W22" i="2" s="1"/>
  <c r="T23" i="2"/>
  <c r="V23" i="2" s="1"/>
  <c r="W23" i="2" s="1"/>
  <c r="T6" i="2"/>
  <c r="U6" i="2" s="1"/>
  <c r="R12" i="2"/>
  <c r="T12" i="2" s="1"/>
  <c r="U12" i="2" s="1"/>
  <c r="R25" i="2"/>
  <c r="T25" i="2" s="1"/>
  <c r="U25" i="2" s="1"/>
  <c r="L26" i="5"/>
  <c r="K20" i="5"/>
  <c r="I20" i="5"/>
  <c r="I32" i="5"/>
  <c r="F101" i="5"/>
  <c r="F105" i="5"/>
  <c r="R11" i="3"/>
  <c r="S11" i="3" s="1"/>
  <c r="Q11" i="3"/>
  <c r="Q14" i="3"/>
  <c r="R14" i="3"/>
  <c r="S14" i="3" s="1"/>
  <c r="R29" i="2"/>
  <c r="T29" i="2" s="1"/>
  <c r="V29" i="2" s="1"/>
  <c r="W29" i="2" s="1"/>
  <c r="R24" i="3"/>
  <c r="S24" i="3" s="1"/>
  <c r="Q24" i="3"/>
  <c r="N7" i="3"/>
  <c r="P7" i="3" s="1"/>
  <c r="P7" i="2"/>
  <c r="R7" i="2" s="1"/>
  <c r="T7" i="2" s="1"/>
  <c r="R19" i="2"/>
  <c r="T19" i="2" s="1"/>
  <c r="U19" i="2" s="1"/>
  <c r="N5" i="3"/>
  <c r="P5" i="3" s="1"/>
  <c r="O5" i="2"/>
  <c r="Q27" i="3"/>
  <c r="R27" i="3"/>
  <c r="S27" i="3" s="1"/>
  <c r="Q20" i="3"/>
  <c r="R20" i="3"/>
  <c r="S20" i="3" s="1"/>
  <c r="Q6" i="3"/>
  <c r="R6" i="3"/>
  <c r="S6" i="3" s="1"/>
  <c r="P121" i="9" l="1"/>
  <c r="P96" i="9"/>
  <c r="P88" i="9"/>
  <c r="P202" i="9"/>
  <c r="P127" i="9"/>
  <c r="P130" i="9"/>
  <c r="P132" i="9"/>
  <c r="P275" i="9"/>
  <c r="P57" i="9"/>
  <c r="P172" i="9"/>
  <c r="P60" i="9"/>
  <c r="I21" i="5"/>
  <c r="L27" i="5"/>
  <c r="L32" i="5"/>
  <c r="H38" i="5"/>
  <c r="I38" i="5" s="1"/>
  <c r="K13" i="5"/>
  <c r="K25" i="5"/>
  <c r="H22" i="5"/>
  <c r="I34" i="5" s="1"/>
  <c r="V19" i="2"/>
  <c r="W19" i="2" s="1"/>
  <c r="V14" i="2"/>
  <c r="W14" i="2" s="1"/>
  <c r="I27" i="5"/>
  <c r="U20" i="2"/>
  <c r="U23" i="2"/>
  <c r="U27" i="2"/>
  <c r="U24" i="2"/>
  <c r="V24" i="2"/>
  <c r="W24" i="2" s="1"/>
  <c r="H23" i="5"/>
  <c r="H7" i="5"/>
  <c r="H13" i="5"/>
  <c r="I17" i="5"/>
  <c r="H29" i="5"/>
  <c r="V28" i="2"/>
  <c r="W28" i="2" s="1"/>
  <c r="R5" i="2"/>
  <c r="T5" i="2" s="1"/>
  <c r="V5" i="2" s="1"/>
  <c r="W5" i="2" s="1"/>
  <c r="H33" i="5"/>
  <c r="H40" i="5"/>
  <c r="I40" i="5" s="1"/>
  <c r="F50" i="7"/>
  <c r="Z10" i="10"/>
  <c r="X12" i="10"/>
  <c r="P11" i="10"/>
  <c r="Q11" i="10"/>
  <c r="T11" i="10"/>
  <c r="U11" i="10"/>
  <c r="R11" i="10"/>
  <c r="S11" i="10"/>
  <c r="Y9" i="10"/>
  <c r="V9" i="10"/>
  <c r="N10" i="10"/>
  <c r="L11" i="10"/>
  <c r="O10" i="10"/>
  <c r="M10" i="10"/>
  <c r="P105" i="9"/>
  <c r="P361" i="9"/>
  <c r="P116" i="9"/>
  <c r="P343" i="9"/>
  <c r="P240" i="9"/>
  <c r="P70" i="9"/>
  <c r="P366" i="9"/>
  <c r="P243" i="9"/>
  <c r="P309" i="9"/>
  <c r="P253" i="9"/>
  <c r="P44" i="9"/>
  <c r="P143" i="9"/>
  <c r="P43" i="9"/>
  <c r="P250" i="9"/>
  <c r="P257" i="9"/>
  <c r="P82" i="9"/>
  <c r="P396" i="9"/>
  <c r="P75" i="9"/>
  <c r="P111" i="9"/>
  <c r="P92" i="9"/>
  <c r="P69" i="9"/>
  <c r="P81" i="9"/>
  <c r="P310" i="9"/>
  <c r="P71" i="9"/>
  <c r="P259" i="9"/>
  <c r="P192" i="9"/>
  <c r="P155" i="9"/>
  <c r="P205" i="9"/>
  <c r="P141" i="9"/>
  <c r="P123" i="9"/>
  <c r="P133" i="9"/>
  <c r="P22" i="9"/>
  <c r="P157" i="9"/>
  <c r="P303" i="9"/>
  <c r="P178" i="9"/>
  <c r="P131" i="9"/>
  <c r="P51" i="9"/>
  <c r="P285" i="9"/>
  <c r="P338" i="9"/>
  <c r="P242" i="9"/>
  <c r="P273" i="9"/>
  <c r="P344" i="9"/>
  <c r="P31" i="9"/>
  <c r="P353" i="9"/>
  <c r="P351" i="9"/>
  <c r="P331" i="9"/>
  <c r="P13" i="9"/>
  <c r="P231" i="9"/>
  <c r="P151" i="9"/>
  <c r="P41" i="9"/>
  <c r="J36" i="7" s="1"/>
  <c r="P52" i="9"/>
  <c r="P341" i="9"/>
  <c r="P37" i="9"/>
  <c r="P219" i="9"/>
  <c r="P134" i="9"/>
  <c r="P67" i="9"/>
  <c r="P208" i="9"/>
  <c r="P182" i="9"/>
  <c r="P230" i="9"/>
  <c r="P196" i="9"/>
  <c r="P296" i="9"/>
  <c r="I7" i="9"/>
  <c r="P319" i="9"/>
  <c r="P61" i="9"/>
  <c r="P290" i="9"/>
  <c r="P23" i="9"/>
  <c r="P171" i="9"/>
  <c r="P159" i="9"/>
  <c r="P56" i="9"/>
  <c r="P199" i="9"/>
  <c r="O7" i="9"/>
  <c r="P360" i="9"/>
  <c r="P85" i="9"/>
  <c r="P256" i="9"/>
  <c r="P311" i="9"/>
  <c r="P139" i="9"/>
  <c r="P62" i="9"/>
  <c r="P120" i="9"/>
  <c r="P276" i="9"/>
  <c r="P286" i="9"/>
  <c r="P188" i="9"/>
  <c r="P388" i="9"/>
  <c r="M7" i="9"/>
  <c r="P339" i="9"/>
  <c r="P99" i="9"/>
  <c r="P102" i="9"/>
  <c r="P266" i="9"/>
  <c r="P26" i="9"/>
  <c r="P278" i="9"/>
  <c r="P372" i="9"/>
  <c r="P314" i="9"/>
  <c r="P45" i="9"/>
  <c r="P148" i="9"/>
  <c r="P39" i="9"/>
  <c r="P284" i="9"/>
  <c r="P14" i="9"/>
  <c r="P207" i="9"/>
  <c r="P236" i="9"/>
  <c r="P115" i="9"/>
  <c r="H7" i="9"/>
  <c r="P11" i="9"/>
  <c r="J34" i="7" s="1"/>
  <c r="P162" i="9"/>
  <c r="P24" i="9"/>
  <c r="P234" i="9"/>
  <c r="P248" i="9"/>
  <c r="P164" i="9"/>
  <c r="N7" i="9"/>
  <c r="P320" i="9"/>
  <c r="P163" i="9"/>
  <c r="P227" i="9"/>
  <c r="P327" i="9"/>
  <c r="P118" i="9"/>
  <c r="P405" i="9"/>
  <c r="P352" i="9"/>
  <c r="P50" i="9"/>
  <c r="P237" i="9"/>
  <c r="P53" i="9"/>
  <c r="L7" i="9"/>
  <c r="P21" i="9"/>
  <c r="J35" i="7" s="1"/>
  <c r="P25" i="9"/>
  <c r="P63" i="9"/>
  <c r="P209" i="9"/>
  <c r="P65" i="9"/>
  <c r="P12" i="9"/>
  <c r="P389" i="9"/>
  <c r="K7" i="9"/>
  <c r="P283" i="9"/>
  <c r="P195" i="9"/>
  <c r="P393" i="9"/>
  <c r="P108" i="9"/>
  <c r="P165" i="9"/>
  <c r="P87" i="9"/>
  <c r="P40" i="9"/>
  <c r="P28" i="9"/>
  <c r="P98" i="9"/>
  <c r="P16" i="9"/>
  <c r="P387" i="9"/>
  <c r="P212" i="9"/>
  <c r="P328" i="9"/>
  <c r="P100" i="9"/>
  <c r="P201" i="9"/>
  <c r="P114" i="9"/>
  <c r="P154" i="9"/>
  <c r="P113" i="9"/>
  <c r="P180" i="9"/>
  <c r="P126" i="9"/>
  <c r="P17" i="9"/>
  <c r="P228" i="9"/>
  <c r="P107" i="9"/>
  <c r="P152" i="9"/>
  <c r="P383" i="9"/>
  <c r="P239" i="9"/>
  <c r="P173" i="9"/>
  <c r="J7" i="9"/>
  <c r="P294" i="9"/>
  <c r="P270" i="9"/>
  <c r="U29" i="2"/>
  <c r="V6" i="2"/>
  <c r="W6" i="2" s="1"/>
  <c r="V11" i="2"/>
  <c r="W11" i="2" s="1"/>
  <c r="U22" i="2"/>
  <c r="V12" i="2"/>
  <c r="W12" i="2" s="1"/>
  <c r="V25" i="2"/>
  <c r="W25" i="2" s="1"/>
  <c r="U26" i="2"/>
  <c r="F4" i="5"/>
  <c r="K38" i="5"/>
  <c r="L20" i="5"/>
  <c r="K19" i="5"/>
  <c r="U7" i="2"/>
  <c r="V7" i="2"/>
  <c r="W7" i="2" s="1"/>
  <c r="U13" i="2"/>
  <c r="Q5" i="3"/>
  <c r="R5" i="3"/>
  <c r="S5" i="3" s="1"/>
  <c r="Q7" i="3"/>
  <c r="R7" i="3"/>
  <c r="S7" i="3" s="1"/>
  <c r="J37" i="7" l="1"/>
  <c r="J50" i="7" s="1"/>
  <c r="L34" i="5"/>
  <c r="L28" i="5"/>
  <c r="I28" i="5"/>
  <c r="I29" i="5"/>
  <c r="H25" i="5"/>
  <c r="U5" i="2"/>
  <c r="L35" i="5"/>
  <c r="L29" i="5"/>
  <c r="H19" i="5"/>
  <c r="H39" i="5"/>
  <c r="K33" i="5"/>
  <c r="I33" i="5"/>
  <c r="Z11" i="10"/>
  <c r="Y10" i="10"/>
  <c r="V10" i="10"/>
  <c r="X13" i="10"/>
  <c r="T12" i="10"/>
  <c r="P12" i="10"/>
  <c r="Q12" i="10"/>
  <c r="R12" i="10"/>
  <c r="S12" i="10"/>
  <c r="U12" i="10"/>
  <c r="M11" i="10"/>
  <c r="N11" i="10"/>
  <c r="L12" i="10"/>
  <c r="O11" i="10"/>
  <c r="L19" i="5"/>
  <c r="L22" i="5"/>
  <c r="L23" i="5"/>
  <c r="L90" i="5"/>
  <c r="L70" i="5"/>
  <c r="I22" i="5"/>
  <c r="L80" i="5"/>
  <c r="L56" i="5"/>
  <c r="I23" i="5"/>
  <c r="L7" i="5"/>
  <c r="L13" i="5"/>
  <c r="L38" i="5"/>
  <c r="L25" i="5"/>
  <c r="L33" i="5" l="1"/>
  <c r="K31" i="5"/>
  <c r="L31" i="5" s="1"/>
  <c r="K39" i="5"/>
  <c r="I39" i="5"/>
  <c r="I13" i="5"/>
  <c r="I7" i="5"/>
  <c r="I56" i="5"/>
  <c r="I90" i="5"/>
  <c r="I70" i="5"/>
  <c r="I80" i="5"/>
  <c r="I19" i="5"/>
  <c r="I25" i="5"/>
  <c r="Z12" i="10"/>
  <c r="Y11" i="10"/>
  <c r="V11" i="10"/>
  <c r="T13" i="10"/>
  <c r="U13" i="10"/>
  <c r="P13" i="10"/>
  <c r="Q13" i="10"/>
  <c r="R13" i="10"/>
  <c r="X14" i="10"/>
  <c r="N12" i="10"/>
  <c r="M12" i="10"/>
  <c r="O12" i="10"/>
  <c r="L13" i="10"/>
  <c r="S13" i="10" s="1"/>
  <c r="L39" i="5" l="1"/>
  <c r="K37" i="5"/>
  <c r="L37" i="5" s="1"/>
  <c r="X15" i="10"/>
  <c r="Z13" i="10"/>
  <c r="N13" i="10"/>
  <c r="O13" i="10"/>
  <c r="L14" i="10"/>
  <c r="M13" i="10"/>
  <c r="V12" i="10"/>
  <c r="Y12" i="10"/>
  <c r="V13" i="10" l="1"/>
  <c r="Y13" i="10"/>
  <c r="L15" i="10"/>
  <c r="M14" i="10"/>
  <c r="N14" i="10"/>
  <c r="O14" i="10"/>
  <c r="P14" i="10"/>
  <c r="P15" i="10"/>
  <c r="S15" i="10"/>
  <c r="Q15" i="10"/>
  <c r="R15" i="10"/>
  <c r="T15" i="10"/>
  <c r="X16" i="10"/>
  <c r="T14" i="10"/>
  <c r="S14" i="10"/>
  <c r="R14" i="10"/>
  <c r="U14" i="10"/>
  <c r="Q14" i="10"/>
  <c r="Z14" i="10" l="1"/>
  <c r="V14" i="10"/>
  <c r="Y14" i="10"/>
  <c r="O15" i="10"/>
  <c r="M15" i="10"/>
  <c r="N15" i="10"/>
  <c r="L16" i="10"/>
  <c r="U15" i="10"/>
  <c r="Z15" i="10" s="1"/>
  <c r="X17" i="10"/>
  <c r="M16" i="10" l="1"/>
  <c r="N16" i="10"/>
  <c r="L17" i="10"/>
  <c r="O16" i="10"/>
  <c r="P16" i="10"/>
  <c r="Q16" i="10"/>
  <c r="X18" i="10"/>
  <c r="P17" i="10"/>
  <c r="Q17" i="10"/>
  <c r="R17" i="10"/>
  <c r="S17" i="10"/>
  <c r="T17" i="10"/>
  <c r="V15" i="10"/>
  <c r="Y15" i="10"/>
  <c r="S16" i="10"/>
  <c r="U16" i="10"/>
  <c r="T16" i="10"/>
  <c r="R16" i="10"/>
  <c r="X19" i="10" l="1"/>
  <c r="P18" i="10"/>
  <c r="Q18" i="10"/>
  <c r="R18" i="10"/>
  <c r="S18" i="10"/>
  <c r="T18" i="10"/>
  <c r="Z17" i="10"/>
  <c r="Z16" i="10"/>
  <c r="O17" i="10"/>
  <c r="M17" i="10"/>
  <c r="N17" i="10"/>
  <c r="L18" i="10"/>
  <c r="U17" i="10"/>
  <c r="V16" i="10"/>
  <c r="Y16" i="10"/>
  <c r="Y17" i="10" l="1"/>
  <c r="V17" i="10"/>
  <c r="S19" i="10"/>
  <c r="T19" i="10"/>
  <c r="U19" i="10"/>
  <c r="X20" i="10"/>
  <c r="P19" i="10"/>
  <c r="Q19" i="10"/>
  <c r="R19" i="10"/>
  <c r="M18" i="10"/>
  <c r="N18" i="10"/>
  <c r="L19" i="10"/>
  <c r="O18" i="10"/>
  <c r="U18" i="10"/>
  <c r="Z18" i="10" s="1"/>
  <c r="V18" i="10" l="1"/>
  <c r="Y18" i="10"/>
  <c r="Z19" i="10"/>
  <c r="X21" i="10"/>
  <c r="L20" i="10"/>
  <c r="M19" i="10"/>
  <c r="N19" i="10"/>
  <c r="O19" i="10"/>
  <c r="V19" i="10" l="1"/>
  <c r="Y19" i="10"/>
  <c r="M20" i="10"/>
  <c r="N20" i="10"/>
  <c r="O20" i="10"/>
  <c r="L21" i="10"/>
  <c r="P20" i="10"/>
  <c r="P21" i="10"/>
  <c r="Q21" i="10"/>
  <c r="R21" i="10"/>
  <c r="S21" i="10"/>
  <c r="U21" i="10"/>
  <c r="X22" i="10"/>
  <c r="T20" i="10"/>
  <c r="S20" i="10"/>
  <c r="R20" i="10"/>
  <c r="U20" i="10"/>
  <c r="Q20" i="10"/>
  <c r="Z20" i="10" l="1"/>
  <c r="N21" i="10"/>
  <c r="L22" i="10"/>
  <c r="O21" i="10"/>
  <c r="M21" i="10"/>
  <c r="V20" i="10"/>
  <c r="Y20" i="10"/>
  <c r="P22" i="10"/>
  <c r="X23" i="10"/>
  <c r="Q22" i="10"/>
  <c r="R22" i="10"/>
  <c r="T21" i="10"/>
  <c r="Z21" i="10" s="1"/>
  <c r="X24" i="10" l="1"/>
  <c r="P23" i="10"/>
  <c r="Q23" i="10"/>
  <c r="R23" i="10"/>
  <c r="S23" i="10"/>
  <c r="T23" i="10"/>
  <c r="Z22" i="10"/>
  <c r="V21" i="10"/>
  <c r="Y21" i="10"/>
  <c r="M22" i="10"/>
  <c r="N22" i="10"/>
  <c r="O22" i="10"/>
  <c r="L23" i="10"/>
  <c r="U22" i="10"/>
  <c r="T22" i="10"/>
  <c r="S22" i="10"/>
  <c r="Y22" i="10" l="1"/>
  <c r="V22" i="10"/>
  <c r="M23" i="10"/>
  <c r="N23" i="10"/>
  <c r="L24" i="10"/>
  <c r="O23" i="10"/>
  <c r="S24" i="10"/>
  <c r="T24" i="10"/>
  <c r="U24" i="10"/>
  <c r="X25" i="10"/>
  <c r="P24" i="10"/>
  <c r="U23" i="10"/>
  <c r="Z23" i="10" s="1"/>
  <c r="X26" i="10" l="1"/>
  <c r="L25" i="10"/>
  <c r="M24" i="10"/>
  <c r="N24" i="10"/>
  <c r="O24" i="10"/>
  <c r="V23" i="10"/>
  <c r="Y23" i="10"/>
  <c r="Q24" i="10"/>
  <c r="Z24" i="10" s="1"/>
  <c r="R24" i="10"/>
  <c r="V24" i="10" l="1"/>
  <c r="Y24" i="10"/>
  <c r="M25" i="10"/>
  <c r="N25" i="10"/>
  <c r="O25" i="10"/>
  <c r="L26" i="10"/>
  <c r="X27" i="10"/>
  <c r="Q26" i="10"/>
  <c r="P26" i="10"/>
  <c r="R26" i="10"/>
  <c r="S26" i="10"/>
  <c r="T26" i="10"/>
  <c r="U25" i="10"/>
  <c r="S25" i="10"/>
  <c r="R25" i="10"/>
  <c r="Q25" i="10"/>
  <c r="T25" i="10"/>
  <c r="P25" i="10"/>
  <c r="Z25" i="10" l="1"/>
  <c r="X28" i="10"/>
  <c r="U27" i="10"/>
  <c r="P27" i="10"/>
  <c r="Q27" i="10"/>
  <c r="R27" i="10"/>
  <c r="S27" i="10"/>
  <c r="T27" i="10"/>
  <c r="M26" i="10"/>
  <c r="N26" i="10"/>
  <c r="O26" i="10"/>
  <c r="L27" i="10"/>
  <c r="V25" i="10"/>
  <c r="Y25" i="10"/>
  <c r="U26" i="10"/>
  <c r="Z26" i="10" s="1"/>
  <c r="V26" i="10" l="1"/>
  <c r="Y26" i="10"/>
  <c r="Z27" i="10"/>
  <c r="R28" i="10"/>
  <c r="S28" i="10"/>
  <c r="T28" i="10"/>
  <c r="U28" i="10"/>
  <c r="X29" i="10"/>
  <c r="P28" i="10"/>
  <c r="Q28" i="10"/>
  <c r="M27" i="10"/>
  <c r="N27" i="10"/>
  <c r="O27" i="10"/>
  <c r="L28" i="10"/>
  <c r="V27" i="10" l="1"/>
  <c r="Y27" i="10"/>
  <c r="Z28" i="10"/>
  <c r="R29" i="10"/>
  <c r="U29" i="10"/>
  <c r="T29" i="10"/>
  <c r="P29" i="10"/>
  <c r="X30" i="10"/>
  <c r="M28" i="10"/>
  <c r="N28" i="10"/>
  <c r="O28" i="10"/>
  <c r="L29" i="10"/>
  <c r="Q29" i="10" s="1"/>
  <c r="S29" i="10" l="1"/>
  <c r="V28" i="10"/>
  <c r="Y28" i="10"/>
  <c r="Z29" i="10"/>
  <c r="O29" i="10"/>
  <c r="L30" i="10"/>
  <c r="M29" i="10"/>
  <c r="P30" i="10"/>
  <c r="Q30" i="10"/>
  <c r="R30" i="10"/>
  <c r="S30" i="10"/>
  <c r="T30" i="10"/>
  <c r="X31" i="10"/>
  <c r="V29" i="10" l="1"/>
  <c r="Y29" i="10"/>
  <c r="L31" i="10"/>
  <c r="O30" i="10"/>
  <c r="M30" i="10"/>
  <c r="S31" i="10"/>
  <c r="P31" i="10"/>
  <c r="Q31" i="10"/>
  <c r="R31" i="10"/>
  <c r="T31" i="10"/>
  <c r="U31" i="10"/>
  <c r="X32" i="10"/>
  <c r="U30" i="10"/>
  <c r="Z30" i="10" s="1"/>
  <c r="Z31" i="10" l="1"/>
  <c r="V30" i="10"/>
  <c r="Y30" i="10"/>
  <c r="O31" i="10"/>
  <c r="M31" i="10"/>
  <c r="L32" i="10"/>
  <c r="R32" i="10"/>
  <c r="P32" i="10"/>
  <c r="Q32" i="10"/>
  <c r="S32" i="10"/>
  <c r="X33" i="10"/>
  <c r="T32" i="10"/>
  <c r="X34" i="10" l="1"/>
  <c r="Z32" i="10"/>
  <c r="M32" i="10"/>
  <c r="L33" i="10"/>
  <c r="O32" i="10"/>
  <c r="V31" i="10"/>
  <c r="Y31" i="10"/>
  <c r="U32" i="10"/>
  <c r="M33" i="10" l="1"/>
  <c r="L34" i="10"/>
  <c r="O33" i="10"/>
  <c r="Y32" i="10"/>
  <c r="V32" i="10"/>
  <c r="U33" i="10"/>
  <c r="T33" i="10"/>
  <c r="S33" i="10"/>
  <c r="X35" i="10"/>
  <c r="P34" i="10"/>
  <c r="Q34" i="10"/>
  <c r="R34" i="10"/>
  <c r="T34" i="10"/>
  <c r="U34" i="10"/>
  <c r="R33" i="10"/>
  <c r="Q33" i="10"/>
  <c r="P33" i="10"/>
  <c r="X36" i="10" l="1"/>
  <c r="Z34" i="10"/>
  <c r="Z33" i="10"/>
  <c r="M34" i="10"/>
  <c r="L35" i="10"/>
  <c r="O34" i="10"/>
  <c r="S34" i="10"/>
  <c r="V33" i="10"/>
  <c r="Y33" i="10"/>
  <c r="O35" i="10" l="1"/>
  <c r="M35" i="10"/>
  <c r="L36" i="10"/>
  <c r="Y34" i="10"/>
  <c r="V34" i="10"/>
  <c r="U35" i="10"/>
  <c r="T35" i="10"/>
  <c r="S35" i="10"/>
  <c r="R35" i="10"/>
  <c r="Q35" i="10"/>
  <c r="P35" i="10"/>
  <c r="X37" i="10"/>
  <c r="P36" i="10"/>
  <c r="Q36" i="10"/>
  <c r="R36" i="10"/>
  <c r="S36" i="10"/>
  <c r="X38" i="10" l="1"/>
  <c r="Z35" i="10"/>
  <c r="Z36" i="10"/>
  <c r="L37" i="10"/>
  <c r="M36" i="10"/>
  <c r="O36" i="10"/>
  <c r="U36" i="10"/>
  <c r="Y35" i="10"/>
  <c r="V35" i="10"/>
  <c r="T36" i="10"/>
  <c r="V36" i="10" l="1"/>
  <c r="Y36" i="10"/>
  <c r="M37" i="10"/>
  <c r="L38" i="10"/>
  <c r="O37" i="10"/>
  <c r="S37" i="10"/>
  <c r="R37" i="10"/>
  <c r="Q37" i="10"/>
  <c r="P37" i="10"/>
  <c r="T37" i="10"/>
  <c r="T38" i="10"/>
  <c r="X39" i="10"/>
  <c r="P38" i="10"/>
  <c r="Q38" i="10"/>
  <c r="U37" i="10"/>
  <c r="Z37" i="10" l="1"/>
  <c r="X40" i="10"/>
  <c r="Z38" i="10"/>
  <c r="L39" i="10"/>
  <c r="M38" i="10"/>
  <c r="O38" i="10"/>
  <c r="S38" i="10"/>
  <c r="V37" i="10"/>
  <c r="Y37" i="10"/>
  <c r="R38" i="10"/>
  <c r="U38" i="10"/>
  <c r="V38" i="10" l="1"/>
  <c r="Y38" i="10"/>
  <c r="M39" i="10"/>
  <c r="O39" i="10"/>
  <c r="L40" i="10"/>
  <c r="R39" i="10"/>
  <c r="Q39" i="10"/>
  <c r="P39" i="10"/>
  <c r="Z39" i="10" s="1"/>
  <c r="S40" i="10"/>
  <c r="T40" i="10"/>
  <c r="U40" i="10"/>
  <c r="X41" i="10"/>
  <c r="U39" i="10"/>
  <c r="T39" i="10"/>
  <c r="S39" i="10"/>
  <c r="X42" i="10" l="1"/>
  <c r="L41" i="10"/>
  <c r="O40" i="10"/>
  <c r="P40" i="10"/>
  <c r="Z40" i="10" s="1"/>
  <c r="V39" i="10"/>
  <c r="Y39" i="10"/>
  <c r="R40" i="10"/>
  <c r="Q40" i="10"/>
  <c r="V40" i="10" l="1"/>
  <c r="Y40" i="10"/>
  <c r="O41" i="10"/>
  <c r="L42" i="10"/>
  <c r="R41" i="10"/>
  <c r="Q41" i="10"/>
  <c r="P41" i="10"/>
  <c r="U41" i="10"/>
  <c r="S42" i="10"/>
  <c r="X43" i="10"/>
  <c r="T42" i="10"/>
  <c r="U42" i="10"/>
  <c r="T41" i="10"/>
  <c r="S41" i="10"/>
  <c r="X44" i="10" l="1"/>
  <c r="Z41" i="10"/>
  <c r="L43" i="10"/>
  <c r="O42" i="10"/>
  <c r="P42" i="10"/>
  <c r="Z42" i="10" s="1"/>
  <c r="V41" i="10"/>
  <c r="Y41" i="10"/>
  <c r="R42" i="10"/>
  <c r="Q42" i="10"/>
  <c r="V42" i="10" l="1"/>
  <c r="Y42" i="10"/>
  <c r="O43" i="10"/>
  <c r="L44" i="10"/>
  <c r="Q43" i="10"/>
  <c r="P43" i="10"/>
  <c r="Z43" i="10" s="1"/>
  <c r="R43" i="10"/>
  <c r="S44" i="10"/>
  <c r="X45" i="10"/>
  <c r="T44" i="10"/>
  <c r="U44" i="10"/>
  <c r="Q44" i="10"/>
  <c r="U43" i="10"/>
  <c r="T43" i="10"/>
  <c r="S43" i="10"/>
  <c r="X46" i="10" l="1"/>
  <c r="L45" i="10"/>
  <c r="O44" i="10"/>
  <c r="V43" i="10"/>
  <c r="Y43" i="10"/>
  <c r="P44" i="10"/>
  <c r="Z44" i="10" s="1"/>
  <c r="R44" i="10"/>
  <c r="V44" i="10" l="1"/>
  <c r="Y44" i="10"/>
  <c r="O45" i="10"/>
  <c r="L46" i="10"/>
  <c r="R45" i="10"/>
  <c r="P45" i="10"/>
  <c r="Q45" i="10"/>
  <c r="S46" i="10"/>
  <c r="T46" i="10"/>
  <c r="U46" i="10"/>
  <c r="X47" i="10"/>
  <c r="Q46" i="10"/>
  <c r="P46" i="10"/>
  <c r="U45" i="10"/>
  <c r="T45" i="10"/>
  <c r="S45" i="10"/>
  <c r="Z45" i="10" l="1"/>
  <c r="L47" i="10"/>
  <c r="O46" i="10"/>
  <c r="V45" i="10"/>
  <c r="Y45" i="10"/>
  <c r="S47" i="10"/>
  <c r="X48" i="10"/>
  <c r="T47" i="10"/>
  <c r="U47" i="10"/>
  <c r="P47" i="10"/>
  <c r="Q47" i="10"/>
  <c r="R47" i="10"/>
  <c r="R46" i="10"/>
  <c r="Z46" i="10" s="1"/>
  <c r="X49" i="10" l="1"/>
  <c r="V46" i="10"/>
  <c r="Y46" i="10"/>
  <c r="O47" i="10"/>
  <c r="L48" i="10"/>
  <c r="Z47" i="10"/>
  <c r="L49" i="10" l="1"/>
  <c r="R49" i="10" s="1"/>
  <c r="O48" i="10"/>
  <c r="V47" i="10"/>
  <c r="Y47" i="10"/>
  <c r="P48" i="10"/>
  <c r="Z48" i="10" s="1"/>
  <c r="R48" i="10"/>
  <c r="Q48" i="10"/>
  <c r="U48" i="10"/>
  <c r="S49" i="10"/>
  <c r="T49" i="10"/>
  <c r="U49" i="10"/>
  <c r="X50" i="10"/>
  <c r="Q49" i="10"/>
  <c r="P49" i="10"/>
  <c r="T48" i="10"/>
  <c r="S48" i="10"/>
  <c r="X51" i="10" l="1"/>
  <c r="Z49" i="10"/>
  <c r="V48" i="10"/>
  <c r="Y48" i="10"/>
  <c r="O49" i="10"/>
  <c r="L50" i="10"/>
  <c r="R50" i="10" s="1"/>
  <c r="L51" i="10" l="1"/>
  <c r="O50" i="10"/>
  <c r="U50" i="10"/>
  <c r="T50" i="10"/>
  <c r="S51" i="10"/>
  <c r="T51" i="10"/>
  <c r="U51" i="10"/>
  <c r="X52" i="10"/>
  <c r="R51" i="10"/>
  <c r="P51" i="10"/>
  <c r="Q51" i="10"/>
  <c r="V49" i="10"/>
  <c r="Y49" i="10"/>
  <c r="P50" i="10"/>
  <c r="Q50" i="10"/>
  <c r="S50" i="10"/>
  <c r="T52" i="10" l="1"/>
  <c r="U52" i="10"/>
  <c r="X53" i="10"/>
  <c r="Q52" i="10"/>
  <c r="R52" i="10"/>
  <c r="P52" i="10"/>
  <c r="Z51" i="10"/>
  <c r="V50" i="10"/>
  <c r="Y50" i="10"/>
  <c r="Z50" i="10"/>
  <c r="O51" i="10"/>
  <c r="L52" i="10"/>
  <c r="V51" i="10" l="1"/>
  <c r="Y51" i="10"/>
  <c r="Z52" i="10"/>
  <c r="X54" i="10"/>
  <c r="L53" i="10"/>
  <c r="O52" i="10"/>
  <c r="S52" i="10"/>
  <c r="O53" i="10" l="1"/>
  <c r="L54" i="10"/>
  <c r="P53" i="10"/>
  <c r="U53" i="10"/>
  <c r="V52" i="10"/>
  <c r="Y52" i="10"/>
  <c r="Q53" i="10"/>
  <c r="R53" i="10"/>
  <c r="S54" i="10"/>
  <c r="X55" i="10"/>
  <c r="T54" i="10"/>
  <c r="U54" i="10"/>
  <c r="R54" i="10"/>
  <c r="P54" i="10"/>
  <c r="T53" i="10"/>
  <c r="S53" i="10"/>
  <c r="X56" i="10" l="1"/>
  <c r="Z53" i="10"/>
  <c r="L55" i="10"/>
  <c r="O54" i="10"/>
  <c r="Q54" i="10"/>
  <c r="Z54" i="10" s="1"/>
  <c r="V53" i="10"/>
  <c r="Y53" i="10"/>
  <c r="V54" i="10" l="1"/>
  <c r="Y54" i="10"/>
  <c r="X57" i="10"/>
  <c r="O55" i="10"/>
  <c r="L56" i="10"/>
  <c r="S56" i="10" s="1"/>
  <c r="R55" i="10"/>
  <c r="P55" i="10"/>
  <c r="Q55" i="10"/>
  <c r="U55" i="10"/>
  <c r="T55" i="10"/>
  <c r="S55" i="10"/>
  <c r="V55" i="10" l="1"/>
  <c r="Y55" i="10"/>
  <c r="U56" i="10"/>
  <c r="R56" i="10"/>
  <c r="L57" i="10"/>
  <c r="O56" i="10"/>
  <c r="P56" i="10"/>
  <c r="Q56" i="10"/>
  <c r="T56" i="10"/>
  <c r="S57" i="10"/>
  <c r="T57" i="10"/>
  <c r="U57" i="10"/>
  <c r="X58" i="10"/>
  <c r="Z55" i="10"/>
  <c r="V56" i="10" l="1"/>
  <c r="Y56" i="10"/>
  <c r="Z56" i="10"/>
  <c r="O57" i="10"/>
  <c r="L58" i="10"/>
  <c r="R57" i="10"/>
  <c r="P57" i="10"/>
  <c r="Q57" i="10"/>
  <c r="S58" i="10"/>
  <c r="T58" i="10"/>
  <c r="U58" i="10"/>
  <c r="X59" i="10"/>
  <c r="L59" i="10" l="1"/>
  <c r="O58" i="10"/>
  <c r="S59" i="10"/>
  <c r="T59" i="10"/>
  <c r="U59" i="10"/>
  <c r="X60" i="10"/>
  <c r="P59" i="10"/>
  <c r="Z59" i="10" s="1"/>
  <c r="Q59" i="10"/>
  <c r="R59" i="10"/>
  <c r="Z57" i="10"/>
  <c r="V57" i="10"/>
  <c r="Y57" i="10"/>
  <c r="P58" i="10"/>
  <c r="R58" i="10"/>
  <c r="Q58" i="10"/>
  <c r="X61" i="10" l="1"/>
  <c r="V58" i="10"/>
  <c r="Y58" i="10"/>
  <c r="Z58" i="10"/>
  <c r="O59" i="10"/>
  <c r="L60" i="10"/>
  <c r="L61" i="10" l="1"/>
  <c r="P61" i="10" s="1"/>
  <c r="Z61" i="10" s="1"/>
  <c r="O60" i="10"/>
  <c r="V59" i="10"/>
  <c r="Y59" i="10"/>
  <c r="P60" i="10"/>
  <c r="R60" i="10"/>
  <c r="Q60" i="10"/>
  <c r="U60" i="10"/>
  <c r="S61" i="10"/>
  <c r="T61" i="10"/>
  <c r="U61" i="10"/>
  <c r="X62" i="10"/>
  <c r="Q61" i="10"/>
  <c r="R61" i="10"/>
  <c r="T60" i="10"/>
  <c r="S60" i="10"/>
  <c r="X63" i="10" l="1"/>
  <c r="Z60" i="10"/>
  <c r="V60" i="10"/>
  <c r="Y60" i="10"/>
  <c r="O61" i="10"/>
  <c r="L62" i="10"/>
  <c r="T62" i="10" s="1"/>
  <c r="X64" i="10" l="1"/>
  <c r="R62" i="10"/>
  <c r="P62" i="10"/>
  <c r="U62" i="10"/>
  <c r="V61" i="10"/>
  <c r="Y61" i="10"/>
  <c r="L63" i="10"/>
  <c r="T63" i="10" s="1"/>
  <c r="O62" i="10"/>
  <c r="Q62" i="10"/>
  <c r="S62" i="10"/>
  <c r="R63" i="10" l="1"/>
  <c r="Q63" i="10"/>
  <c r="U63" i="10"/>
  <c r="Z62" i="10"/>
  <c r="P63" i="10"/>
  <c r="T64" i="10"/>
  <c r="U64" i="10"/>
  <c r="X65" i="10"/>
  <c r="P64" i="10"/>
  <c r="Q64" i="10"/>
  <c r="R64" i="10"/>
  <c r="S64" i="10"/>
  <c r="V62" i="10"/>
  <c r="Y62" i="10"/>
  <c r="O63" i="10"/>
  <c r="L64" i="10"/>
  <c r="L65" i="10" s="1"/>
  <c r="L66" i="10" s="1"/>
  <c r="L67" i="10" s="1"/>
  <c r="L68" i="10" s="1"/>
  <c r="S63" i="10"/>
  <c r="U65" i="10" l="1"/>
  <c r="X66" i="10"/>
  <c r="Q65" i="10"/>
  <c r="P65" i="10"/>
  <c r="S65" i="10"/>
  <c r="T65" i="10"/>
  <c r="R65" i="10"/>
  <c r="Z63" i="10"/>
  <c r="V63" i="10"/>
  <c r="Y63" i="10"/>
  <c r="V64" i="10"/>
  <c r="Z64" i="10"/>
  <c r="V65" i="10" l="1"/>
  <c r="Z65" i="10"/>
  <c r="X67" i="10"/>
  <c r="P66" i="10"/>
  <c r="Q66" i="10"/>
  <c r="R66" i="10"/>
  <c r="S66" i="10"/>
  <c r="T66" i="10"/>
  <c r="U66" i="10"/>
  <c r="P67" i="10" l="1"/>
  <c r="T67" i="10"/>
  <c r="U67" i="10"/>
  <c r="Q67" i="10"/>
  <c r="R67" i="10"/>
  <c r="S67" i="10"/>
  <c r="X68" i="10"/>
  <c r="V66" i="10"/>
  <c r="Z66" i="10"/>
  <c r="Q68" i="10" l="1"/>
  <c r="P68" i="10"/>
  <c r="R68" i="10"/>
  <c r="S68" i="10"/>
  <c r="T68" i="10"/>
  <c r="U68" i="10"/>
  <c r="Z67" i="10"/>
  <c r="V67" i="10"/>
  <c r="Z68" i="10" l="1"/>
  <c r="V68" i="10"/>
  <c r="V4" i="10" s="1"/>
  <c r="H44" i="5" l="1"/>
  <c r="K44" i="5"/>
  <c r="L44" i="5" l="1"/>
  <c r="K43" i="5"/>
  <c r="H43" i="5"/>
  <c r="I44" i="5"/>
  <c r="I43" i="5" l="1"/>
  <c r="L43" i="5"/>
  <c r="K100" i="5"/>
  <c r="K105" i="5" l="1"/>
  <c r="L100" i="5"/>
  <c r="K101" i="5"/>
  <c r="K4" i="5" l="1"/>
  <c r="H35" i="5" l="1"/>
  <c r="I35" i="5" s="1"/>
  <c r="O18" i="2"/>
  <c r="R18" i="2" s="1"/>
  <c r="T18" i="2" s="1"/>
  <c r="P18" i="2"/>
  <c r="P18" i="3"/>
  <c r="R18" i="3" s="1"/>
  <c r="S18" i="3" s="1"/>
  <c r="Q18" i="3"/>
  <c r="V18" i="2" l="1"/>
  <c r="W18" i="2" s="1"/>
  <c r="U18" i="2"/>
  <c r="H41" i="5"/>
  <c r="H31" i="5"/>
  <c r="I31" i="5" s="1"/>
  <c r="H37" i="5" l="1"/>
  <c r="I41" i="5"/>
  <c r="H100" i="5" l="1"/>
  <c r="I37" i="5"/>
  <c r="I100" i="5" l="1"/>
  <c r="H105" i="5"/>
  <c r="H101" i="5"/>
  <c r="H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tc={5A6634E8-85BE-4551-811E-069B3953EFCF}</author>
  </authors>
  <commentList>
    <comment ref="B4" authorId="0" shapeId="0" xr:uid="{5A6634E8-85BE-4551-811E-069B3953EF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@Renan Cervantes Gomes - Sogest @Mateus Melges - Sogest mudar a estrutura de acordo com o modelo que impostei na versão "preliminar" (arquivo Maclinea)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tc={1B70D234-2F02-444D-AAE3-7C19A8CF24F0}</author>
  </authors>
  <commentList>
    <comment ref="G10" authorId="0" shapeId="0" xr:uid="{1B70D234-2F02-444D-AAE3-7C19A8CF24F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Classificar fornecedores
</t>
      </text>
    </comment>
  </commentList>
</comments>
</file>

<file path=xl/sharedStrings.xml><?xml version="1.0" encoding="utf-8"?>
<sst xmlns="http://schemas.openxmlformats.org/spreadsheetml/2006/main" count="11080" uniqueCount="984">
  <si>
    <t>TRANSFER</t>
  </si>
  <si>
    <t>ERS 130 T2</t>
  </si>
  <si>
    <t>ERS 130 T</t>
  </si>
  <si>
    <t>Máquinas Grandes</t>
  </si>
  <si>
    <t>IMP 130 T</t>
  </si>
  <si>
    <t>TUV 3L</t>
  </si>
  <si>
    <t>TUV 2L</t>
  </si>
  <si>
    <t>ESP 130</t>
  </si>
  <si>
    <t>ALS 130 T</t>
  </si>
  <si>
    <t>Linha de pintura</t>
  </si>
  <si>
    <t>Europa 3G</t>
  </si>
  <si>
    <t>Europa 2G</t>
  </si>
  <si>
    <t>Gemini</t>
  </si>
  <si>
    <t>1a Margem</t>
  </si>
  <si>
    <t>%</t>
  </si>
  <si>
    <t>MdC</t>
  </si>
  <si>
    <t>Custo Total</t>
  </si>
  <si>
    <t>Instalação</t>
  </si>
  <si>
    <t>MOD</t>
  </si>
  <si>
    <t>Material</t>
  </si>
  <si>
    <t>Comissão</t>
  </si>
  <si>
    <t>Receita Líquida
(Mensal)</t>
  </si>
  <si>
    <t>Impostos</t>
  </si>
  <si>
    <t>Receita Bruta 
(Mensal)</t>
  </si>
  <si>
    <t>Preço</t>
  </si>
  <si>
    <t>Qtde (mês)</t>
  </si>
  <si>
    <t>Qtde (ano)</t>
  </si>
  <si>
    <t>Smart</t>
  </si>
  <si>
    <t>Máquinas Pequenas</t>
  </si>
  <si>
    <t>Fast PN</t>
  </si>
  <si>
    <t>Fast</t>
  </si>
  <si>
    <t>Impact</t>
  </si>
  <si>
    <t>Material (unitário)</t>
  </si>
  <si>
    <t>Service</t>
  </si>
  <si>
    <t>Fabricados</t>
  </si>
  <si>
    <t>Peças</t>
  </si>
  <si>
    <t>Comprados</t>
  </si>
  <si>
    <t>Peças e Service</t>
  </si>
  <si>
    <t>Visita Agosto</t>
  </si>
  <si>
    <t xml:space="preserve">Ref. Documento: </t>
  </si>
  <si>
    <t>202508_Maclinea_Reorganization_Analysis_Provisório_rev03</t>
  </si>
  <si>
    <t>Data de atualização:</t>
  </si>
  <si>
    <t>(%)</t>
  </si>
  <si>
    <t>Custo total
(A+B+C)</t>
  </si>
  <si>
    <t>Instalação 
(C)</t>
  </si>
  <si>
    <t>MOD
(B)</t>
  </si>
  <si>
    <t>Material
(A)</t>
  </si>
  <si>
    <t>Preço líquido</t>
  </si>
  <si>
    <t>Receita Líquida 
Mensal</t>
  </si>
  <si>
    <t>Receita 
Mensal</t>
  </si>
  <si>
    <t>Provisão para rescisões trabalhistas</t>
  </si>
  <si>
    <t>4. Outras dívidas</t>
  </si>
  <si>
    <t>Parcelamentos</t>
  </si>
  <si>
    <t>Federação</t>
  </si>
  <si>
    <t>INSS Parcelamento</t>
  </si>
  <si>
    <t>Estado</t>
  </si>
  <si>
    <t>ICMS Parcelamento</t>
  </si>
  <si>
    <t>Não inscritos na dívida ativa</t>
  </si>
  <si>
    <t>Município</t>
  </si>
  <si>
    <t>IPTU</t>
  </si>
  <si>
    <t>IRRF</t>
  </si>
  <si>
    <t>COFINS</t>
  </si>
  <si>
    <t xml:space="preserve">PIS </t>
  </si>
  <si>
    <t>INSS</t>
  </si>
  <si>
    <t>ICMS</t>
  </si>
  <si>
    <t>3. Tributária</t>
  </si>
  <si>
    <t>C</t>
  </si>
  <si>
    <t>B</t>
  </si>
  <si>
    <t>A</t>
  </si>
  <si>
    <t>2. Fornecedores</t>
  </si>
  <si>
    <t>Banco Brasil</t>
  </si>
  <si>
    <t>ACC</t>
  </si>
  <si>
    <t>Remessa exportação</t>
  </si>
  <si>
    <t>Garantia Real - Máquina Romi</t>
  </si>
  <si>
    <t>Banco Itau</t>
  </si>
  <si>
    <t>FINAME</t>
  </si>
  <si>
    <t>Garantia Real - Carro Jeep</t>
  </si>
  <si>
    <t>CDC</t>
  </si>
  <si>
    <t>GARANTIA</t>
  </si>
  <si>
    <t>Santander</t>
  </si>
  <si>
    <t>NCE</t>
  </si>
  <si>
    <t>Copel</t>
  </si>
  <si>
    <t>Aval Marcello</t>
  </si>
  <si>
    <t xml:space="preserve">GIRO  </t>
  </si>
  <si>
    <t>FINIMP</t>
  </si>
  <si>
    <t>GIROPRE</t>
  </si>
  <si>
    <t>SBLC (stand by)</t>
  </si>
  <si>
    <t>1. Bancos</t>
  </si>
  <si>
    <t>Aprox. Juros
 [% a.m.]</t>
  </si>
  <si>
    <t xml:space="preserve">Juros Mensais 
[R$/m] </t>
  </si>
  <si>
    <t xml:space="preserve">Valor Parcela </t>
  </si>
  <si>
    <t>Termo da Dívida</t>
  </si>
  <si>
    <t>GARANTIAS</t>
  </si>
  <si>
    <t>CREDOR</t>
  </si>
  <si>
    <t>GRUPO</t>
  </si>
  <si>
    <t>DÍVIDA</t>
  </si>
  <si>
    <t>Venda de Máquinas</t>
  </si>
  <si>
    <t>Capital de Giro</t>
  </si>
  <si>
    <t>Custo Fixo + Juros Endividamento</t>
  </si>
  <si>
    <t>3.04.01.006.00334 - Perdas de Duplicatas</t>
  </si>
  <si>
    <t>3.05.02.001.00361 - Descontos Auferidos</t>
  </si>
  <si>
    <t>3.05.01.002.00484 - Correção Indedutível</t>
  </si>
  <si>
    <t>3.05.01.002.00360 - Correção Monetária Passiva</t>
  </si>
  <si>
    <t>3.05.01.001.00358 - Tarifas Bancárias</t>
  </si>
  <si>
    <t>3.04.02.001.00347 - Outras Receitas</t>
  </si>
  <si>
    <t>3.04.01.007.00411 - Prejuízo na Venda de Bens</t>
  </si>
  <si>
    <t>3.05.01.001.00350 - Juros Selic</t>
  </si>
  <si>
    <t>3.05.01.001.00349 - Juros de Mora</t>
  </si>
  <si>
    <t>3.05.01.001.00348 - Descontos Concedidos</t>
  </si>
  <si>
    <t>3.04.02.001.00412 - Lucro na Venda de Bens</t>
  </si>
  <si>
    <t>Juros</t>
  </si>
  <si>
    <t>EBIT</t>
  </si>
  <si>
    <t>Não tem efeito caixa</t>
  </si>
  <si>
    <t>3.04.01.004.00314 - Depreciações</t>
  </si>
  <si>
    <t>3.03.01.005.00275 - Depreciações</t>
  </si>
  <si>
    <t>EBITDA</t>
  </si>
  <si>
    <t>3.04.01.007.00490 - Despesas com Indenizações</t>
  </si>
  <si>
    <t>3.04.01.006.00346 - Despesas Indedutíveis</t>
  </si>
  <si>
    <t>3.04.01.005.00322 - Cursos</t>
  </si>
  <si>
    <t>3.04.01.006.00345 - Multas Fiscais</t>
  </si>
  <si>
    <t>3.04.01.006.00344 - Custas Judiciais</t>
  </si>
  <si>
    <t>3.04.01.006.00342 - Estacionamento</t>
  </si>
  <si>
    <t>3.04.01.006.00341 - Donativos e Contribuições</t>
  </si>
  <si>
    <t>3.04.01.006.00338 - Assinaturas Jornais e Revistas</t>
  </si>
  <si>
    <t>Outros</t>
  </si>
  <si>
    <t>3.04.01.006.00333 - Propaganda e Publicidade</t>
  </si>
  <si>
    <t>3.04.01.006.00332 - Feiras e Exposição</t>
  </si>
  <si>
    <t>3.04.01.005.00467 - Fretes e Combustíveis</t>
  </si>
  <si>
    <t>3.04.01.005.00328 - Viagens e Estadias</t>
  </si>
  <si>
    <t>3.04.01.006.00337 - Honorários Advocatícios</t>
  </si>
  <si>
    <t>3.04.01.006.00336 - Auditoria</t>
  </si>
  <si>
    <t>3.04.01.006.00335 - Assessoria e Consultoria</t>
  </si>
  <si>
    <t>3.04.01.005.00320 - Correios</t>
  </si>
  <si>
    <t>SG&amp;A</t>
  </si>
  <si>
    <t>3.04.01.005.00327 - Seguros</t>
  </si>
  <si>
    <t>3.04.01.006.00343 - Cartórios e Tabelionatos</t>
  </si>
  <si>
    <t>3.04.01.006.00340 - Materiais de Escritório</t>
  </si>
  <si>
    <t>3.04.01.006.00339 - Fotocópias e Reproduções</t>
  </si>
  <si>
    <t>3.04.01.005.00326 - Segurança</t>
  </si>
  <si>
    <t>3.04.01.005.00325 - Limpeza e Conservação</t>
  </si>
  <si>
    <t>3.04.01.005.00323 - Lanches e Refeições</t>
  </si>
  <si>
    <t>3.03.01.004.00273 - Serviços de Terceiros</t>
  </si>
  <si>
    <t>Utilidades e Serviços</t>
  </si>
  <si>
    <t>3.04.01.005.00330 - Impostos e Taxas</t>
  </si>
  <si>
    <t>3.04.01.004.00426 - Amortizações</t>
  </si>
  <si>
    <t>3.04.01.004.00319 - IPTU</t>
  </si>
  <si>
    <t>3.04.01.004.00317 - Telefone</t>
  </si>
  <si>
    <t>3.04.01.004.00316 - Energia Elétrica</t>
  </si>
  <si>
    <t>3.04.01.004.00315 - Aluguéis e Condomínios</t>
  </si>
  <si>
    <t>3.04.01.005.00324 - Manutenção e Reparos</t>
  </si>
  <si>
    <t>3.03.01.006.00289 - Manutenção e Reparos</t>
  </si>
  <si>
    <t>3.03.01.005.00279 - Água</t>
  </si>
  <si>
    <t>3.03.01.005.00277 - Energia Elétrica</t>
  </si>
  <si>
    <t>3.04.01.005.00468 - Despesas com Exportação</t>
  </si>
  <si>
    <t>3.03.01.004.00272 - Locação de Cilindros</t>
  </si>
  <si>
    <t>Relacionados a Produção</t>
  </si>
  <si>
    <t>Usinagem</t>
  </si>
  <si>
    <t>PPCP_Compras</t>
  </si>
  <si>
    <t>Montagem</t>
  </si>
  <si>
    <t>Engenharia</t>
  </si>
  <si>
    <t>Custos</t>
  </si>
  <si>
    <t>Contr.Qualid.</t>
  </si>
  <si>
    <t>Assist.Tecnica</t>
  </si>
  <si>
    <t>Almoxarifado</t>
  </si>
  <si>
    <t>ADM Produção</t>
  </si>
  <si>
    <t>ADM</t>
  </si>
  <si>
    <t>Análise_Rescisões_Estrutura!A1</t>
  </si>
  <si>
    <t>Custo de Pessoal</t>
  </si>
  <si>
    <t>Custo Fixo</t>
  </si>
  <si>
    <t>Premissas_Receita!A1</t>
  </si>
  <si>
    <t>Receita Líquida</t>
  </si>
  <si>
    <t>Impostos Indiretos</t>
  </si>
  <si>
    <t>Receita Bruta</t>
  </si>
  <si>
    <t>Origem</t>
  </si>
  <si>
    <t>% RL</t>
  </si>
  <si>
    <t>Somente Peças/Service</t>
  </si>
  <si>
    <t>Peças/Service + Máquinas Selecionadas</t>
  </si>
  <si>
    <t>Custo estrutura (sem faturamento)</t>
  </si>
  <si>
    <t>202508_Maclinea_Reorganization_Analysis_Provisório_3_v2</t>
  </si>
  <si>
    <t xml:space="preserve">Documentos originais utilizados para atualização: </t>
  </si>
  <si>
    <t>* Os valores da rescisão já compreendem a multa de 40% FGTS</t>
  </si>
  <si>
    <t>New</t>
  </si>
  <si>
    <t>Redução</t>
  </si>
  <si>
    <t>MOI</t>
  </si>
  <si>
    <t>Manutenção</t>
  </si>
  <si>
    <t>LUCIANO KAHL</t>
  </si>
  <si>
    <t>PJ</t>
  </si>
  <si>
    <t>Mandrilador CNC</t>
  </si>
  <si>
    <t>MARCO ANTONIO ROCHA</t>
  </si>
  <si>
    <t>Serra / Furação</t>
  </si>
  <si>
    <t>VANDERLEY JONAS</t>
  </si>
  <si>
    <t>CLT</t>
  </si>
  <si>
    <t>Mandriladora CNC / Furadeira CNC</t>
  </si>
  <si>
    <t>VALTONIR DA COSTA</t>
  </si>
  <si>
    <t>Soldador</t>
  </si>
  <si>
    <t>SERGIO DE OLIVEIRA SANTOS</t>
  </si>
  <si>
    <t>Plaina grande</t>
  </si>
  <si>
    <t>RODRIGO DE CARVALHO JONAS</t>
  </si>
  <si>
    <t>Centro de Usinagem CNC</t>
  </si>
  <si>
    <t>PAULO SERGIO DA SILVA SANTOS</t>
  </si>
  <si>
    <t>Retifica plana / Fresa convencional</t>
  </si>
  <si>
    <t>MARCOS ROBERTO MELO DO COUTO</t>
  </si>
  <si>
    <t>MARCOS ANTONIO SUMAN</t>
  </si>
  <si>
    <t>Solda / Dobradeira / corte / Serra</t>
  </si>
  <si>
    <t>MARCIO QUEDAS TEIXEIRA</t>
  </si>
  <si>
    <t>Balanceador / Fresa convencional</t>
  </si>
  <si>
    <t>LUCIANO SILVA</t>
  </si>
  <si>
    <t>LUCAS MARTINS PEREIRA</t>
  </si>
  <si>
    <t>Torno Grande</t>
  </si>
  <si>
    <t>JOSE CARLOS DUCATE SANTA ANA</t>
  </si>
  <si>
    <t>Torno CNC</t>
  </si>
  <si>
    <t>HALLAN SIQUEIRA CORTES</t>
  </si>
  <si>
    <t>Mandriladora CNC</t>
  </si>
  <si>
    <t>GEOVANI TEODORO DA SILVA</t>
  </si>
  <si>
    <t>Oxicorte / serra</t>
  </si>
  <si>
    <t>FABIO JUNIOR JONAS</t>
  </si>
  <si>
    <t>Retifica</t>
  </si>
  <si>
    <t>FABIO JULIO DE MELO</t>
  </si>
  <si>
    <t>Plaina pequena / Chaveta / Ger. Engren</t>
  </si>
  <si>
    <t>DANILO MASSARIN</t>
  </si>
  <si>
    <t>Analista Compras</t>
  </si>
  <si>
    <t>TAIANE BARBOZA DE OLIVEIRA</t>
  </si>
  <si>
    <t>RAYANNE CARRARA MAZIM IANCOSKI</t>
  </si>
  <si>
    <t>Menor aprendiz</t>
  </si>
  <si>
    <t>MARCELA GOMES DOS SANTOS</t>
  </si>
  <si>
    <t>Supervisor</t>
  </si>
  <si>
    <t>MAIKON ROBERTO CARDOZO TESSARO</t>
  </si>
  <si>
    <t>Analista PCP/Qualidade</t>
  </si>
  <si>
    <t>GUSTAVO LUIS ROCHEMBACH</t>
  </si>
  <si>
    <t>ANALU DOS SANTOS SIQUEIRA</t>
  </si>
  <si>
    <t>Montador</t>
  </si>
  <si>
    <t>WAGNER INACIO DE SOUZA</t>
  </si>
  <si>
    <t>WILSON DONIZETE CAMARGO</t>
  </si>
  <si>
    <t>RODRIGO KAVALKIEVICZ</t>
  </si>
  <si>
    <t>MAURICIO MASSARIN</t>
  </si>
  <si>
    <t>JORGE ANTONIO SIQUEIRA</t>
  </si>
  <si>
    <t>JOAO ALEXANDRE MANOSSO</t>
  </si>
  <si>
    <t>EDSON VALERIO NASILOWSKI</t>
  </si>
  <si>
    <t>ANTONIO CARLOS DE SOUZA</t>
  </si>
  <si>
    <t>ADRIANO APARECIDO LOPES</t>
  </si>
  <si>
    <t>P&amp;D</t>
  </si>
  <si>
    <t>Projetista Mecânico</t>
  </si>
  <si>
    <t>EDELCIO JOSÉ DA SILVA</t>
  </si>
  <si>
    <t>VINICIUS DE LARA BELEM</t>
  </si>
  <si>
    <t>THIAGO JOSE PIANOWSKI</t>
  </si>
  <si>
    <t>ROBERTSON DO NASCIMENTO</t>
  </si>
  <si>
    <t>LUIS PAULO DE OLIVEIRA VELASQUEZ</t>
  </si>
  <si>
    <t>Gerente Engenharia</t>
  </si>
  <si>
    <t>JOAO OCTAVIO DE LIMA</t>
  </si>
  <si>
    <t>Projetista Software</t>
  </si>
  <si>
    <t>HENRIQUE GRYBOSI NETO</t>
  </si>
  <si>
    <t>Projetista Elétrico</t>
  </si>
  <si>
    <t>FELIPE DE LIMA PINTO</t>
  </si>
  <si>
    <t>DOUGLAS ZARINELLO</t>
  </si>
  <si>
    <t>ANDERSON TABORDA DA FONSECA</t>
  </si>
  <si>
    <t>ARLETE DOS SANTOS MELO</t>
  </si>
  <si>
    <t>Analista Qualidade</t>
  </si>
  <si>
    <t>JAIR MEIRELES DA SILVA</t>
  </si>
  <si>
    <t>Assistencia Tecnica</t>
  </si>
  <si>
    <t>Tecnico externo</t>
  </si>
  <si>
    <t>ZENIR FIOREZI</t>
  </si>
  <si>
    <t>Gerente Assistência técnica</t>
  </si>
  <si>
    <t>JOÃO GINO</t>
  </si>
  <si>
    <t>TIAGO FIOREZE</t>
  </si>
  <si>
    <t>Analista Assistência</t>
  </si>
  <si>
    <t>TATIANE APARECIDA FARIAS</t>
  </si>
  <si>
    <t>LUCIANO DE CAMPOS SILVA</t>
  </si>
  <si>
    <t>Tecnico interno</t>
  </si>
  <si>
    <t xml:space="preserve">GERSON ANTONIO LABRES </t>
  </si>
  <si>
    <t>Vendedor Assistência</t>
  </si>
  <si>
    <t>JOSOEL DE CAMARGO SILVA</t>
  </si>
  <si>
    <t>JOSE ALEXANDRE COELHO</t>
  </si>
  <si>
    <t>FRANCISCO QUEIROZ VIEIRA</t>
  </si>
  <si>
    <t>FABIO ALEXANDRE DA SILVA OLIVEIRA</t>
  </si>
  <si>
    <t>EDSON DOMINGOS DE MORAES</t>
  </si>
  <si>
    <t>ANDERSON JUNIO DA SILVA</t>
  </si>
  <si>
    <t>Almoxarife</t>
  </si>
  <si>
    <t>WALDEMIR BUZARELO FARIAS</t>
  </si>
  <si>
    <t>VITOR HUGO AZEVEDO BRUNETTI</t>
  </si>
  <si>
    <t>JORGE LUIS DOS SANTOS</t>
  </si>
  <si>
    <t>CLEITON PEREIRA DE FREITAS</t>
  </si>
  <si>
    <t>ANA BEATRIZ NASCIMENTO BORGES</t>
  </si>
  <si>
    <t>Gerente Industrial</t>
  </si>
  <si>
    <t>JONAS KAHL</t>
  </si>
  <si>
    <t>JOSÉ MELO - ZEZINHO</t>
  </si>
  <si>
    <t>SUEMAR JOSE DA COSTA</t>
  </si>
  <si>
    <t>Gerente de Logistica</t>
  </si>
  <si>
    <t>LUIZ FERNANDO MACHADO</t>
  </si>
  <si>
    <t>EDSON DE OLIVEIRA BRASIL</t>
  </si>
  <si>
    <t>Administracao</t>
  </si>
  <si>
    <t>Supervisor TI</t>
  </si>
  <si>
    <t>KLEBER</t>
  </si>
  <si>
    <t>Diretor Industrial</t>
  </si>
  <si>
    <t>LUCAS LICHTBLAU</t>
  </si>
  <si>
    <t>Diretor Comercial</t>
  </si>
  <si>
    <t>SANITO MORETTI</t>
  </si>
  <si>
    <t>Diretor Geral</t>
  </si>
  <si>
    <t>FLAVIO AZANHA</t>
  </si>
  <si>
    <t>Vendedor comercial</t>
  </si>
  <si>
    <t>RICARDO DE OLIVEIRA FERNANDES</t>
  </si>
  <si>
    <t>Analis. Comercial Sr</t>
  </si>
  <si>
    <t>PATRICIA CRISTINA ZORZI</t>
  </si>
  <si>
    <t>Contador</t>
  </si>
  <si>
    <t>NILTON CESAR DE ARAUJO</t>
  </si>
  <si>
    <t>Auxiliar Contabil</t>
  </si>
  <si>
    <t>MARIA EDUARDA DRUZYK</t>
  </si>
  <si>
    <t>Sup(a)Financeiro(a)</t>
  </si>
  <si>
    <t>MAGDA LUCIA GIACOMELLI</t>
  </si>
  <si>
    <t>RH</t>
  </si>
  <si>
    <t>CINTIA BARBARA DA CUNHA GRESCZYSZIN</t>
  </si>
  <si>
    <t>ANGELO PIPITONE</t>
  </si>
  <si>
    <t>ANA PAULA DE OLIVEIRA MARCELINO</t>
  </si>
  <si>
    <t>Soma Rescisão</t>
  </si>
  <si>
    <t>Valor Rescisão</t>
  </si>
  <si>
    <t>Total Anual</t>
  </si>
  <si>
    <t>Total Mensal</t>
  </si>
  <si>
    <t>Valor Base</t>
  </si>
  <si>
    <t>Setor</t>
  </si>
  <si>
    <t>Tipo</t>
  </si>
  <si>
    <t>Cargo</t>
  </si>
  <si>
    <t>Profissional</t>
  </si>
  <si>
    <t>Quadro de Pessoal com Encargos para analise estrutura_Lucas</t>
  </si>
  <si>
    <t>Corte
Maq + Peças</t>
  </si>
  <si>
    <t>Corte
Peças</t>
  </si>
  <si>
    <t>GRAND TOTAL</t>
  </si>
  <si>
    <t>TOTAL</t>
  </si>
  <si>
    <t>SET/2025</t>
  </si>
  <si>
    <t>AGO/2025</t>
  </si>
  <si>
    <t>JUL/2025</t>
  </si>
  <si>
    <t>JUN/2025</t>
  </si>
  <si>
    <t>NOV/2025</t>
  </si>
  <si>
    <t>DEZ/2025</t>
  </si>
  <si>
    <t>Garantia Real</t>
  </si>
  <si>
    <t>SET/2026</t>
  </si>
  <si>
    <t>Aval Flávio/Angelo</t>
  </si>
  <si>
    <t>18/06/2028</t>
  </si>
  <si>
    <t>22/07/2028</t>
  </si>
  <si>
    <t>SET/2027</t>
  </si>
  <si>
    <t>OUT/2029</t>
  </si>
  <si>
    <t>Aval Flávio e Angelo</t>
  </si>
  <si>
    <t>JUL/2032</t>
  </si>
  <si>
    <t>MAR/2028</t>
  </si>
  <si>
    <t>SBLC (Stand by Letter of Credit)</t>
  </si>
  <si>
    <t>MAI/2026</t>
  </si>
  <si>
    <t>VALOR VENCIDO</t>
  </si>
  <si>
    <t>VENCIMENTO</t>
  </si>
  <si>
    <t>PARCELAS</t>
  </si>
  <si>
    <t>SALDO ATUAL</t>
  </si>
  <si>
    <t>Dívida que vai ser impactada por juros ou multa</t>
  </si>
  <si>
    <t>TOTAL MÊS</t>
  </si>
  <si>
    <t xml:space="preserve">Financiamento sistema de geração de energia solar - placas solares </t>
  </si>
  <si>
    <t>IMOBILIZADO</t>
  </si>
  <si>
    <t>aval Marcello</t>
  </si>
  <si>
    <t>COPEL</t>
  </si>
  <si>
    <t>CAPITAL GIRO</t>
  </si>
  <si>
    <t>aval Flávio</t>
  </si>
  <si>
    <t>LIMITE C/C</t>
  </si>
  <si>
    <t>-</t>
  </si>
  <si>
    <t>CAIXA</t>
  </si>
  <si>
    <t>SANTANDER</t>
  </si>
  <si>
    <t>37180</t>
  </si>
  <si>
    <t>OUT/2026</t>
  </si>
  <si>
    <t>GIRO</t>
  </si>
  <si>
    <t>16808214</t>
  </si>
  <si>
    <t>BRADESCO</t>
  </si>
  <si>
    <t>JUN/2026</t>
  </si>
  <si>
    <t>16631120</t>
  </si>
  <si>
    <t>Flávio/Angelo</t>
  </si>
  <si>
    <t>BANCO BRASIL</t>
  </si>
  <si>
    <t>Juros de julho não foi pago valor apontado no Serasa</t>
  </si>
  <si>
    <t>Primeira parcela em  18/10/2025</t>
  </si>
  <si>
    <t>Liquidação Finimp 1166</t>
  </si>
  <si>
    <t>162.218.949</t>
  </si>
  <si>
    <t>Primeira parcela em 22/08/2025</t>
  </si>
  <si>
    <t>Liquidação Finimp 409</t>
  </si>
  <si>
    <t>162.218.974</t>
  </si>
  <si>
    <t>Vencido não foi possível a renovação, necessário pagamento de 30% banco ainda não exigiu</t>
  </si>
  <si>
    <t>1910</t>
  </si>
  <si>
    <t>721</t>
  </si>
  <si>
    <t>154</t>
  </si>
  <si>
    <t>98</t>
  </si>
  <si>
    <t>MAI/2025</t>
  </si>
  <si>
    <t>Liquidado com empréstimo em 36 vezes</t>
  </si>
  <si>
    <t>409</t>
  </si>
  <si>
    <t>ABR/2025</t>
  </si>
  <si>
    <t>Liquidado com empréstimo em 33 vezes</t>
  </si>
  <si>
    <t>1166</t>
  </si>
  <si>
    <t>Não tem pagamento mensal, foi prorrogado para dez/2025</t>
  </si>
  <si>
    <t>remessa exportação</t>
  </si>
  <si>
    <t>419812219</t>
  </si>
  <si>
    <t>Não tem pagamento mensal, foi prorrogado  para nov/2025</t>
  </si>
  <si>
    <t>382982722</t>
  </si>
  <si>
    <t>Valor apontado no Serasa</t>
  </si>
  <si>
    <t>aval Flávio/Angelo</t>
  </si>
  <si>
    <t>162218545</t>
  </si>
  <si>
    <t>aval Marcello/Flavio</t>
  </si>
  <si>
    <t>162218235</t>
  </si>
  <si>
    <t>BANCO ITAU</t>
  </si>
  <si>
    <t xml:space="preserve">CDC do carro Jeep </t>
  </si>
  <si>
    <t>0</t>
  </si>
  <si>
    <t>34</t>
  </si>
  <si>
    <t>48</t>
  </si>
  <si>
    <t>próprio bem</t>
  </si>
  <si>
    <t>17818842</t>
  </si>
  <si>
    <t>301162475</t>
  </si>
  <si>
    <t>769815952</t>
  </si>
  <si>
    <t>Finame da Máquina Romi</t>
  </si>
  <si>
    <t>1</t>
  </si>
  <si>
    <t>60</t>
  </si>
  <si>
    <t>400613744</t>
  </si>
  <si>
    <t>VCTO.</t>
  </si>
  <si>
    <t xml:space="preserve">Observações </t>
  </si>
  <si>
    <t>Valores
vencidos R$</t>
  </si>
  <si>
    <t xml:space="preserve">Parcelas
Vencidas </t>
  </si>
  <si>
    <t xml:space="preserve">Parcelas
 Quitadas </t>
  </si>
  <si>
    <t>Parcelas
Totais</t>
  </si>
  <si>
    <t>Juros Mensais</t>
  </si>
  <si>
    <t xml:space="preserve">SALDO </t>
  </si>
  <si>
    <t>FINALIDADE</t>
  </si>
  <si>
    <t>MODALIDADE</t>
  </si>
  <si>
    <t>CONTRATO</t>
  </si>
  <si>
    <t>BANCO</t>
  </si>
  <si>
    <t xml:space="preserve">Ref renegociação do conta garantida de 400 mil e o limite de cheque especial 90 mil </t>
  </si>
  <si>
    <t>aval Flávio e Angelo</t>
  </si>
  <si>
    <t>Renegociação de Divida</t>
  </si>
  <si>
    <t>00332190300000047430</t>
  </si>
  <si>
    <t>Renegociado em 28/08/2025  - 24 parcelas x 28.920,83 - 1 parc 22/10/25 ultima 22/09/2027</t>
  </si>
  <si>
    <t>Não tem informação do juros</t>
  </si>
  <si>
    <t>24</t>
  </si>
  <si>
    <t>Valor das Parcelas * Parcelas Remanescentes abaixo do saldo atual</t>
  </si>
  <si>
    <t xml:space="preserve">Ref renegociação Carencia 3 meses - 1 parcela 21/11/2025, ultima 10/10/2025 </t>
  </si>
  <si>
    <t>17283962</t>
  </si>
  <si>
    <t>Valor vencido acima do valor parcela</t>
  </si>
  <si>
    <t>Renegociado 233.750 + 39961,44 = 273.711,44</t>
  </si>
  <si>
    <t>Renegociado  216.666 + 47753,88 = 264.420,88</t>
  </si>
  <si>
    <t>Valor das Parcelas * Parcelas Remanescentes muito próximo do saldo atual + Valor vencido acima do valor parcela</t>
  </si>
  <si>
    <t>CONCATENADO</t>
  </si>
  <si>
    <t>Parcelas Restantes * Valor Parcela</t>
  </si>
  <si>
    <t>Parcelas Restantes</t>
  </si>
  <si>
    <t xml:space="preserve"> </t>
  </si>
  <si>
    <t>FINANCIAMENTOS E EMPRÉSTIMOS</t>
  </si>
  <si>
    <t>29/08</t>
  </si>
  <si>
    <t>MACLÍNEA - MÁQUINAS E EQUIPAMENTOS LTDA</t>
  </si>
  <si>
    <t>Conseguir credores pequenos</t>
  </si>
  <si>
    <t>Empréstimos_e_Financiamento</t>
  </si>
  <si>
    <t>Comentários</t>
  </si>
  <si>
    <t>Pediu demissão mas estava no MVO</t>
  </si>
  <si>
    <t>Pediu demissão</t>
  </si>
  <si>
    <t>Não está mais na empresa</t>
  </si>
  <si>
    <t>Custo estimado do juros mensal da dívida bancária</t>
  </si>
  <si>
    <t>VD SRL</t>
  </si>
  <si>
    <t>Elco</t>
  </si>
  <si>
    <t>BOECK</t>
  </si>
  <si>
    <t xml:space="preserve">RIVA RENZO </t>
  </si>
  <si>
    <t xml:space="preserve">Fir Fulda </t>
  </si>
  <si>
    <t>Wuxi Wanda</t>
  </si>
  <si>
    <t>Fiama</t>
  </si>
  <si>
    <t>Teknomotor</t>
  </si>
  <si>
    <t>Costa Levigatrici</t>
  </si>
  <si>
    <t xml:space="preserve">Motovario </t>
  </si>
  <si>
    <t xml:space="preserve">Win Win </t>
  </si>
  <si>
    <t>AWF</t>
  </si>
  <si>
    <t xml:space="preserve">HPE - Itália </t>
  </si>
  <si>
    <t>LORENZETTI MARQUES ADVOGADOS</t>
  </si>
  <si>
    <t>BALDUSSI SOLUCOES LTDA</t>
  </si>
  <si>
    <t>ASSOCIACAO COMERCIAL DO PARANA</t>
  </si>
  <si>
    <t>ALVIN ALONSO FRANCIS LOPEZ 012</t>
  </si>
  <si>
    <t>METALURGICA BENGAZZI LTDA ME</t>
  </si>
  <si>
    <t>NEW COMPANY PINTURA ELETROSTAT</t>
  </si>
  <si>
    <t>6. TABELIONATO DE PROTESTO DE</t>
  </si>
  <si>
    <t>5 TABELIONATO DE PROTESTOS DA</t>
  </si>
  <si>
    <t>W9 SERVICOS DE TECNOLOGIA LTDA</t>
  </si>
  <si>
    <t>RODONAVES TRANSPORTES E ENCOME</t>
  </si>
  <si>
    <t>ABIMOVEL ASSOCIACAO BRASILEIRA</t>
  </si>
  <si>
    <t>RED S A</t>
  </si>
  <si>
    <t>FERRAMENTAS GERAIS COM IMP DE</t>
  </si>
  <si>
    <t>SCHNEIDER ELECTRIC</t>
  </si>
  <si>
    <t>RONAFER INDUSTRIA E COMERCIO D</t>
  </si>
  <si>
    <t>ACOS FAVORIT DISTRIBUIDORA LTD</t>
  </si>
  <si>
    <t>ITALSERVICE AUTOMACAO INDUSTRI</t>
  </si>
  <si>
    <t>FAMEGAS COMERCIO DE GAS E ASSI</t>
  </si>
  <si>
    <t>HPE CONVERSORES E LTDA ME</t>
  </si>
  <si>
    <t>USIPRINT</t>
  </si>
  <si>
    <t>BC INDUSTRIAL L SOLUTIONS LTDA</t>
  </si>
  <si>
    <t>BONANCA SANTOS ADVOGADOS ASS</t>
  </si>
  <si>
    <t>SUPER PRO COM EQUIP E FERRA L</t>
  </si>
  <si>
    <t>ROLPASA ROLAMENTOS PARANA LTDA</t>
  </si>
  <si>
    <t>ASTEN E CIA LTD</t>
  </si>
  <si>
    <t>TREVIZ INDUSTRIAL</t>
  </si>
  <si>
    <t>CABOS LAPP BRASIL LTDA</t>
  </si>
  <si>
    <t>MACEC COM E IMP DE FERRAMENTAS</t>
  </si>
  <si>
    <t>IBG CRYO INDUSTRIA DE GASES LT</t>
  </si>
  <si>
    <t>AUGE DO BRASIL LTDA</t>
  </si>
  <si>
    <t>COFACO FABRICADORA DE CORREIAS</t>
  </si>
  <si>
    <t>WEG EQUIPAMENTOS ELETRICOS SA</t>
  </si>
  <si>
    <t>WASINGER IND E COM LTDA</t>
  </si>
  <si>
    <t>IANCO INDUSTRIA MET EIRELI ME</t>
  </si>
  <si>
    <t>A ROLEMIX C I ROL RET LTDA EPP</t>
  </si>
  <si>
    <t>LUCIANO ANDREI FELIPE</t>
  </si>
  <si>
    <t>AUTOIND BRASIL P A LTDA</t>
  </si>
  <si>
    <t>TRANSRESIDUOS AMBIENTAL S A</t>
  </si>
  <si>
    <t>MAX INDUSTRIA E COMERCIO DE AL</t>
  </si>
  <si>
    <t>ECO AUTOMACAO INDUSTRIAL LTDA</t>
  </si>
  <si>
    <t>SEW EURODRIVE BRASIL LTDA</t>
  </si>
  <si>
    <t>FLUID CENTER AUTOMACAO INDUSTR</t>
  </si>
  <si>
    <t>SIMILAR TECN AUTOMACAO LTDA</t>
  </si>
  <si>
    <t>BIG TOOLS - COMERCIO E REPRESE</t>
  </si>
  <si>
    <t>PAESE - COMERCIO DE FERRAGENS</t>
  </si>
  <si>
    <t>ACOS ROMAN LTDA</t>
  </si>
  <si>
    <t>RPA COMERCIO R F LTDA</t>
  </si>
  <si>
    <t>CUNHA EQUIPAMENTOS GALVANICOS</t>
  </si>
  <si>
    <t>A. SILVA FERRAGENS LTDA</t>
  </si>
  <si>
    <t>MUNDIAL PRINT LTDA</t>
  </si>
  <si>
    <t>AXIAL EQUIPAMENTOS INDUSTRIAIS</t>
  </si>
  <si>
    <t>AMERICAN CARBON I C C ELETROME</t>
  </si>
  <si>
    <t>SULCORTE IMPORTADORA DE FERRAM</t>
  </si>
  <si>
    <t>METALPAR INDUSTRIA DE METAIS P</t>
  </si>
  <si>
    <t>ITAU UNIBANCO HOLDING S.A.</t>
  </si>
  <si>
    <t>PARANA CLINICAS - PLANOS DE SA</t>
  </si>
  <si>
    <t>DESKSYSTEM INFORMATICA LTDA 1</t>
  </si>
  <si>
    <t>ACSO - CENTRAL DE SERVICO DO A</t>
  </si>
  <si>
    <t>UVW COMPUTACAO GRAFICA LTDA ME</t>
  </si>
  <si>
    <t>TRADEMASTER SERVICOS E PARTICI</t>
  </si>
  <si>
    <t>GUNTER METALL LTDA</t>
  </si>
  <si>
    <t>BRAVOLUZ COMERCIAL LTDA</t>
  </si>
  <si>
    <t>TRANSFACE TRANSPORTES LTDA</t>
  </si>
  <si>
    <t>OURO PRETO COMERCIO DE FERRO E</t>
  </si>
  <si>
    <t>CAROLFIX COMERCIO DE FIXACAO E</t>
  </si>
  <si>
    <t>ASSOCIACAO BRASILEIRA DA IND D</t>
  </si>
  <si>
    <t>BANCO DO BRASIL S/A - BRASILIA</t>
  </si>
  <si>
    <t>CONTABILISTA SUPR PARA ESCR SA</t>
  </si>
  <si>
    <t>MKRAFT COMERCIO DE METAIS LTDA</t>
  </si>
  <si>
    <t>SAMI ACOS ESPECIAIS EIRELI</t>
  </si>
  <si>
    <t>A.T.I BRASIL</t>
  </si>
  <si>
    <t>PARSEALS INDUSTRIAL LTDA</t>
  </si>
  <si>
    <t>FAISTEEL CENTRAL</t>
  </si>
  <si>
    <t>CARLOS MARCONDES SERVICOS DE T</t>
  </si>
  <si>
    <t>IFM ELETRONIC LTDA</t>
  </si>
  <si>
    <t>FESTO BRASIL LTDA</t>
  </si>
  <si>
    <t>JOILASER INDUSTRIAL LTDA</t>
  </si>
  <si>
    <t>AUTO POSTO MONT BLANC LTDA</t>
  </si>
  <si>
    <t>POCOL CORREIAS MANGUEIRAS LTDA</t>
  </si>
  <si>
    <t>PLASTPLEX IND COM PLAST LTDA</t>
  </si>
  <si>
    <t>SINDICATO DOS TRAB. IND. MET.</t>
  </si>
  <si>
    <t>BOLD PARTICIPACOES S A</t>
  </si>
  <si>
    <t>ACRE CAXIAS IND. E COM. DE ABR</t>
  </si>
  <si>
    <t>TESE ELECTRIC BRASIL LTDA</t>
  </si>
  <si>
    <t>LUTHIER LTDA</t>
  </si>
  <si>
    <t>ILEP IND.DE ALIM.ESP PALMIERO</t>
  </si>
  <si>
    <t xml:space="preserve">Jose Couto Melo </t>
  </si>
  <si>
    <t xml:space="preserve">Angelo - Saldo pro labore </t>
  </si>
  <si>
    <t xml:space="preserve">Fly </t>
  </si>
  <si>
    <t xml:space="preserve">Azanha e Azanha </t>
  </si>
  <si>
    <t xml:space="preserve">Copel </t>
  </si>
  <si>
    <t>Sanepar</t>
  </si>
  <si>
    <t>Luem - Saldo Nfe 473</t>
  </si>
  <si>
    <t>A Bettega</t>
  </si>
  <si>
    <t>LMP</t>
  </si>
  <si>
    <t>ALVIN ALONSO FRANCIS</t>
  </si>
  <si>
    <t>MDS INSTALACAO</t>
  </si>
  <si>
    <t>Marcelo Antonio - Nfe</t>
  </si>
  <si>
    <t xml:space="preserve">TQ Consultoria </t>
  </si>
  <si>
    <t>Casillo</t>
  </si>
  <si>
    <t>Podium</t>
  </si>
  <si>
    <t>Oxifer</t>
  </si>
  <si>
    <t>Paese</t>
  </si>
  <si>
    <t>TQ Consultoria Nfe 733</t>
  </si>
  <si>
    <t>Marcelo Antonio - Nfe 110</t>
  </si>
  <si>
    <t>TQ Consultoria - Nfe 731</t>
  </si>
  <si>
    <t>Sogest</t>
  </si>
  <si>
    <t>AMV</t>
  </si>
  <si>
    <t>SPRAYFLOW MAQUINAS E EQUIPAMEN</t>
  </si>
  <si>
    <t>WFM SECURITIZADORA S.A.</t>
  </si>
  <si>
    <t>AMV ARTEFATOS DE BORRACHAS</t>
  </si>
  <si>
    <t>PHOENIX CONTACT IND COM LTDA</t>
  </si>
  <si>
    <t>PAESE COM DE FERRAGENS LTDA</t>
  </si>
  <si>
    <t>DISTRIBUIDORA DE TINTAS DARKA</t>
  </si>
  <si>
    <t>TINTAS DARKA LTDA</t>
  </si>
  <si>
    <t>X LASER EXCELENCIA EM CORTE E</t>
  </si>
  <si>
    <t>LIGGA TELECOM</t>
  </si>
  <si>
    <t>CONSELHO REG ENGENHARIA E AGRO</t>
  </si>
  <si>
    <t>RESTAURANTE E LANCHONETE BUHRE</t>
  </si>
  <si>
    <t>INSTITUTO THEODORO CASSINS</t>
  </si>
  <si>
    <t>OPERA FUNDO DE INVESTIMENTOS E</t>
  </si>
  <si>
    <t>RETENFOR IND COM CORR LTDA</t>
  </si>
  <si>
    <t>A M B UNIFORMES EIRELI ME</t>
  </si>
  <si>
    <t>SUPPLIERCARD ADMINISTRADORA DE</t>
  </si>
  <si>
    <t>MECTROL DO BRASIL COMERCIAL LT</t>
  </si>
  <si>
    <t>P DOS ANJOS SERVICOS DE TORNEA</t>
  </si>
  <si>
    <t>ALFA COMERCIO DE POLIAS E CORR</t>
  </si>
  <si>
    <t>ACOS TREFITA LTDA</t>
  </si>
  <si>
    <t>POLETO IND E COM CORREIAS LTDA</t>
  </si>
  <si>
    <t>GEFRAN BR ELETR LTDA</t>
  </si>
  <si>
    <t>ELETRO COMERCIAL REYMASTER LTD</t>
  </si>
  <si>
    <t>DM-COMERCIAL DE ENGRENAGENS E</t>
  </si>
  <si>
    <t>GARCIA PERICIA T M T LTDA</t>
  </si>
  <si>
    <t>DIGIMEC CONTROLES S LTDA</t>
  </si>
  <si>
    <t>KTREE SERVICOS E TERCEIRIZACAO</t>
  </si>
  <si>
    <t>PLASTOMERO PLASTICOS E ELASTOM</t>
  </si>
  <si>
    <t>LABORATORIO DE METROLOGIA LENZ</t>
  </si>
  <si>
    <t>L G M COMERCIO DE ALUMINIOS</t>
  </si>
  <si>
    <t>NECTECH LTDA</t>
  </si>
  <si>
    <t>ASSOCIACAO DAS EMPRESAS DA CID</t>
  </si>
  <si>
    <t>LEITZ FERRAMENTAS PARA MADEIRA</t>
  </si>
  <si>
    <t>STM DO BRASIL REDUTORES LTDA.</t>
  </si>
  <si>
    <t>BRADESCO SAUDE S A</t>
  </si>
  <si>
    <t>CORREIAS RUBBERMAX INDUSTRIA E</t>
  </si>
  <si>
    <t>OBR EQUIPAMENTOS I LTDA</t>
  </si>
  <si>
    <t>FREZITE FERRAMENTAS</t>
  </si>
  <si>
    <t>ACOTUBO INDUSTRIA E COMERCIO L</t>
  </si>
  <si>
    <t>SODIVEL HIDRAULICA E VEDACOES</t>
  </si>
  <si>
    <t>RODMAN</t>
  </si>
  <si>
    <t>PAULO SERGIO FERREIRA INSTALAC</t>
  </si>
  <si>
    <t>SMC AUTOMACAO DO BRASIL LTDA.</t>
  </si>
  <si>
    <t>INDUSMACK DO BRASIL LTDA</t>
  </si>
  <si>
    <t>COREL AQUECIMENTO I LTDA EPP</t>
  </si>
  <si>
    <t>FORMULA SOL MERCANTIS LTDA ME</t>
  </si>
  <si>
    <t>METALFIM TRATAMENTOS DE SUPERF</t>
  </si>
  <si>
    <t>Sofka Seguranca Ltda</t>
  </si>
  <si>
    <t>AMIL ASSISTENCIA ME</t>
  </si>
  <si>
    <t>MDG PNEUMATICA</t>
  </si>
  <si>
    <t>CNI EMPRESA NACIONAL DE SERVIC</t>
  </si>
  <si>
    <t>Capital Sinalizacao Industrial</t>
  </si>
  <si>
    <t>ELETRONOR - DISTRIBUIDORA DE M</t>
  </si>
  <si>
    <t>PRAIMER REV ANTI ADER LTDA</t>
  </si>
  <si>
    <t>CONTINENTAL FERRAMENTAS</t>
  </si>
  <si>
    <t>ALSCO TOALHEIRO BRASIL LTDA</t>
  </si>
  <si>
    <t>PCR</t>
  </si>
  <si>
    <t>HOTEL MIRAGE</t>
  </si>
  <si>
    <t>DEPOUHON FACTORING E FOMENTOS</t>
  </si>
  <si>
    <t>WFM SECURITIZADORA S A</t>
  </si>
  <si>
    <t>FITASPACK COMERCIO E LTDA</t>
  </si>
  <si>
    <t>NORMATIC TRATAMENTOS TERMICOS</t>
  </si>
  <si>
    <t>CAMOZZI DO BRASIL LTDA</t>
  </si>
  <si>
    <t>QUALITAS INDUSTRIA ELETROMECAN</t>
  </si>
  <si>
    <t>MADEBRAL MADEIREIRA BRASIL LTD</t>
  </si>
  <si>
    <t>ARTEFATOS DE BORRACHA PCR LTDA</t>
  </si>
  <si>
    <t>MOFERTEC EQUIPAMENTOS I EIRELI</t>
  </si>
  <si>
    <t>M V A ELETRONICA INDL LTDA</t>
  </si>
  <si>
    <t>CONSULT CONSULTORIA EMPRESARIA</t>
  </si>
  <si>
    <t>MRPR AUTOMACAO LIMITADA EPP</t>
  </si>
  <si>
    <t>SAFE2PAY INSTITUICAO DE PAGAME</t>
  </si>
  <si>
    <t>COMPOMOLDES COMPONENTES MOLDES</t>
  </si>
  <si>
    <t>TRAMAR INDUSTRIAL LTDA</t>
  </si>
  <si>
    <t>BENAFER SA COMERCIO INDUSTRIA</t>
  </si>
  <si>
    <t>TUBOS OLIVEIRA LTDA</t>
  </si>
  <si>
    <t>MICROMECANICA IND IMP EXP LTDA</t>
  </si>
  <si>
    <t>CONSULT AUDITORES INDEPENDENTE</t>
  </si>
  <si>
    <t>ACOTUBO IND E COM LTDA</t>
  </si>
  <si>
    <t>ELLOLIMP C. DE PRODUTOS DE HIG</t>
  </si>
  <si>
    <t>LIGTH DISTRIBUIDORA LTDA</t>
  </si>
  <si>
    <t>PROAUTO ELECTRIC LTDA</t>
  </si>
  <si>
    <t>RBS TOOLS COMERCIO DE FERRAMEN</t>
  </si>
  <si>
    <t>AUSLAND CONSULTORIA E INFORMAT</t>
  </si>
  <si>
    <t>ACSO CENTRAL DE SERVICO DO A</t>
  </si>
  <si>
    <t>TUBOS IPIRANGA IND E COM LTDA</t>
  </si>
  <si>
    <t>KELLER T E I E HIDRAULICAS</t>
  </si>
  <si>
    <t>LOGISTIC CO INTERNACIONAL LTDA</t>
  </si>
  <si>
    <t>CORTECH USINAGEM LTDA</t>
  </si>
  <si>
    <t>ACOTUBO IND COM LTDA</t>
  </si>
  <si>
    <t>AUTOMATIC ELECTRIC</t>
  </si>
  <si>
    <t>ALPES AUTOMACAO COMERCIO DE CO</t>
  </si>
  <si>
    <t>AUTO CONTROL FACTORING E FOMEN</t>
  </si>
  <si>
    <t>FLORIDA TURISMO LTDA</t>
  </si>
  <si>
    <t>MEH PRODUTOS INDUSTRIAIS LTDA</t>
  </si>
  <si>
    <t>ARCLIM AR CONDICIONADO LTDA</t>
  </si>
  <si>
    <t>VAN DER H I I EXPORTACAO LTDA</t>
  </si>
  <si>
    <t>FRANCIMAR REPRESENTACOES LTDA</t>
  </si>
  <si>
    <t>HOTEL ARTIPAM LTDA</t>
  </si>
  <si>
    <t>KRG COMERCIO DE PECAS LTDA</t>
  </si>
  <si>
    <t>SANREI INSTALACOES DE EQUIPAME</t>
  </si>
  <si>
    <t>ELETROPOLL PAINEIS IND C LTDA</t>
  </si>
  <si>
    <t>VOGA COM E REP CORR MANG ROL L</t>
  </si>
  <si>
    <t>ACO IDEAL LTDA</t>
  </si>
  <si>
    <t>OMRON ELETRONICA DO BR LTDA</t>
  </si>
  <si>
    <t>MOFERTEC EQUIPAMENTOS INDUSTRI</t>
  </si>
  <si>
    <t>INDUSTRILAS DO BRASIL INDUSTRI</t>
  </si>
  <si>
    <t>SPEGIORIN INDUSTRIA DE PLASTI</t>
  </si>
  <si>
    <t>PROCESSO INDL FAB F MANGAS LTD</t>
  </si>
  <si>
    <t>DAMATEC CORREIAS INDS LTDA</t>
  </si>
  <si>
    <t>YAPAY PAGAMENTOS ONLINE LTDA</t>
  </si>
  <si>
    <t>CASA DO CHUMBADOR</t>
  </si>
  <si>
    <t>CARTAO DE COMPRA SUPPLIER II</t>
  </si>
  <si>
    <t>BERLINERLUFT DO BRASIL LTDA</t>
  </si>
  <si>
    <t>IVEMA</t>
  </si>
  <si>
    <t>EIKON ENERGIA LTDA</t>
  </si>
  <si>
    <t>EPLAN BRASIL LTDA</t>
  </si>
  <si>
    <t>SENSORVILLE</t>
  </si>
  <si>
    <t>PARANA METALIZACOES LTDA</t>
  </si>
  <si>
    <t>7. N informado</t>
  </si>
  <si>
    <t>A vista</t>
  </si>
  <si>
    <t>VITAL INDUSTRIA C ACO LTDA</t>
  </si>
  <si>
    <t>FP INDUSTRIA LTDA</t>
  </si>
  <si>
    <t>DIMENSIONAL BRASIL SOLUCOES LT</t>
  </si>
  <si>
    <t>EFITRANS - PR</t>
  </si>
  <si>
    <t>MAX ATACADO SP LTDA</t>
  </si>
  <si>
    <t>ALADDIN LAMPADAS</t>
  </si>
  <si>
    <t>KS VARIEDADES</t>
  </si>
  <si>
    <t>MAGAZINE LUIZA PR</t>
  </si>
  <si>
    <t xml:space="preserve">SALVIATO REDUTORES </t>
  </si>
  <si>
    <t>AODD BOMBAS</t>
  </si>
  <si>
    <t>TORO TECNOLOGIA</t>
  </si>
  <si>
    <t>A CONCEPT CAR</t>
  </si>
  <si>
    <t>FASHBRA</t>
  </si>
  <si>
    <t>MERATI</t>
  </si>
  <si>
    <t>LIGTH DISTRIBUIDORA</t>
  </si>
  <si>
    <t>HPE - BRASIL</t>
  </si>
  <si>
    <t>EMBALAGI SOLUCOES</t>
  </si>
  <si>
    <t>X LASER</t>
  </si>
  <si>
    <t>RACK FORT</t>
  </si>
  <si>
    <t>HAUSIER METALURGICA</t>
  </si>
  <si>
    <t>IPLACE</t>
  </si>
  <si>
    <t>TRANSFACE - RS</t>
  </si>
  <si>
    <t>MAGAZINE LUIZA</t>
  </si>
  <si>
    <t xml:space="preserve">LEVEROS </t>
  </si>
  <si>
    <t xml:space="preserve">FRIGELAR </t>
  </si>
  <si>
    <t>KOERICH</t>
  </si>
  <si>
    <t>PWB REPRESENTACAO</t>
  </si>
  <si>
    <t>CLARO - SC</t>
  </si>
  <si>
    <t>CABRAL PISOS</t>
  </si>
  <si>
    <t>VIKINGS DIGITAL</t>
  </si>
  <si>
    <t xml:space="preserve">FERREIRA LOGISTICA </t>
  </si>
  <si>
    <t>GIGANTEC</t>
  </si>
  <si>
    <t>WORKSPACE</t>
  </si>
  <si>
    <t>IDEAL PECAS</t>
  </si>
  <si>
    <t>ELETRORASTRO-SITE</t>
  </si>
  <si>
    <t>CENTER PECAS</t>
  </si>
  <si>
    <t xml:space="preserve">PROJETARE </t>
  </si>
  <si>
    <t>MEGAMAMUTE</t>
  </si>
  <si>
    <t>EBAZAR COM - SP</t>
  </si>
  <si>
    <t>ACRE CAXIAS</t>
  </si>
  <si>
    <t>ELLOLIMP</t>
  </si>
  <si>
    <t>JAMEF - OSASCO</t>
  </si>
  <si>
    <t>RESIHEAT RESISTENCIA</t>
  </si>
  <si>
    <t>TREVIZ</t>
  </si>
  <si>
    <t>POLUS INSTRUMENTOS</t>
  </si>
  <si>
    <t>PAESE - RS</t>
  </si>
  <si>
    <t>MAXIMA CURITIBA</t>
  </si>
  <si>
    <t>TESE ELECTRIC</t>
  </si>
  <si>
    <t>EXP. SAO MIGUEL-CTBA</t>
  </si>
  <si>
    <t>NECTECH</t>
  </si>
  <si>
    <t>GUNTER METALL</t>
  </si>
  <si>
    <t xml:space="preserve">TORNEARIA PRECIMAX </t>
  </si>
  <si>
    <t>TRANSFACE - SP</t>
  </si>
  <si>
    <t>J.O.F. SOLUCOES</t>
  </si>
  <si>
    <t>OBR AMORTECEDORES</t>
  </si>
  <si>
    <t>SUPER-PRO - SC</t>
  </si>
  <si>
    <t>IBG CRYO - CURITIBA</t>
  </si>
  <si>
    <t>PAESE - SC</t>
  </si>
  <si>
    <t>JAMEF - BAURU</t>
  </si>
  <si>
    <t xml:space="preserve">M&amp;H </t>
  </si>
  <si>
    <t>BRAVOLUZ</t>
  </si>
  <si>
    <t>EXP. SAO MIGUEL-CAMP</t>
  </si>
  <si>
    <t>EVEREST GRAFICA</t>
  </si>
  <si>
    <t>AMB UNIFORMES</t>
  </si>
  <si>
    <t>IFM - JOINVILLE</t>
  </si>
  <si>
    <t>DELUPO</t>
  </si>
  <si>
    <t xml:space="preserve">MAX INDUSTRIA </t>
  </si>
  <si>
    <t>MAXI GRAFICA</t>
  </si>
  <si>
    <t>AUGE BRASIL</t>
  </si>
  <si>
    <t xml:space="preserve">AMV BORRACHAS </t>
  </si>
  <si>
    <t xml:space="preserve">F.R. MARTINS </t>
  </si>
  <si>
    <t>MK REPRESENTACAO</t>
  </si>
  <si>
    <t>ARJIRE - SP</t>
  </si>
  <si>
    <t xml:space="preserve">CONTINENTAL - JOIN </t>
  </si>
  <si>
    <t>NEW COMPANY</t>
  </si>
  <si>
    <t>C.O.MUELLER - ARAUCA</t>
  </si>
  <si>
    <t>SMA FERRAMENTAS</t>
  </si>
  <si>
    <t>RR MANGUEIRAS</t>
  </si>
  <si>
    <t>ENGELIGAS</t>
  </si>
  <si>
    <t>EXP. SAO MIGUEL-BLUM</t>
  </si>
  <si>
    <t>PNEUMAX- ITALSERVICE</t>
  </si>
  <si>
    <t>FJ PECAS</t>
  </si>
  <si>
    <t>MICROMECANICA - SC</t>
  </si>
  <si>
    <t>FITASPACK</t>
  </si>
  <si>
    <t>EXP. SAO MIGUEL-JOIN</t>
  </si>
  <si>
    <t>EFITRANS - SC</t>
  </si>
  <si>
    <t>BIGTOOLS - CURITIBA</t>
  </si>
  <si>
    <t>PODIUM MANGUEIRAS</t>
  </si>
  <si>
    <t>AUTOIND BRASIL</t>
  </si>
  <si>
    <t>B2 MAQUINAS</t>
  </si>
  <si>
    <t>RPA - SECO</t>
  </si>
  <si>
    <t xml:space="preserve">POCOL </t>
  </si>
  <si>
    <t>ANDRA - CTBA</t>
  </si>
  <si>
    <t>OXIFER - SEBASTIAO</t>
  </si>
  <si>
    <t>MKRAFT</t>
  </si>
  <si>
    <t>ACSO</t>
  </si>
  <si>
    <t>LUMIMUNDI - PRESEL</t>
  </si>
  <si>
    <t>NS LUZZI ESCOVAS</t>
  </si>
  <si>
    <t>EXP. SAO MIGUEL-CHAP</t>
  </si>
  <si>
    <t>METALFIM</t>
  </si>
  <si>
    <t>ROLEMIX</t>
  </si>
  <si>
    <t>FAISTEEL</t>
  </si>
  <si>
    <t>MATERCIC</t>
  </si>
  <si>
    <t>BC INDUSTRIAL</t>
  </si>
  <si>
    <t>Grand Total</t>
  </si>
  <si>
    <t>FLEXOPOL POLIURETANO</t>
  </si>
  <si>
    <t>ARCELORMITTAL - PR</t>
  </si>
  <si>
    <t>RBS TOOLS</t>
  </si>
  <si>
    <t>NOVA ERA - CUNHA</t>
  </si>
  <si>
    <t>SCHNEIDER - CAJAMAR</t>
  </si>
  <si>
    <t>WEG - MOTORES</t>
  </si>
  <si>
    <t>WASINGER</t>
  </si>
  <si>
    <t>CIA DA BORRACHA</t>
  </si>
  <si>
    <t>USIMOLD</t>
  </si>
  <si>
    <t>TRENTINI - ATACADO</t>
  </si>
  <si>
    <t>CRV INDUSTRIAL</t>
  </si>
  <si>
    <t>TECNOVAPOR</t>
  </si>
  <si>
    <t>STM DO BRASIL</t>
  </si>
  <si>
    <t>STEELALLOY</t>
  </si>
  <si>
    <t>SMC DO BRASIL</t>
  </si>
  <si>
    <t>CORREIAS SCHNEIDER</t>
  </si>
  <si>
    <t>FG - CURITIBA</t>
  </si>
  <si>
    <t>SEW - JOINVILLE</t>
  </si>
  <si>
    <t>PARINOX</t>
  </si>
  <si>
    <t>SAPIENS</t>
  </si>
  <si>
    <t>INGRAX</t>
  </si>
  <si>
    <t>LENZI - METROLOGIA</t>
  </si>
  <si>
    <t>KALUNGA - SP</t>
  </si>
  <si>
    <t>RUBBERMAX</t>
  </si>
  <si>
    <t>NORMATIC</t>
  </si>
  <si>
    <t>MVA</t>
  </si>
  <si>
    <t>RONAFER</t>
  </si>
  <si>
    <t>CASA DO BORRACHEIRO</t>
  </si>
  <si>
    <t>ROLPASA</t>
  </si>
  <si>
    <t>REYMASTER</t>
  </si>
  <si>
    <t>EFITRANS - SP</t>
  </si>
  <si>
    <t>PAG</t>
  </si>
  <si>
    <t>POLETO COMERCIAL</t>
  </si>
  <si>
    <t>FESTO</t>
  </si>
  <si>
    <t>PHOENIX CONTACT</t>
  </si>
  <si>
    <t>PCR - PR</t>
  </si>
  <si>
    <t>MECTROL - BAURU</t>
  </si>
  <si>
    <t>KRG</t>
  </si>
  <si>
    <t>GEFRAN</t>
  </si>
  <si>
    <t>OURO PRETO</t>
  </si>
  <si>
    <t>CAMOZZI DO BRASIL</t>
  </si>
  <si>
    <t>CABOS LAPP BRASIL</t>
  </si>
  <si>
    <t>OBR - JOINVILLE</t>
  </si>
  <si>
    <t>GLUEPOTSERVICE-PETER</t>
  </si>
  <si>
    <t>NUCLEOTEC-ASSESSORIA</t>
  </si>
  <si>
    <t>AUTOMATIC - LUZERNA</t>
  </si>
  <si>
    <t>ALSCO BRASIL</t>
  </si>
  <si>
    <t>ACOS ROMAN</t>
  </si>
  <si>
    <t>MUNDIAL PRINT</t>
  </si>
  <si>
    <t>FESMA - ARUJA</t>
  </si>
  <si>
    <t>METALTEX</t>
  </si>
  <si>
    <t>METALPAR</t>
  </si>
  <si>
    <t>CASSOL-VILA HAUER</t>
  </si>
  <si>
    <t>FG - ITAJAI</t>
  </si>
  <si>
    <t>KRAUS NAIMER</t>
  </si>
  <si>
    <t>BELVEDERE</t>
  </si>
  <si>
    <t>LMP USINAGEM</t>
  </si>
  <si>
    <t>ATI BRASIL</t>
  </si>
  <si>
    <t>LEITZ - RS</t>
  </si>
  <si>
    <t>ACOS FAVORIT - CTBA</t>
  </si>
  <si>
    <t>CAROLFIX</t>
  </si>
  <si>
    <t>CONSULT-AUDITORIA</t>
  </si>
  <si>
    <t>IANCO</t>
  </si>
  <si>
    <t>ASTEN</t>
  </si>
  <si>
    <t>CASILLO ADVOGADOS</t>
  </si>
  <si>
    <t>DM ENGRENAGENS</t>
  </si>
  <si>
    <t>A. BETTEGA</t>
  </si>
  <si>
    <t>COFACO</t>
  </si>
  <si>
    <t>1. Vencido: &gt;180</t>
  </si>
  <si>
    <t>9. N informado</t>
  </si>
  <si>
    <t>2. Vencido: 60-180</t>
  </si>
  <si>
    <t>8. A vencer: &gt;90</t>
  </si>
  <si>
    <t>3. Vencido: 30-60</t>
  </si>
  <si>
    <t>7. A vencer: 60-90</t>
  </si>
  <si>
    <t>4. Vencido: 0-30</t>
  </si>
  <si>
    <t>6. A vencer: 30-60</t>
  </si>
  <si>
    <t>5. A vencer: 0-30</t>
  </si>
  <si>
    <t>Nomeclatura</t>
  </si>
  <si>
    <t>Intervalo</t>
  </si>
  <si>
    <t>Fornecedores</t>
  </si>
  <si>
    <t>#</t>
  </si>
  <si>
    <t xml:space="preserve">Sum of Valor Pendente </t>
  </si>
  <si>
    <t>Períodos</t>
  </si>
  <si>
    <t>Grupo</t>
  </si>
  <si>
    <t>Título Protestado?</t>
  </si>
  <si>
    <t>Nova Data</t>
  </si>
  <si>
    <t>Categoria Título</t>
  </si>
  <si>
    <t>Nome</t>
  </si>
  <si>
    <t>Classificação2</t>
  </si>
  <si>
    <t>Classificação</t>
  </si>
  <si>
    <t>DataVcto</t>
  </si>
  <si>
    <t xml:space="preserve">Valor Pendente </t>
  </si>
  <si>
    <t>Vencidos</t>
  </si>
  <si>
    <t>&gt;90</t>
  </si>
  <si>
    <t>60-90</t>
  </si>
  <si>
    <t>30-60</t>
  </si>
  <si>
    <t>0-30</t>
  </si>
  <si>
    <t>60-180</t>
  </si>
  <si>
    <t>&gt;180</t>
  </si>
  <si>
    <t>% Acum.</t>
  </si>
  <si>
    <t>A vencer</t>
  </si>
  <si>
    <t>Fornecedores Tóxicos</t>
  </si>
  <si>
    <t>80% das dívidas dos fornecedores estão estão em 101 de 398 fornecedores (25%)</t>
  </si>
  <si>
    <t>Referência</t>
  </si>
  <si>
    <t>64% das dívidas dos fornecedores vão vencer em até 30 dias ou já venceram até 2 meses</t>
  </si>
  <si>
    <t>Análises dos valores a pagar aos fornecedores</t>
  </si>
  <si>
    <t>Fornecedores a Vencer</t>
  </si>
  <si>
    <t>Fornecedores Vencidos</t>
  </si>
  <si>
    <t xml:space="preserve">
27A - Fornecedores a vencer 17_08_2025 a 31_12_2026</t>
  </si>
  <si>
    <t xml:space="preserve">27 - Fornecedores vencidos até 15_08_2025
</t>
  </si>
  <si>
    <t>Não</t>
  </si>
  <si>
    <t>Protestado</t>
  </si>
  <si>
    <t>Dívida Tributária</t>
  </si>
  <si>
    <t xml:space="preserve">Valor </t>
  </si>
  <si>
    <t>Vencimento</t>
  </si>
  <si>
    <t xml:space="preserve">Competência </t>
  </si>
  <si>
    <t xml:space="preserve">Divida Ativa </t>
  </si>
  <si>
    <t xml:space="preserve">Tipo </t>
  </si>
  <si>
    <t xml:space="preserve">TOTAL </t>
  </si>
  <si>
    <t xml:space="preserve">INSS </t>
  </si>
  <si>
    <t>ICMS - 05/2025</t>
  </si>
  <si>
    <t>ICMS - DIVIDA ATIVA</t>
  </si>
  <si>
    <t>Total parcelamento</t>
  </si>
  <si>
    <t>Parcela mensal</t>
  </si>
  <si>
    <t xml:space="preserve">Entrada </t>
  </si>
  <si>
    <t>Resumo da negociação 25/06/2025</t>
  </si>
  <si>
    <t>Normal</t>
  </si>
  <si>
    <t xml:space="preserve">Saldo Quitação </t>
  </si>
  <si>
    <t>Valor da Parcela</t>
  </si>
  <si>
    <t>Vencidas</t>
  </si>
  <si>
    <t xml:space="preserve">Quitadas </t>
  </si>
  <si>
    <t xml:space="preserve">Total Parcelas </t>
  </si>
  <si>
    <t xml:space="preserve">Valor Original </t>
  </si>
  <si>
    <t xml:space="preserve">Tipologia </t>
  </si>
  <si>
    <t>Data Parc.</t>
  </si>
  <si>
    <t xml:space="preserve">Natureza </t>
  </si>
  <si>
    <t xml:space="preserve">PARCELAMENTO DE TRIBUTOS </t>
  </si>
  <si>
    <t xml:space="preserve">Não </t>
  </si>
  <si>
    <t>Dívida não ativa</t>
  </si>
  <si>
    <t>Parcelamento</t>
  </si>
  <si>
    <t>Column1</t>
  </si>
  <si>
    <t>Categoria</t>
  </si>
  <si>
    <t>Total</t>
  </si>
  <si>
    <t>PIS</t>
  </si>
  <si>
    <t>INSS - Parcelamento</t>
  </si>
  <si>
    <t>ICMS - Parcelamento2</t>
  </si>
  <si>
    <t>ICMS - Parcelamento</t>
  </si>
  <si>
    <t>Data</t>
  </si>
  <si>
    <t>Não inscrito na dívida ativa</t>
  </si>
  <si>
    <t>Selic</t>
  </si>
  <si>
    <t>INFORMAÇÕES DO DIA 18</t>
  </si>
  <si>
    <t xml:space="preserve">12 - Relatório dividas tributárias </t>
  </si>
  <si>
    <t>Tempo para Pagar (meses)</t>
  </si>
  <si>
    <t>29 - Parcelamentos</t>
  </si>
  <si>
    <t>Nulo</t>
  </si>
  <si>
    <t>Não faz parte da análise</t>
  </si>
  <si>
    <t>2% da média do 1H2025</t>
  </si>
  <si>
    <t>5% da média do 1H2025</t>
  </si>
  <si>
    <t>nulo</t>
  </si>
  <si>
    <t>Despesa considerada não essencial</t>
  </si>
  <si>
    <t>20% da média do 1H2025</t>
  </si>
  <si>
    <t>50% da média do 1H2025</t>
  </si>
  <si>
    <t>Média do 1H2025</t>
  </si>
  <si>
    <t>10% da média do 1H2025</t>
  </si>
  <si>
    <t>50% Média do 1H2025</t>
  </si>
  <si>
    <t>Média do 2T 2025</t>
  </si>
  <si>
    <t>20% Média do 2T 2025</t>
  </si>
  <si>
    <t>8% da média do 1H2025</t>
  </si>
  <si>
    <t>20% 202506</t>
  </si>
  <si>
    <t>50% do outro cenário</t>
  </si>
  <si>
    <t>(202506 mas Sem J.O.F. SOLUCOES; sem AMB UNIFORMES; sem MDS INSTALACAO; sem ALVIN ALONSO FRANCIS; Sem SANREI INSTALACOES)</t>
  </si>
  <si>
    <t>Já considerado no aluguel</t>
  </si>
  <si>
    <t>25% da média do 1H2025</t>
  </si>
  <si>
    <t>Valor já considerado em outra linha</t>
  </si>
  <si>
    <t>Valor estimado</t>
  </si>
  <si>
    <t>20% da média do 1T 2025</t>
  </si>
  <si>
    <t>50% da média do 1T 2025</t>
  </si>
  <si>
    <t>Row Labels</t>
  </si>
  <si>
    <r>
      <t>2 k ZI Manutencao + 2 k JMC Manutencao +2k</t>
    </r>
    <r>
      <rPr>
        <b/>
        <sz val="11"/>
        <rFont val="Aptos Narrow"/>
        <family val="2"/>
      </rPr>
      <t xml:space="preserve"> </t>
    </r>
    <r>
      <rPr>
        <sz val="11"/>
        <rFont val="Aptos Narrow"/>
        <family val="2"/>
      </rPr>
      <t>LM Manutencao</t>
    </r>
  </si>
  <si>
    <r>
      <t>5 k ZI Manutencao + 5 k JMC Manutencao +5 k</t>
    </r>
    <r>
      <rPr>
        <b/>
        <sz val="11"/>
        <rFont val="Aptos Narrow"/>
        <family val="2"/>
      </rPr>
      <t xml:space="preserve"> </t>
    </r>
    <r>
      <rPr>
        <sz val="11"/>
        <rFont val="Aptos Narrow"/>
        <family val="2"/>
      </rPr>
      <t>LM Manutencao</t>
    </r>
  </si>
  <si>
    <t>Column Labels</t>
  </si>
  <si>
    <t>Sum of R$</t>
  </si>
  <si>
    <t>Foi considerado que não é necessário nessa estrutura</t>
  </si>
  <si>
    <t>Método/Motivo</t>
  </si>
  <si>
    <t>Desc.</t>
  </si>
  <si>
    <t>(Multiple Items)</t>
  </si>
  <si>
    <t>Considerar?</t>
  </si>
  <si>
    <t>Custos e Despesas Estrutura'!A1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</si>
</sst>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0.0%"/>
    <numFmt numFmtId="167" formatCode="#,##0;\(#,##0\);\-"/>
    <numFmt numFmtId="168" formatCode="_-&quot;R$&quot;\ * #,##0_-;\-&quot;R$&quot;\ * #,##0_-;_-&quot;R$&quot;\ * &quot;-&quot;??_-;_-@_-"/>
    <numFmt numFmtId="169" formatCode="[$-416]mmm\-yy;@"/>
    <numFmt numFmtId="170" formatCode="#,##0.00_ ;[Red]\-#,##0.00\ "/>
  </numFmts>
  <fonts count="5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9"/>
      <color theme="9" tint="-0.249977111117893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rgb="FF00B050"/>
      <name val="Aptos Narrow"/>
      <family val="2"/>
      <scheme val="minor"/>
    </font>
    <font>
      <sz val="9"/>
      <color theme="8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8"/>
      <name val="Arial Narrow"/>
      <family val="2"/>
    </font>
    <font>
      <sz val="12"/>
      <name val="Arial Narrow"/>
      <family val="2"/>
    </font>
    <font>
      <sz val="9"/>
      <color theme="1"/>
      <name val="Arial"/>
      <family val="2"/>
    </font>
    <font>
      <b/>
      <sz val="9"/>
      <color theme="1"/>
      <name val="Arial Narrow"/>
      <family val="2"/>
    </font>
    <font>
      <b/>
      <sz val="12"/>
      <color rgb="FF000000"/>
      <name val="Arial Narrow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Century Gothic"/>
      <family val="2"/>
    </font>
    <font>
      <b/>
      <sz val="8"/>
      <color rgb="FFFF0000"/>
      <name val="Century Gothic"/>
      <family val="2"/>
    </font>
    <font>
      <sz val="8"/>
      <name val="Arial"/>
      <family val="2"/>
    </font>
    <font>
      <sz val="8"/>
      <color rgb="FFFF0000"/>
      <name val="Arial"/>
      <family val="2"/>
    </font>
    <font>
      <i/>
      <sz val="8"/>
      <name val="Arial Narrow"/>
      <family val="2"/>
    </font>
    <font>
      <sz val="7"/>
      <color rgb="FFFF0000"/>
      <name val="Inherit"/>
    </font>
    <font>
      <sz val="7"/>
      <color rgb="FF231D19"/>
      <name val="Inherit"/>
    </font>
    <font>
      <b/>
      <sz val="8"/>
      <color rgb="FFFF000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color theme="1" tint="0.34998626667073579"/>
      <name val="Aptos Narrow"/>
      <family val="2"/>
      <scheme val="minor"/>
    </font>
    <font>
      <sz val="9"/>
      <color theme="1" tint="0.34998626667073579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rgb="FF0070C0"/>
      <name val="Aptos Narrow"/>
      <family val="2"/>
      <scheme val="minor"/>
    </font>
    <font>
      <sz val="11"/>
      <color theme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theme="8"/>
      <name val="Aptos Narrow"/>
      <family val="2"/>
    </font>
    <font>
      <b/>
      <sz val="11"/>
      <name val="Aptos Narrow"/>
      <family val="2"/>
    </font>
  </fonts>
  <fills count="4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5911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</fills>
  <borders count="45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/>
    <xf numFmtId="0" fontId="51" fillId="0" borderId="0"/>
  </cellStyleXfs>
  <cellXfs count="478">
    <xf numFmtId="0" fontId="0" fillId="0" borderId="0" xfId="0"/>
    <xf numFmtId="40" fontId="0" fillId="0" borderId="0" xfId="0" applyNumberFormat="1"/>
    <xf numFmtId="0" fontId="4" fillId="0" borderId="0" xfId="0" applyFont="1"/>
    <xf numFmtId="40" fontId="0" fillId="0" borderId="1" xfId="0" applyNumberFormat="1" applyBorder="1"/>
    <xf numFmtId="0" fontId="0" fillId="0" borderId="1" xfId="0" applyBorder="1"/>
    <xf numFmtId="10" fontId="6" fillId="0" borderId="1" xfId="3" applyNumberFormat="1" applyFont="1" applyBorder="1" applyAlignment="1">
      <alignment horizontal="center"/>
    </xf>
    <xf numFmtId="40" fontId="0" fillId="0" borderId="2" xfId="0" applyNumberFormat="1" applyBorder="1"/>
    <xf numFmtId="164" fontId="0" fillId="0" borderId="1" xfId="0" applyNumberFormat="1" applyBorder="1" applyAlignment="1">
      <alignment horizontal="center"/>
    </xf>
    <xf numFmtId="10" fontId="0" fillId="0" borderId="0" xfId="0" applyNumberFormat="1"/>
    <xf numFmtId="0" fontId="0" fillId="0" borderId="0" xfId="0" applyAlignment="1">
      <alignment vertical="center"/>
    </xf>
    <xf numFmtId="10" fontId="6" fillId="0" borderId="0" xfId="0" applyNumberFormat="1" applyFont="1" applyAlignment="1">
      <alignment horizontal="center"/>
    </xf>
    <xf numFmtId="10" fontId="6" fillId="0" borderId="0" xfId="3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0" fontId="6" fillId="0" borderId="0" xfId="3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5" borderId="5" xfId="0" applyFill="1" applyBorder="1"/>
    <xf numFmtId="0" fontId="0" fillId="5" borderId="5" xfId="0" applyFill="1" applyBorder="1" applyAlignment="1">
      <alignment horizontal="left"/>
    </xf>
    <xf numFmtId="0" fontId="4" fillId="5" borderId="5" xfId="0" applyFont="1" applyFill="1" applyBorder="1"/>
    <xf numFmtId="0" fontId="4" fillId="5" borderId="6" xfId="0" applyFont="1" applyFill="1" applyBorder="1"/>
    <xf numFmtId="40" fontId="0" fillId="0" borderId="4" xfId="0" applyNumberFormat="1" applyBorder="1"/>
    <xf numFmtId="40" fontId="0" fillId="0" borderId="5" xfId="0" applyNumberFormat="1" applyBorder="1"/>
    <xf numFmtId="0" fontId="0" fillId="0" borderId="5" xfId="0" applyBorder="1"/>
    <xf numFmtId="0" fontId="8" fillId="5" borderId="5" xfId="0" applyFont="1" applyFill="1" applyBorder="1"/>
    <xf numFmtId="0" fontId="0" fillId="0" borderId="7" xfId="0" applyBorder="1"/>
    <xf numFmtId="16" fontId="0" fillId="5" borderId="8" xfId="0" applyNumberFormat="1" applyFill="1" applyBorder="1" applyAlignment="1">
      <alignment horizontal="left"/>
    </xf>
    <xf numFmtId="0" fontId="0" fillId="0" borderId="8" xfId="0" applyBorder="1"/>
    <xf numFmtId="0" fontId="4" fillId="5" borderId="8" xfId="0" applyFont="1" applyFill="1" applyBorder="1"/>
    <xf numFmtId="0" fontId="4" fillId="5" borderId="9" xfId="0" applyFont="1" applyFill="1" applyBorder="1"/>
    <xf numFmtId="40" fontId="0" fillId="0" borderId="7" xfId="0" applyNumberFormat="1" applyBorder="1"/>
    <xf numFmtId="40" fontId="0" fillId="0" borderId="8" xfId="0" applyNumberFormat="1" applyBorder="1"/>
    <xf numFmtId="43" fontId="0" fillId="0" borderId="0" xfId="0" applyNumberFormat="1"/>
    <xf numFmtId="165" fontId="0" fillId="0" borderId="0" xfId="0" applyNumberFormat="1"/>
    <xf numFmtId="0" fontId="10" fillId="2" borderId="10" xfId="0" applyFont="1" applyFill="1" applyBorder="1" applyAlignment="1">
      <alignment horizontal="center" vertical="center" wrapText="1"/>
    </xf>
    <xf numFmtId="165" fontId="9" fillId="2" borderId="10" xfId="1" applyNumberFormat="1" applyFont="1" applyFill="1" applyBorder="1" applyAlignment="1">
      <alignment horizontal="center" vertical="center" wrapText="1"/>
    </xf>
    <xf numFmtId="165" fontId="10" fillId="2" borderId="10" xfId="1" applyNumberFormat="1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165" fontId="10" fillId="6" borderId="10" xfId="0" applyNumberFormat="1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left" vertical="center" wrapText="1"/>
    </xf>
    <xf numFmtId="43" fontId="0" fillId="0" borderId="0" xfId="1" applyFont="1"/>
    <xf numFmtId="165" fontId="10" fillId="6" borderId="10" xfId="1" applyNumberFormat="1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/>
    </xf>
    <xf numFmtId="165" fontId="10" fillId="6" borderId="10" xfId="1" applyNumberFormat="1" applyFont="1" applyFill="1" applyBorder="1" applyAlignment="1">
      <alignment horizontal="left" vertical="center" wrapText="1"/>
    </xf>
    <xf numFmtId="165" fontId="10" fillId="6" borderId="0" xfId="1" applyNumberFormat="1" applyFont="1" applyFill="1" applyBorder="1" applyAlignment="1">
      <alignment horizontal="center" vertical="center" wrapText="1"/>
    </xf>
    <xf numFmtId="166" fontId="10" fillId="6" borderId="10" xfId="3" applyNumberFormat="1" applyFont="1" applyFill="1" applyBorder="1" applyAlignment="1">
      <alignment horizontal="center" vertical="center" wrapText="1"/>
    </xf>
    <xf numFmtId="165" fontId="9" fillId="6" borderId="10" xfId="1" applyNumberFormat="1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left" vertical="center" wrapText="1"/>
    </xf>
    <xf numFmtId="165" fontId="9" fillId="8" borderId="10" xfId="1" applyNumberFormat="1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165" fontId="0" fillId="0" borderId="0" xfId="1" applyNumberFormat="1" applyFont="1"/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Fill="1"/>
    <xf numFmtId="0" fontId="7" fillId="0" borderId="0" xfId="0" applyFont="1" applyAlignment="1">
      <alignment vertical="center"/>
    </xf>
    <xf numFmtId="167" fontId="11" fillId="0" borderId="0" xfId="0" applyNumberFormat="1" applyFont="1" applyAlignment="1">
      <alignment vertical="center"/>
    </xf>
    <xf numFmtId="0" fontId="7" fillId="0" borderId="0" xfId="0" applyFont="1"/>
    <xf numFmtId="167" fontId="0" fillId="0" borderId="0" xfId="1" applyNumberFormat="1" applyFont="1" applyAlignment="1">
      <alignment vertical="center"/>
    </xf>
    <xf numFmtId="165" fontId="8" fillId="0" borderId="0" xfId="1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167" fontId="8" fillId="0" borderId="1" xfId="1" applyNumberFormat="1" applyFont="1" applyBorder="1" applyAlignment="1">
      <alignment vertical="center"/>
    </xf>
    <xf numFmtId="165" fontId="8" fillId="0" borderId="1" xfId="1" applyNumberFormat="1" applyFont="1" applyBorder="1"/>
    <xf numFmtId="165" fontId="8" fillId="0" borderId="1" xfId="1" applyNumberFormat="1" applyFont="1" applyFill="1" applyBorder="1" applyAlignment="1">
      <alignment vertical="center"/>
    </xf>
    <xf numFmtId="0" fontId="8" fillId="0" borderId="1" xfId="0" applyFont="1" applyBorder="1"/>
    <xf numFmtId="0" fontId="8" fillId="0" borderId="1" xfId="1" applyNumberFormat="1" applyFont="1" applyFill="1" applyBorder="1" applyAlignment="1">
      <alignment vertical="center"/>
    </xf>
    <xf numFmtId="167" fontId="8" fillId="0" borderId="1" xfId="1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0" fontId="8" fillId="0" borderId="1" xfId="0" applyFont="1" applyBorder="1" applyAlignment="1">
      <alignment vertical="center"/>
    </xf>
    <xf numFmtId="166" fontId="8" fillId="0" borderId="3" xfId="3" applyNumberFormat="1" applyFont="1" applyBorder="1" applyAlignment="1">
      <alignment horizontal="right" vertical="center"/>
    </xf>
    <xf numFmtId="166" fontId="8" fillId="0" borderId="3" xfId="3" applyNumberFormat="1" applyFont="1" applyBorder="1" applyAlignment="1">
      <alignment horizontal="center" vertical="center"/>
    </xf>
    <xf numFmtId="166" fontId="8" fillId="0" borderId="3" xfId="3" applyNumberFormat="1" applyFont="1" applyBorder="1" applyAlignment="1">
      <alignment horizontal="center"/>
    </xf>
    <xf numFmtId="0" fontId="8" fillId="0" borderId="3" xfId="0" applyFont="1" applyBorder="1"/>
    <xf numFmtId="166" fontId="0" fillId="0" borderId="0" xfId="1" applyNumberFormat="1" applyFont="1" applyAlignment="1">
      <alignment vertical="center"/>
    </xf>
    <xf numFmtId="165" fontId="13" fillId="10" borderId="1" xfId="4" applyNumberFormat="1" applyFill="1" applyBorder="1"/>
    <xf numFmtId="166" fontId="7" fillId="10" borderId="1" xfId="1" applyNumberFormat="1" applyFont="1" applyFill="1" applyBorder="1" applyAlignment="1">
      <alignment vertical="center"/>
    </xf>
    <xf numFmtId="167" fontId="7" fillId="10" borderId="1" xfId="1" applyNumberFormat="1" applyFont="1" applyFill="1" applyBorder="1" applyAlignment="1">
      <alignment vertical="center"/>
    </xf>
    <xf numFmtId="0" fontId="7" fillId="10" borderId="2" xfId="0" applyFont="1" applyFill="1" applyBorder="1" applyAlignment="1">
      <alignment vertical="center"/>
    </xf>
    <xf numFmtId="0" fontId="7" fillId="10" borderId="1" xfId="0" applyFont="1" applyFill="1" applyBorder="1"/>
    <xf numFmtId="166" fontId="8" fillId="0" borderId="1" xfId="1" applyNumberFormat="1" applyFont="1" applyBorder="1"/>
    <xf numFmtId="167" fontId="8" fillId="0" borderId="1" xfId="1" applyNumberFormat="1" applyFont="1" applyBorder="1"/>
    <xf numFmtId="166" fontId="8" fillId="0" borderId="0" xfId="3" applyNumberFormat="1" applyFont="1" applyBorder="1"/>
    <xf numFmtId="166" fontId="8" fillId="0" borderId="0" xfId="1" applyNumberFormat="1" applyFont="1" applyBorder="1" applyAlignment="1">
      <alignment vertical="center"/>
    </xf>
    <xf numFmtId="167" fontId="8" fillId="0" borderId="0" xfId="1" applyNumberFormat="1" applyFont="1" applyBorder="1" applyAlignment="1">
      <alignment vertical="center"/>
    </xf>
    <xf numFmtId="167" fontId="8" fillId="0" borderId="0" xfId="1" applyNumberFormat="1" applyFont="1" applyFill="1" applyBorder="1" applyAlignment="1">
      <alignment vertical="center"/>
    </xf>
    <xf numFmtId="166" fontId="8" fillId="0" borderId="1" xfId="3" applyNumberFormat="1" applyFont="1" applyBorder="1"/>
    <xf numFmtId="166" fontId="8" fillId="0" borderId="1" xfId="1" applyNumberFormat="1" applyFont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166" fontId="0" fillId="0" borderId="0" xfId="1" applyNumberFormat="1" applyFont="1"/>
    <xf numFmtId="167" fontId="0" fillId="0" borderId="0" xfId="1" applyNumberFormat="1" applyFont="1"/>
    <xf numFmtId="166" fontId="7" fillId="10" borderId="1" xfId="1" applyNumberFormat="1" applyFont="1" applyFill="1" applyBorder="1"/>
    <xf numFmtId="165" fontId="7" fillId="10" borderId="1" xfId="1" applyNumberFormat="1" applyFont="1" applyFill="1" applyBorder="1"/>
    <xf numFmtId="165" fontId="8" fillId="0" borderId="0" xfId="1" applyNumberFormat="1" applyFont="1"/>
    <xf numFmtId="166" fontId="15" fillId="0" borderId="1" xfId="3" applyNumberFormat="1" applyFont="1" applyBorder="1"/>
    <xf numFmtId="0" fontId="16" fillId="0" borderId="0" xfId="0" applyFont="1"/>
    <xf numFmtId="43" fontId="17" fillId="0" borderId="0" xfId="0" applyNumberFormat="1" applyFont="1"/>
    <xf numFmtId="166" fontId="14" fillId="2" borderId="1" xfId="3" applyNumberFormat="1" applyFont="1" applyFill="1" applyBorder="1"/>
    <xf numFmtId="165" fontId="7" fillId="2" borderId="1" xfId="1" applyNumberFormat="1" applyFont="1" applyFill="1" applyBorder="1"/>
    <xf numFmtId="0" fontId="7" fillId="2" borderId="1" xfId="0" applyFont="1" applyFill="1" applyBorder="1"/>
    <xf numFmtId="9" fontId="0" fillId="0" borderId="0" xfId="0" applyNumberFormat="1"/>
    <xf numFmtId="0" fontId="0" fillId="0" borderId="18" xfId="0" applyBorder="1"/>
    <xf numFmtId="0" fontId="5" fillId="11" borderId="19" xfId="0" applyFont="1" applyFill="1" applyBorder="1" applyAlignment="1">
      <alignment horizontal="center" vertical="center" wrapText="1"/>
    </xf>
    <xf numFmtId="9" fontId="8" fillId="0" borderId="0" xfId="3" applyFont="1"/>
    <xf numFmtId="9" fontId="0" fillId="0" borderId="0" xfId="3" applyFont="1"/>
    <xf numFmtId="165" fontId="18" fillId="0" borderId="0" xfId="0" applyNumberFormat="1" applyFont="1"/>
    <xf numFmtId="165" fontId="19" fillId="0" borderId="0" xfId="0" applyNumberFormat="1" applyFont="1"/>
    <xf numFmtId="165" fontId="20" fillId="0" borderId="0" xfId="0" applyNumberFormat="1" applyFont="1"/>
    <xf numFmtId="0" fontId="8" fillId="0" borderId="18" xfId="0" applyFont="1" applyBorder="1"/>
    <xf numFmtId="14" fontId="6" fillId="0" borderId="18" xfId="0" applyNumberFormat="1" applyFont="1" applyBorder="1" applyAlignment="1">
      <alignment horizontal="left"/>
    </xf>
    <xf numFmtId="0" fontId="4" fillId="0" borderId="18" xfId="0" applyFont="1" applyBorder="1"/>
    <xf numFmtId="14" fontId="8" fillId="0" borderId="0" xfId="0" applyNumberFormat="1" applyFont="1" applyAlignment="1">
      <alignment horizontal="left"/>
    </xf>
    <xf numFmtId="0" fontId="21" fillId="0" borderId="0" xfId="0" applyFont="1"/>
    <xf numFmtId="168" fontId="22" fillId="12" borderId="20" xfId="2" applyNumberFormat="1" applyFont="1" applyFill="1" applyBorder="1"/>
    <xf numFmtId="168" fontId="22" fillId="13" borderId="20" xfId="2" applyNumberFormat="1" applyFont="1" applyFill="1" applyBorder="1"/>
    <xf numFmtId="0" fontId="23" fillId="0" borderId="0" xfId="0" applyFont="1" applyAlignment="1">
      <alignment horizontal="right"/>
    </xf>
    <xf numFmtId="168" fontId="22" fillId="0" borderId="0" xfId="2" applyNumberFormat="1" applyFont="1" applyBorder="1"/>
    <xf numFmtId="0" fontId="24" fillId="12" borderId="20" xfId="0" applyFont="1" applyFill="1" applyBorder="1" applyAlignment="1">
      <alignment horizontal="center"/>
    </xf>
    <xf numFmtId="0" fontId="24" fillId="13" borderId="20" xfId="0" applyFont="1" applyFill="1" applyBorder="1" applyAlignment="1">
      <alignment horizontal="center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center"/>
    </xf>
    <xf numFmtId="168" fontId="25" fillId="0" borderId="20" xfId="2" applyNumberFormat="1" applyFont="1" applyBorder="1"/>
    <xf numFmtId="0" fontId="21" fillId="0" borderId="0" xfId="0" applyFont="1" applyAlignment="1">
      <alignment horizontal="right"/>
    </xf>
    <xf numFmtId="168" fontId="25" fillId="0" borderId="0" xfId="2" applyNumberFormat="1" applyFont="1" applyBorder="1"/>
    <xf numFmtId="0" fontId="21" fillId="0" borderId="20" xfId="0" applyFont="1" applyBorder="1" applyAlignment="1">
      <alignment horizontal="center"/>
    </xf>
    <xf numFmtId="0" fontId="21" fillId="0" borderId="0" xfId="0" applyFont="1" applyAlignment="1">
      <alignment horizontal="center"/>
    </xf>
    <xf numFmtId="168" fontId="22" fillId="0" borderId="20" xfId="2" applyNumberFormat="1" applyFont="1" applyBorder="1"/>
    <xf numFmtId="0" fontId="21" fillId="0" borderId="20" xfId="0" applyFont="1" applyBorder="1"/>
    <xf numFmtId="0" fontId="24" fillId="0" borderId="20" xfId="0" applyFont="1" applyBorder="1" applyAlignment="1">
      <alignment horizontal="center"/>
    </xf>
    <xf numFmtId="0" fontId="25" fillId="0" borderId="20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15" borderId="20" xfId="0" applyFont="1" applyFill="1" applyBorder="1" applyProtection="1">
      <protection locked="0"/>
    </xf>
    <xf numFmtId="0" fontId="25" fillId="0" borderId="20" xfId="0" applyFont="1" applyBorder="1" applyProtection="1">
      <protection locked="0"/>
    </xf>
    <xf numFmtId="0" fontId="26" fillId="0" borderId="0" xfId="0" applyFont="1"/>
    <xf numFmtId="0" fontId="25" fillId="0" borderId="20" xfId="0" applyFont="1" applyBorder="1"/>
    <xf numFmtId="0" fontId="26" fillId="5" borderId="0" xfId="0" applyFont="1" applyFill="1"/>
    <xf numFmtId="0" fontId="25" fillId="16" borderId="20" xfId="0" applyFont="1" applyFill="1" applyBorder="1" applyProtection="1">
      <protection locked="0"/>
    </xf>
    <xf numFmtId="0" fontId="25" fillId="17" borderId="20" xfId="0" applyFont="1" applyFill="1" applyBorder="1" applyProtection="1">
      <protection locked="0"/>
    </xf>
    <xf numFmtId="0" fontId="25" fillId="18" borderId="20" xfId="0" applyFont="1" applyFill="1" applyBorder="1" applyProtection="1">
      <protection locked="0"/>
    </xf>
    <xf numFmtId="0" fontId="25" fillId="19" borderId="20" xfId="0" applyFont="1" applyFill="1" applyBorder="1" applyProtection="1">
      <protection locked="0"/>
    </xf>
    <xf numFmtId="0" fontId="25" fillId="4" borderId="20" xfId="0" applyFont="1" applyFill="1" applyBorder="1" applyProtection="1">
      <protection locked="0"/>
    </xf>
    <xf numFmtId="0" fontId="25" fillId="20" borderId="20" xfId="0" applyFont="1" applyFill="1" applyBorder="1" applyProtection="1">
      <protection locked="0"/>
    </xf>
    <xf numFmtId="0" fontId="25" fillId="21" borderId="20" xfId="0" applyFont="1" applyFill="1" applyBorder="1" applyProtection="1">
      <protection locked="0"/>
    </xf>
    <xf numFmtId="0" fontId="25" fillId="22" borderId="20" xfId="0" applyFont="1" applyFill="1" applyBorder="1" applyProtection="1">
      <protection locked="0"/>
    </xf>
    <xf numFmtId="0" fontId="0" fillId="0" borderId="0" xfId="0" applyAlignment="1">
      <alignment horizontal="center" vertical="center" wrapText="1"/>
    </xf>
    <xf numFmtId="4" fontId="22" fillId="0" borderId="20" xfId="0" applyNumberFormat="1" applyFont="1" applyBorder="1" applyAlignment="1" applyProtection="1">
      <alignment horizontal="center" vertical="center" wrapText="1"/>
      <protection locked="0"/>
    </xf>
    <xf numFmtId="0" fontId="22" fillId="0" borderId="20" xfId="0" applyFont="1" applyBorder="1" applyAlignment="1" applyProtection="1">
      <alignment horizontal="center" vertical="center" wrapText="1"/>
      <protection locked="0"/>
    </xf>
    <xf numFmtId="168" fontId="0" fillId="0" borderId="0" xfId="0" applyNumberFormat="1"/>
    <xf numFmtId="44" fontId="27" fillId="0" borderId="0" xfId="2" applyFont="1"/>
    <xf numFmtId="0" fontId="0" fillId="0" borderId="0" xfId="0" applyAlignment="1">
      <alignment horizontal="center" vertical="center"/>
    </xf>
    <xf numFmtId="0" fontId="0" fillId="5" borderId="4" xfId="0" applyFill="1" applyBorder="1"/>
    <xf numFmtId="0" fontId="0" fillId="5" borderId="7" xfId="0" applyFill="1" applyBorder="1"/>
    <xf numFmtId="4" fontId="28" fillId="23" borderId="20" xfId="0" applyNumberFormat="1" applyFont="1" applyFill="1" applyBorder="1" applyAlignment="1" applyProtection="1">
      <alignment horizontal="center" vertical="center" wrapText="1"/>
      <protection locked="0"/>
    </xf>
    <xf numFmtId="4" fontId="28" fillId="24" borderId="20" xfId="0" applyNumberFormat="1" applyFont="1" applyFill="1" applyBorder="1" applyAlignment="1" applyProtection="1">
      <alignment horizontal="center" vertical="center" wrapText="1"/>
      <protection locked="0"/>
    </xf>
    <xf numFmtId="0" fontId="28" fillId="23" borderId="20" xfId="0" applyFont="1" applyFill="1" applyBorder="1" applyAlignment="1" applyProtection="1">
      <alignment horizontal="center" vertical="center" wrapText="1"/>
      <protection locked="0"/>
    </xf>
    <xf numFmtId="0" fontId="28" fillId="24" borderId="20" xfId="0" applyFont="1" applyFill="1" applyBorder="1" applyAlignment="1" applyProtection="1">
      <alignment horizontal="center" vertical="center" wrapText="1"/>
      <protection locked="0"/>
    </xf>
    <xf numFmtId="0" fontId="29" fillId="25" borderId="2" xfId="0" applyFont="1" applyFill="1" applyBorder="1" applyAlignment="1">
      <alignment vertical="center"/>
    </xf>
    <xf numFmtId="0" fontId="29" fillId="25" borderId="2" xfId="0" applyFont="1" applyFill="1" applyBorder="1" applyAlignment="1">
      <alignment horizontal="center" vertical="center"/>
    </xf>
    <xf numFmtId="40" fontId="29" fillId="25" borderId="2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9" fillId="26" borderId="2" xfId="0" applyFont="1" applyFill="1" applyBorder="1" applyAlignment="1">
      <alignment horizontal="center" vertical="center"/>
    </xf>
    <xf numFmtId="0" fontId="29" fillId="26" borderId="2" xfId="0" applyFont="1" applyFill="1" applyBorder="1" applyAlignment="1">
      <alignment horizontal="center" vertical="center" wrapText="1"/>
    </xf>
    <xf numFmtId="0" fontId="29" fillId="27" borderId="2" xfId="0" applyFont="1" applyFill="1" applyBorder="1" applyAlignment="1">
      <alignment horizontal="center" vertical="center"/>
    </xf>
    <xf numFmtId="0" fontId="29" fillId="27" borderId="2" xfId="0" applyFont="1" applyFill="1" applyBorder="1" applyAlignment="1">
      <alignment horizontal="center" vertical="center" wrapText="1"/>
    </xf>
    <xf numFmtId="0" fontId="29" fillId="25" borderId="3" xfId="0" applyFont="1" applyFill="1" applyBorder="1" applyAlignment="1">
      <alignment vertical="center"/>
    </xf>
    <xf numFmtId="0" fontId="29" fillId="25" borderId="3" xfId="0" applyFont="1" applyFill="1" applyBorder="1" applyAlignment="1">
      <alignment horizontal="center" vertical="center"/>
    </xf>
    <xf numFmtId="40" fontId="29" fillId="25" borderId="3" xfId="0" applyNumberFormat="1" applyFont="1" applyFill="1" applyBorder="1" applyAlignment="1">
      <alignment horizontal="center" vertical="center"/>
    </xf>
    <xf numFmtId="40" fontId="29" fillId="25" borderId="3" xfId="0" applyNumberFormat="1" applyFont="1" applyFill="1" applyBorder="1" applyAlignment="1">
      <alignment horizontal="center" vertical="center" wrapText="1"/>
    </xf>
    <xf numFmtId="0" fontId="29" fillId="26" borderId="3" xfId="0" applyFont="1" applyFill="1" applyBorder="1" applyAlignment="1">
      <alignment horizontal="center" vertical="center"/>
    </xf>
    <xf numFmtId="0" fontId="29" fillId="26" borderId="3" xfId="0" applyFont="1" applyFill="1" applyBorder="1" applyAlignment="1">
      <alignment horizontal="center" vertical="center" wrapText="1"/>
    </xf>
    <xf numFmtId="0" fontId="29" fillId="27" borderId="3" xfId="0" applyFont="1" applyFill="1" applyBorder="1" applyAlignment="1">
      <alignment horizontal="center" vertical="center"/>
    </xf>
    <xf numFmtId="0" fontId="29" fillId="25" borderId="1" xfId="0" applyFont="1" applyFill="1" applyBorder="1"/>
    <xf numFmtId="165" fontId="2" fillId="28" borderId="10" xfId="1" applyNumberFormat="1" applyFont="1" applyFill="1" applyBorder="1" applyAlignment="1">
      <alignment horizontal="center" vertical="center" wrapText="1"/>
    </xf>
    <xf numFmtId="165" fontId="2" fillId="29" borderId="10" xfId="1" applyNumberFormat="1" applyFont="1" applyFill="1" applyBorder="1" applyAlignment="1">
      <alignment horizontal="center" vertical="center" wrapText="1"/>
    </xf>
    <xf numFmtId="169" fontId="10" fillId="6" borderId="10" xfId="1" applyNumberFormat="1" applyFont="1" applyFill="1" applyBorder="1" applyAlignment="1">
      <alignment horizontal="center" vertical="center" wrapText="1"/>
    </xf>
    <xf numFmtId="0" fontId="10" fillId="30" borderId="10" xfId="0" applyFont="1" applyFill="1" applyBorder="1" applyAlignment="1">
      <alignment horizontal="center" vertical="center" wrapText="1"/>
    </xf>
    <xf numFmtId="165" fontId="10" fillId="30" borderId="10" xfId="1" applyNumberFormat="1" applyFont="1" applyFill="1" applyBorder="1" applyAlignment="1">
      <alignment horizontal="center" vertical="center" wrapText="1"/>
    </xf>
    <xf numFmtId="165" fontId="10" fillId="31" borderId="10" xfId="1" applyNumberFormat="1" applyFont="1" applyFill="1" applyBorder="1" applyAlignment="1">
      <alignment horizontal="center" vertical="center" wrapText="1"/>
    </xf>
    <xf numFmtId="165" fontId="9" fillId="31" borderId="10" xfId="1" applyNumberFormat="1" applyFont="1" applyFill="1" applyBorder="1" applyAlignment="1">
      <alignment horizontal="center" vertical="center" wrapText="1"/>
    </xf>
    <xf numFmtId="165" fontId="10" fillId="3" borderId="10" xfId="1" applyNumberFormat="1" applyFont="1" applyFill="1" applyBorder="1" applyAlignment="1">
      <alignment horizontal="center" vertical="center" wrapText="1"/>
    </xf>
    <xf numFmtId="165" fontId="9" fillId="3" borderId="10" xfId="1" applyNumberFormat="1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left" vertical="center" wrapText="1"/>
    </xf>
    <xf numFmtId="169" fontId="9" fillId="3" borderId="10" xfId="1" applyNumberFormat="1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left" vertical="center" wrapText="1"/>
    </xf>
    <xf numFmtId="0" fontId="31" fillId="32" borderId="0" xfId="5" applyFill="1"/>
    <xf numFmtId="43" fontId="31" fillId="32" borderId="0" xfId="5" applyNumberFormat="1" applyFill="1"/>
    <xf numFmtId="0" fontId="31" fillId="32" borderId="25" xfId="5" applyFill="1" applyBorder="1" applyAlignment="1">
      <alignment horizontal="right"/>
    </xf>
    <xf numFmtId="4" fontId="31" fillId="32" borderId="26" xfId="5" applyNumberFormat="1" applyFill="1" applyBorder="1"/>
    <xf numFmtId="0" fontId="31" fillId="32" borderId="25" xfId="5" applyFill="1" applyBorder="1"/>
    <xf numFmtId="0" fontId="31" fillId="32" borderId="27" xfId="5" applyFill="1" applyBorder="1"/>
    <xf numFmtId="0" fontId="32" fillId="32" borderId="28" xfId="5" applyFont="1" applyFill="1" applyBorder="1" applyAlignment="1">
      <alignment horizontal="center"/>
    </xf>
    <xf numFmtId="43" fontId="33" fillId="5" borderId="20" xfId="1" applyFont="1" applyFill="1" applyBorder="1" applyAlignment="1">
      <alignment horizontal="center"/>
    </xf>
    <xf numFmtId="0" fontId="31" fillId="32" borderId="26" xfId="5" applyFill="1" applyBorder="1"/>
    <xf numFmtId="0" fontId="32" fillId="32" borderId="28" xfId="5" applyFont="1" applyFill="1" applyBorder="1" applyAlignment="1">
      <alignment horizontal="left"/>
    </xf>
    <xf numFmtId="43" fontId="34" fillId="5" borderId="20" xfId="1" applyFont="1" applyFill="1" applyBorder="1" applyAlignment="1">
      <alignment horizontal="center"/>
    </xf>
    <xf numFmtId="43" fontId="33" fillId="5" borderId="27" xfId="1" applyFont="1" applyFill="1" applyBorder="1" applyAlignment="1">
      <alignment horizontal="center"/>
    </xf>
    <xf numFmtId="4" fontId="32" fillId="32" borderId="28" xfId="5" applyNumberFormat="1" applyFont="1" applyFill="1" applyBorder="1" applyAlignment="1">
      <alignment horizontal="right"/>
    </xf>
    <xf numFmtId="49" fontId="35" fillId="5" borderId="28" xfId="5" applyNumberFormat="1" applyFont="1" applyFill="1" applyBorder="1" applyAlignment="1">
      <alignment horizontal="center"/>
    </xf>
    <xf numFmtId="43" fontId="36" fillId="5" borderId="30" xfId="5" applyNumberFormat="1" applyFont="1" applyFill="1" applyBorder="1" applyAlignment="1">
      <alignment horizontal="center"/>
    </xf>
    <xf numFmtId="0" fontId="35" fillId="5" borderId="0" xfId="5" applyFont="1" applyFill="1" applyAlignment="1">
      <alignment horizontal="center"/>
    </xf>
    <xf numFmtId="0" fontId="35" fillId="5" borderId="28" xfId="5" applyFont="1" applyFill="1" applyBorder="1" applyAlignment="1">
      <alignment horizontal="center"/>
    </xf>
    <xf numFmtId="43" fontId="0" fillId="32" borderId="30" xfId="1" applyFont="1" applyFill="1" applyBorder="1"/>
    <xf numFmtId="43" fontId="35" fillId="5" borderId="0" xfId="1" applyFont="1" applyFill="1" applyAlignment="1">
      <alignment horizontal="center"/>
    </xf>
    <xf numFmtId="4" fontId="35" fillId="5" borderId="28" xfId="5" applyNumberFormat="1" applyFont="1" applyFill="1" applyBorder="1" applyAlignment="1">
      <alignment horizontal="right"/>
    </xf>
    <xf numFmtId="0" fontId="37" fillId="5" borderId="28" xfId="5" applyFont="1" applyFill="1" applyBorder="1" applyAlignment="1">
      <alignment horizontal="center"/>
    </xf>
    <xf numFmtId="49" fontId="35" fillId="5" borderId="30" xfId="5" applyNumberFormat="1" applyFont="1" applyFill="1" applyBorder="1" applyAlignment="1">
      <alignment horizontal="center"/>
    </xf>
    <xf numFmtId="166" fontId="35" fillId="5" borderId="30" xfId="3" applyNumberFormat="1" applyFont="1" applyFill="1" applyBorder="1" applyAlignment="1">
      <alignment horizontal="center"/>
    </xf>
    <xf numFmtId="43" fontId="35" fillId="5" borderId="30" xfId="1" applyFont="1" applyFill="1" applyBorder="1" applyAlignment="1">
      <alignment horizontal="left"/>
    </xf>
    <xf numFmtId="4" fontId="35" fillId="5" borderId="30" xfId="5" applyNumberFormat="1" applyFont="1" applyFill="1" applyBorder="1" applyAlignment="1">
      <alignment horizontal="right"/>
    </xf>
    <xf numFmtId="0" fontId="35" fillId="5" borderId="30" xfId="5" applyFont="1" applyFill="1" applyBorder="1" applyAlignment="1">
      <alignment horizontal="center"/>
    </xf>
    <xf numFmtId="0" fontId="37" fillId="5" borderId="30" xfId="5" applyFont="1" applyFill="1" applyBorder="1" applyAlignment="1">
      <alignment horizontal="center"/>
    </xf>
    <xf numFmtId="43" fontId="35" fillId="14" borderId="30" xfId="1" applyFont="1" applyFill="1" applyBorder="1" applyAlignment="1">
      <alignment horizontal="left"/>
    </xf>
    <xf numFmtId="43" fontId="36" fillId="8" borderId="30" xfId="5" applyNumberFormat="1" applyFont="1" applyFill="1" applyBorder="1" applyAlignment="1">
      <alignment horizontal="center"/>
    </xf>
    <xf numFmtId="0" fontId="35" fillId="8" borderId="0" xfId="5" applyFont="1" applyFill="1" applyAlignment="1">
      <alignment horizontal="center"/>
    </xf>
    <xf numFmtId="0" fontId="35" fillId="8" borderId="30" xfId="5" applyFont="1" applyFill="1" applyBorder="1" applyAlignment="1">
      <alignment horizontal="center"/>
    </xf>
    <xf numFmtId="43" fontId="35" fillId="8" borderId="30" xfId="1" applyFont="1" applyFill="1" applyBorder="1" applyAlignment="1">
      <alignment horizontal="left"/>
    </xf>
    <xf numFmtId="43" fontId="35" fillId="8" borderId="0" xfId="1" applyFont="1" applyFill="1" applyAlignment="1">
      <alignment horizontal="center"/>
    </xf>
    <xf numFmtId="4" fontId="35" fillId="8" borderId="30" xfId="5" applyNumberFormat="1" applyFont="1" applyFill="1" applyBorder="1" applyAlignment="1">
      <alignment horizontal="right"/>
    </xf>
    <xf numFmtId="43" fontId="36" fillId="14" borderId="30" xfId="5" applyNumberFormat="1" applyFont="1" applyFill="1" applyBorder="1" applyAlignment="1">
      <alignment horizontal="center"/>
    </xf>
    <xf numFmtId="0" fontId="35" fillId="14" borderId="0" xfId="5" applyFont="1" applyFill="1" applyAlignment="1">
      <alignment horizontal="center"/>
    </xf>
    <xf numFmtId="0" fontId="35" fillId="14" borderId="30" xfId="5" applyFont="1" applyFill="1" applyBorder="1" applyAlignment="1">
      <alignment horizontal="center"/>
    </xf>
    <xf numFmtId="43" fontId="35" fillId="14" borderId="0" xfId="1" applyFont="1" applyFill="1" applyAlignment="1">
      <alignment horizontal="center"/>
    </xf>
    <xf numFmtId="4" fontId="35" fillId="14" borderId="30" xfId="5" applyNumberFormat="1" applyFont="1" applyFill="1" applyBorder="1" applyAlignment="1">
      <alignment horizontal="right"/>
    </xf>
    <xf numFmtId="0" fontId="36" fillId="5" borderId="30" xfId="5" applyFont="1" applyFill="1" applyBorder="1" applyAlignment="1">
      <alignment horizontal="center"/>
    </xf>
    <xf numFmtId="0" fontId="37" fillId="0" borderId="30" xfId="5" applyFont="1" applyBorder="1" applyAlignment="1">
      <alignment horizontal="center"/>
    </xf>
    <xf numFmtId="49" fontId="35" fillId="33" borderId="30" xfId="5" applyNumberFormat="1" applyFont="1" applyFill="1" applyBorder="1" applyAlignment="1">
      <alignment horizontal="center"/>
    </xf>
    <xf numFmtId="0" fontId="31" fillId="32" borderId="30" xfId="5" applyFill="1" applyBorder="1"/>
    <xf numFmtId="43" fontId="35" fillId="5" borderId="0" xfId="1" applyFont="1" applyFill="1" applyAlignment="1">
      <alignment horizontal="left"/>
    </xf>
    <xf numFmtId="49" fontId="36" fillId="5" borderId="30" xfId="5" applyNumberFormat="1" applyFont="1" applyFill="1" applyBorder="1" applyAlignment="1">
      <alignment horizontal="center"/>
    </xf>
    <xf numFmtId="49" fontId="35" fillId="5" borderId="0" xfId="5" applyNumberFormat="1" applyFont="1" applyFill="1" applyAlignment="1">
      <alignment horizontal="center"/>
    </xf>
    <xf numFmtId="0" fontId="38" fillId="34" borderId="30" xfId="5" applyFont="1" applyFill="1" applyBorder="1" applyAlignment="1">
      <alignment vertical="center" wrapText="1"/>
    </xf>
    <xf numFmtId="0" fontId="39" fillId="34" borderId="0" xfId="5" applyFont="1" applyFill="1" applyAlignment="1">
      <alignment vertical="center" wrapText="1"/>
    </xf>
    <xf numFmtId="0" fontId="39" fillId="34" borderId="30" xfId="5" applyFont="1" applyFill="1" applyBorder="1" applyAlignment="1">
      <alignment vertical="center" wrapText="1"/>
    </xf>
    <xf numFmtId="49" fontId="35" fillId="5" borderId="31" xfId="5" applyNumberFormat="1" applyFont="1" applyFill="1" applyBorder="1" applyAlignment="1">
      <alignment horizontal="center"/>
    </xf>
    <xf numFmtId="43" fontId="35" fillId="5" borderId="31" xfId="1" applyFont="1" applyFill="1" applyBorder="1" applyAlignment="1">
      <alignment horizontal="left"/>
    </xf>
    <xf numFmtId="0" fontId="35" fillId="5" borderId="31" xfId="5" applyFont="1" applyFill="1" applyBorder="1" applyAlignment="1">
      <alignment horizontal="center"/>
    </xf>
    <xf numFmtId="0" fontId="32" fillId="35" borderId="20" xfId="5" applyFont="1" applyFill="1" applyBorder="1" applyAlignment="1">
      <alignment horizontal="center" vertical="center"/>
    </xf>
    <xf numFmtId="0" fontId="40" fillId="3" borderId="20" xfId="5" applyFont="1" applyFill="1" applyBorder="1" applyAlignment="1">
      <alignment horizontal="center" vertical="center" wrapText="1"/>
    </xf>
    <xf numFmtId="49" fontId="32" fillId="3" borderId="25" xfId="5" applyNumberFormat="1" applyFont="1" applyFill="1" applyBorder="1" applyAlignment="1">
      <alignment horizontal="center" vertical="center" wrapText="1"/>
    </xf>
    <xf numFmtId="49" fontId="32" fillId="3" borderId="20" xfId="5" applyNumberFormat="1" applyFont="1" applyFill="1" applyBorder="1" applyAlignment="1">
      <alignment horizontal="center" vertical="center" wrapText="1"/>
    </xf>
    <xf numFmtId="49" fontId="32" fillId="3" borderId="27" xfId="5" applyNumberFormat="1" applyFont="1" applyFill="1" applyBorder="1" applyAlignment="1">
      <alignment horizontal="center" vertical="center" wrapText="1"/>
    </xf>
    <xf numFmtId="0" fontId="32" fillId="35" borderId="26" xfId="5" applyFont="1" applyFill="1" applyBorder="1" applyAlignment="1">
      <alignment horizontal="center" vertical="center"/>
    </xf>
    <xf numFmtId="0" fontId="32" fillId="35" borderId="27" xfId="5" applyFont="1" applyFill="1" applyBorder="1" applyAlignment="1">
      <alignment horizontal="center" vertical="center"/>
    </xf>
    <xf numFmtId="43" fontId="31" fillId="32" borderId="0" xfId="1" applyFont="1" applyFill="1"/>
    <xf numFmtId="49" fontId="35" fillId="8" borderId="30" xfId="5" applyNumberFormat="1" applyFont="1" applyFill="1" applyBorder="1" applyAlignment="1">
      <alignment horizontal="center"/>
    </xf>
    <xf numFmtId="166" fontId="35" fillId="8" borderId="30" xfId="3" applyNumberFormat="1" applyFont="1" applyFill="1" applyBorder="1" applyAlignment="1">
      <alignment horizontal="center"/>
    </xf>
    <xf numFmtId="0" fontId="37" fillId="8" borderId="30" xfId="5" applyFont="1" applyFill="1" applyBorder="1" applyAlignment="1">
      <alignment horizontal="center"/>
    </xf>
    <xf numFmtId="0" fontId="35" fillId="2" borderId="30" xfId="5" applyFont="1" applyFill="1" applyBorder="1" applyAlignment="1">
      <alignment horizontal="center"/>
    </xf>
    <xf numFmtId="0" fontId="31" fillId="3" borderId="0" xfId="5" applyFill="1"/>
    <xf numFmtId="43" fontId="41" fillId="3" borderId="0" xfId="1" applyFont="1" applyFill="1"/>
    <xf numFmtId="0" fontId="35" fillId="0" borderId="30" xfId="5" applyFont="1" applyBorder="1" applyAlignment="1">
      <alignment horizontal="center"/>
    </xf>
    <xf numFmtId="43" fontId="36" fillId="0" borderId="30" xfId="5" applyNumberFormat="1" applyFont="1" applyBorder="1" applyAlignment="1">
      <alignment horizontal="center"/>
    </xf>
    <xf numFmtId="0" fontId="31" fillId="32" borderId="0" xfId="5" quotePrefix="1" applyFill="1"/>
    <xf numFmtId="4" fontId="35" fillId="0" borderId="30" xfId="5" applyNumberFormat="1" applyFont="1" applyBorder="1" applyAlignment="1">
      <alignment horizontal="right"/>
    </xf>
    <xf numFmtId="43" fontId="41" fillId="0" borderId="0" xfId="1" applyFont="1" applyFill="1"/>
    <xf numFmtId="43" fontId="36" fillId="8" borderId="30" xfId="1" applyFont="1" applyFill="1" applyBorder="1" applyAlignment="1">
      <alignment horizontal="center"/>
    </xf>
    <xf numFmtId="49" fontId="35" fillId="8" borderId="0" xfId="5" applyNumberFormat="1" applyFont="1" applyFill="1" applyAlignment="1">
      <alignment horizontal="center"/>
    </xf>
    <xf numFmtId="4" fontId="35" fillId="8" borderId="31" xfId="5" applyNumberFormat="1" applyFont="1" applyFill="1" applyBorder="1" applyAlignment="1">
      <alignment horizontal="right"/>
    </xf>
    <xf numFmtId="0" fontId="37" fillId="0" borderId="31" xfId="5" applyFont="1" applyBorder="1" applyAlignment="1">
      <alignment horizontal="center"/>
    </xf>
    <xf numFmtId="0" fontId="35" fillId="0" borderId="31" xfId="5" applyFont="1" applyBorder="1" applyAlignment="1">
      <alignment horizontal="center"/>
    </xf>
    <xf numFmtId="0" fontId="35" fillId="2" borderId="31" xfId="5" applyFont="1" applyFill="1" applyBorder="1" applyAlignment="1">
      <alignment horizontal="center"/>
    </xf>
    <xf numFmtId="0" fontId="31" fillId="32" borderId="0" xfId="5" applyFill="1" applyAlignment="1">
      <alignment horizontal="center" vertical="center"/>
    </xf>
    <xf numFmtId="0" fontId="32" fillId="3" borderId="0" xfId="5" applyFont="1" applyFill="1" applyAlignment="1">
      <alignment horizontal="center" vertical="center" wrapText="1"/>
    </xf>
    <xf numFmtId="0" fontId="32" fillId="5" borderId="0" xfId="5" applyFont="1" applyFill="1" applyAlignment="1">
      <alignment horizontal="center"/>
    </xf>
    <xf numFmtId="43" fontId="32" fillId="5" borderId="0" xfId="5" applyNumberFormat="1" applyFont="1" applyFill="1" applyAlignment="1">
      <alignment horizontal="center"/>
    </xf>
    <xf numFmtId="0" fontId="42" fillId="32" borderId="18" xfId="5" applyFont="1" applyFill="1" applyBorder="1"/>
    <xf numFmtId="49" fontId="32" fillId="32" borderId="0" xfId="5" applyNumberFormat="1" applyFont="1" applyFill="1" applyAlignment="1">
      <alignment horizontal="center"/>
    </xf>
    <xf numFmtId="0" fontId="42" fillId="32" borderId="0" xfId="5" applyFont="1" applyFill="1"/>
    <xf numFmtId="0" fontId="31" fillId="5" borderId="0" xfId="5" applyFill="1"/>
    <xf numFmtId="0" fontId="31" fillId="5" borderId="4" xfId="5" applyFill="1" applyBorder="1"/>
    <xf numFmtId="0" fontId="31" fillId="5" borderId="5" xfId="5" applyFill="1" applyBorder="1"/>
    <xf numFmtId="0" fontId="31" fillId="5" borderId="7" xfId="5" applyFill="1" applyBorder="1"/>
    <xf numFmtId="0" fontId="31" fillId="5" borderId="8" xfId="5" applyFill="1" applyBorder="1"/>
    <xf numFmtId="0" fontId="43" fillId="0" borderId="20" xfId="0" applyFont="1" applyBorder="1"/>
    <xf numFmtId="14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0" fillId="3" borderId="0" xfId="0" applyFill="1"/>
    <xf numFmtId="1" fontId="0" fillId="3" borderId="0" xfId="0" applyNumberFormat="1" applyFill="1"/>
    <xf numFmtId="14" fontId="0" fillId="36" borderId="32" xfId="0" applyNumberFormat="1" applyFill="1" applyBorder="1"/>
    <xf numFmtId="43" fontId="0" fillId="3" borderId="0" xfId="1" applyFont="1" applyFill="1" applyBorder="1"/>
    <xf numFmtId="14" fontId="0" fillId="36" borderId="33" xfId="0" applyNumberFormat="1" applyFill="1" applyBorder="1"/>
    <xf numFmtId="43" fontId="0" fillId="3" borderId="0" xfId="1" applyFont="1" applyFill="1"/>
    <xf numFmtId="1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/>
    <xf numFmtId="4" fontId="0" fillId="0" borderId="0" xfId="0" applyNumberFormat="1"/>
    <xf numFmtId="170" fontId="0" fillId="0" borderId="0" xfId="0" applyNumberFormat="1"/>
    <xf numFmtId="14" fontId="3" fillId="0" borderId="0" xfId="0" applyNumberFormat="1" applyFont="1"/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20" xfId="0" applyBorder="1" applyAlignment="1">
      <alignment horizontal="left"/>
    </xf>
    <xf numFmtId="0" fontId="0" fillId="0" borderId="20" xfId="0" applyBorder="1"/>
    <xf numFmtId="168" fontId="44" fillId="0" borderId="15" xfId="2" applyNumberFormat="1" applyFont="1" applyFill="1" applyBorder="1" applyAlignment="1">
      <alignment horizontal="center" vertical="center"/>
    </xf>
    <xf numFmtId="168" fontId="45" fillId="37" borderId="15" xfId="2" applyNumberFormat="1" applyFont="1" applyFill="1" applyBorder="1" applyAlignment="1">
      <alignment horizontal="center" vertical="center"/>
    </xf>
    <xf numFmtId="168" fontId="45" fillId="38" borderId="15" xfId="2" applyNumberFormat="1" applyFont="1" applyFill="1" applyBorder="1" applyAlignment="1">
      <alignment horizontal="center" vertical="center"/>
    </xf>
    <xf numFmtId="168" fontId="45" fillId="18" borderId="15" xfId="2" applyNumberFormat="1" applyFont="1" applyFill="1" applyBorder="1" applyAlignment="1">
      <alignment horizontal="center" vertical="center"/>
    </xf>
    <xf numFmtId="168" fontId="45" fillId="2" borderId="15" xfId="2" applyNumberFormat="1" applyFont="1" applyFill="1" applyBorder="1" applyAlignment="1">
      <alignment horizontal="center" vertical="center"/>
    </xf>
    <xf numFmtId="168" fontId="45" fillId="31" borderId="15" xfId="2" applyNumberFormat="1" applyFont="1" applyFill="1" applyBorder="1" applyAlignment="1">
      <alignment horizontal="center" vertical="center"/>
    </xf>
    <xf numFmtId="168" fontId="45" fillId="3" borderId="15" xfId="2" applyNumberFormat="1" applyFont="1" applyFill="1" applyBorder="1" applyAlignment="1">
      <alignment horizontal="center" vertical="center"/>
    </xf>
    <xf numFmtId="168" fontId="45" fillId="20" borderId="15" xfId="2" applyNumberFormat="1" applyFont="1" applyFill="1" applyBorder="1" applyAlignment="1">
      <alignment horizontal="center" vertical="center"/>
    </xf>
    <xf numFmtId="44" fontId="45" fillId="39" borderId="34" xfId="2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166" fontId="10" fillId="22" borderId="16" xfId="3" applyNumberFormat="1" applyFont="1" applyFill="1" applyBorder="1" applyAlignment="1">
      <alignment horizontal="center" vertical="center"/>
    </xf>
    <xf numFmtId="9" fontId="10" fillId="22" borderId="16" xfId="3" applyFont="1" applyFill="1" applyBorder="1" applyAlignment="1">
      <alignment horizontal="center" vertical="center"/>
    </xf>
    <xf numFmtId="168" fontId="10" fillId="22" borderId="16" xfId="2" applyNumberFormat="1" applyFont="1" applyFill="1" applyBorder="1" applyAlignment="1">
      <alignment horizontal="center" vertical="center"/>
    </xf>
    <xf numFmtId="0" fontId="10" fillId="22" borderId="16" xfId="0" applyFont="1" applyFill="1" applyBorder="1" applyAlignment="1">
      <alignment horizontal="left" vertical="center"/>
    </xf>
    <xf numFmtId="0" fontId="45" fillId="22" borderId="16" xfId="0" applyFont="1" applyFill="1" applyBorder="1" applyAlignment="1">
      <alignment horizontal="center" vertical="center"/>
    </xf>
    <xf numFmtId="0" fontId="0" fillId="31" borderId="20" xfId="0" applyFill="1" applyBorder="1" applyAlignment="1">
      <alignment horizontal="left"/>
    </xf>
    <xf numFmtId="0" fontId="0" fillId="31" borderId="20" xfId="0" applyFill="1" applyBorder="1"/>
    <xf numFmtId="0" fontId="8" fillId="0" borderId="20" xfId="0" applyFont="1" applyBorder="1"/>
    <xf numFmtId="0" fontId="0" fillId="0" borderId="33" xfId="0" applyBorder="1"/>
    <xf numFmtId="167" fontId="5" fillId="40" borderId="0" xfId="0" applyNumberFormat="1" applyFont="1" applyFill="1"/>
    <xf numFmtId="0" fontId="5" fillId="40" borderId="0" xfId="0" applyFont="1" applyFill="1" applyAlignment="1">
      <alignment horizontal="left"/>
    </xf>
    <xf numFmtId="167" fontId="0" fillId="0" borderId="0" xfId="0" applyNumberFormat="1"/>
    <xf numFmtId="0" fontId="0" fillId="0" borderId="0" xfId="0" applyAlignment="1">
      <alignment horizontal="left" indent="1"/>
    </xf>
    <xf numFmtId="0" fontId="46" fillId="5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7" fillId="41" borderId="20" xfId="0" applyFont="1" applyFill="1" applyBorder="1" applyAlignment="1">
      <alignment horizontal="center" vertical="center"/>
    </xf>
    <xf numFmtId="0" fontId="5" fillId="40" borderId="20" xfId="0" applyFont="1" applyFill="1" applyBorder="1" applyAlignment="1">
      <alignment horizontal="center" vertical="center"/>
    </xf>
    <xf numFmtId="0" fontId="5" fillId="40" borderId="0" xfId="0" applyFont="1" applyFill="1"/>
    <xf numFmtId="0" fontId="5" fillId="40" borderId="0" xfId="0" applyFont="1" applyFill="1" applyAlignment="1">
      <alignment horizontal="center" vertical="center"/>
    </xf>
    <xf numFmtId="0" fontId="2" fillId="40" borderId="0" xfId="0" applyFont="1" applyFill="1" applyAlignment="1">
      <alignment horizontal="center"/>
    </xf>
    <xf numFmtId="0" fontId="2" fillId="40" borderId="0" xfId="0" applyFont="1" applyFill="1"/>
    <xf numFmtId="0" fontId="9" fillId="0" borderId="15" xfId="0" applyFont="1" applyBorder="1" applyAlignment="1">
      <alignment horizontal="right" vertical="center"/>
    </xf>
    <xf numFmtId="0" fontId="9" fillId="37" borderId="15" xfId="0" applyFont="1" applyFill="1" applyBorder="1" applyAlignment="1">
      <alignment horizontal="center" vertical="center"/>
    </xf>
    <xf numFmtId="0" fontId="9" fillId="38" borderId="15" xfId="0" applyFont="1" applyFill="1" applyBorder="1" applyAlignment="1">
      <alignment horizontal="center" vertical="center"/>
    </xf>
    <xf numFmtId="0" fontId="9" fillId="18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31" borderId="1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20" borderId="15" xfId="0" applyFont="1" applyFill="1" applyBorder="1" applyAlignment="1">
      <alignment horizontal="center" vertical="center"/>
    </xf>
    <xf numFmtId="0" fontId="9" fillId="39" borderId="34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22" borderId="16" xfId="0" applyFont="1" applyFill="1" applyBorder="1" applyAlignment="1">
      <alignment horizontal="center" vertical="center"/>
    </xf>
    <xf numFmtId="0" fontId="9" fillId="22" borderId="16" xfId="0" applyFont="1" applyFill="1" applyBorder="1" applyAlignment="1">
      <alignment vertical="center"/>
    </xf>
    <xf numFmtId="0" fontId="9" fillId="22" borderId="3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Continuous" vertical="center"/>
    </xf>
    <xf numFmtId="0" fontId="9" fillId="3" borderId="36" xfId="0" applyFont="1" applyFill="1" applyBorder="1" applyAlignment="1">
      <alignment horizontal="centerContinuous" vertical="center"/>
    </xf>
    <xf numFmtId="0" fontId="9" fillId="3" borderId="16" xfId="0" applyFont="1" applyFill="1" applyBorder="1" applyAlignment="1">
      <alignment horizontal="centerContinuous" vertical="center"/>
    </xf>
    <xf numFmtId="165" fontId="30" fillId="0" borderId="26" xfId="0" applyNumberFormat="1" applyFont="1" applyBorder="1" applyAlignment="1">
      <alignment horizontal="centerContinuous" vertical="center" wrapText="1"/>
    </xf>
    <xf numFmtId="165" fontId="30" fillId="0" borderId="25" xfId="0" applyNumberFormat="1" applyFont="1" applyBorder="1" applyAlignment="1">
      <alignment horizontal="centerContinuous" vertical="center" wrapText="1"/>
    </xf>
    <xf numFmtId="165" fontId="30" fillId="0" borderId="27" xfId="0" applyNumberFormat="1" applyFont="1" applyBorder="1" applyAlignment="1">
      <alignment horizontal="centerContinuous" vertical="center" wrapText="1"/>
    </xf>
    <xf numFmtId="0" fontId="0" fillId="8" borderId="0" xfId="0" applyFill="1"/>
    <xf numFmtId="14" fontId="48" fillId="3" borderId="26" xfId="0" applyNumberFormat="1" applyFont="1" applyFill="1" applyBorder="1"/>
    <xf numFmtId="0" fontId="0" fillId="0" borderId="27" xfId="0" applyBorder="1" applyAlignment="1">
      <alignment horizontal="right"/>
    </xf>
    <xf numFmtId="0" fontId="4" fillId="0" borderId="0" xfId="0" applyFont="1" applyAlignment="1">
      <alignment horizontal="left"/>
    </xf>
    <xf numFmtId="168" fontId="44" fillId="37" borderId="15" xfId="2" applyNumberFormat="1" applyFont="1" applyFill="1" applyBorder="1" applyAlignment="1">
      <alignment horizontal="center" vertical="center"/>
    </xf>
    <xf numFmtId="168" fontId="44" fillId="38" borderId="15" xfId="2" applyNumberFormat="1" applyFont="1" applyFill="1" applyBorder="1" applyAlignment="1">
      <alignment horizontal="center" vertical="center"/>
    </xf>
    <xf numFmtId="168" fontId="44" fillId="18" borderId="15" xfId="2" applyNumberFormat="1" applyFont="1" applyFill="1" applyBorder="1" applyAlignment="1">
      <alignment horizontal="center" vertical="center"/>
    </xf>
    <xf numFmtId="168" fontId="44" fillId="2" borderId="15" xfId="2" applyNumberFormat="1" applyFont="1" applyFill="1" applyBorder="1" applyAlignment="1">
      <alignment horizontal="center" vertical="center"/>
    </xf>
    <xf numFmtId="168" fontId="44" fillId="31" borderId="15" xfId="2" applyNumberFormat="1" applyFont="1" applyFill="1" applyBorder="1" applyAlignment="1">
      <alignment horizontal="center" vertical="center"/>
    </xf>
    <xf numFmtId="168" fontId="44" fillId="3" borderId="15" xfId="2" applyNumberFormat="1" applyFont="1" applyFill="1" applyBorder="1" applyAlignment="1">
      <alignment horizontal="center" vertical="center"/>
    </xf>
    <xf numFmtId="168" fontId="44" fillId="20" borderId="15" xfId="2" applyNumberFormat="1" applyFont="1" applyFill="1" applyBorder="1" applyAlignment="1">
      <alignment horizontal="center" vertical="center"/>
    </xf>
    <xf numFmtId="44" fontId="44" fillId="39" borderId="34" xfId="2" applyFont="1" applyFill="1" applyBorder="1" applyAlignment="1">
      <alignment horizontal="center" vertical="center"/>
    </xf>
    <xf numFmtId="0" fontId="47" fillId="40" borderId="18" xfId="0" applyFont="1" applyFill="1" applyBorder="1" applyAlignment="1">
      <alignment horizontal="centerContinuous" vertical="center"/>
    </xf>
    <xf numFmtId="0" fontId="0" fillId="5" borderId="0" xfId="0" applyFill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5" xfId="0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0" fillId="5" borderId="37" xfId="0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38" xfId="0" applyFont="1" applyFill="1" applyBorder="1" applyAlignment="1">
      <alignment vertical="center"/>
    </xf>
    <xf numFmtId="0" fontId="0" fillId="5" borderId="0" xfId="0" applyFill="1"/>
    <xf numFmtId="0" fontId="0" fillId="5" borderId="37" xfId="0" applyFill="1" applyBorder="1"/>
    <xf numFmtId="16" fontId="0" fillId="5" borderId="0" xfId="0" applyNumberFormat="1" applyFill="1"/>
    <xf numFmtId="0" fontId="4" fillId="5" borderId="0" xfId="0" applyFont="1" applyFill="1"/>
    <xf numFmtId="0" fontId="4" fillId="5" borderId="38" xfId="0" applyFont="1" applyFill="1" applyBorder="1"/>
    <xf numFmtId="0" fontId="0" fillId="5" borderId="8" xfId="0" applyFill="1" applyBorder="1"/>
    <xf numFmtId="16" fontId="0" fillId="5" borderId="8" xfId="0" applyNumberFormat="1" applyFill="1" applyBorder="1"/>
    <xf numFmtId="0" fontId="32" fillId="3" borderId="25" xfId="5" applyFont="1" applyFill="1" applyBorder="1" applyAlignment="1">
      <alignment horizontal="center" vertical="center" wrapText="1"/>
    </xf>
    <xf numFmtId="0" fontId="35" fillId="5" borderId="39" xfId="5" applyFont="1" applyFill="1" applyBorder="1" applyAlignment="1">
      <alignment horizontal="left"/>
    </xf>
    <xf numFmtId="0" fontId="35" fillId="5" borderId="40" xfId="5" applyFont="1" applyFill="1" applyBorder="1" applyAlignment="1">
      <alignment horizontal="left"/>
    </xf>
    <xf numFmtId="0" fontId="35" fillId="5" borderId="40" xfId="5" applyFont="1" applyFill="1" applyBorder="1" applyAlignment="1">
      <alignment horizontal="center"/>
    </xf>
    <xf numFmtId="0" fontId="35" fillId="8" borderId="40" xfId="5" applyFont="1" applyFill="1" applyBorder="1" applyAlignment="1">
      <alignment horizontal="left"/>
    </xf>
    <xf numFmtId="0" fontId="35" fillId="5" borderId="41" xfId="5" applyFont="1" applyFill="1" applyBorder="1" applyAlignment="1">
      <alignment horizontal="left"/>
    </xf>
    <xf numFmtId="0" fontId="32" fillId="3" borderId="39" xfId="5" applyFont="1" applyFill="1" applyBorder="1" applyAlignment="1">
      <alignment horizontal="center" vertical="center" wrapText="1"/>
    </xf>
    <xf numFmtId="0" fontId="32" fillId="3" borderId="42" xfId="5" applyFont="1" applyFill="1" applyBorder="1" applyAlignment="1">
      <alignment horizontal="center" vertical="center" wrapText="1"/>
    </xf>
    <xf numFmtId="49" fontId="35" fillId="5" borderId="40" xfId="5" applyNumberFormat="1" applyFont="1" applyFill="1" applyBorder="1" applyAlignment="1">
      <alignment horizontal="center"/>
    </xf>
    <xf numFmtId="43" fontId="35" fillId="5" borderId="29" xfId="1" applyFont="1" applyFill="1" applyBorder="1" applyAlignment="1">
      <alignment horizontal="left"/>
    </xf>
    <xf numFmtId="49" fontId="36" fillId="5" borderId="40" xfId="5" applyNumberFormat="1" applyFont="1" applyFill="1" applyBorder="1" applyAlignment="1">
      <alignment horizontal="center"/>
    </xf>
    <xf numFmtId="0" fontId="31" fillId="32" borderId="41" xfId="5" applyFill="1" applyBorder="1"/>
    <xf numFmtId="0" fontId="31" fillId="32" borderId="43" xfId="5" applyFill="1" applyBorder="1"/>
    <xf numFmtId="49" fontId="35" fillId="5" borderId="39" xfId="5" applyNumberFormat="1" applyFont="1" applyFill="1" applyBorder="1" applyAlignment="1">
      <alignment horizontal="center"/>
    </xf>
    <xf numFmtId="43" fontId="35" fillId="5" borderId="42" xfId="1" applyFont="1" applyFill="1" applyBorder="1" applyAlignment="1">
      <alignment horizontal="left"/>
    </xf>
    <xf numFmtId="49" fontId="35" fillId="5" borderId="41" xfId="5" applyNumberFormat="1" applyFont="1" applyFill="1" applyBorder="1" applyAlignment="1">
      <alignment horizontal="center"/>
    </xf>
    <xf numFmtId="43" fontId="35" fillId="5" borderId="43" xfId="1" applyFont="1" applyFill="1" applyBorder="1" applyAlignment="1">
      <alignment horizontal="left"/>
    </xf>
    <xf numFmtId="4" fontId="4" fillId="0" borderId="0" xfId="0" applyNumberFormat="1" applyFont="1"/>
    <xf numFmtId="17" fontId="0" fillId="0" borderId="0" xfId="0" applyNumberFormat="1"/>
    <xf numFmtId="0" fontId="4" fillId="0" borderId="0" xfId="0" applyFont="1" applyAlignment="1">
      <alignment horizontal="center"/>
    </xf>
    <xf numFmtId="0" fontId="4" fillId="8" borderId="0" xfId="0" applyFont="1" applyFill="1" applyAlignment="1">
      <alignment horizontal="left"/>
    </xf>
    <xf numFmtId="43" fontId="4" fillId="0" borderId="0" xfId="0" applyNumberFormat="1" applyFont="1"/>
    <xf numFmtId="43" fontId="0" fillId="0" borderId="20" xfId="1" applyFont="1" applyBorder="1"/>
    <xf numFmtId="0" fontId="0" fillId="0" borderId="20" xfId="0" applyBorder="1" applyAlignment="1">
      <alignment horizontal="center"/>
    </xf>
    <xf numFmtId="14" fontId="0" fillId="0" borderId="20" xfId="0" applyNumberFormat="1" applyBorder="1"/>
    <xf numFmtId="0" fontId="4" fillId="0" borderId="20" xfId="0" applyFont="1" applyBorder="1"/>
    <xf numFmtId="0" fontId="4" fillId="0" borderId="20" xfId="0" applyFont="1" applyBorder="1" applyAlignment="1">
      <alignment horizontal="center"/>
    </xf>
    <xf numFmtId="0" fontId="4" fillId="8" borderId="0" xfId="0" applyFont="1" applyFill="1"/>
    <xf numFmtId="4" fontId="0" fillId="8" borderId="0" xfId="0" applyNumberFormat="1" applyFill="1"/>
    <xf numFmtId="14" fontId="0" fillId="8" borderId="0" xfId="0" applyNumberFormat="1" applyFill="1"/>
    <xf numFmtId="0" fontId="0" fillId="8" borderId="0" xfId="0" applyFill="1" applyAlignment="1">
      <alignment horizontal="center"/>
    </xf>
    <xf numFmtId="17" fontId="0" fillId="8" borderId="0" xfId="0" applyNumberFormat="1" applyFill="1"/>
    <xf numFmtId="167" fontId="3" fillId="0" borderId="0" xfId="0" applyNumberFormat="1" applyFont="1"/>
    <xf numFmtId="167" fontId="49" fillId="0" borderId="0" xfId="0" applyNumberFormat="1" applyFont="1"/>
    <xf numFmtId="0" fontId="0" fillId="0" borderId="0" xfId="0" applyAlignment="1">
      <alignment horizontal="right"/>
    </xf>
    <xf numFmtId="0" fontId="50" fillId="0" borderId="0" xfId="0" applyFont="1" applyAlignment="1">
      <alignment horizontal="centerContinuous"/>
    </xf>
    <xf numFmtId="166" fontId="49" fillId="0" borderId="26" xfId="0" applyNumberFormat="1" applyFont="1" applyBorder="1"/>
    <xf numFmtId="0" fontId="0" fillId="0" borderId="27" xfId="0" applyBorder="1"/>
    <xf numFmtId="0" fontId="0" fillId="0" borderId="5" xfId="0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0" fontId="0" fillId="0" borderId="37" xfId="0" applyBorder="1"/>
    <xf numFmtId="16" fontId="0" fillId="0" borderId="0" xfId="0" applyNumberFormat="1" applyAlignment="1">
      <alignment horizontal="left"/>
    </xf>
    <xf numFmtId="16" fontId="0" fillId="0" borderId="8" xfId="0" applyNumberFormat="1" applyBorder="1" applyAlignment="1">
      <alignment horizontal="left"/>
    </xf>
    <xf numFmtId="0" fontId="4" fillId="0" borderId="8" xfId="0" applyFont="1" applyBorder="1"/>
    <xf numFmtId="0" fontId="4" fillId="0" borderId="9" xfId="0" applyFont="1" applyBorder="1"/>
    <xf numFmtId="0" fontId="7" fillId="7" borderId="1" xfId="0" applyFont="1" applyFill="1" applyBorder="1"/>
    <xf numFmtId="165" fontId="7" fillId="7" borderId="1" xfId="1" applyNumberFormat="1" applyFont="1" applyFill="1" applyBorder="1"/>
    <xf numFmtId="166" fontId="7" fillId="7" borderId="1" xfId="1" applyNumberFormat="1" applyFont="1" applyFill="1" applyBorder="1"/>
    <xf numFmtId="166" fontId="14" fillId="7" borderId="1" xfId="3" applyNumberFormat="1" applyFont="1" applyFill="1" applyBorder="1"/>
    <xf numFmtId="165" fontId="13" fillId="7" borderId="1" xfId="4" applyNumberFormat="1" applyFill="1" applyBorder="1"/>
    <xf numFmtId="165" fontId="8" fillId="7" borderId="1" xfId="1" applyNumberFormat="1" applyFont="1" applyFill="1" applyBorder="1"/>
    <xf numFmtId="0" fontId="7" fillId="7" borderId="1" xfId="0" applyFont="1" applyFill="1" applyBorder="1" applyAlignment="1">
      <alignment vertical="center"/>
    </xf>
    <xf numFmtId="167" fontId="12" fillId="7" borderId="1" xfId="1" applyNumberFormat="1" applyFont="1" applyFill="1" applyBorder="1" applyAlignment="1">
      <alignment vertical="center"/>
    </xf>
    <xf numFmtId="166" fontId="12" fillId="7" borderId="1" xfId="1" applyNumberFormat="1" applyFont="1" applyFill="1" applyBorder="1" applyAlignment="1">
      <alignment vertical="center"/>
    </xf>
    <xf numFmtId="166" fontId="7" fillId="7" borderId="1" xfId="1" applyNumberFormat="1" applyFont="1" applyFill="1" applyBorder="1" applyAlignment="1">
      <alignment vertical="center"/>
    </xf>
    <xf numFmtId="165" fontId="12" fillId="7" borderId="1" xfId="1" applyNumberFormat="1" applyFont="1" applyFill="1" applyBorder="1" applyAlignment="1">
      <alignment vertical="center"/>
    </xf>
    <xf numFmtId="165" fontId="7" fillId="7" borderId="1" xfId="1" applyNumberFormat="1" applyFont="1" applyFill="1" applyBorder="1" applyAlignment="1">
      <alignment vertical="center"/>
    </xf>
    <xf numFmtId="167" fontId="11" fillId="7" borderId="1" xfId="0" applyNumberFormat="1" applyFont="1" applyFill="1" applyBorder="1" applyAlignment="1">
      <alignment vertical="center"/>
    </xf>
    <xf numFmtId="0" fontId="25" fillId="0" borderId="0" xfId="0" applyFont="1" applyProtection="1">
      <protection locked="0"/>
    </xf>
    <xf numFmtId="0" fontId="51" fillId="0" borderId="0" xfId="6"/>
    <xf numFmtId="167" fontId="52" fillId="3" borderId="0" xfId="6" applyNumberFormat="1" applyFont="1" applyFill="1"/>
    <xf numFmtId="167" fontId="51" fillId="0" borderId="0" xfId="6" applyNumberFormat="1"/>
    <xf numFmtId="167" fontId="51" fillId="3" borderId="0" xfId="6" applyNumberFormat="1" applyFill="1"/>
    <xf numFmtId="3" fontId="0" fillId="0" borderId="0" xfId="0" applyNumberFormat="1"/>
    <xf numFmtId="167" fontId="52" fillId="3" borderId="0" xfId="6" applyNumberFormat="1" applyFont="1" applyFill="1" applyAlignment="1">
      <alignment horizontal="right"/>
    </xf>
    <xf numFmtId="0" fontId="0" fillId="0" borderId="44" xfId="0" applyBorder="1"/>
    <xf numFmtId="0" fontId="53" fillId="0" borderId="18" xfId="6" applyFont="1" applyBorder="1" applyAlignment="1">
      <alignment horizontal="center" vertical="center" wrapText="1"/>
    </xf>
    <xf numFmtId="0" fontId="53" fillId="0" borderId="18" xfId="6" applyFont="1" applyBorder="1"/>
    <xf numFmtId="0" fontId="53" fillId="0" borderId="0" xfId="6" applyFont="1"/>
    <xf numFmtId="165" fontId="13" fillId="10" borderId="1" xfId="4" quotePrefix="1" applyNumberFormat="1" applyFill="1" applyBorder="1"/>
    <xf numFmtId="0" fontId="9" fillId="6" borderId="21" xfId="0" applyFont="1" applyFill="1" applyBorder="1" applyAlignment="1">
      <alignment horizontal="left" vertical="center" wrapText="1"/>
    </xf>
    <xf numFmtId="0" fontId="2" fillId="28" borderId="13" xfId="0" applyFont="1" applyFill="1" applyBorder="1" applyAlignment="1">
      <alignment horizontal="left" vertical="center"/>
    </xf>
    <xf numFmtId="0" fontId="2" fillId="28" borderId="12" xfId="0" applyFont="1" applyFill="1" applyBorder="1" applyAlignment="1">
      <alignment horizontal="left" vertical="center"/>
    </xf>
    <xf numFmtId="0" fontId="2" fillId="28" borderId="11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left" vertical="center" wrapText="1"/>
    </xf>
    <xf numFmtId="0" fontId="9" fillId="6" borderId="14" xfId="0" applyFont="1" applyFill="1" applyBorder="1" applyAlignment="1">
      <alignment horizontal="left" vertical="center" wrapText="1"/>
    </xf>
    <xf numFmtId="0" fontId="9" fillId="6" borderId="16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2" fillId="29" borderId="13" xfId="0" applyFont="1" applyFill="1" applyBorder="1" applyAlignment="1">
      <alignment horizontal="left" vertical="center" wrapText="1"/>
    </xf>
    <xf numFmtId="0" fontId="2" fillId="29" borderId="12" xfId="0" applyFont="1" applyFill="1" applyBorder="1" applyAlignment="1">
      <alignment horizontal="left" vertical="center" wrapText="1"/>
    </xf>
    <xf numFmtId="0" fontId="2" fillId="29" borderId="11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left" vertical="center" wrapText="1"/>
    </xf>
    <xf numFmtId="0" fontId="9" fillId="3" borderId="11" xfId="0" applyFont="1" applyFill="1" applyBorder="1" applyAlignment="1">
      <alignment horizontal="left" vertical="center" wrapText="1"/>
    </xf>
    <xf numFmtId="0" fontId="9" fillId="31" borderId="13" xfId="0" applyFont="1" applyFill="1" applyBorder="1" applyAlignment="1">
      <alignment horizontal="left" vertical="center" wrapText="1"/>
    </xf>
    <xf numFmtId="0" fontId="9" fillId="31" borderId="12" xfId="0" applyFont="1" applyFill="1" applyBorder="1" applyAlignment="1">
      <alignment horizontal="left" vertical="center" wrapText="1"/>
    </xf>
    <xf numFmtId="0" fontId="9" fillId="31" borderId="11" xfId="0" applyFont="1" applyFill="1" applyBorder="1" applyAlignment="1">
      <alignment horizontal="left" vertical="center" wrapText="1"/>
    </xf>
    <xf numFmtId="0" fontId="9" fillId="6" borderId="24" xfId="0" applyFont="1" applyFill="1" applyBorder="1" applyAlignment="1">
      <alignment horizontal="left" vertical="center" wrapText="1"/>
    </xf>
    <xf numFmtId="0" fontId="9" fillId="6" borderId="23" xfId="0" applyFont="1" applyFill="1" applyBorder="1" applyAlignment="1">
      <alignment horizontal="left" vertical="center" wrapText="1"/>
    </xf>
    <xf numFmtId="0" fontId="9" fillId="6" borderId="22" xfId="0" applyFont="1" applyFill="1" applyBorder="1" applyAlignment="1">
      <alignment horizontal="left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0" fontId="9" fillId="31" borderId="12" xfId="0" applyFont="1" applyFill="1" applyBorder="1" applyAlignment="1">
      <alignment horizontal="left" vertical="center"/>
    </xf>
    <xf numFmtId="0" fontId="9" fillId="31" borderId="13" xfId="0" applyFont="1" applyFill="1" applyBorder="1" applyAlignment="1">
      <alignment horizontal="left" vertical="center"/>
    </xf>
    <xf numFmtId="0" fontId="10" fillId="6" borderId="15" xfId="0" applyFont="1" applyFill="1" applyBorder="1" applyAlignment="1">
      <alignment horizontal="center" vertical="center" wrapText="1"/>
    </xf>
    <xf numFmtId="0" fontId="47" fillId="41" borderId="27" xfId="0" applyFont="1" applyFill="1" applyBorder="1" applyAlignment="1">
      <alignment horizontal="center" vertical="center"/>
    </xf>
    <xf numFmtId="0" fontId="47" fillId="41" borderId="26" xfId="0" applyFont="1" applyFill="1" applyBorder="1" applyAlignment="1">
      <alignment horizontal="center" vertical="center"/>
    </xf>
    <xf numFmtId="0" fontId="35" fillId="32" borderId="0" xfId="5" applyFont="1" applyFill="1"/>
    <xf numFmtId="0" fontId="32" fillId="32" borderId="0" xfId="5" applyFont="1" applyFill="1"/>
    <xf numFmtId="0" fontId="32" fillId="32" borderId="0" xfId="5" applyFont="1" applyFill="1" applyAlignment="1">
      <alignment horizontal="left"/>
    </xf>
    <xf numFmtId="0" fontId="32" fillId="32" borderId="29" xfId="5" applyFont="1" applyFill="1" applyBorder="1" applyAlignment="1">
      <alignment horizontal="left"/>
    </xf>
    <xf numFmtId="0" fontId="42" fillId="32" borderId="18" xfId="5" applyFont="1" applyFill="1" applyBorder="1" applyAlignment="1"/>
  </cellXfs>
  <cellStyles count="7">
    <cellStyle name="Hiperlink" xfId="4" builtinId="8"/>
    <cellStyle name="Moeda" xfId="2" builtinId="4"/>
    <cellStyle name="Normal" xfId="0" builtinId="0"/>
    <cellStyle name="Normal 2" xfId="5" xr:uid="{233B6D3C-4CDC-4757-95FE-2CD8CC37439D}"/>
    <cellStyle name="Normal 2 3" xfId="6" xr:uid="{2DE65D72-D9AA-4099-93F6-C91AB906BB3A}"/>
    <cellStyle name="Porcentagem" xfId="3" builtinId="5"/>
    <cellStyle name="Vírgula" xfId="1" builtinId="3"/>
  </cellStyles>
  <dxfs count="5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numFmt numFmtId="167" formatCode="#,##0;\(#,##0\);\-"/>
    </dxf>
    <dxf>
      <font>
        <color theme="0"/>
      </font>
    </dxf>
    <dxf>
      <font>
        <color theme="0"/>
      </font>
    </dxf>
    <dxf>
      <fill>
        <patternFill>
          <bgColor theme="1" tint="0.34998626667073579"/>
        </patternFill>
      </fill>
    </dxf>
    <dxf>
      <alignment vertical="center"/>
    </dxf>
    <dxf>
      <alignment horizontal="center"/>
    </dxf>
    <dxf>
      <font>
        <color theme="0"/>
      </font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vertical="center"/>
    </dxf>
    <dxf>
      <font>
        <color theme="0"/>
      </font>
    </dxf>
    <dxf>
      <fill>
        <patternFill>
          <bgColor theme="1" tint="0.34998626667073579"/>
        </patternFill>
      </fill>
    </dxf>
    <dxf>
      <numFmt numFmtId="167" formatCode="#,##0;\(#,##0\);\-"/>
    </dxf>
    <dxf>
      <numFmt numFmtId="167" formatCode="#,##0;\(#,##0\);\-"/>
    </dxf>
    <dxf>
      <numFmt numFmtId="167" formatCode="#,##0;\(#,##0\);\-"/>
    </dxf>
    <dxf>
      <numFmt numFmtId="167" formatCode="#,##0;\(#,##0\);\-"/>
    </dxf>
    <dxf>
      <numFmt numFmtId="167" formatCode="#,##0;\(#,##0\);\-"/>
    </dxf>
    <dxf>
      <numFmt numFmtId="167" formatCode="#,##0;\(#,##0\);\-"/>
    </dxf>
    <dxf>
      <numFmt numFmtId="167" formatCode="#,##0;\(#,##0\);\-"/>
    </dxf>
    <dxf>
      <numFmt numFmtId="167" formatCode="#,##0;\(#,##0\);\-"/>
    </dxf>
    <dxf>
      <numFmt numFmtId="167" formatCode="#,##0;\(#,##0\);\-"/>
    </dxf>
    <dxf>
      <numFmt numFmtId="167" formatCode="#,##0;\(#,##0\);\-"/>
    </dxf>
    <dxf>
      <numFmt numFmtId="167" formatCode="#,##0;\(#,##0\);\-"/>
    </dxf>
    <dxf>
      <numFmt numFmtId="167" formatCode="#,##0;\(#,##0\);\-"/>
    </dxf>
    <dxf>
      <numFmt numFmtId="35" formatCode="_-* #,##0.00_-;\-* #,##0.00_-;_-* &quot;-&quot;??_-;_-@_-"/>
    </dxf>
    <dxf>
      <numFmt numFmtId="19" formatCode="dd/mm/yyyy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4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CE939B70-0763-4B95-804F-8E62B71FA50E}">
    <Anchor>
      <Comment id="{5A6634E8-85BE-4551-811E-069B3953EFCF}"/>
    </Anchor>
    <History>
      <Event time="2025-08-30T21:06:38.54" id="{D8C4204A-50E4-4DF6-8EF6-CB2DCACB932E}">
        <Attribution userId="S::lzocchi@sogest.com.br::3131819b-7a26-4a45-b4ce-44bba8ae8220" userName="Lorenzo Zocchi - Sogest" userProvider="AD"/>
        <Anchor>
          <Comment id="{5A6634E8-85BE-4551-811E-069B3953EFCF}"/>
        </Anchor>
        <Create/>
      </Event>
      <Event time="2025-08-30T21:06:38.54" id="{D4126B95-2ABD-4D22-914E-8EB801744C8F}">
        <Attribution userId="S::lzocchi@sogest.com.br::3131819b-7a26-4a45-b4ce-44bba8ae8220" userName="Lorenzo Zocchi - Sogest" userProvider="AD"/>
        <Anchor>
          <Comment id="{5A6634E8-85BE-4551-811E-069B3953EFCF}"/>
        </Anchor>
        <Assign userId="S::rgomes@sogest.com.br::41287d7e-108b-45e1-a4b9-1295f0ccbb93" userName="Renan Cervantes Gomes - Sogest" userProvider="AD"/>
      </Event>
      <Event time="2025-08-30T21:06:38.54" id="{A3AE3637-6129-47FE-B992-598A25736DEF}">
        <Attribution userId="S::lzocchi@sogest.com.br::3131819b-7a26-4a45-b4ce-44bba8ae8220" userName="Lorenzo Zocchi - Sogest" userProvider="AD"/>
        <Anchor>
          <Comment id="{5A6634E8-85BE-4551-811E-069B3953EFCF}"/>
        </Anchor>
        <SetTitle title="@Renan Cervantes Gomes - Sogest @Mateus Melges - Sogest mudar a estrutura de acordo com o modelo que impostei na versão &quot;preliminar&quot; (arquivo Maclinea)"/>
      </Event>
    </History>
  </Task>
</Task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ividas tribut&#225;rias'!A1"/><Relationship Id="rId3" Type="http://schemas.openxmlformats.org/officeDocument/2006/relationships/hyperlink" Target="#Estrutura_M&#237;nima_BEP!A1"/><Relationship Id="rId7" Type="http://schemas.openxmlformats.org/officeDocument/2006/relationships/hyperlink" Target="#'Custos e Despesas Estrutura'!A1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hyperlink" Target="#Premissas_COGS!A1"/><Relationship Id="rId11" Type="http://schemas.openxmlformats.org/officeDocument/2006/relationships/hyperlink" Target="#Empr&#233;stimos_e_Financiamento!A1"/><Relationship Id="rId5" Type="http://schemas.openxmlformats.org/officeDocument/2006/relationships/hyperlink" Target="#Premissas_Receita!A1"/><Relationship Id="rId10" Type="http://schemas.openxmlformats.org/officeDocument/2006/relationships/hyperlink" Target="#An&#225;lise_Rescis&#245;es_Estrutura!A1"/><Relationship Id="rId4" Type="http://schemas.openxmlformats.org/officeDocument/2006/relationships/hyperlink" Target="#Mapa_Endividamento!A1"/><Relationship Id="rId9" Type="http://schemas.openxmlformats.org/officeDocument/2006/relationships/hyperlink" Target="#Aging_fornecedore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Sum&#225;rio!A1"/><Relationship Id="rId1" Type="http://schemas.openxmlformats.org/officeDocument/2006/relationships/hyperlink" Target="#Mapa_Endividament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Sum&#225;rio!A1"/><Relationship Id="rId1" Type="http://schemas.openxmlformats.org/officeDocument/2006/relationships/hyperlink" Target="#Mapa_Endividament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48984</xdr:colOff>
      <xdr:row>2</xdr:row>
      <xdr:rowOff>45677</xdr:rowOff>
    </xdr:from>
    <xdr:ext cx="18219965" cy="10934068"/>
    <xdr:pic>
      <xdr:nvPicPr>
        <xdr:cNvPr id="41" name="Imagem 1">
          <a:extLst>
            <a:ext uri="{FF2B5EF4-FFF2-40B4-BE49-F238E27FC236}">
              <a16:creationId xmlns:a16="http://schemas.microsoft.com/office/drawing/2014/main" id="{464556F8-456F-4FE1-91A9-BACA203AE7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35000"/>
        </a:blip>
        <a:srcRect r="23543"/>
        <a:stretch>
          <a:fillRect/>
        </a:stretch>
      </xdr:blipFill>
      <xdr:spPr>
        <a:xfrm>
          <a:off x="231864" y="411437"/>
          <a:ext cx="18219965" cy="10934068"/>
        </a:xfrm>
        <a:prstGeom prst="rect">
          <a:avLst/>
        </a:prstGeom>
      </xdr:spPr>
    </xdr:pic>
    <xdr:clientData/>
  </xdr:oneCellAnchor>
  <xdr:oneCellAnchor>
    <xdr:from>
      <xdr:col>0</xdr:col>
      <xdr:colOff>553775</xdr:colOff>
      <xdr:row>0</xdr:row>
      <xdr:rowOff>88375</xdr:rowOff>
    </xdr:from>
    <xdr:ext cx="1863090" cy="495300"/>
    <xdr:pic>
      <xdr:nvPicPr>
        <xdr:cNvPr id="42" name="Imagem 2" descr="Maclinea | Brands of the World™ | Download vector logos and logotypes">
          <a:extLst>
            <a:ext uri="{FF2B5EF4-FFF2-40B4-BE49-F238E27FC236}">
              <a16:creationId xmlns:a16="http://schemas.microsoft.com/office/drawing/2014/main" id="{F4DEA8DB-5F24-4486-8461-09C3CA760D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295" b="35656"/>
        <a:stretch>
          <a:fillRect/>
        </a:stretch>
      </xdr:blipFill>
      <xdr:spPr bwMode="auto">
        <a:xfrm>
          <a:off x="180395" y="88375"/>
          <a:ext cx="186309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26533</xdr:colOff>
      <xdr:row>5</xdr:row>
      <xdr:rowOff>28133</xdr:rowOff>
    </xdr:from>
    <xdr:to>
      <xdr:col>4</xdr:col>
      <xdr:colOff>99060</xdr:colOff>
      <xdr:row>8</xdr:row>
      <xdr:rowOff>140154</xdr:rowOff>
    </xdr:to>
    <xdr:sp macro="" textlink="">
      <xdr:nvSpPr>
        <xdr:cNvPr id="44" name="Retângulo: Cantos Arredondados 4">
          <a:extLst>
            <a:ext uri="{FF2B5EF4-FFF2-40B4-BE49-F238E27FC236}">
              <a16:creationId xmlns:a16="http://schemas.microsoft.com/office/drawing/2014/main" id="{92B9F3FF-9FCC-4E0B-BCB7-02A69A3D4854}"/>
            </a:ext>
          </a:extLst>
        </xdr:cNvPr>
        <xdr:cNvSpPr/>
      </xdr:nvSpPr>
      <xdr:spPr>
        <a:xfrm>
          <a:off x="209413" y="942533"/>
          <a:ext cx="1901327" cy="66066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Entregáveis</a:t>
          </a:r>
        </a:p>
      </xdr:txBody>
    </xdr:sp>
    <xdr:clientData/>
  </xdr:twoCellAnchor>
  <xdr:twoCellAnchor>
    <xdr:from>
      <xdr:col>1</xdr:col>
      <xdr:colOff>75179</xdr:colOff>
      <xdr:row>9</xdr:row>
      <xdr:rowOff>107903</xdr:rowOff>
    </xdr:from>
    <xdr:to>
      <xdr:col>4</xdr:col>
      <xdr:colOff>50414</xdr:colOff>
      <xdr:row>11</xdr:row>
      <xdr:rowOff>65721</xdr:rowOff>
    </xdr:to>
    <xdr:sp macro="" textlink="">
      <xdr:nvSpPr>
        <xdr:cNvPr id="48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124F36-3B24-4559-A000-BEF7F92B2389}"/>
            </a:ext>
          </a:extLst>
        </xdr:cNvPr>
        <xdr:cNvSpPr/>
      </xdr:nvSpPr>
      <xdr:spPr>
        <a:xfrm>
          <a:off x="258059" y="1753823"/>
          <a:ext cx="1804035" cy="323578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050" b="0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Estrutura_Mínima_BEP</a:t>
          </a:r>
        </a:p>
      </xdr:txBody>
    </xdr:sp>
    <xdr:clientData/>
  </xdr:twoCellAnchor>
  <xdr:twoCellAnchor>
    <xdr:from>
      <xdr:col>4</xdr:col>
      <xdr:colOff>364123</xdr:colOff>
      <xdr:row>5</xdr:row>
      <xdr:rowOff>29925</xdr:rowOff>
    </xdr:from>
    <xdr:to>
      <xdr:col>7</xdr:col>
      <xdr:colOff>403861</xdr:colOff>
      <xdr:row>9</xdr:row>
      <xdr:rowOff>2992</xdr:rowOff>
    </xdr:to>
    <xdr:sp macro="" textlink="">
      <xdr:nvSpPr>
        <xdr:cNvPr id="49" name="Retângulo: Cantos Arredondados 9">
          <a:extLst>
            <a:ext uri="{FF2B5EF4-FFF2-40B4-BE49-F238E27FC236}">
              <a16:creationId xmlns:a16="http://schemas.microsoft.com/office/drawing/2014/main" id="{75A318A2-4405-4652-8A59-310232ED7623}"/>
            </a:ext>
          </a:extLst>
        </xdr:cNvPr>
        <xdr:cNvSpPr/>
      </xdr:nvSpPr>
      <xdr:spPr>
        <a:xfrm>
          <a:off x="2375803" y="944325"/>
          <a:ext cx="1868538" cy="704587"/>
        </a:xfrm>
        <a:prstGeom prst="roundRect">
          <a:avLst/>
        </a:prstGeom>
        <a:solidFill>
          <a:srgbClr val="FFE4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Elaboraçõs</a:t>
          </a:r>
          <a:r>
            <a:rPr lang="pt-BR" sz="12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 de Apoio: </a:t>
          </a:r>
        </a:p>
        <a:p>
          <a:pPr algn="l"/>
          <a:r>
            <a:rPr lang="pt-BR" sz="12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Maclinea &amp; Sogest</a:t>
          </a:r>
          <a:endParaRPr lang="pt-BR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>
    <xdr:from>
      <xdr:col>8</xdr:col>
      <xdr:colOff>15241</xdr:colOff>
      <xdr:row>5</xdr:row>
      <xdr:rowOff>16826</xdr:rowOff>
    </xdr:from>
    <xdr:to>
      <xdr:col>11</xdr:col>
      <xdr:colOff>95250</xdr:colOff>
      <xdr:row>8</xdr:row>
      <xdr:rowOff>169226</xdr:rowOff>
    </xdr:to>
    <xdr:sp macro="" textlink="">
      <xdr:nvSpPr>
        <xdr:cNvPr id="50" name="Retângulo: Cantos Arredondados 10">
          <a:extLst>
            <a:ext uri="{FF2B5EF4-FFF2-40B4-BE49-F238E27FC236}">
              <a16:creationId xmlns:a16="http://schemas.microsoft.com/office/drawing/2014/main" id="{DE1120BB-1614-452D-90FB-2690FA4D8F77}"/>
            </a:ext>
          </a:extLst>
        </xdr:cNvPr>
        <xdr:cNvSpPr/>
      </xdr:nvSpPr>
      <xdr:spPr>
        <a:xfrm>
          <a:off x="4465321" y="931226"/>
          <a:ext cx="1908809" cy="701040"/>
        </a:xfrm>
        <a:prstGeom prst="roundRect">
          <a:avLst/>
        </a:prstGeom>
        <a:solidFill>
          <a:srgbClr val="FF818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1">
              <a:solidFill>
                <a:schemeClr val="bg1"/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Documentos Originais</a:t>
          </a:r>
        </a:p>
      </xdr:txBody>
    </xdr:sp>
    <xdr:clientData/>
  </xdr:twoCellAnchor>
  <xdr:twoCellAnchor>
    <xdr:from>
      <xdr:col>1</xdr:col>
      <xdr:colOff>71369</xdr:colOff>
      <xdr:row>12</xdr:row>
      <xdr:rowOff>33470</xdr:rowOff>
    </xdr:from>
    <xdr:to>
      <xdr:col>4</xdr:col>
      <xdr:colOff>54224</xdr:colOff>
      <xdr:row>13</xdr:row>
      <xdr:rowOff>176345</xdr:rowOff>
    </xdr:to>
    <xdr:sp macro="" textlink="">
      <xdr:nvSpPr>
        <xdr:cNvPr id="51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F35180-71FA-4831-B27D-79CFFA409B27}"/>
            </a:ext>
          </a:extLst>
        </xdr:cNvPr>
        <xdr:cNvSpPr/>
      </xdr:nvSpPr>
      <xdr:spPr>
        <a:xfrm>
          <a:off x="254249" y="2228030"/>
          <a:ext cx="1811655" cy="32575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050" b="0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Mapa_Endividamento</a:t>
          </a:r>
        </a:p>
      </xdr:txBody>
    </xdr:sp>
    <xdr:clientData/>
  </xdr:twoCellAnchor>
  <xdr:twoCellAnchor>
    <xdr:from>
      <xdr:col>4</xdr:col>
      <xdr:colOff>390660</xdr:colOff>
      <xdr:row>9</xdr:row>
      <xdr:rowOff>114112</xdr:rowOff>
    </xdr:from>
    <xdr:to>
      <xdr:col>7</xdr:col>
      <xdr:colOff>377324</xdr:colOff>
      <xdr:row>11</xdr:row>
      <xdr:rowOff>84928</xdr:rowOff>
    </xdr:to>
    <xdr:sp macro="" textlink="">
      <xdr:nvSpPr>
        <xdr:cNvPr id="54" name="Retângulo: Cantos Arredondados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8C6110-2568-4873-877E-A3BE4B32EEEC}"/>
            </a:ext>
          </a:extLst>
        </xdr:cNvPr>
        <xdr:cNvSpPr/>
      </xdr:nvSpPr>
      <xdr:spPr>
        <a:xfrm>
          <a:off x="2402340" y="1760032"/>
          <a:ext cx="1815464" cy="336576"/>
        </a:xfrm>
        <a:prstGeom prst="roundRect">
          <a:avLst/>
        </a:prstGeom>
        <a:solidFill>
          <a:srgbClr val="FFE4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050" b="0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Premissas_Receita</a:t>
          </a:r>
        </a:p>
      </xdr:txBody>
    </xdr:sp>
    <xdr:clientData/>
  </xdr:twoCellAnchor>
  <xdr:twoCellAnchor>
    <xdr:from>
      <xdr:col>4</xdr:col>
      <xdr:colOff>391613</xdr:colOff>
      <xdr:row>12</xdr:row>
      <xdr:rowOff>13168</xdr:rowOff>
    </xdr:from>
    <xdr:to>
      <xdr:col>7</xdr:col>
      <xdr:colOff>376372</xdr:colOff>
      <xdr:row>14</xdr:row>
      <xdr:rowOff>1739</xdr:rowOff>
    </xdr:to>
    <xdr:sp macro="" textlink="">
      <xdr:nvSpPr>
        <xdr:cNvPr id="55" name="Retângulo: Cantos Arredondados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7051C78-9F52-4DEA-BA9D-CB47A35B3689}"/>
            </a:ext>
          </a:extLst>
        </xdr:cNvPr>
        <xdr:cNvSpPr/>
      </xdr:nvSpPr>
      <xdr:spPr>
        <a:xfrm>
          <a:off x="2403293" y="2207728"/>
          <a:ext cx="1813559" cy="354331"/>
        </a:xfrm>
        <a:prstGeom prst="roundRect">
          <a:avLst/>
        </a:prstGeom>
        <a:solidFill>
          <a:srgbClr val="FFE4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050" b="0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Premissas_COGS</a:t>
          </a:r>
        </a:p>
      </xdr:txBody>
    </xdr:sp>
    <xdr:clientData/>
  </xdr:twoCellAnchor>
  <xdr:twoCellAnchor>
    <xdr:from>
      <xdr:col>4</xdr:col>
      <xdr:colOff>400049</xdr:colOff>
      <xdr:row>14</xdr:row>
      <xdr:rowOff>112859</xdr:rowOff>
    </xdr:from>
    <xdr:to>
      <xdr:col>7</xdr:col>
      <xdr:colOff>367936</xdr:colOff>
      <xdr:row>16</xdr:row>
      <xdr:rowOff>95712</xdr:rowOff>
    </xdr:to>
    <xdr:sp macro="" textlink="">
      <xdr:nvSpPr>
        <xdr:cNvPr id="56" name="Retângulo: Cantos Arredondados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049649D-CB9D-4480-BFF6-C07FD5E57EFE}"/>
            </a:ext>
          </a:extLst>
        </xdr:cNvPr>
        <xdr:cNvSpPr/>
      </xdr:nvSpPr>
      <xdr:spPr>
        <a:xfrm>
          <a:off x="2411729" y="2673179"/>
          <a:ext cx="1796687" cy="348613"/>
        </a:xfrm>
        <a:prstGeom prst="roundRect">
          <a:avLst/>
        </a:prstGeom>
        <a:solidFill>
          <a:srgbClr val="FFE4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050" b="0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Custos e Despesas Estrutura</a:t>
          </a:r>
        </a:p>
      </xdr:txBody>
    </xdr:sp>
    <xdr:clientData/>
  </xdr:twoCellAnchor>
  <xdr:twoCellAnchor>
    <xdr:from>
      <xdr:col>4</xdr:col>
      <xdr:colOff>397327</xdr:colOff>
      <xdr:row>17</xdr:row>
      <xdr:rowOff>23952</xdr:rowOff>
    </xdr:from>
    <xdr:to>
      <xdr:col>7</xdr:col>
      <xdr:colOff>370657</xdr:colOff>
      <xdr:row>18</xdr:row>
      <xdr:rowOff>168459</xdr:rowOff>
    </xdr:to>
    <xdr:sp macro="" textlink="">
      <xdr:nvSpPr>
        <xdr:cNvPr id="57" name="Retângulo: Cantos Arredondados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EB1B015-4A0F-4658-BA9C-34BAFEF1EDFF}"/>
            </a:ext>
          </a:extLst>
        </xdr:cNvPr>
        <xdr:cNvSpPr/>
      </xdr:nvSpPr>
      <xdr:spPr>
        <a:xfrm>
          <a:off x="2409007" y="3132912"/>
          <a:ext cx="1802130" cy="327387"/>
        </a:xfrm>
        <a:prstGeom prst="roundRect">
          <a:avLst/>
        </a:prstGeom>
        <a:solidFill>
          <a:srgbClr val="FFE4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050" b="0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Dividas tributárias</a:t>
          </a:r>
        </a:p>
      </xdr:txBody>
    </xdr:sp>
    <xdr:clientData/>
  </xdr:twoCellAnchor>
  <xdr:twoCellAnchor>
    <xdr:from>
      <xdr:col>4</xdr:col>
      <xdr:colOff>417055</xdr:colOff>
      <xdr:row>19</xdr:row>
      <xdr:rowOff>96701</xdr:rowOff>
    </xdr:from>
    <xdr:to>
      <xdr:col>7</xdr:col>
      <xdr:colOff>350929</xdr:colOff>
      <xdr:row>21</xdr:row>
      <xdr:rowOff>52885</xdr:rowOff>
    </xdr:to>
    <xdr:sp macro="" textlink="">
      <xdr:nvSpPr>
        <xdr:cNvPr id="59" name="Retângulo: Cantos Arredondados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C1F2409-14E7-4FC3-97A5-A574D586D9CD}"/>
            </a:ext>
          </a:extLst>
        </xdr:cNvPr>
        <xdr:cNvSpPr/>
      </xdr:nvSpPr>
      <xdr:spPr>
        <a:xfrm>
          <a:off x="2428735" y="3571421"/>
          <a:ext cx="1762674" cy="321944"/>
        </a:xfrm>
        <a:prstGeom prst="roundRect">
          <a:avLst/>
        </a:prstGeom>
        <a:solidFill>
          <a:srgbClr val="FFE4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050" b="0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Aging_fornecedores</a:t>
          </a:r>
        </a:p>
      </xdr:txBody>
    </xdr:sp>
    <xdr:clientData/>
  </xdr:twoCellAnchor>
  <xdr:twoCellAnchor>
    <xdr:from>
      <xdr:col>8</xdr:col>
      <xdr:colOff>25845</xdr:colOff>
      <xdr:row>9</xdr:row>
      <xdr:rowOff>149853</xdr:rowOff>
    </xdr:from>
    <xdr:to>
      <xdr:col>11</xdr:col>
      <xdr:colOff>84645</xdr:colOff>
      <xdr:row>11</xdr:row>
      <xdr:rowOff>135222</xdr:rowOff>
    </xdr:to>
    <xdr:sp macro="" textlink="">
      <xdr:nvSpPr>
        <xdr:cNvPr id="61" name="Retângulo: Cantos Arredondados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F3AA24E-739B-426E-8036-9CC4B5CDC64F}"/>
            </a:ext>
          </a:extLst>
        </xdr:cNvPr>
        <xdr:cNvSpPr/>
      </xdr:nvSpPr>
      <xdr:spPr>
        <a:xfrm>
          <a:off x="4475925" y="1795773"/>
          <a:ext cx="1887600" cy="351129"/>
        </a:xfrm>
        <a:prstGeom prst="roundRect">
          <a:avLst/>
        </a:prstGeom>
        <a:solidFill>
          <a:srgbClr val="FF818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050" b="0" i="1">
              <a:solidFill>
                <a:schemeClr val="bg1"/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Análise_Rescisões_Estrutura</a:t>
          </a:r>
        </a:p>
      </xdr:txBody>
    </xdr:sp>
    <xdr:clientData/>
  </xdr:twoCellAnchor>
  <xdr:twoCellAnchor>
    <xdr:from>
      <xdr:col>8</xdr:col>
      <xdr:colOff>22035</xdr:colOff>
      <xdr:row>12</xdr:row>
      <xdr:rowOff>115850</xdr:rowOff>
    </xdr:from>
    <xdr:to>
      <xdr:col>11</xdr:col>
      <xdr:colOff>88455</xdr:colOff>
      <xdr:row>14</xdr:row>
      <xdr:rowOff>101219</xdr:rowOff>
    </xdr:to>
    <xdr:sp macro="" textlink="">
      <xdr:nvSpPr>
        <xdr:cNvPr id="82" name="Retângulo: Cantos Arredondados 2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2D60EEB-52A4-4B9C-91A2-6CBEAC0A7F01}"/>
            </a:ext>
          </a:extLst>
        </xdr:cNvPr>
        <xdr:cNvSpPr/>
      </xdr:nvSpPr>
      <xdr:spPr>
        <a:xfrm>
          <a:off x="4472115" y="2310410"/>
          <a:ext cx="1895220" cy="351129"/>
        </a:xfrm>
        <a:prstGeom prst="roundRect">
          <a:avLst/>
        </a:prstGeom>
        <a:solidFill>
          <a:srgbClr val="FF818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050" b="0" i="1">
              <a:solidFill>
                <a:schemeClr val="bg1"/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Empréstimos_e_Financiamento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891540</xdr:colOff>
      <xdr:row>0</xdr:row>
      <xdr:rowOff>22860</xdr:rowOff>
    </xdr:from>
    <xdr:to>
      <xdr:col>13</xdr:col>
      <xdr:colOff>1663177</xdr:colOff>
      <xdr:row>1</xdr:row>
      <xdr:rowOff>169424</xdr:rowOff>
    </xdr:to>
    <xdr:sp macro="" textlink="">
      <xdr:nvSpPr>
        <xdr:cNvPr id="3" name="Seta: para a Direit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2A608E-8299-442A-9FCD-6C244C0BB651}"/>
            </a:ext>
          </a:extLst>
        </xdr:cNvPr>
        <xdr:cNvSpPr/>
      </xdr:nvSpPr>
      <xdr:spPr>
        <a:xfrm flipH="1">
          <a:off x="9083040" y="22860"/>
          <a:ext cx="771637" cy="329444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SUMÁRIO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134471</xdr:colOff>
      <xdr:row>0</xdr:row>
      <xdr:rowOff>0</xdr:rowOff>
    </xdr:from>
    <xdr:to>
      <xdr:col>10</xdr:col>
      <xdr:colOff>906108</xdr:colOff>
      <xdr:row>1</xdr:row>
      <xdr:rowOff>150150</xdr:rowOff>
    </xdr:to>
    <xdr:sp macro="" textlink="">
      <xdr:nvSpPr>
        <xdr:cNvPr id="2" name="Seta: para a Direit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95D57-2CCA-43AB-AA0A-4571426D2378}"/>
            </a:ext>
          </a:extLst>
        </xdr:cNvPr>
        <xdr:cNvSpPr/>
      </xdr:nvSpPr>
      <xdr:spPr>
        <a:xfrm flipH="1">
          <a:off x="8507506" y="0"/>
          <a:ext cx="771637" cy="329444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SUMÁRIO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119269</xdr:colOff>
      <xdr:row>0</xdr:row>
      <xdr:rowOff>46382</xdr:rowOff>
    </xdr:from>
    <xdr:to>
      <xdr:col>6</xdr:col>
      <xdr:colOff>742122</xdr:colOff>
      <xdr:row>1</xdr:row>
      <xdr:rowOff>165653</xdr:rowOff>
    </xdr:to>
    <xdr:sp macro="" textlink="">
      <xdr:nvSpPr>
        <xdr:cNvPr id="3" name="Retângulo: Cantos Arredondado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B0931C-B5A1-4B29-AE4D-05B22783D44A}"/>
            </a:ext>
          </a:extLst>
        </xdr:cNvPr>
        <xdr:cNvSpPr/>
      </xdr:nvSpPr>
      <xdr:spPr>
        <a:xfrm>
          <a:off x="3312049" y="48287"/>
          <a:ext cx="1158158" cy="3021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900" b="0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Mapa_Endividamento</a:t>
          </a:r>
        </a:p>
      </xdr:txBody>
    </xdr:sp>
    <xdr:clientData/>
  </xdr:twoCellAnchor>
  <xdr:twoCellAnchor>
    <xdr:from>
      <xdr:col>20</xdr:col>
      <xdr:colOff>119269</xdr:colOff>
      <xdr:row>0</xdr:row>
      <xdr:rowOff>46382</xdr:rowOff>
    </xdr:from>
    <xdr:to>
      <xdr:col>21</xdr:col>
      <xdr:colOff>742122</xdr:colOff>
      <xdr:row>1</xdr:row>
      <xdr:rowOff>165653</xdr:rowOff>
    </xdr:to>
    <xdr:sp macro="" textlink="">
      <xdr:nvSpPr>
        <xdr:cNvPr id="4" name="Retângulo: Cantos Arredondado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25F471-8579-407C-BF00-5CF7D01667F6}"/>
            </a:ext>
          </a:extLst>
        </xdr:cNvPr>
        <xdr:cNvSpPr/>
      </xdr:nvSpPr>
      <xdr:spPr>
        <a:xfrm>
          <a:off x="12884674" y="48287"/>
          <a:ext cx="1158158" cy="30215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900" b="0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Mapa_Endividamento</a:t>
          </a:r>
        </a:p>
      </xdr:txBody>
    </xdr:sp>
    <xdr:clientData/>
  </xdr:twoCellAnchor>
  <xdr:twoCellAnchor>
    <xdr:from>
      <xdr:col>3</xdr:col>
      <xdr:colOff>781879</xdr:colOff>
      <xdr:row>0</xdr:row>
      <xdr:rowOff>19877</xdr:rowOff>
    </xdr:from>
    <xdr:to>
      <xdr:col>4</xdr:col>
      <xdr:colOff>639116</xdr:colOff>
      <xdr:row>1</xdr:row>
      <xdr:rowOff>163791</xdr:rowOff>
    </xdr:to>
    <xdr:sp macro="" textlink="">
      <xdr:nvSpPr>
        <xdr:cNvPr id="2" name="Seta: para a Direita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646390-2178-4AB2-9754-D23E41B0A50C}"/>
            </a:ext>
          </a:extLst>
        </xdr:cNvPr>
        <xdr:cNvSpPr/>
      </xdr:nvSpPr>
      <xdr:spPr>
        <a:xfrm flipH="1">
          <a:off x="3770244" y="19877"/>
          <a:ext cx="771637" cy="329444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SUMÁRIO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0</xdr:row>
      <xdr:rowOff>83820</xdr:rowOff>
    </xdr:from>
    <xdr:to>
      <xdr:col>15</xdr:col>
      <xdr:colOff>261097</xdr:colOff>
      <xdr:row>2</xdr:row>
      <xdr:rowOff>39884</xdr:rowOff>
    </xdr:to>
    <xdr:sp macro="" textlink="">
      <xdr:nvSpPr>
        <xdr:cNvPr id="2" name="Seta: para a Direit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0DD41B-98DA-4508-9210-974ABFEA93A8}"/>
            </a:ext>
          </a:extLst>
        </xdr:cNvPr>
        <xdr:cNvSpPr/>
      </xdr:nvSpPr>
      <xdr:spPr>
        <a:xfrm flipH="1">
          <a:off x="7490460" y="83820"/>
          <a:ext cx="771637" cy="329444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SUMÁRIO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205740</xdr:colOff>
      <xdr:row>0</xdr:row>
      <xdr:rowOff>114300</xdr:rowOff>
    </xdr:from>
    <xdr:to>
      <xdr:col>11</xdr:col>
      <xdr:colOff>131557</xdr:colOff>
      <xdr:row>2</xdr:row>
      <xdr:rowOff>70364</xdr:rowOff>
    </xdr:to>
    <xdr:sp macro="" textlink="">
      <xdr:nvSpPr>
        <xdr:cNvPr id="2" name="Seta: para a Direit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FF1A12-1EA4-445F-ADEC-C0D16728D298}"/>
            </a:ext>
          </a:extLst>
        </xdr:cNvPr>
        <xdr:cNvSpPr/>
      </xdr:nvSpPr>
      <xdr:spPr>
        <a:xfrm flipH="1">
          <a:off x="4503420" y="114300"/>
          <a:ext cx="771637" cy="329444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SUMÁRIO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1484244</xdr:colOff>
      <xdr:row>0</xdr:row>
      <xdr:rowOff>106017</xdr:rowOff>
    </xdr:from>
    <xdr:to>
      <xdr:col>1</xdr:col>
      <xdr:colOff>2255881</xdr:colOff>
      <xdr:row>1</xdr:row>
      <xdr:rowOff>249931</xdr:rowOff>
    </xdr:to>
    <xdr:sp macro="" textlink="">
      <xdr:nvSpPr>
        <xdr:cNvPr id="2" name="Seta: para a Direit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192A05-3753-4632-A346-BEE8E27F7EDB}"/>
            </a:ext>
          </a:extLst>
        </xdr:cNvPr>
        <xdr:cNvSpPr/>
      </xdr:nvSpPr>
      <xdr:spPr>
        <a:xfrm flipH="1">
          <a:off x="1669774" y="106017"/>
          <a:ext cx="771637" cy="329444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SUMÁRIO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0</xdr:row>
      <xdr:rowOff>114300</xdr:rowOff>
    </xdr:from>
    <xdr:to>
      <xdr:col>9</xdr:col>
      <xdr:colOff>575310</xdr:colOff>
      <xdr:row>2</xdr:row>
      <xdr:rowOff>74295</xdr:rowOff>
    </xdr:to>
    <xdr:sp macro="" textlink="">
      <xdr:nvSpPr>
        <xdr:cNvPr id="3" name="Retângulo: Cantos Arredondado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70B53D-AE97-4AF2-8660-708EB617D062}"/>
            </a:ext>
          </a:extLst>
        </xdr:cNvPr>
        <xdr:cNvSpPr/>
      </xdr:nvSpPr>
      <xdr:spPr>
        <a:xfrm>
          <a:off x="5000625" y="114300"/>
          <a:ext cx="1062990" cy="32194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050" b="0" i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ADLaM Display" panose="020F0502020204030204" pitchFamily="2" charset="0"/>
              <a:cs typeface="ADLaM Display" panose="020F0502020204030204" pitchFamily="2" charset="0"/>
            </a:rPr>
            <a:t>Mapa_Endividamento</a:t>
          </a:r>
        </a:p>
      </xdr:txBody>
    </xdr:sp>
    <xdr:clientData/>
  </xdr:twoCellAnchor>
  <xdr:twoCellAnchor>
    <xdr:from>
      <xdr:col>5</xdr:col>
      <xdr:colOff>541020</xdr:colOff>
      <xdr:row>0</xdr:row>
      <xdr:rowOff>68580</xdr:rowOff>
    </xdr:from>
    <xdr:to>
      <xdr:col>7</xdr:col>
      <xdr:colOff>116317</xdr:colOff>
      <xdr:row>2</xdr:row>
      <xdr:rowOff>32264</xdr:rowOff>
    </xdr:to>
    <xdr:sp macro="" textlink="">
      <xdr:nvSpPr>
        <xdr:cNvPr id="2" name="Seta: para a Direita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66F6B-B0F1-49CB-BFC4-A608CD029481}"/>
            </a:ext>
          </a:extLst>
        </xdr:cNvPr>
        <xdr:cNvSpPr/>
      </xdr:nvSpPr>
      <xdr:spPr>
        <a:xfrm flipH="1">
          <a:off x="7284720" y="68580"/>
          <a:ext cx="771637" cy="329444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SUMÁRIO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11</xdr:col>
      <xdr:colOff>18602</xdr:colOff>
      <xdr:row>1</xdr:row>
      <xdr:rowOff>150150</xdr:rowOff>
    </xdr:to>
    <xdr:sp macro="" textlink="">
      <xdr:nvSpPr>
        <xdr:cNvPr id="2" name="Seta: para a Direit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619A8B-E41A-4100-90DC-1F301D4B15B3}"/>
            </a:ext>
          </a:extLst>
        </xdr:cNvPr>
        <xdr:cNvSpPr/>
      </xdr:nvSpPr>
      <xdr:spPr>
        <a:xfrm flipH="1">
          <a:off x="7288306" y="0"/>
          <a:ext cx="771637" cy="329444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SUMÁRIO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38100</xdr:rowOff>
    </xdr:from>
    <xdr:to>
      <xdr:col>4</xdr:col>
      <xdr:colOff>824977</xdr:colOff>
      <xdr:row>1</xdr:row>
      <xdr:rowOff>169424</xdr:rowOff>
    </xdr:to>
    <xdr:sp macro="" textlink="">
      <xdr:nvSpPr>
        <xdr:cNvPr id="2" name="Seta: para a Direit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ED4415-7E34-4B23-AF9B-ED8EF2385FB4}"/>
            </a:ext>
          </a:extLst>
        </xdr:cNvPr>
        <xdr:cNvSpPr/>
      </xdr:nvSpPr>
      <xdr:spPr>
        <a:xfrm flipH="1">
          <a:off x="7109460" y="38100"/>
          <a:ext cx="771637" cy="329444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SUMÁRIO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Renan Cervantes Gomes - Sogest" id="{F14005AE-7C2A-4216-91FD-3CF910CAD9AF}" userId="rgomes@sogest.com.br" providerId="PeoplePicker"/>
  <person displayName="Mateus Melges" id="{FE425448-1356-4B98-ACCF-648191264545}" userId="mmelges@sogest.com.br" providerId="PeoplePicker"/>
  <person displayName="Renan Cervantes Gomes - Sogest" id="{F4E4D206-7AA7-44CE-8609-E101803653C4}" userId="S::rgomes@sogest.com.br::41287d7e-108b-45e1-a4b9-1295f0ccbb93" providerId="AD"/>
  <person displayName="Lorenzo Zocchi - Sogest" id="{A97D178D-9E35-4ECD-91F3-B1BA83DCD7E6}" userId="S::lzocchi@sogest.com.br::3131819b-7a26-4a45-b4ce-44bba8ae8220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sites/MACLINEA-Restructuring/Documentos%20Compartilhados/Restructuring/202508_Maclinea_Reorganization_Analysis_SOGEST_V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N GOMES" refreshedDate="45929.627183449076" createdVersion="8" refreshedVersion="8" minRefreshableVersion="3" recordCount="1650" xr:uid="{8F86B0DD-D8D2-487D-8D4C-B4470221A088}">
  <cacheSource type="worksheet">
    <worksheetSource name="Tabela1" r:id="rId2"/>
  </cacheSource>
  <cacheFields count="9">
    <cacheField name="Valor Pendente " numFmtId="0">
      <sharedItems containsSemiMixedTypes="0" containsString="0" containsNumber="1" minValue="5.38" maxValue="100130.28"/>
    </cacheField>
    <cacheField name="DataVcto" numFmtId="14">
      <sharedItems containsDate="1" containsMixedTypes="1" minDate="2025-02-10T00:00:00" maxDate="2026-12-18T00:00:00"/>
    </cacheField>
    <cacheField name="Classificação" numFmtId="1">
      <sharedItems containsMixedTypes="1" containsNumber="1" containsInteger="1" minValue="-203" maxValue="472"/>
    </cacheField>
    <cacheField name="Classificação2" numFmtId="1">
      <sharedItems count="11">
        <s v="5. A vencer: 0-30"/>
        <s v="6. A vencer: 30-60"/>
        <s v="4. Vencido: 0-30"/>
        <s v="7. A vencer: 60-90"/>
        <s v="8. A vencer: &gt;90"/>
        <s v="2. Vencido: 60-180"/>
        <s v="7. N informado"/>
        <s v="3. Vencido: 30-60"/>
        <s v="1. Vencido: &gt;180"/>
        <e v="#N/A" u="1"/>
        <e v="#VALUE!" u="1"/>
      </sharedItems>
    </cacheField>
    <cacheField name="Nome" numFmtId="0">
      <sharedItems count="411">
        <s v="MVA"/>
        <s v="FG - CURITIBA"/>
        <s v="OURO PRETO"/>
        <s v="PAG"/>
        <s v="METALPAR"/>
        <s v="MUNDIAL PRINT"/>
        <s v="RUBBERMAX"/>
        <s v="A. BETTEGA"/>
        <s v="COFACO"/>
        <s v="FESTO"/>
        <s v="KRAUS NAIMER"/>
        <s v="PARINOX"/>
        <s v="SAPIENS"/>
        <s v="STEELALLOY"/>
        <s v="WEG - MOTORES"/>
        <s v="DM ENGRENAGENS"/>
        <s v="NORMATIC"/>
        <s v="CONSULT-AUDITORIA"/>
        <s v="TECNOVAPOR"/>
        <s v="ASTEN"/>
        <s v="GEFRAN"/>
        <s v="CAROLFIX"/>
        <s v="WASINGER"/>
        <s v="CORREIAS SCHNEIDER"/>
        <s v="ALSCO BRASIL"/>
        <s v="LENZI - METROLOGIA"/>
        <s v="CAMOZZI DO BRASIL"/>
        <s v="ATI BRASIL"/>
        <s v="PHOENIX CONTACT"/>
        <s v="ROLPASA"/>
        <s v="CRV INDUSTRIAL"/>
        <s v="REYMASTER"/>
        <s v="STM DO BRASIL"/>
        <s v="FG - ITAJAI"/>
        <s v="OBR - JOINVILLE"/>
        <s v="FESMA - ARUJA"/>
        <s v="KRG"/>
        <s v="METALTEX"/>
        <s v="LEITZ - RS"/>
        <s v="POLETO COMERCIAL"/>
        <s v="EFITRANS - SP"/>
        <s v="INGRAX"/>
        <s v="MECTROL - BAURU"/>
        <s v="CASA DO BORRACHEIRO"/>
        <s v="CASILLO ADVOGADOS"/>
        <s v="PCR - PR"/>
        <s v="CIA DA BORRACHA"/>
        <s v="SEW - JOINVILLE"/>
        <s v="USIMOLD"/>
        <s v="IANCO"/>
        <s v="LMP USINAGEM"/>
        <s v="ACOS FAVORIT - CTBA"/>
        <s v="BELVEDERE"/>
        <s v="CASSOL-VILA HAUER"/>
        <s v="NUCLEOTEC-ASSESSORIA"/>
        <s v="SMC DO BRASIL"/>
        <s v="RONAFER"/>
        <s v="ACOS ROMAN"/>
        <s v="TRENTINI - ATACADO"/>
        <s v="AUTOMATIC - LUZERNA"/>
        <s v="KALUNGA - SP"/>
        <s v="GLUEPOTSERVICE-PETER"/>
        <s v="CABOS LAPP BRASIL"/>
        <s v="SCHNEIDER - CAJAMAR"/>
        <s v="NOVA ERA - CUNHA"/>
        <s v="RBS TOOLS"/>
        <s v="USIPRINT"/>
        <s v="ARCELORMITTAL - PR"/>
        <s v="FLEXOPOL POLIURETANO"/>
        <s v="BC INDUSTRIAL"/>
        <s v="SENSORVILLE"/>
        <s v="MATERCIC"/>
        <s v="FAISTEEL"/>
        <s v="ROLEMIX"/>
        <s v="METALFIM"/>
        <s v="EXP. SAO MIGUEL-CHAP"/>
        <s v="NS LUZZI ESCOVAS"/>
        <s v="LUMIMUNDI - PRESEL"/>
        <s v="ACSO"/>
        <s v="MKRAFT"/>
        <s v="OXIFER - SEBASTIAO"/>
        <s v="ANDRA - CTBA"/>
        <s v="POCOL "/>
        <s v="RPA - SECO"/>
        <s v="B2 MAQUINAS"/>
        <s v="AUTOIND BRASIL"/>
        <s v="PODIUM MANGUEIRAS"/>
        <s v="BIGTOOLS - CURITIBA"/>
        <s v="EFITRANS - SC"/>
        <s v="EXP. SAO MIGUEL-JOIN"/>
        <s v="FITASPACK"/>
        <s v="MICROMECANICA - SC"/>
        <s v="FJ PECAS"/>
        <s v="PNEUMAX- ITALSERVICE"/>
        <s v="EXP. SAO MIGUEL-BLUM"/>
        <s v="ENGELIGAS"/>
        <s v="RR MANGUEIRAS"/>
        <s v="SMA FERRAMENTAS"/>
        <s v="C.O.MUELLER - ARAUCA"/>
        <s v="NEW COMPANY"/>
        <s v="CONTINENTAL - JOIN "/>
        <s v="ARJIRE - SP"/>
        <s v="MK REPRESENTACAO"/>
        <s v="F.R. MARTINS "/>
        <s v="AMV BORRACHAS "/>
        <s v="AUGE BRASIL"/>
        <s v="MAXI GRAFICA"/>
        <s v="MAX INDUSTRIA "/>
        <s v="DELUPO"/>
        <s v="IFM - JOINVILLE"/>
        <s v="AMB UNIFORMES"/>
        <s v="EVEREST GRAFICA"/>
        <s v="EXP. SAO MIGUEL-CAMP"/>
        <s v="BRAVOLUZ"/>
        <s v="M&amp;H "/>
        <s v="JAMEF - BAURU"/>
        <s v="PAESE - SC"/>
        <s v="IBG CRYO - CURITIBA"/>
        <s v="SUPER-PRO - SC"/>
        <s v="OBR AMORTECEDORES"/>
        <s v="J.O.F. SOLUCOES"/>
        <s v="TRANSFACE - SP"/>
        <s v="TORNEARIA PRECIMAX "/>
        <s v="GUNTER METALL"/>
        <s v="NECTECH"/>
        <s v="EXP. SAO MIGUEL-CTBA"/>
        <s v="TESE ELECTRIC"/>
        <s v="MAXIMA CURITIBA"/>
        <s v="PAESE - RS"/>
        <s v="POLUS INSTRUMENTOS"/>
        <s v="TREVIZ"/>
        <s v="RESIHEAT RESISTENCIA"/>
        <s v="JAMEF - OSASCO"/>
        <s v="ELLOLIMP"/>
        <s v="ACRE CAXIAS"/>
        <s v="EBAZAR COM - SP"/>
        <s v="MEGAMAMUTE"/>
        <s v="PROJETARE "/>
        <s v="CENTER PECAS"/>
        <s v="ELETRORASTRO-SITE"/>
        <s v="IDEAL PECAS"/>
        <s v="WORKSPACE"/>
        <s v="GIGANTEC"/>
        <s v="FERREIRA LOGISTICA "/>
        <s v="VIKINGS DIGITAL"/>
        <s v="CABRAL PISOS"/>
        <s v="CLARO - SC"/>
        <s v="PWB REPRESENTACAO"/>
        <s v="KOERICH"/>
        <s v="FRIGELAR "/>
        <s v="LEVEROS "/>
        <s v="MAGAZINE LUIZA"/>
        <s v="TRANSFACE - RS"/>
        <s v="IPLACE"/>
        <s v="HAUSIER METALURGICA"/>
        <s v="RACK FORT"/>
        <s v="X LASER"/>
        <s v="EMBALAGI SOLUCOES"/>
        <s v="HPE - BRASIL"/>
        <s v="LIGTH DISTRIBUIDORA"/>
        <s v="MERATI"/>
        <s v="FASHBRA"/>
        <s v="A CONCEPT CAR"/>
        <s v="TORO TECNOLOGIA"/>
        <s v="AODD BOMBAS"/>
        <s v="SALVIATO REDUTORES "/>
        <s v="MAGAZINE LUIZA PR"/>
        <s v="KS VARIEDADES"/>
        <s v="ALADDIN LAMPADAS"/>
        <s v="MAX ATACADO SP LTDA"/>
        <s v="EFITRANS - PR"/>
        <s v="DIMENSIONAL BRASIL SOLUCOES LT"/>
        <s v="TESE ELECTRIC BRASIL LTDA"/>
        <s v="COFACO FABRICADORA DE CORREIAS"/>
        <s v="VITAL INDUSTRIA C ACO LTDA"/>
        <s v="FP INDUSTRIA LTDA"/>
        <s v="M V A ELETRONICA INDL LTDA"/>
        <s v="EIKON ENERGIA LTDA"/>
        <s v="UVW COMPUTACAO GRAFICA LTDA ME"/>
        <s v="NEW COMPANY PINTURA ELETROSTAT"/>
        <s v="RBS TOOLS COMERCIO DE FERRAMEN"/>
        <s v="VAN DER H I I EXPORTACAO LTDA"/>
        <s v="MUNDIAL PRINT LTDA"/>
        <s v="SANREI INSTALACOES DE EQUIPAME"/>
        <s v="ACO IDEAL LTDA"/>
        <s v="WEG EQUIPAMENTOS ELETRICOS SA"/>
        <s v="PHOENIX CONTACT IND COM LTDA"/>
        <s v="PARANA METALIZACOES LTDA"/>
        <s v="EPLAN BRASIL LTDA"/>
        <s v="SCHNEIDER ELECTRIC"/>
        <s v="IVEMA"/>
        <s v="RONAFER INDUSTRIA E COMERCIO D"/>
        <s v="BERLINERLUFT DO BRASIL LTDA"/>
        <s v="ALSCO TOALHEIRO BRASIL LTDA"/>
        <s v="AUGE DO BRASIL LTDA"/>
        <s v="CARTAO DE COMPRA SUPPLIER II"/>
        <s v="TRADEMASTER SERVICOS E PARTICI"/>
        <s v="CASA DO CHUMBADOR"/>
        <s v="YAPAY PAGAMENTOS ONLINE LTDA"/>
        <s v="DAMATEC CORREIAS INDS LTDA"/>
        <s v="CONTINENTAL FERRAMENTAS"/>
        <s v="SPEGIORIN INDUSTRIA DE PLASTI"/>
        <s v="MOFERTEC EQUIPAMENTOS INDUSTRI"/>
        <s v="GEFRAN BR ELETR LTDA"/>
        <s v="BC INDUSTRIAL L SOLUTIONS LTDA"/>
        <s v="PROCESSO INDL FAB F MANGAS LTD"/>
        <s v="ELETRO COMERCIAL REYMASTER LTD"/>
        <s v="ALPES AUTOMACAO COMERCIO DE CO"/>
        <s v="SEW EURODRIVE BRASIL LTDA"/>
        <s v="X LASER EXCELENCIA EM CORTE E"/>
        <s v="INDUSTRILAS DO BRASIL INDUSTRI"/>
        <s v="NORMATIC TRATAMENTOS TERMICOS"/>
        <s v="RETENFOR IND COM CORR LTDA"/>
        <s v="ASSOCIACAO BRASILEIRA DA IND D"/>
        <s v="BRAVOLUZ COMERCIAL LTDA"/>
        <s v="CORTECH USINAGEM LTDA"/>
        <s v="ROLPASA ROLAMENTOS PARANA LTDA"/>
        <s v="AMV ARTEFATOS DE BORRACHAS"/>
        <s v="SMC AUTOMACAO DO BRASIL LTDA."/>
        <s v="SPRAYFLOW MAQUINAS E EQUIPAMEN"/>
        <s v="IFM ELETRONIC LTDA"/>
        <s v="JOILASER INDUSTRIAL LTDA"/>
        <s v="CARLOS MARCONDES SERVICOS DE T"/>
        <s v="OMRON ELETRONICA DO BR LTDA"/>
        <s v="TRANSRESIDUOS AMBIENTAL S A"/>
        <s v="CAROLFIX COMERCIO DE FIXACAO E"/>
        <s v="VOGA COM E REP CORR MANG ROL L"/>
        <s v="W9 SERVICOS DE TECNOLOGIA LTDA"/>
        <s v="BONANCA SANTOS ADVOGADOS ASS"/>
        <s v="ELETROPOLL PAINEIS IND C LTDA"/>
        <s v="IANCO INDUSTRIA MET EIRELI ME"/>
        <s v="KRG COMERCIO DE PECAS LTDA"/>
        <s v="HOTEL ARTIPAM LTDA"/>
        <s v="RPA COMERCIO R F LTDA"/>
        <s v="MADEBRAL MADEIREIRA BRASIL LTD"/>
        <s v="MEH PRODUTOS INDUSTRIAIS LTDA"/>
        <s v="PLASTOMERO PLASTICOS E ELASTOM"/>
        <s v="FRANCIMAR REPRESENTACOES LTDA"/>
        <s v="ALVIN ALONSO FRANCIS LOPEZ 012"/>
        <s v="LUCIANO ANDREI FELIPE"/>
        <s v="GUNTER METALL LTDA"/>
        <s v="ARCLIM AR CONDICIONADO LTDA"/>
        <s v="INSTITUTO THEODORO CASSINS"/>
        <s v="FLORIDA TURISMO LTDA"/>
        <s v="FERRAMENTAS GERAIS COM IMP DE"/>
        <s v="DM-COMERCIAL DE ENGRENAGENS E"/>
        <s v="WFM SECURITIZADORA S.A."/>
        <s v="POLETO IND E COM CORREIAS LTDA"/>
        <s v="A M B UNIFORMES EIRELI ME"/>
        <s v="AMERICAN CARBON I C C ELETROME"/>
        <s v="AUTO CONTROL FACTORING E FOMEN"/>
        <s v="ALFA COMERCIO DE POLIAS E CORR"/>
        <s v="CUNHA EQUIPAMENTOS GALVANICOS"/>
        <s v="ACOTUBO IND COM LTDA"/>
        <s v="SUPPLIERCARD ADMINISTRADORA DE"/>
        <s v="AUTOMATIC ELECTRIC"/>
        <s v="ACOTUBO INDUSTRIA E COMERCIO L"/>
        <s v="KELLER T E I E HIDRAULICAS"/>
        <s v="OPERA FUNDO DE INVESTIMENTOS E"/>
        <s v="LOGISTIC CO INTERNACIONAL LTDA"/>
        <s v="TUBOS IPIRANGA IND E COM LTDA"/>
        <s v="LEITZ FERRAMENTAS PARA MADEIRA"/>
        <s v="ACSO CENTRAL DE SERVICO DO A"/>
        <s v="AUSLAND CONSULTORIA E INFORMAT"/>
        <s v="POCOL CORREIAS MANGUEIRAS LTDA"/>
        <s v="PROAUTO ELECTRIC LTDA"/>
        <s v="LIGTH DISTRIBUIDORA LTDA"/>
        <s v="ELLOLIMP C. DE PRODUTOS DE HIG"/>
        <s v="ACOTUBO IND E COM LTDA"/>
        <s v="MAX INDUSTRIA E COMERCIO DE AL"/>
        <s v="ARTEFATOS DE BORRACHA PCR LTDA"/>
        <s v="FAISTEEL CENTRAL"/>
        <s v="SAMI ACOS ESPECIAIS EIRELI"/>
        <s v="MKRAFT COMERCIO DE METAIS LTDA"/>
        <s v="CONSULT AUDITORES INDEPENDENTE"/>
        <s v="MICROMECANICA IND IMP EXP LTDA"/>
        <s v="METALURGICA BENGAZZI LTDA ME"/>
        <s v="TUBOS OLIVEIRA LTDA"/>
        <s v="BENAFER SA COMERCIO INDUSTRIA"/>
        <s v="TRAMAR INDUSTRIAL LTDA"/>
        <s v="A.T.I BRASIL"/>
        <s v="COMPOMOLDES COMPONENTES MOLDES"/>
        <s v="AXIAL EQUIPAMENTOS INDUSTRIAIS"/>
        <s v="SAFE2PAY INSTITUICAO DE PAGAME"/>
        <s v="MRPR AUTOMACAO LIMITADA EPP"/>
        <s v="CONSULT CONSULTORIA EMPRESARIA"/>
        <s v="MOFERTEC EQUIPAMENTOS I EIRELI"/>
        <s v="IBG CRYO INDUSTRIA DE GASES LT"/>
        <s v="ACOS TREFITA LTDA"/>
        <s v="QUALITAS INDUSTRIA ELETROMECAN"/>
        <s v="CAMOZZI DO BRASIL LTDA"/>
        <s v="FITASPACK COMERCIO E LTDA"/>
        <s v="WFM SECURITIZADORA S A"/>
        <s v="OBR EQUIPAMENTOS I LTDA"/>
        <s v="DEPOUHON FACTORING E FOMENTOS"/>
        <s v="ELETRONOR - DISTRIBUIDORA DE M"/>
        <s v="PAULO SERGIO FERREIRA INSTALAC"/>
        <s v="HOTEL MIRAGE"/>
        <s v="PCR"/>
        <s v="WASINGER IND E COM LTDA"/>
        <s v="TREVIZ INDUSTRIAL"/>
        <s v="PRAIMER REV ANTI ADER LTDA"/>
        <s v="Capital Sinalizacao Industrial"/>
        <s v="CNI EMPRESA NACIONAL DE SERVIC"/>
        <s v="Sofka Seguranca Ltda"/>
        <s v="MDG PNEUMATICA"/>
        <s v="ASTEN E CIA LTD"/>
        <s v="AMIL ASSISTENCIA ME"/>
        <s v="METALFIM TRATAMENTOS DE SUPERF"/>
        <s v="FORMULA SOL MERCANTIS LTDA ME"/>
        <s v="RODMAN"/>
        <s v="COREL AQUECIMENTO I LTDA EPP"/>
        <s v="INDUSMACK DO BRASIL LTDA"/>
        <s v="SODIVEL HIDRAULICA E VEDACOES"/>
        <s v="FREZITE FERRAMENTAS"/>
        <s v="METALPAR INDUSTRIA DE METAIS P"/>
        <s v="CORREIAS RUBBERMAX INDUSTRIA E"/>
        <s v="BRADESCO SAUDE S A"/>
        <s v="STM DO BRASIL REDUTORES LTDA."/>
        <s v="ASSOCIACAO DAS EMPRESAS DA CID"/>
        <s v="NECTECH LTDA"/>
        <s v="L G M COMERCIO DE ALUMINIOS"/>
        <s v="LABORATORIO DE METROLOGIA LENZ"/>
        <s v="KTREE SERVICOS E TERCEIRIZACAO"/>
        <s v="DIGIMEC CONTROLES S LTDA"/>
        <s v="GARCIA PERICIA T M T LTDA"/>
        <s v="PAESE - COMERCIO DE FERRAGENS"/>
        <s v="P DOS ANJOS SERVICOS DE TORNEA"/>
        <s v="MECTROL DO BRASIL COMERCIAL LT"/>
        <s v="RESTAURANTE E LANCHONETE BUHRE"/>
        <s v="CONSELHO REG ENGENHARIA E AGRO"/>
        <s v="LIGGA TELECOM"/>
        <s v="TINTAS DARKA LTDA"/>
        <s v="DISTRIBUIDORA DE TINTAS DARKA"/>
        <s v="PAESE COM DE FERRAGENS LTDA"/>
        <s v="Sogest"/>
        <s v="AMV"/>
        <s v="Casillo"/>
        <s v="TQ Consultoria - Nfe 731"/>
        <s v="Marcelo Antonio - Nfe 110"/>
        <s v="TQ Consultoria Nfe 733"/>
        <s v="Paese"/>
        <s v="Oxifer"/>
        <s v="Podium"/>
        <s v="TQ Consultoria "/>
        <s v="Marcelo Antonio - Nfe"/>
        <s v="MDS INSTALACAO"/>
        <s v="ALVIN ALONSO FRANCIS"/>
        <s v="LMP"/>
        <s v="A Bettega"/>
        <s v="Luem - Saldo Nfe 473"/>
        <s v="Sanepar"/>
        <s v="Copel "/>
        <s v="Azanha e Azanha "/>
        <s v="Fly "/>
        <s v="Angelo - Saldo pro labore "/>
        <s v="Jose Couto Melo "/>
        <s v="FESTO BRASIL LTDA"/>
        <s v="ILEP IND.DE ALIM.ESP PALMIERO"/>
        <s v="ITALSERVICE AUTOMACAO INDUSTRI"/>
        <s v="LUTHIER LTDA"/>
        <s v="ACRE CAXIAS IND. E COM. DE ABR"/>
        <s v="BOLD PARTICIPACOES S A"/>
        <s v="SINDICATO DOS TRAB. IND. MET."/>
        <s v="PLASTPLEX IND COM PLAST LTDA"/>
        <s v="AUTO POSTO MONT BLANC LTDA"/>
        <s v="ACOS FAVORIT DISTRIBUIDORA LTD"/>
        <s v="PARSEALS INDUSTRIAL LTDA"/>
        <s v="CONTABILISTA SUPR PARA ESCR SA"/>
        <s v="BANCO DO BRASIL S/A - BRASILIA"/>
        <s v="PARANA CLINICAS - PLANOS DE SA"/>
        <s v="OURO PRETO COMERCIO DE FERRO E"/>
        <s v="TRANSFACE TRANSPORTES LTDA"/>
        <s v="ACSO - CENTRAL DE SERVICO DO A"/>
        <s v="DESKSYSTEM INFORMATICA LTDA 1"/>
        <s v="ITAU UNIBANCO HOLDING S.A."/>
        <s v="SULCORTE IMPORTADORA DE FERRAM"/>
        <s v="SIMILAR TECN AUTOMACAO LTDA"/>
        <s v="ACOS ROMAN LTDA"/>
        <s v="A. SILVA FERRAGENS LTDA"/>
        <s v="BIG TOOLS - COMERCIO E REPRESE"/>
        <s v="FLUID CENTER AUTOMACAO INDUSTR"/>
        <s v="ECO AUTOMACAO INDUSTRIAL LTDA"/>
        <s v="AUTOIND BRASIL P A LTDA"/>
        <s v="A ROLEMIX C I ROL RET LTDA EPP"/>
        <s v="FAMEGAS COMERCIO DE GAS E ASSI"/>
        <s v="MACEC COM E IMP DE FERRAMENTAS"/>
        <s v="CABOS LAPP BRASIL LTDA"/>
        <s v="6. TABELIONATO DE PROTESTO DE"/>
        <s v="SUPER PRO COM EQUIP E FERRA L"/>
        <s v="HPE CONVERSORES E LTDA ME"/>
        <s v="RED S A"/>
        <s v="ABIMOVEL ASSOCIACAO BRASILEIRA"/>
        <s v="RODONAVES TRANSPORTES E ENCOME"/>
        <s v="5 TABELIONATO DE PROTESTOS DA"/>
        <s v="ASSOCIACAO COMERCIAL DO PARANA"/>
        <s v="BALDUSSI SOLUCOES LTDA"/>
        <s v="LORENZETTI MARQUES ADVOGADOS"/>
        <s v="HPE - Itália "/>
        <s v="AWF"/>
        <s v="VD SRL"/>
        <s v="Teknomotor"/>
        <s v="Win Win "/>
        <s v="Motovario "/>
        <s v="Costa Levigatrici"/>
        <s v="Fiama"/>
        <s v="Elco"/>
        <s v="Wuxi Wanda"/>
        <s v="Fir Fulda "/>
        <s v="RIVA RENZO "/>
        <s v="BOECK"/>
      </sharedItems>
    </cacheField>
    <cacheField name="Categoria Título" numFmtId="0">
      <sharedItems/>
    </cacheField>
    <cacheField name="Nova Data" numFmtId="14">
      <sharedItems containsSemiMixedTypes="0" containsNonDate="0" containsDate="1" containsString="0" minDate="2025-09-01T00:00:00" maxDate="2026-12-18T00:00:00"/>
    </cacheField>
    <cacheField name="Título Protestado?" numFmtId="14">
      <sharedItems/>
    </cacheField>
    <cacheField name="Grupo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0">
  <r>
    <n v="435"/>
    <d v="2025-09-11T00:00:00"/>
    <n v="10"/>
    <x v="0"/>
    <x v="0"/>
    <s v="Fornecedores a Vencer"/>
    <d v="2025-09-11T00:00:00"/>
    <s v="Não"/>
    <s v="C"/>
  </r>
  <r>
    <n v="435"/>
    <d v="2025-10-11T00:00:00"/>
    <n v="40"/>
    <x v="1"/>
    <x v="0"/>
    <s v="Fornecedores a Vencer"/>
    <d v="2025-10-11T00:00:00"/>
    <s v="Não"/>
    <s v="C"/>
  </r>
  <r>
    <n v="706.14"/>
    <d v="2025-08-19T00:00:00"/>
    <n v="-13"/>
    <x v="2"/>
    <x v="1"/>
    <s v="Fornecedores Vencidos"/>
    <d v="2025-09-01T00:00:00"/>
    <s v="Não"/>
    <s v="C"/>
  </r>
  <r>
    <n v="4048.81"/>
    <d v="2025-08-18T00:00:00"/>
    <n v="-14"/>
    <x v="2"/>
    <x v="2"/>
    <s v="Fornecedores Vencidos"/>
    <d v="2025-09-01T00:00:00"/>
    <s v="Não"/>
    <s v="C"/>
  </r>
  <r>
    <n v="1320.5"/>
    <d v="2025-08-22T00:00:00"/>
    <n v="-10"/>
    <x v="2"/>
    <x v="2"/>
    <s v="Fornecedores Vencidos"/>
    <d v="2025-09-01T00:00:00"/>
    <s v="Não"/>
    <s v="C"/>
  </r>
  <r>
    <n v="4048.81"/>
    <d v="2025-08-25T00:00:00"/>
    <n v="-7"/>
    <x v="2"/>
    <x v="2"/>
    <s v="Fornecedores Vencidos"/>
    <d v="2025-09-01T00:00:00"/>
    <s v="Não"/>
    <s v="C"/>
  </r>
  <r>
    <n v="4897.1000000000004"/>
    <d v="2025-08-25T00:00:00"/>
    <n v="-7"/>
    <x v="2"/>
    <x v="2"/>
    <s v="Fornecedores Vencidos"/>
    <d v="2025-09-01T00:00:00"/>
    <s v="Não"/>
    <s v="C"/>
  </r>
  <r>
    <n v="4897.1000000000004"/>
    <d v="2025-09-08T00:00:00"/>
    <n v="7"/>
    <x v="0"/>
    <x v="2"/>
    <s v="Fornecedores a Vencer"/>
    <d v="2025-09-08T00:00:00"/>
    <s v="Não"/>
    <s v="C"/>
  </r>
  <r>
    <n v="864"/>
    <d v="2025-08-25T00:00:00"/>
    <n v="-7"/>
    <x v="2"/>
    <x v="3"/>
    <s v="Fornecedores Vencidos"/>
    <d v="2025-09-01T00:00:00"/>
    <s v="Não"/>
    <s v="C"/>
  </r>
  <r>
    <n v="110"/>
    <d v="2025-08-25T00:00:00"/>
    <n v="-7"/>
    <x v="2"/>
    <x v="3"/>
    <s v="Fornecedores Vencidos"/>
    <d v="2025-09-01T00:00:00"/>
    <s v="Não"/>
    <s v="C"/>
  </r>
  <r>
    <n v="596.66"/>
    <d v="2025-08-26T00:00:00"/>
    <n v="-6"/>
    <x v="2"/>
    <x v="4"/>
    <s v="Fornecedores Vencidos"/>
    <d v="2025-09-01T00:00:00"/>
    <s v="Não"/>
    <s v="C"/>
  </r>
  <r>
    <n v="612"/>
    <d v="2025-09-01T00:00:00"/>
    <n v="0"/>
    <x v="2"/>
    <x v="4"/>
    <s v="Fornecedores Vencidos"/>
    <d v="2025-09-01T00:00:00"/>
    <s v="Não"/>
    <s v="C"/>
  </r>
  <r>
    <n v="3948"/>
    <d v="2025-09-12T00:00:00"/>
    <n v="11"/>
    <x v="0"/>
    <x v="4"/>
    <s v="Fornecedores a Vencer"/>
    <d v="2025-09-12T00:00:00"/>
    <s v="Não"/>
    <s v="C"/>
  </r>
  <r>
    <n v="2157.46"/>
    <d v="2025-08-21T00:00:00"/>
    <n v="-11"/>
    <x v="2"/>
    <x v="5"/>
    <s v="Fornecedores Vencidos"/>
    <d v="2025-09-01T00:00:00"/>
    <s v="Não"/>
    <s v="C"/>
  </r>
  <r>
    <n v="2157.5"/>
    <d v="2025-09-02T00:00:00"/>
    <n v="1"/>
    <x v="0"/>
    <x v="5"/>
    <s v="Fornecedores a Vencer"/>
    <d v="2025-09-02T00:00:00"/>
    <s v="Não"/>
    <s v="C"/>
  </r>
  <r>
    <n v="2157.5"/>
    <d v="2025-09-09T00:00:00"/>
    <n v="8"/>
    <x v="0"/>
    <x v="5"/>
    <s v="Fornecedores a Vencer"/>
    <d v="2025-09-09T00:00:00"/>
    <s v="Não"/>
    <s v="C"/>
  </r>
  <r>
    <n v="1831.8"/>
    <d v="2025-08-19T00:00:00"/>
    <n v="-13"/>
    <x v="2"/>
    <x v="6"/>
    <s v="Fornecedores Vencidos"/>
    <d v="2025-09-01T00:00:00"/>
    <s v="Não"/>
    <s v="C"/>
  </r>
  <r>
    <n v="971.28"/>
    <d v="2025-08-19T00:00:00"/>
    <n v="-13"/>
    <x v="2"/>
    <x v="6"/>
    <s v="Fornecedores Vencidos"/>
    <d v="2025-09-01T00:00:00"/>
    <s v="Não"/>
    <s v="C"/>
  </r>
  <r>
    <n v="1831.8"/>
    <d v="2025-08-26T00:00:00"/>
    <n v="-6"/>
    <x v="2"/>
    <x v="6"/>
    <s v="Fornecedores Vencidos"/>
    <d v="2025-09-01T00:00:00"/>
    <s v="Não"/>
    <s v="C"/>
  </r>
  <r>
    <n v="2115.8000000000002"/>
    <d v="2025-08-27T00:00:00"/>
    <n v="-5"/>
    <x v="2"/>
    <x v="6"/>
    <s v="Fornecedores Vencidos"/>
    <d v="2025-09-01T00:00:00"/>
    <s v="Não"/>
    <s v="C"/>
  </r>
  <r>
    <n v="1831.8"/>
    <d v="2025-09-02T00:00:00"/>
    <n v="1"/>
    <x v="0"/>
    <x v="6"/>
    <s v="Fornecedores a Vencer"/>
    <d v="2025-09-02T00:00:00"/>
    <s v="Não"/>
    <s v="C"/>
  </r>
  <r>
    <n v="2115.8000000000002"/>
    <d v="2025-09-03T00:00:00"/>
    <n v="2"/>
    <x v="0"/>
    <x v="6"/>
    <s v="Fornecedores a Vencer"/>
    <d v="2025-09-03T00:00:00"/>
    <s v="Não"/>
    <s v="C"/>
  </r>
  <r>
    <n v="2115.8000000000002"/>
    <d v="2025-09-10T00:00:00"/>
    <n v="9"/>
    <x v="0"/>
    <x v="6"/>
    <s v="Fornecedores a Vencer"/>
    <d v="2025-09-10T00:00:00"/>
    <s v="Não"/>
    <s v="C"/>
  </r>
  <r>
    <n v="1481.77"/>
    <d v="2025-08-21T00:00:00"/>
    <n v="-11"/>
    <x v="2"/>
    <x v="7"/>
    <s v="Fornecedores Vencidos"/>
    <d v="2025-09-01T00:00:00"/>
    <s v="Não"/>
    <s v="C"/>
  </r>
  <r>
    <n v="36.700000000000003"/>
    <d v="2025-08-25T00:00:00"/>
    <n v="-7"/>
    <x v="2"/>
    <x v="7"/>
    <s v="Fornecedores Vencidos"/>
    <d v="2025-09-01T00:00:00"/>
    <s v="Não"/>
    <s v="C"/>
  </r>
  <r>
    <n v="143.22999999999999"/>
    <d v="2025-09-05T00:00:00"/>
    <n v="4"/>
    <x v="0"/>
    <x v="7"/>
    <s v="Fornecedores a Vencer"/>
    <d v="2025-09-05T00:00:00"/>
    <s v="Não"/>
    <s v="C"/>
  </r>
  <r>
    <n v="600.29999999999995"/>
    <d v="2025-09-08T00:00:00"/>
    <n v="7"/>
    <x v="0"/>
    <x v="7"/>
    <s v="Fornecedores a Vencer"/>
    <d v="2025-09-08T00:00:00"/>
    <s v="Não"/>
    <s v="C"/>
  </r>
  <r>
    <n v="431.19"/>
    <d v="2025-09-08T00:00:00"/>
    <n v="7"/>
    <x v="0"/>
    <x v="7"/>
    <s v="Fornecedores a Vencer"/>
    <d v="2025-09-08T00:00:00"/>
    <s v="Não"/>
    <s v="C"/>
  </r>
  <r>
    <n v="1820.43"/>
    <d v="2025-09-08T00:00:00"/>
    <n v="7"/>
    <x v="0"/>
    <x v="7"/>
    <s v="Fornecedores a Vencer"/>
    <d v="2025-09-08T00:00:00"/>
    <s v="Não"/>
    <s v="C"/>
  </r>
  <r>
    <n v="163.6"/>
    <d v="2025-09-08T00:00:00"/>
    <n v="7"/>
    <x v="0"/>
    <x v="7"/>
    <s v="Fornecedores a Vencer"/>
    <d v="2025-09-08T00:00:00"/>
    <s v="Não"/>
    <s v="C"/>
  </r>
  <r>
    <n v="36.700000000000003"/>
    <d v="2025-09-08T00:00:00"/>
    <n v="7"/>
    <x v="0"/>
    <x v="7"/>
    <s v="Fornecedores a Vencer"/>
    <d v="2025-09-08T00:00:00"/>
    <s v="Não"/>
    <s v="C"/>
  </r>
  <r>
    <n v="387.5"/>
    <d v="2025-09-08T00:00:00"/>
    <n v="7"/>
    <x v="0"/>
    <x v="7"/>
    <s v="Fornecedores a Vencer"/>
    <d v="2025-09-08T00:00:00"/>
    <s v="Não"/>
    <s v="C"/>
  </r>
  <r>
    <n v="11.4"/>
    <d v="2025-09-09T00:00:00"/>
    <n v="8"/>
    <x v="0"/>
    <x v="7"/>
    <s v="Fornecedores a Vencer"/>
    <d v="2025-09-09T00:00:00"/>
    <s v="Não"/>
    <s v="C"/>
  </r>
  <r>
    <n v="19.059999999999999"/>
    <d v="2025-09-11T00:00:00"/>
    <n v="10"/>
    <x v="0"/>
    <x v="7"/>
    <s v="Fornecedores a Vencer"/>
    <d v="2025-09-11T00:00:00"/>
    <s v="Não"/>
    <s v="C"/>
  </r>
  <r>
    <n v="621.9"/>
    <d v="2025-09-11T00:00:00"/>
    <n v="10"/>
    <x v="0"/>
    <x v="7"/>
    <s v="Fornecedores a Vencer"/>
    <d v="2025-09-11T00:00:00"/>
    <s v="Não"/>
    <s v="C"/>
  </r>
  <r>
    <n v="147.19999999999999"/>
    <d v="2025-09-12T00:00:00"/>
    <n v="11"/>
    <x v="0"/>
    <x v="7"/>
    <s v="Fornecedores a Vencer"/>
    <d v="2025-09-12T00:00:00"/>
    <s v="Não"/>
    <s v="C"/>
  </r>
  <r>
    <n v="3095.1"/>
    <d v="2025-09-16T00:00:00"/>
    <n v="15"/>
    <x v="0"/>
    <x v="7"/>
    <s v="Fornecedores a Vencer"/>
    <d v="2025-09-16T00:00:00"/>
    <s v="Não"/>
    <s v="C"/>
  </r>
  <r>
    <n v="196.47"/>
    <d v="2025-09-16T00:00:00"/>
    <n v="15"/>
    <x v="0"/>
    <x v="7"/>
    <s v="Fornecedores a Vencer"/>
    <d v="2025-09-16T00:00:00"/>
    <s v="Não"/>
    <s v="C"/>
  </r>
  <r>
    <n v="349.65"/>
    <d v="2025-09-17T00:00:00"/>
    <n v="16"/>
    <x v="0"/>
    <x v="7"/>
    <s v="Fornecedores a Vencer"/>
    <d v="2025-09-17T00:00:00"/>
    <s v="Não"/>
    <s v="C"/>
  </r>
  <r>
    <n v="7018.41"/>
    <d v="2025-08-19T00:00:00"/>
    <n v="-13"/>
    <x v="2"/>
    <x v="8"/>
    <s v="Fornecedores Vencidos"/>
    <d v="2025-09-01T00:00:00"/>
    <s v="Não"/>
    <s v="C"/>
  </r>
  <r>
    <n v="4517.41"/>
    <d v="2025-08-21T00:00:00"/>
    <n v="-11"/>
    <x v="2"/>
    <x v="8"/>
    <s v="Fornecedores Vencidos"/>
    <d v="2025-09-01T00:00:00"/>
    <s v="Não"/>
    <s v="C"/>
  </r>
  <r>
    <n v="4219.9399999999996"/>
    <d v="2025-08-22T00:00:00"/>
    <n v="-10"/>
    <x v="2"/>
    <x v="8"/>
    <s v="Fornecedores Vencidos"/>
    <d v="2025-09-01T00:00:00"/>
    <s v="Não"/>
    <s v="C"/>
  </r>
  <r>
    <n v="7018.41"/>
    <d v="2025-08-26T00:00:00"/>
    <n v="-6"/>
    <x v="2"/>
    <x v="8"/>
    <s v="Fornecedores Vencidos"/>
    <d v="2025-09-01T00:00:00"/>
    <s v="Não"/>
    <s v="C"/>
  </r>
  <r>
    <n v="4517.41"/>
    <d v="2025-09-04T00:00:00"/>
    <n v="3"/>
    <x v="0"/>
    <x v="8"/>
    <s v="Fornecedores a Vencer"/>
    <d v="2025-09-04T00:00:00"/>
    <s v="Não"/>
    <s v="C"/>
  </r>
  <r>
    <n v="924.08"/>
    <d v="2025-08-16T00:00:00"/>
    <n v="-16"/>
    <x v="2"/>
    <x v="9"/>
    <s v="Fornecedores Vencidos"/>
    <d v="2025-09-01T00:00:00"/>
    <s v="Não"/>
    <s v="C"/>
  </r>
  <r>
    <n v="230.88"/>
    <d v="2025-09-30T00:00:00"/>
    <n v="29"/>
    <x v="0"/>
    <x v="9"/>
    <s v="Fornecedores a Vencer"/>
    <d v="2025-09-30T00:00:00"/>
    <s v="Não"/>
    <s v="C"/>
  </r>
  <r>
    <n v="3097.85"/>
    <d v="2025-08-22T00:00:00"/>
    <n v="-10"/>
    <x v="2"/>
    <x v="10"/>
    <s v="Fornecedores Vencidos"/>
    <d v="2025-09-01T00:00:00"/>
    <s v="Não"/>
    <s v="C"/>
  </r>
  <r>
    <n v="724.9"/>
    <d v="2025-08-25T00:00:00"/>
    <n v="-7"/>
    <x v="2"/>
    <x v="11"/>
    <s v="Fornecedores Vencidos"/>
    <d v="2025-09-01T00:00:00"/>
    <s v="Não"/>
    <s v="C"/>
  </r>
  <r>
    <n v="2980"/>
    <d v="2025-08-29T00:00:00"/>
    <n v="-3"/>
    <x v="2"/>
    <x v="12"/>
    <s v="Fornecedores Vencidos"/>
    <d v="2025-09-01T00:00:00"/>
    <s v="Não"/>
    <s v="C"/>
  </r>
  <r>
    <n v="2980"/>
    <d v="2025-09-12T00:00:00"/>
    <n v="11"/>
    <x v="0"/>
    <x v="12"/>
    <s v="Fornecedores a Vencer"/>
    <d v="2025-09-12T00:00:00"/>
    <s v="Não"/>
    <s v="C"/>
  </r>
  <r>
    <n v="1961.75"/>
    <d v="2025-08-29T00:00:00"/>
    <n v="-3"/>
    <x v="2"/>
    <x v="13"/>
    <s v="Fornecedores Vencidos"/>
    <d v="2025-09-01T00:00:00"/>
    <s v="Não"/>
    <s v="C"/>
  </r>
  <r>
    <n v="413"/>
    <d v="2025-08-29T00:00:00"/>
    <n v="-3"/>
    <x v="2"/>
    <x v="13"/>
    <s v="Fornecedores Vencidos"/>
    <d v="2025-09-01T00:00:00"/>
    <s v="Não"/>
    <s v="C"/>
  </r>
  <r>
    <n v="619.5"/>
    <d v="2025-09-02T00:00:00"/>
    <n v="1"/>
    <x v="0"/>
    <x v="13"/>
    <s v="Fornecedores a Vencer"/>
    <d v="2025-09-02T00:00:00"/>
    <s v="Não"/>
    <s v="C"/>
  </r>
  <r>
    <n v="4282.1099999999997"/>
    <d v="2025-08-18T00:00:00"/>
    <n v="-14"/>
    <x v="2"/>
    <x v="14"/>
    <s v="Fornecedores Vencidos"/>
    <d v="2025-09-01T00:00:00"/>
    <s v="Não"/>
    <s v="C"/>
  </r>
  <r>
    <n v="1230.28"/>
    <d v="2025-08-19T00:00:00"/>
    <n v="-13"/>
    <x v="2"/>
    <x v="14"/>
    <s v="Fornecedores Vencidos"/>
    <d v="2025-09-01T00:00:00"/>
    <s v="Não"/>
    <s v="C"/>
  </r>
  <r>
    <n v="851.36"/>
    <d v="2025-08-21T00:00:00"/>
    <n v="-11"/>
    <x v="2"/>
    <x v="14"/>
    <s v="Fornecedores Vencidos"/>
    <d v="2025-09-01T00:00:00"/>
    <s v="Não"/>
    <s v="C"/>
  </r>
  <r>
    <n v="1035.3599999999999"/>
    <d v="2025-08-22T00:00:00"/>
    <n v="-10"/>
    <x v="2"/>
    <x v="14"/>
    <s v="Fornecedores Vencidos"/>
    <d v="2025-09-01T00:00:00"/>
    <s v="Não"/>
    <s v="C"/>
  </r>
  <r>
    <n v="5279.41"/>
    <d v="2025-08-25T00:00:00"/>
    <n v="-7"/>
    <x v="2"/>
    <x v="14"/>
    <s v="Fornecedores Vencidos"/>
    <d v="2025-09-01T00:00:00"/>
    <s v="Não"/>
    <s v="C"/>
  </r>
  <r>
    <n v="596.14"/>
    <d v="2025-08-26T00:00:00"/>
    <n v="-6"/>
    <x v="2"/>
    <x v="14"/>
    <s v="Fornecedores Vencidos"/>
    <d v="2025-09-01T00:00:00"/>
    <s v="Não"/>
    <s v="C"/>
  </r>
  <r>
    <n v="305.14"/>
    <d v="2025-08-28T00:00:00"/>
    <n v="-4"/>
    <x v="2"/>
    <x v="14"/>
    <s v="Fornecedores Vencidos"/>
    <d v="2025-09-01T00:00:00"/>
    <s v="Não"/>
    <s v="C"/>
  </r>
  <r>
    <n v="4282.1099999999997"/>
    <d v="2025-09-01T00:00:00"/>
    <n v="0"/>
    <x v="2"/>
    <x v="14"/>
    <s v="Fornecedores Vencidos"/>
    <d v="2025-09-01T00:00:00"/>
    <s v="Não"/>
    <s v="C"/>
  </r>
  <r>
    <n v="1230.6400000000001"/>
    <d v="2025-09-02T00:00:00"/>
    <n v="1"/>
    <x v="0"/>
    <x v="14"/>
    <s v="Fornecedores a Vencer"/>
    <d v="2025-09-02T00:00:00"/>
    <s v="Não"/>
    <s v="C"/>
  </r>
  <r>
    <n v="851.61"/>
    <d v="2025-09-04T00:00:00"/>
    <n v="3"/>
    <x v="0"/>
    <x v="14"/>
    <s v="Fornecedores a Vencer"/>
    <d v="2025-09-04T00:00:00"/>
    <s v="Não"/>
    <s v="C"/>
  </r>
  <r>
    <n v="5280.99"/>
    <d v="2025-09-08T00:00:00"/>
    <n v="7"/>
    <x v="0"/>
    <x v="14"/>
    <s v="Fornecedores a Vencer"/>
    <d v="2025-09-08T00:00:00"/>
    <s v="Não"/>
    <s v="C"/>
  </r>
  <r>
    <n v="4283.38"/>
    <d v="2025-09-15T00:00:00"/>
    <n v="14"/>
    <x v="0"/>
    <x v="14"/>
    <s v="Fornecedores a Vencer"/>
    <d v="2025-09-15T00:00:00"/>
    <s v="Não"/>
    <s v="C"/>
  </r>
  <r>
    <n v="2297.0100000000002"/>
    <d v="2025-08-19T00:00:00"/>
    <n v="-13"/>
    <x v="2"/>
    <x v="15"/>
    <s v="Fornecedores Vencidos"/>
    <d v="2025-09-01T00:00:00"/>
    <s v="Não"/>
    <s v="C"/>
  </r>
  <r>
    <n v="241.5"/>
    <d v="2025-08-19T00:00:00"/>
    <n v="-13"/>
    <x v="2"/>
    <x v="15"/>
    <s v="Fornecedores Vencidos"/>
    <d v="2025-09-01T00:00:00"/>
    <s v="Não"/>
    <s v="C"/>
  </r>
  <r>
    <n v="2297.0100000000002"/>
    <d v="2025-08-19T00:00:00"/>
    <n v="-13"/>
    <x v="2"/>
    <x v="15"/>
    <s v="Fornecedores Vencidos"/>
    <d v="2025-09-01T00:00:00"/>
    <s v="Não"/>
    <s v="C"/>
  </r>
  <r>
    <n v="142"/>
    <d v="2025-08-21T00:00:00"/>
    <n v="-11"/>
    <x v="2"/>
    <x v="15"/>
    <s v="Fornecedores Vencidos"/>
    <d v="2025-09-01T00:00:00"/>
    <s v="Não"/>
    <s v="C"/>
  </r>
  <r>
    <n v="1110"/>
    <d v="2025-08-21T00:00:00"/>
    <n v="-11"/>
    <x v="2"/>
    <x v="15"/>
    <s v="Fornecedores Vencidos"/>
    <d v="2025-09-01T00:00:00"/>
    <s v="Não"/>
    <s v="C"/>
  </r>
  <r>
    <n v="1087"/>
    <d v="2025-08-21T00:00:00"/>
    <n v="-11"/>
    <x v="2"/>
    <x v="15"/>
    <s v="Fornecedores Vencidos"/>
    <d v="2025-09-01T00:00:00"/>
    <s v="Não"/>
    <s v="C"/>
  </r>
  <r>
    <n v="66"/>
    <d v="2025-08-27T00:00:00"/>
    <n v="-5"/>
    <x v="2"/>
    <x v="15"/>
    <s v="Fornecedores Vencidos"/>
    <d v="2025-09-01T00:00:00"/>
    <s v="Não"/>
    <s v="C"/>
  </r>
  <r>
    <n v="170"/>
    <d v="2025-08-21T00:00:00"/>
    <n v="-11"/>
    <x v="2"/>
    <x v="16"/>
    <s v="Fornecedores Vencidos"/>
    <d v="2025-09-01T00:00:00"/>
    <s v="Não"/>
    <s v="C"/>
  </r>
  <r>
    <n v="530"/>
    <d v="2025-08-27T00:00:00"/>
    <n v="-5"/>
    <x v="2"/>
    <x v="16"/>
    <s v="Fornecedores Vencidos"/>
    <d v="2025-09-01T00:00:00"/>
    <s v="Não"/>
    <s v="C"/>
  </r>
  <r>
    <n v="150"/>
    <d v="2025-08-27T00:00:00"/>
    <n v="-5"/>
    <x v="2"/>
    <x v="16"/>
    <s v="Fornecedores Vencidos"/>
    <d v="2025-09-01T00:00:00"/>
    <s v="Não"/>
    <s v="C"/>
  </r>
  <r>
    <n v="4563.1099999999997"/>
    <d v="2025-08-27T00:00:00"/>
    <n v="-5"/>
    <x v="2"/>
    <x v="17"/>
    <s v="Fornecedores Vencidos"/>
    <d v="2025-09-01T00:00:00"/>
    <s v="Não"/>
    <s v="C"/>
  </r>
  <r>
    <n v="710"/>
    <d v="2025-08-19T00:00:00"/>
    <n v="-13"/>
    <x v="2"/>
    <x v="18"/>
    <s v="Fornecedores Vencidos"/>
    <d v="2025-09-01T00:00:00"/>
    <s v="Não"/>
    <s v="C"/>
  </r>
  <r>
    <n v="371"/>
    <d v="2025-08-25T00:00:00"/>
    <n v="-7"/>
    <x v="2"/>
    <x v="18"/>
    <s v="Fornecedores Vencidos"/>
    <d v="2025-09-01T00:00:00"/>
    <s v="Não"/>
    <s v="C"/>
  </r>
  <r>
    <n v="829.7"/>
    <d v="2025-08-21T00:00:00"/>
    <n v="-11"/>
    <x v="2"/>
    <x v="19"/>
    <s v="Fornecedores Vencidos"/>
    <d v="2025-09-01T00:00:00"/>
    <s v="Não"/>
    <s v="C"/>
  </r>
  <r>
    <n v="1249.8900000000001"/>
    <d v="2025-08-21T00:00:00"/>
    <n v="-11"/>
    <x v="2"/>
    <x v="19"/>
    <s v="Fornecedores Vencidos"/>
    <d v="2025-09-01T00:00:00"/>
    <s v="Não"/>
    <s v="C"/>
  </r>
  <r>
    <n v="1377.17"/>
    <d v="2025-08-29T00:00:00"/>
    <n v="-3"/>
    <x v="2"/>
    <x v="19"/>
    <s v="Fornecedores Vencidos"/>
    <d v="2025-09-01T00:00:00"/>
    <s v="Não"/>
    <s v="C"/>
  </r>
  <r>
    <n v="829.69"/>
    <d v="2025-09-04T00:00:00"/>
    <n v="3"/>
    <x v="0"/>
    <x v="19"/>
    <s v="Fornecedores a Vencer"/>
    <d v="2025-09-04T00:00:00"/>
    <s v="Não"/>
    <s v="C"/>
  </r>
  <r>
    <n v="1249.8900000000001"/>
    <d v="2025-09-04T00:00:00"/>
    <n v="3"/>
    <x v="0"/>
    <x v="19"/>
    <s v="Fornecedores a Vencer"/>
    <d v="2025-09-04T00:00:00"/>
    <s v="Não"/>
    <s v="C"/>
  </r>
  <r>
    <n v="1371.29"/>
    <d v="2025-08-20T00:00:00"/>
    <n v="-12"/>
    <x v="2"/>
    <x v="20"/>
    <s v="Fornecedores Vencidos"/>
    <d v="2025-09-01T00:00:00"/>
    <s v="Não"/>
    <s v="C"/>
  </r>
  <r>
    <n v="1249.4000000000001"/>
    <d v="2025-08-17T00:00:00"/>
    <n v="-15"/>
    <x v="2"/>
    <x v="21"/>
    <s v="Fornecedores Vencidos"/>
    <d v="2025-09-01T00:00:00"/>
    <s v="Não"/>
    <s v="C"/>
  </r>
  <r>
    <n v="1042.24"/>
    <d v="2025-08-18T00:00:00"/>
    <n v="-14"/>
    <x v="2"/>
    <x v="21"/>
    <s v="Fornecedores Vencidos"/>
    <d v="2025-09-01T00:00:00"/>
    <s v="Não"/>
    <s v="C"/>
  </r>
  <r>
    <n v="591.6"/>
    <d v="2025-08-20T00:00:00"/>
    <n v="-12"/>
    <x v="2"/>
    <x v="21"/>
    <s v="Fornecedores Vencidos"/>
    <d v="2025-09-01T00:00:00"/>
    <s v="Não"/>
    <s v="C"/>
  </r>
  <r>
    <n v="500"/>
    <d v="2025-08-20T00:00:00"/>
    <n v="-12"/>
    <x v="2"/>
    <x v="21"/>
    <s v="Fornecedores Vencidos"/>
    <d v="2025-09-01T00:00:00"/>
    <s v="Não"/>
    <s v="C"/>
  </r>
  <r>
    <n v="76.400000000000006"/>
    <d v="2025-08-20T00:00:00"/>
    <n v="-12"/>
    <x v="2"/>
    <x v="21"/>
    <s v="Fornecedores Vencidos"/>
    <d v="2025-09-01T00:00:00"/>
    <s v="Não"/>
    <s v="C"/>
  </r>
  <r>
    <n v="264.89999999999998"/>
    <d v="2025-08-20T00:00:00"/>
    <n v="-12"/>
    <x v="2"/>
    <x v="21"/>
    <s v="Fornecedores Vencidos"/>
    <d v="2025-09-01T00:00:00"/>
    <s v="Não"/>
    <s v="C"/>
  </r>
  <r>
    <n v="36"/>
    <d v="2025-08-21T00:00:00"/>
    <n v="-11"/>
    <x v="2"/>
    <x v="21"/>
    <s v="Fornecedores Vencidos"/>
    <d v="2025-09-01T00:00:00"/>
    <s v="Não"/>
    <s v="C"/>
  </r>
  <r>
    <n v="242.79"/>
    <d v="2025-08-27T00:00:00"/>
    <n v="-5"/>
    <x v="2"/>
    <x v="21"/>
    <s v="Fornecedores Vencidos"/>
    <d v="2025-09-01T00:00:00"/>
    <s v="Não"/>
    <s v="C"/>
  </r>
  <r>
    <n v="1417.5"/>
    <d v="2025-08-25T00:00:00"/>
    <n v="-7"/>
    <x v="2"/>
    <x v="22"/>
    <s v="Fornecedores Vencidos"/>
    <d v="2025-09-01T00:00:00"/>
    <s v="Não"/>
    <s v="C"/>
  </r>
  <r>
    <n v="1417.5"/>
    <d v="2025-09-08T00:00:00"/>
    <n v="7"/>
    <x v="0"/>
    <x v="22"/>
    <s v="Fornecedores a Vencer"/>
    <d v="2025-09-08T00:00:00"/>
    <s v="Não"/>
    <s v="C"/>
  </r>
  <r>
    <n v="660.41"/>
    <d v="2025-08-27T00:00:00"/>
    <n v="-5"/>
    <x v="2"/>
    <x v="23"/>
    <s v="Fornecedores Vencidos"/>
    <d v="2025-09-01T00:00:00"/>
    <s v="Não"/>
    <s v="C"/>
  </r>
  <r>
    <n v="1854.88"/>
    <d v="2025-08-29T00:00:00"/>
    <n v="-3"/>
    <x v="2"/>
    <x v="24"/>
    <s v="Fornecedores Vencidos"/>
    <d v="2025-09-01T00:00:00"/>
    <s v="Não"/>
    <s v="C"/>
  </r>
  <r>
    <n v="766.75"/>
    <d v="2025-09-05T00:00:00"/>
    <n v="4"/>
    <x v="0"/>
    <x v="25"/>
    <s v="Fornecedores a Vencer"/>
    <d v="2025-09-05T00:00:00"/>
    <s v="Não"/>
    <s v="C"/>
  </r>
  <r>
    <n v="600.12"/>
    <d v="2025-08-20T00:00:00"/>
    <n v="-12"/>
    <x v="2"/>
    <x v="26"/>
    <s v="Fornecedores Vencidos"/>
    <d v="2025-09-01T00:00:00"/>
    <s v="Não"/>
    <s v="C"/>
  </r>
  <r>
    <n v="890.1"/>
    <d v="2025-08-28T00:00:00"/>
    <n v="-4"/>
    <x v="2"/>
    <x v="26"/>
    <s v="Fornecedores Vencidos"/>
    <d v="2025-09-01T00:00:00"/>
    <s v="Não"/>
    <s v="C"/>
  </r>
  <r>
    <n v="3596.35"/>
    <d v="2025-08-18T00:00:00"/>
    <n v="-14"/>
    <x v="2"/>
    <x v="27"/>
    <s v="Fornecedores Vencidos"/>
    <d v="2025-09-01T00:00:00"/>
    <s v="Não"/>
    <s v="C"/>
  </r>
  <r>
    <n v="4332.8599999999997"/>
    <d v="2025-08-19T00:00:00"/>
    <n v="-13"/>
    <x v="2"/>
    <x v="28"/>
    <s v="Fornecedores Vencidos"/>
    <d v="2025-09-01T00:00:00"/>
    <s v="Não"/>
    <s v="C"/>
  </r>
  <r>
    <n v="4332.87"/>
    <d v="2025-09-02T00:00:00"/>
    <n v="1"/>
    <x v="0"/>
    <x v="28"/>
    <s v="Fornecedores a Vencer"/>
    <d v="2025-09-02T00:00:00"/>
    <s v="Não"/>
    <s v="C"/>
  </r>
  <r>
    <n v="4467.2700000000004"/>
    <d v="2025-08-16T00:00:00"/>
    <n v="-16"/>
    <x v="2"/>
    <x v="29"/>
    <s v="Fornecedores Vencidos"/>
    <d v="2025-09-01T00:00:00"/>
    <s v="Não"/>
    <s v="C"/>
  </r>
  <r>
    <n v="1330.09"/>
    <d v="2025-08-21T00:00:00"/>
    <n v="-11"/>
    <x v="2"/>
    <x v="29"/>
    <s v="Fornecedores Vencidos"/>
    <d v="2025-09-01T00:00:00"/>
    <s v="Não"/>
    <s v="C"/>
  </r>
  <r>
    <n v="1800"/>
    <d v="2025-08-22T00:00:00"/>
    <n v="-10"/>
    <x v="2"/>
    <x v="29"/>
    <s v="Fornecedores Vencidos"/>
    <d v="2025-09-01T00:00:00"/>
    <s v="Não"/>
    <s v="C"/>
  </r>
  <r>
    <n v="2425.7600000000002"/>
    <d v="2025-08-25T00:00:00"/>
    <n v="-7"/>
    <x v="2"/>
    <x v="29"/>
    <s v="Fornecedores Vencidos"/>
    <d v="2025-09-01T00:00:00"/>
    <s v="Não"/>
    <s v="C"/>
  </r>
  <r>
    <n v="106"/>
    <d v="2025-09-01T00:00:00"/>
    <n v="0"/>
    <x v="2"/>
    <x v="29"/>
    <s v="Fornecedores Vencidos"/>
    <d v="2025-09-01T00:00:00"/>
    <s v="Não"/>
    <s v="C"/>
  </r>
  <r>
    <n v="118"/>
    <d v="2025-09-05T00:00:00"/>
    <n v="4"/>
    <x v="0"/>
    <x v="29"/>
    <s v="Fornecedores a Vencer"/>
    <d v="2025-09-05T00:00:00"/>
    <s v="Não"/>
    <s v="C"/>
  </r>
  <r>
    <n v="1680.55"/>
    <d v="2025-09-06T00:00:00"/>
    <n v="5"/>
    <x v="0"/>
    <x v="29"/>
    <s v="Fornecedores a Vencer"/>
    <d v="2025-09-06T00:00:00"/>
    <s v="Não"/>
    <s v="C"/>
  </r>
  <r>
    <n v="2961.37"/>
    <d v="2025-09-15T00:00:00"/>
    <n v="14"/>
    <x v="0"/>
    <x v="29"/>
    <s v="Fornecedores a Vencer"/>
    <d v="2025-09-15T00:00:00"/>
    <s v="Não"/>
    <s v="C"/>
  </r>
  <r>
    <n v="183.1"/>
    <d v="2025-09-18T00:00:00"/>
    <n v="17"/>
    <x v="0"/>
    <x v="29"/>
    <s v="Fornecedores a Vencer"/>
    <d v="2025-09-18T00:00:00"/>
    <s v="Não"/>
    <s v="C"/>
  </r>
  <r>
    <n v="1680.55"/>
    <d v="2025-09-21T00:00:00"/>
    <n v="20"/>
    <x v="0"/>
    <x v="29"/>
    <s v="Fornecedores a Vencer"/>
    <d v="2025-09-21T00:00:00"/>
    <s v="Não"/>
    <s v="C"/>
  </r>
  <r>
    <n v="2061.85"/>
    <d v="2025-09-21T00:00:00"/>
    <n v="20"/>
    <x v="0"/>
    <x v="29"/>
    <s v="Fornecedores a Vencer"/>
    <d v="2025-09-21T00:00:00"/>
    <s v="Não"/>
    <s v="C"/>
  </r>
  <r>
    <n v="2961.37"/>
    <d v="2025-09-30T00:00:00"/>
    <n v="29"/>
    <x v="0"/>
    <x v="29"/>
    <s v="Fornecedores a Vencer"/>
    <d v="2025-09-30T00:00:00"/>
    <s v="Não"/>
    <s v="C"/>
  </r>
  <r>
    <n v="1680.54"/>
    <d v="2025-10-06T00:00:00"/>
    <n v="35"/>
    <x v="1"/>
    <x v="29"/>
    <s v="Fornecedores a Vencer"/>
    <d v="2025-10-06T00:00:00"/>
    <s v="Não"/>
    <s v="C"/>
  </r>
  <r>
    <n v="2961.37"/>
    <d v="2025-10-15T00:00:00"/>
    <n v="44"/>
    <x v="1"/>
    <x v="29"/>
    <s v="Fornecedores a Vencer"/>
    <d v="2025-10-15T00:00:00"/>
    <s v="Não"/>
    <s v="C"/>
  </r>
  <r>
    <n v="2961.37"/>
    <d v="2025-10-30T00:00:00"/>
    <n v="59"/>
    <x v="1"/>
    <x v="29"/>
    <s v="Fornecedores a Vencer"/>
    <d v="2025-10-30T00:00:00"/>
    <s v="Não"/>
    <s v="C"/>
  </r>
  <r>
    <n v="457.41"/>
    <d v="2025-08-26T00:00:00"/>
    <n v="-6"/>
    <x v="2"/>
    <x v="30"/>
    <s v="Fornecedores Vencidos"/>
    <d v="2025-09-01T00:00:00"/>
    <s v="Não"/>
    <s v="C"/>
  </r>
  <r>
    <n v="6905.5"/>
    <d v="2025-08-28T00:00:00"/>
    <n v="-4"/>
    <x v="2"/>
    <x v="31"/>
    <s v="Fornecedores Vencidos"/>
    <d v="2025-09-01T00:00:00"/>
    <s v="Não"/>
    <s v="C"/>
  </r>
  <r>
    <n v="341.65"/>
    <d v="2025-09-11T00:00:00"/>
    <n v="10"/>
    <x v="0"/>
    <x v="31"/>
    <s v="Fornecedores a Vencer"/>
    <d v="2025-09-11T00:00:00"/>
    <s v="Não"/>
    <s v="C"/>
  </r>
  <r>
    <n v="1426.83"/>
    <d v="2025-09-11T00:00:00"/>
    <n v="10"/>
    <x v="0"/>
    <x v="31"/>
    <s v="Fornecedores a Vencer"/>
    <d v="2025-09-11T00:00:00"/>
    <s v="Não"/>
    <s v="C"/>
  </r>
  <r>
    <n v="341.75"/>
    <d v="2025-10-11T00:00:00"/>
    <n v="40"/>
    <x v="1"/>
    <x v="31"/>
    <s v="Fornecedores a Vencer"/>
    <d v="2025-10-11T00:00:00"/>
    <s v="Não"/>
    <s v="C"/>
  </r>
  <r>
    <n v="1426.83"/>
    <d v="2025-10-11T00:00:00"/>
    <n v="40"/>
    <x v="1"/>
    <x v="31"/>
    <s v="Fornecedores a Vencer"/>
    <d v="2025-10-11T00:00:00"/>
    <s v="Não"/>
    <s v="C"/>
  </r>
  <r>
    <n v="8222.52"/>
    <d v="2025-08-17T00:00:00"/>
    <n v="-15"/>
    <x v="2"/>
    <x v="32"/>
    <s v="Fornecedores Vencidos"/>
    <d v="2025-09-01T00:00:00"/>
    <s v="Não"/>
    <s v="C"/>
  </r>
  <r>
    <n v="9994.4"/>
    <d v="2025-08-27T00:00:00"/>
    <n v="-5"/>
    <x v="2"/>
    <x v="32"/>
    <s v="Fornecedores Vencidos"/>
    <d v="2025-09-01T00:00:00"/>
    <s v="Não"/>
    <s v="C"/>
  </r>
  <r>
    <n v="252.7"/>
    <d v="2025-08-20T00:00:00"/>
    <n v="-12"/>
    <x v="2"/>
    <x v="33"/>
    <s v="Fornecedores Vencidos"/>
    <d v="2025-09-01T00:00:00"/>
    <s v="Não"/>
    <s v="C"/>
  </r>
  <r>
    <n v="205.28"/>
    <d v="2025-08-20T00:00:00"/>
    <n v="-12"/>
    <x v="2"/>
    <x v="33"/>
    <s v="Fornecedores Vencidos"/>
    <d v="2025-09-01T00:00:00"/>
    <s v="Não"/>
    <s v="C"/>
  </r>
  <r>
    <n v="1143.3"/>
    <d v="2025-08-22T00:00:00"/>
    <n v="-10"/>
    <x v="2"/>
    <x v="33"/>
    <s v="Fornecedores Vencidos"/>
    <d v="2025-09-01T00:00:00"/>
    <s v="Não"/>
    <s v="C"/>
  </r>
  <r>
    <n v="1235.96"/>
    <d v="2025-08-29T00:00:00"/>
    <n v="-3"/>
    <x v="2"/>
    <x v="33"/>
    <s v="Fornecedores Vencidos"/>
    <d v="2025-09-01T00:00:00"/>
    <s v="Não"/>
    <s v="C"/>
  </r>
  <r>
    <n v="720.76"/>
    <d v="2025-08-27T00:00:00"/>
    <n v="-5"/>
    <x v="2"/>
    <x v="34"/>
    <s v="Fornecedores Vencidos"/>
    <d v="2025-09-01T00:00:00"/>
    <s v="Não"/>
    <s v="C"/>
  </r>
  <r>
    <n v="2875.71"/>
    <d v="2025-08-27T00:00:00"/>
    <n v="-5"/>
    <x v="2"/>
    <x v="34"/>
    <s v="Fornecedores Vencidos"/>
    <d v="2025-09-01T00:00:00"/>
    <s v="Não"/>
    <s v="C"/>
  </r>
  <r>
    <n v="1516.33"/>
    <d v="2025-08-27T00:00:00"/>
    <n v="-5"/>
    <x v="2"/>
    <x v="34"/>
    <s v="Fornecedores Vencidos"/>
    <d v="2025-09-01T00:00:00"/>
    <s v="Não"/>
    <s v="C"/>
  </r>
  <r>
    <n v="665.98"/>
    <d v="2025-08-27T00:00:00"/>
    <n v="-5"/>
    <x v="2"/>
    <x v="34"/>
    <s v="Fornecedores Vencidos"/>
    <d v="2025-09-01T00:00:00"/>
    <s v="Não"/>
    <s v="C"/>
  </r>
  <r>
    <n v="3803.39"/>
    <d v="2025-09-01T00:00:00"/>
    <n v="0"/>
    <x v="2"/>
    <x v="34"/>
    <s v="Fornecedores Vencidos"/>
    <d v="2025-09-01T00:00:00"/>
    <s v="Não"/>
    <s v="C"/>
  </r>
  <r>
    <n v="4619.76"/>
    <d v="2025-09-01T00:00:00"/>
    <n v="0"/>
    <x v="2"/>
    <x v="34"/>
    <s v="Fornecedores Vencidos"/>
    <d v="2025-09-01T00:00:00"/>
    <s v="Não"/>
    <s v="C"/>
  </r>
  <r>
    <n v="1996.51"/>
    <d v="2025-08-30T00:00:00"/>
    <n v="-2"/>
    <x v="2"/>
    <x v="35"/>
    <s v="Fornecedores Vencidos"/>
    <d v="2025-09-01T00:00:00"/>
    <s v="Não"/>
    <s v="C"/>
  </r>
  <r>
    <n v="1305"/>
    <d v="2025-09-04T00:00:00"/>
    <n v="3"/>
    <x v="0"/>
    <x v="36"/>
    <s v="Fornecedores a Vencer"/>
    <d v="2025-09-04T00:00:00"/>
    <s v="Não"/>
    <s v="C"/>
  </r>
  <r>
    <n v="2392.63"/>
    <d v="2025-08-28T00:00:00"/>
    <n v="-4"/>
    <x v="2"/>
    <x v="37"/>
    <s v="Fornecedores Vencidos"/>
    <d v="2025-09-01T00:00:00"/>
    <s v="Não"/>
    <s v="C"/>
  </r>
  <r>
    <n v="13499.53"/>
    <d v="2025-09-01T00:00:00"/>
    <n v="0"/>
    <x v="2"/>
    <x v="38"/>
    <s v="Fornecedores Vencidos"/>
    <d v="2025-09-01T00:00:00"/>
    <s v="Não"/>
    <s v="C"/>
  </r>
  <r>
    <n v="4302.96"/>
    <d v="2025-09-02T00:00:00"/>
    <n v="1"/>
    <x v="0"/>
    <x v="39"/>
    <s v="Fornecedores a Vencer"/>
    <d v="2025-09-02T00:00:00"/>
    <s v="Não"/>
    <s v="C"/>
  </r>
  <r>
    <n v="3766.83"/>
    <d v="2025-09-02T00:00:00"/>
    <n v="1"/>
    <x v="0"/>
    <x v="39"/>
    <s v="Fornecedores a Vencer"/>
    <d v="2025-09-02T00:00:00"/>
    <s v="Não"/>
    <s v="C"/>
  </r>
  <r>
    <n v="136.03"/>
    <d v="2025-08-18T00:00:00"/>
    <n v="-14"/>
    <x v="2"/>
    <x v="40"/>
    <s v="Fornecedores Vencidos"/>
    <d v="2025-09-01T00:00:00"/>
    <s v="Não"/>
    <s v="C"/>
  </r>
  <r>
    <n v="345.63"/>
    <d v="2025-08-18T00:00:00"/>
    <n v="-14"/>
    <x v="2"/>
    <x v="40"/>
    <s v="Fornecedores Vencidos"/>
    <d v="2025-09-01T00:00:00"/>
    <s v="Não"/>
    <s v="C"/>
  </r>
  <r>
    <n v="181.19"/>
    <d v="2025-08-25T00:00:00"/>
    <n v="-7"/>
    <x v="2"/>
    <x v="40"/>
    <s v="Fornecedores Vencidos"/>
    <d v="2025-09-01T00:00:00"/>
    <s v="Não"/>
    <s v="C"/>
  </r>
  <r>
    <n v="134.82"/>
    <d v="2025-09-01T00:00:00"/>
    <n v="0"/>
    <x v="2"/>
    <x v="40"/>
    <s v="Fornecedores Vencidos"/>
    <d v="2025-09-01T00:00:00"/>
    <s v="Não"/>
    <s v="C"/>
  </r>
  <r>
    <n v="126.97"/>
    <d v="2025-09-01T00:00:00"/>
    <n v="0"/>
    <x v="2"/>
    <x v="40"/>
    <s v="Fornecedores Vencidos"/>
    <d v="2025-09-01T00:00:00"/>
    <s v="Não"/>
    <s v="C"/>
  </r>
  <r>
    <n v="760"/>
    <d v="2025-08-25T00:00:00"/>
    <n v="-7"/>
    <x v="2"/>
    <x v="41"/>
    <s v="Fornecedores Vencidos"/>
    <d v="2025-09-01T00:00:00"/>
    <s v="Não"/>
    <s v="C"/>
  </r>
  <r>
    <n v="1284.48"/>
    <d v="2025-08-26T00:00:00"/>
    <n v="-6"/>
    <x v="2"/>
    <x v="42"/>
    <s v="Fornecedores Vencidos"/>
    <d v="2025-09-01T00:00:00"/>
    <s v="Não"/>
    <s v="C"/>
  </r>
  <r>
    <n v="375"/>
    <d v="2025-09-01T00:00:00"/>
    <n v="0"/>
    <x v="2"/>
    <x v="43"/>
    <s v="Fornecedores Vencidos"/>
    <d v="2025-09-01T00:00:00"/>
    <s v="Não"/>
    <s v="C"/>
  </r>
  <r>
    <n v="525"/>
    <d v="2025-09-03T00:00:00"/>
    <n v="2"/>
    <x v="0"/>
    <x v="43"/>
    <s v="Fornecedores a Vencer"/>
    <d v="2025-09-03T00:00:00"/>
    <s v="Não"/>
    <s v="C"/>
  </r>
  <r>
    <n v="6100.25"/>
    <d v="2025-09-15T00:00:00"/>
    <n v="14"/>
    <x v="0"/>
    <x v="44"/>
    <s v="Fornecedores a Vencer"/>
    <d v="2025-09-15T00:00:00"/>
    <s v="Não"/>
    <s v="C"/>
  </r>
  <r>
    <n v="2279"/>
    <d v="2025-08-25T00:00:00"/>
    <n v="-7"/>
    <x v="2"/>
    <x v="45"/>
    <s v="Fornecedores Vencidos"/>
    <d v="2025-09-01T00:00:00"/>
    <s v="Não"/>
    <s v="C"/>
  </r>
  <r>
    <n v="1657"/>
    <d v="2025-08-28T00:00:00"/>
    <n v="-4"/>
    <x v="2"/>
    <x v="45"/>
    <s v="Fornecedores Vencidos"/>
    <d v="2025-09-01T00:00:00"/>
    <s v="Não"/>
    <s v="C"/>
  </r>
  <r>
    <n v="836.83"/>
    <d v="2025-08-28T00:00:00"/>
    <n v="-4"/>
    <x v="2"/>
    <x v="45"/>
    <s v="Fornecedores Vencidos"/>
    <d v="2025-09-01T00:00:00"/>
    <s v="Não"/>
    <s v="C"/>
  </r>
  <r>
    <n v="4240.8500000000004"/>
    <d v="2025-08-28T00:00:00"/>
    <n v="-4"/>
    <x v="2"/>
    <x v="45"/>
    <s v="Fornecedores Vencidos"/>
    <d v="2025-09-01T00:00:00"/>
    <s v="Não"/>
    <s v="C"/>
  </r>
  <r>
    <n v="836.58"/>
    <d v="2025-09-11T00:00:00"/>
    <n v="10"/>
    <x v="0"/>
    <x v="45"/>
    <s v="Fornecedores a Vencer"/>
    <d v="2025-09-11T00:00:00"/>
    <s v="Não"/>
    <s v="C"/>
  </r>
  <r>
    <n v="4239.58"/>
    <d v="2025-09-11T00:00:00"/>
    <n v="10"/>
    <x v="0"/>
    <x v="45"/>
    <s v="Fornecedores a Vencer"/>
    <d v="2025-09-11T00:00:00"/>
    <s v="Não"/>
    <s v="C"/>
  </r>
  <r>
    <n v="836.59"/>
    <d v="2025-09-25T00:00:00"/>
    <n v="24"/>
    <x v="0"/>
    <x v="45"/>
    <s v="Fornecedores a Vencer"/>
    <d v="2025-09-25T00:00:00"/>
    <s v="Não"/>
    <s v="C"/>
  </r>
  <r>
    <n v="4239.57"/>
    <d v="2025-09-25T00:00:00"/>
    <n v="24"/>
    <x v="0"/>
    <x v="45"/>
    <s v="Fornecedores a Vencer"/>
    <d v="2025-09-25T00:00:00"/>
    <s v="Não"/>
    <s v="C"/>
  </r>
  <r>
    <n v="288"/>
    <d v="2025-09-03T00:00:00"/>
    <n v="2"/>
    <x v="0"/>
    <x v="46"/>
    <s v="Fornecedores a Vencer"/>
    <d v="2025-09-03T00:00:00"/>
    <s v="Não"/>
    <s v="C"/>
  </r>
  <r>
    <n v="5918.89"/>
    <d v="2025-08-18T00:00:00"/>
    <n v="-14"/>
    <x v="2"/>
    <x v="47"/>
    <s v="Fornecedores Vencidos"/>
    <d v="2025-09-01T00:00:00"/>
    <s v="Não"/>
    <s v="C"/>
  </r>
  <r>
    <n v="2142.15"/>
    <d v="2025-08-22T00:00:00"/>
    <n v="-10"/>
    <x v="2"/>
    <x v="47"/>
    <s v="Fornecedores Vencidos"/>
    <d v="2025-09-01T00:00:00"/>
    <s v="Não"/>
    <s v="C"/>
  </r>
  <r>
    <n v="7505.44"/>
    <d v="2025-08-23T00:00:00"/>
    <n v="-9"/>
    <x v="2"/>
    <x v="47"/>
    <s v="Fornecedores Vencidos"/>
    <d v="2025-09-01T00:00:00"/>
    <s v="Não"/>
    <s v="C"/>
  </r>
  <r>
    <n v="6098.25"/>
    <d v="2025-09-01T00:00:00"/>
    <n v="0"/>
    <x v="2"/>
    <x v="47"/>
    <s v="Fornecedores Vencidos"/>
    <d v="2025-09-01T00:00:00"/>
    <s v="Não"/>
    <s v="C"/>
  </r>
  <r>
    <n v="7732.87"/>
    <d v="2025-09-06T00:00:00"/>
    <n v="5"/>
    <x v="0"/>
    <x v="47"/>
    <s v="Fornecedores a Vencer"/>
    <d v="2025-09-06T00:00:00"/>
    <s v="Não"/>
    <s v="C"/>
  </r>
  <r>
    <n v="584.67999999999995"/>
    <d v="2025-08-18T00:00:00"/>
    <n v="-14"/>
    <x v="2"/>
    <x v="48"/>
    <s v="Fornecedores Vencidos"/>
    <d v="2025-09-01T00:00:00"/>
    <s v="Não"/>
    <s v="C"/>
  </r>
  <r>
    <n v="82.5"/>
    <d v="2025-08-18T00:00:00"/>
    <n v="-14"/>
    <x v="2"/>
    <x v="49"/>
    <s v="Fornecedores Vencidos"/>
    <d v="2025-09-01T00:00:00"/>
    <s v="Não"/>
    <s v="C"/>
  </r>
  <r>
    <n v="410.66"/>
    <d v="2025-08-18T00:00:00"/>
    <n v="-14"/>
    <x v="2"/>
    <x v="49"/>
    <s v="Fornecedores Vencidos"/>
    <d v="2025-09-01T00:00:00"/>
    <s v="Não"/>
    <s v="C"/>
  </r>
  <r>
    <n v="36.659999999999997"/>
    <d v="2025-08-18T00:00:00"/>
    <n v="-14"/>
    <x v="2"/>
    <x v="49"/>
    <s v="Fornecedores Vencidos"/>
    <d v="2025-09-01T00:00:00"/>
    <s v="Não"/>
    <s v="C"/>
  </r>
  <r>
    <n v="615.66"/>
    <d v="2025-08-19T00:00:00"/>
    <n v="-13"/>
    <x v="2"/>
    <x v="49"/>
    <s v="Fornecedores Vencidos"/>
    <d v="2025-09-01T00:00:00"/>
    <s v="Não"/>
    <s v="C"/>
  </r>
  <r>
    <n v="146.66"/>
    <d v="2025-08-19T00:00:00"/>
    <n v="-13"/>
    <x v="2"/>
    <x v="49"/>
    <s v="Fornecedores Vencidos"/>
    <d v="2025-09-01T00:00:00"/>
    <s v="Não"/>
    <s v="C"/>
  </r>
  <r>
    <n v="1847.3"/>
    <d v="2025-08-21T00:00:00"/>
    <n v="-11"/>
    <x v="2"/>
    <x v="49"/>
    <s v="Fornecedores Vencidos"/>
    <d v="2025-09-01T00:00:00"/>
    <s v="Não"/>
    <s v="C"/>
  </r>
  <r>
    <n v="2093.33"/>
    <d v="2025-08-22T00:00:00"/>
    <n v="-10"/>
    <x v="2"/>
    <x v="49"/>
    <s v="Fornecedores Vencidos"/>
    <d v="2025-09-01T00:00:00"/>
    <s v="Não"/>
    <s v="C"/>
  </r>
  <r>
    <n v="472.33"/>
    <d v="2025-08-25T00:00:00"/>
    <n v="-7"/>
    <x v="2"/>
    <x v="49"/>
    <s v="Fornecedores Vencidos"/>
    <d v="2025-09-01T00:00:00"/>
    <s v="Não"/>
    <s v="C"/>
  </r>
  <r>
    <n v="1296"/>
    <d v="2025-08-26T00:00:00"/>
    <n v="-6"/>
    <x v="2"/>
    <x v="49"/>
    <s v="Fornecedores Vencidos"/>
    <d v="2025-09-01T00:00:00"/>
    <s v="Não"/>
    <s v="C"/>
  </r>
  <r>
    <n v="410.66"/>
    <d v="2025-09-01T00:00:00"/>
    <n v="0"/>
    <x v="2"/>
    <x v="49"/>
    <s v="Fornecedores Vencidos"/>
    <d v="2025-09-01T00:00:00"/>
    <s v="Não"/>
    <s v="C"/>
  </r>
  <r>
    <n v="36.659999999999997"/>
    <d v="2025-09-01T00:00:00"/>
    <n v="0"/>
    <x v="2"/>
    <x v="49"/>
    <s v="Fornecedores Vencidos"/>
    <d v="2025-09-01T00:00:00"/>
    <s v="Não"/>
    <s v="C"/>
  </r>
  <r>
    <n v="1150"/>
    <d v="2025-08-22T00:00:00"/>
    <n v="-10"/>
    <x v="2"/>
    <x v="50"/>
    <s v="Fornecedores Vencidos"/>
    <d v="2025-09-01T00:00:00"/>
    <s v="Não"/>
    <s v="C"/>
  </r>
  <r>
    <n v="497.8"/>
    <d v="2025-08-22T00:00:00"/>
    <n v="-10"/>
    <x v="2"/>
    <x v="50"/>
    <s v="Fornecedores Vencidos"/>
    <d v="2025-09-01T00:00:00"/>
    <s v="Não"/>
    <s v="C"/>
  </r>
  <r>
    <n v="957.73"/>
    <d v="2025-08-22T00:00:00"/>
    <n v="-10"/>
    <x v="2"/>
    <x v="50"/>
    <s v="Fornecedores Vencidos"/>
    <d v="2025-09-01T00:00:00"/>
    <s v="Não"/>
    <s v="C"/>
  </r>
  <r>
    <n v="640.33000000000004"/>
    <d v="2025-08-22T00:00:00"/>
    <n v="-10"/>
    <x v="2"/>
    <x v="50"/>
    <s v="Fornecedores Vencidos"/>
    <d v="2025-09-01T00:00:00"/>
    <s v="Não"/>
    <s v="C"/>
  </r>
  <r>
    <n v="497.79"/>
    <d v="2025-08-29T00:00:00"/>
    <n v="-3"/>
    <x v="2"/>
    <x v="50"/>
    <s v="Fornecedores Vencidos"/>
    <d v="2025-09-01T00:00:00"/>
    <s v="Não"/>
    <s v="C"/>
  </r>
  <r>
    <n v="957.73"/>
    <d v="2025-08-29T00:00:00"/>
    <n v="-3"/>
    <x v="2"/>
    <x v="50"/>
    <s v="Fornecedores Vencidos"/>
    <d v="2025-09-01T00:00:00"/>
    <s v="Não"/>
    <s v="C"/>
  </r>
  <r>
    <n v="640.32000000000005"/>
    <d v="2025-08-29T00:00:00"/>
    <n v="-3"/>
    <x v="2"/>
    <x v="50"/>
    <s v="Fornecedores Vencidos"/>
    <d v="2025-09-01T00:00:00"/>
    <s v="Não"/>
    <s v="C"/>
  </r>
  <r>
    <n v="809.44"/>
    <d v="2025-09-01T00:00:00"/>
    <n v="0"/>
    <x v="2"/>
    <x v="50"/>
    <s v="Fornecedores Vencidos"/>
    <d v="2025-09-01T00:00:00"/>
    <s v="Não"/>
    <s v="C"/>
  </r>
  <r>
    <n v="575.66999999999996"/>
    <d v="2025-09-01T00:00:00"/>
    <n v="0"/>
    <x v="2"/>
    <x v="50"/>
    <s v="Fornecedores Vencidos"/>
    <d v="2025-09-01T00:00:00"/>
    <s v="Não"/>
    <s v="C"/>
  </r>
  <r>
    <n v="225.92"/>
    <d v="2025-09-01T00:00:00"/>
    <n v="0"/>
    <x v="2"/>
    <x v="50"/>
    <s v="Fornecedores Vencidos"/>
    <d v="2025-09-01T00:00:00"/>
    <s v="Não"/>
    <s v="C"/>
  </r>
  <r>
    <n v="497.79"/>
    <d v="2025-09-05T00:00:00"/>
    <n v="4"/>
    <x v="0"/>
    <x v="50"/>
    <s v="Fornecedores a Vencer"/>
    <d v="2025-09-05T00:00:00"/>
    <s v="Não"/>
    <s v="C"/>
  </r>
  <r>
    <n v="957.73"/>
    <d v="2025-09-05T00:00:00"/>
    <n v="4"/>
    <x v="0"/>
    <x v="50"/>
    <s v="Fornecedores a Vencer"/>
    <d v="2025-09-05T00:00:00"/>
    <s v="Não"/>
    <s v="C"/>
  </r>
  <r>
    <n v="640.32000000000005"/>
    <d v="2025-09-05T00:00:00"/>
    <n v="4"/>
    <x v="0"/>
    <x v="50"/>
    <s v="Fornecedores a Vencer"/>
    <d v="2025-09-05T00:00:00"/>
    <s v="Não"/>
    <s v="C"/>
  </r>
  <r>
    <n v="809.43"/>
    <d v="2025-09-08T00:00:00"/>
    <n v="7"/>
    <x v="0"/>
    <x v="50"/>
    <s v="Fornecedores a Vencer"/>
    <d v="2025-09-08T00:00:00"/>
    <s v="Não"/>
    <s v="C"/>
  </r>
  <r>
    <n v="575.66"/>
    <d v="2025-09-08T00:00:00"/>
    <n v="7"/>
    <x v="0"/>
    <x v="50"/>
    <s v="Fornecedores a Vencer"/>
    <d v="2025-09-08T00:00:00"/>
    <s v="Não"/>
    <s v="C"/>
  </r>
  <r>
    <n v="225.91"/>
    <d v="2025-09-08T00:00:00"/>
    <n v="7"/>
    <x v="0"/>
    <x v="50"/>
    <s v="Fornecedores a Vencer"/>
    <d v="2025-09-08T00:00:00"/>
    <s v="Não"/>
    <s v="C"/>
  </r>
  <r>
    <n v="809.43"/>
    <d v="2025-09-15T00:00:00"/>
    <n v="14"/>
    <x v="0"/>
    <x v="50"/>
    <s v="Fornecedores a Vencer"/>
    <d v="2025-09-15T00:00:00"/>
    <s v="Não"/>
    <s v="C"/>
  </r>
  <r>
    <n v="575.66"/>
    <d v="2025-09-15T00:00:00"/>
    <n v="14"/>
    <x v="0"/>
    <x v="50"/>
    <s v="Fornecedores a Vencer"/>
    <d v="2025-09-15T00:00:00"/>
    <s v="Não"/>
    <s v="C"/>
  </r>
  <r>
    <n v="225.91"/>
    <d v="2025-09-15T00:00:00"/>
    <n v="14"/>
    <x v="0"/>
    <x v="50"/>
    <s v="Fornecedores a Vencer"/>
    <d v="2025-09-15T00:00:00"/>
    <s v="Não"/>
    <s v="C"/>
  </r>
  <r>
    <n v="2626.95"/>
    <d v="2025-08-16T00:00:00"/>
    <n v="-16"/>
    <x v="2"/>
    <x v="51"/>
    <s v="Fornecedores Vencidos"/>
    <d v="2025-09-01T00:00:00"/>
    <s v="Não"/>
    <s v="B"/>
  </r>
  <r>
    <n v="839.03"/>
    <d v="2025-08-19T00:00:00"/>
    <n v="-13"/>
    <x v="2"/>
    <x v="51"/>
    <s v="Fornecedores Vencidos"/>
    <d v="2025-09-01T00:00:00"/>
    <s v="Não"/>
    <s v="B"/>
  </r>
  <r>
    <n v="6173"/>
    <d v="2025-08-20T00:00:00"/>
    <n v="-12"/>
    <x v="2"/>
    <x v="51"/>
    <s v="Fornecedores Vencidos"/>
    <d v="2025-09-01T00:00:00"/>
    <s v="Não"/>
    <s v="B"/>
  </r>
  <r>
    <n v="6172.55"/>
    <d v="2025-08-27T00:00:00"/>
    <n v="-5"/>
    <x v="2"/>
    <x v="51"/>
    <s v="Fornecedores Vencidos"/>
    <d v="2025-09-01T00:00:00"/>
    <s v="Não"/>
    <s v="B"/>
  </r>
  <r>
    <n v="1142.97"/>
    <d v="2025-08-28T00:00:00"/>
    <n v="-4"/>
    <x v="2"/>
    <x v="51"/>
    <s v="Fornecedores Vencidos"/>
    <d v="2025-09-01T00:00:00"/>
    <s v="Não"/>
    <s v="B"/>
  </r>
  <r>
    <n v="6590.74"/>
    <d v="2025-08-29T00:00:00"/>
    <n v="-3"/>
    <x v="2"/>
    <x v="51"/>
    <s v="Fornecedores Vencidos"/>
    <d v="2025-09-01T00:00:00"/>
    <s v="Não"/>
    <s v="B"/>
  </r>
  <r>
    <n v="3002.78"/>
    <d v="2025-09-03T00:00:00"/>
    <n v="2"/>
    <x v="0"/>
    <x v="51"/>
    <s v="Fornecedores a Vencer"/>
    <d v="2025-09-03T00:00:00"/>
    <s v="Não"/>
    <s v="B"/>
  </r>
  <r>
    <n v="6590.75"/>
    <d v="2025-09-13T00:00:00"/>
    <n v="12"/>
    <x v="0"/>
    <x v="51"/>
    <s v="Fornecedores a Vencer"/>
    <d v="2025-09-13T00:00:00"/>
    <s v="Não"/>
    <s v="B"/>
  </r>
  <r>
    <n v="3002.79"/>
    <d v="2025-09-18T00:00:00"/>
    <n v="17"/>
    <x v="0"/>
    <x v="51"/>
    <s v="Fornecedores a Vencer"/>
    <d v="2025-09-18T00:00:00"/>
    <s v="Não"/>
    <s v="B"/>
  </r>
  <r>
    <n v="6590.75"/>
    <d v="2025-09-28T00:00:00"/>
    <n v="27"/>
    <x v="0"/>
    <x v="51"/>
    <s v="Fornecedores a Vencer"/>
    <d v="2025-09-28T00:00:00"/>
    <s v="Não"/>
    <s v="B"/>
  </r>
  <r>
    <n v="3002.79"/>
    <d v="2025-10-03T00:00:00"/>
    <n v="32"/>
    <x v="1"/>
    <x v="51"/>
    <s v="Fornecedores a Vencer"/>
    <d v="2025-10-03T00:00:00"/>
    <s v="Não"/>
    <s v="B"/>
  </r>
  <r>
    <n v="6590.75"/>
    <d v="2025-10-13T00:00:00"/>
    <n v="42"/>
    <x v="1"/>
    <x v="51"/>
    <s v="Fornecedores a Vencer"/>
    <d v="2025-10-13T00:00:00"/>
    <s v="Não"/>
    <s v="B"/>
  </r>
  <r>
    <n v="5958.25"/>
    <d v="2025-08-18T00:00:00"/>
    <n v="-14"/>
    <x v="2"/>
    <x v="52"/>
    <s v="Fornecedores Vencidos"/>
    <d v="2025-09-01T00:00:00"/>
    <s v="Não"/>
    <s v="B"/>
  </r>
  <r>
    <n v="3893.88"/>
    <d v="2025-08-19T00:00:00"/>
    <n v="-13"/>
    <x v="2"/>
    <x v="52"/>
    <s v="Fornecedores Vencidos"/>
    <d v="2025-09-01T00:00:00"/>
    <s v="Não"/>
    <s v="B"/>
  </r>
  <r>
    <n v="4567.1000000000004"/>
    <d v="2025-08-20T00:00:00"/>
    <n v="-12"/>
    <x v="2"/>
    <x v="52"/>
    <s v="Fornecedores Vencidos"/>
    <d v="2025-09-01T00:00:00"/>
    <s v="Não"/>
    <s v="B"/>
  </r>
  <r>
    <n v="1246.3"/>
    <d v="2025-08-22T00:00:00"/>
    <n v="-10"/>
    <x v="2"/>
    <x v="52"/>
    <s v="Fornecedores Vencidos"/>
    <d v="2025-09-01T00:00:00"/>
    <s v="Não"/>
    <s v="B"/>
  </r>
  <r>
    <n v="7811.48"/>
    <d v="2025-08-22T00:00:00"/>
    <n v="-10"/>
    <x v="2"/>
    <x v="52"/>
    <s v="Fornecedores Vencidos"/>
    <d v="2025-09-01T00:00:00"/>
    <s v="Não"/>
    <s v="B"/>
  </r>
  <r>
    <n v="5958.25"/>
    <d v="2025-08-25T00:00:00"/>
    <n v="-7"/>
    <x v="2"/>
    <x v="52"/>
    <s v="Fornecedores Vencidos"/>
    <d v="2025-09-01T00:00:00"/>
    <s v="Não"/>
    <s v="B"/>
  </r>
  <r>
    <n v="4567.1000000000004"/>
    <d v="2025-08-27T00:00:00"/>
    <n v="-5"/>
    <x v="2"/>
    <x v="52"/>
    <s v="Fornecedores Vencidos"/>
    <d v="2025-09-01T00:00:00"/>
    <s v="Não"/>
    <s v="B"/>
  </r>
  <r>
    <n v="8999.34"/>
    <d v="2025-08-29T00:00:00"/>
    <n v="-3"/>
    <x v="2"/>
    <x v="52"/>
    <s v="Fornecedores Vencidos"/>
    <d v="2025-09-01T00:00:00"/>
    <s v="Não"/>
    <s v="B"/>
  </r>
  <r>
    <n v="5958.25"/>
    <d v="2025-08-31T00:00:00"/>
    <n v="-1"/>
    <x v="2"/>
    <x v="52"/>
    <s v="Fornecedores Vencidos"/>
    <d v="2025-09-01T00:00:00"/>
    <s v="Não"/>
    <s v="B"/>
  </r>
  <r>
    <n v="4567.1000000000004"/>
    <d v="2025-09-03T00:00:00"/>
    <n v="2"/>
    <x v="0"/>
    <x v="52"/>
    <s v="Fornecedores a Vencer"/>
    <d v="2025-09-03T00:00:00"/>
    <s v="Não"/>
    <s v="B"/>
  </r>
  <r>
    <n v="8999.34"/>
    <d v="2025-09-05T00:00:00"/>
    <n v="4"/>
    <x v="0"/>
    <x v="52"/>
    <s v="Fornecedores a Vencer"/>
    <d v="2025-09-05T00:00:00"/>
    <s v="Não"/>
    <s v="B"/>
  </r>
  <r>
    <n v="8999.34"/>
    <d v="2025-09-12T00:00:00"/>
    <n v="11"/>
    <x v="0"/>
    <x v="52"/>
    <s v="Fornecedores a Vencer"/>
    <d v="2025-09-12T00:00:00"/>
    <s v="Não"/>
    <s v="B"/>
  </r>
  <r>
    <n v="787.06"/>
    <d v="2025-09-11T00:00:00"/>
    <n v="10"/>
    <x v="0"/>
    <x v="53"/>
    <s v="Fornecedores a Vencer"/>
    <d v="2025-09-11T00:00:00"/>
    <s v="Não"/>
    <s v="C"/>
  </r>
  <r>
    <n v="115.69"/>
    <d v="2025-09-11T00:00:00"/>
    <n v="10"/>
    <x v="0"/>
    <x v="53"/>
    <s v="Fornecedores a Vencer"/>
    <d v="2025-09-11T00:00:00"/>
    <s v="Não"/>
    <s v="C"/>
  </r>
  <r>
    <n v="787.06"/>
    <d v="2025-10-11T00:00:00"/>
    <n v="40"/>
    <x v="1"/>
    <x v="53"/>
    <s v="Fornecedores a Vencer"/>
    <d v="2025-10-11T00:00:00"/>
    <s v="Não"/>
    <s v="C"/>
  </r>
  <r>
    <n v="115.69"/>
    <d v="2025-10-11T00:00:00"/>
    <n v="40"/>
    <x v="1"/>
    <x v="53"/>
    <s v="Fornecedores a Vencer"/>
    <d v="2025-10-11T00:00:00"/>
    <s v="Não"/>
    <s v="C"/>
  </r>
  <r>
    <n v="787.09"/>
    <d v="2025-11-11T00:00:00"/>
    <n v="71"/>
    <x v="3"/>
    <x v="53"/>
    <s v="Fornecedores a Vencer"/>
    <d v="2025-11-11T00:00:00"/>
    <s v="Não"/>
    <s v="C"/>
  </r>
  <r>
    <n v="115.64"/>
    <d v="2025-11-11T00:00:00"/>
    <n v="71"/>
    <x v="3"/>
    <x v="53"/>
    <s v="Fornecedores a Vencer"/>
    <d v="2025-11-11T00:00:00"/>
    <s v="Não"/>
    <s v="C"/>
  </r>
  <r>
    <n v="1557.51"/>
    <d v="2025-08-25T00:00:00"/>
    <n v="-7"/>
    <x v="2"/>
    <x v="54"/>
    <s v="Fornecedores Vencidos"/>
    <d v="2025-09-01T00:00:00"/>
    <s v="Não"/>
    <s v="C"/>
  </r>
  <r>
    <n v="633.66"/>
    <d v="2025-09-02T00:00:00"/>
    <n v="1"/>
    <x v="0"/>
    <x v="55"/>
    <s v="Fornecedores a Vencer"/>
    <d v="2025-09-02T00:00:00"/>
    <s v="Não"/>
    <s v="C"/>
  </r>
  <r>
    <n v="7945.52"/>
    <d v="2025-08-16T00:00:00"/>
    <n v="-16"/>
    <x v="2"/>
    <x v="56"/>
    <s v="Fornecedores Vencidos"/>
    <d v="2025-09-01T00:00:00"/>
    <s v="Não"/>
    <s v="A"/>
  </r>
  <r>
    <n v="5111.2"/>
    <d v="2025-08-16T00:00:00"/>
    <n v="-16"/>
    <x v="2"/>
    <x v="56"/>
    <s v="Fornecedores Vencidos"/>
    <d v="2025-09-01T00:00:00"/>
    <s v="Não"/>
    <s v="A"/>
  </r>
  <r>
    <n v="1768"/>
    <d v="2025-08-17T00:00:00"/>
    <n v="-15"/>
    <x v="2"/>
    <x v="56"/>
    <s v="Fornecedores Vencidos"/>
    <d v="2025-09-01T00:00:00"/>
    <s v="Não"/>
    <s v="A"/>
  </r>
  <r>
    <n v="5742.5"/>
    <d v="2025-08-18T00:00:00"/>
    <n v="-14"/>
    <x v="2"/>
    <x v="56"/>
    <s v="Fornecedores Vencidos"/>
    <d v="2025-09-01T00:00:00"/>
    <s v="Não"/>
    <s v="A"/>
  </r>
  <r>
    <n v="4286.29"/>
    <d v="2025-08-19T00:00:00"/>
    <n v="-13"/>
    <x v="2"/>
    <x v="56"/>
    <s v="Fornecedores Vencidos"/>
    <d v="2025-09-01T00:00:00"/>
    <s v="Não"/>
    <s v="A"/>
  </r>
  <r>
    <n v="8393.7900000000009"/>
    <d v="2025-08-19T00:00:00"/>
    <n v="-13"/>
    <x v="2"/>
    <x v="56"/>
    <s v="Fornecedores Vencidos"/>
    <d v="2025-09-01T00:00:00"/>
    <s v="Não"/>
    <s v="A"/>
  </r>
  <r>
    <n v="3849.04"/>
    <d v="2025-08-23T00:00:00"/>
    <n v="-9"/>
    <x v="2"/>
    <x v="56"/>
    <s v="Fornecedores Vencidos"/>
    <d v="2025-09-01T00:00:00"/>
    <s v="Não"/>
    <s v="A"/>
  </r>
  <r>
    <n v="1828.8"/>
    <d v="2025-08-23T00:00:00"/>
    <n v="-9"/>
    <x v="2"/>
    <x v="56"/>
    <s v="Fornecedores Vencidos"/>
    <d v="2025-09-01T00:00:00"/>
    <s v="Não"/>
    <s v="A"/>
  </r>
  <r>
    <n v="242.5"/>
    <d v="2025-08-24T00:00:00"/>
    <n v="-8"/>
    <x v="2"/>
    <x v="56"/>
    <s v="Fornecedores Vencidos"/>
    <d v="2025-09-01T00:00:00"/>
    <s v="Não"/>
    <s v="A"/>
  </r>
  <r>
    <n v="1693.6"/>
    <d v="2025-08-26T00:00:00"/>
    <n v="-6"/>
    <x v="2"/>
    <x v="56"/>
    <s v="Fornecedores Vencidos"/>
    <d v="2025-09-01T00:00:00"/>
    <s v="Não"/>
    <s v="A"/>
  </r>
  <r>
    <n v="8654.69"/>
    <d v="2025-08-26T00:00:00"/>
    <n v="-6"/>
    <x v="2"/>
    <x v="56"/>
    <s v="Fornecedores Vencidos"/>
    <d v="2025-09-01T00:00:00"/>
    <s v="Não"/>
    <s v="A"/>
  </r>
  <r>
    <n v="491.04"/>
    <d v="2025-08-26T00:00:00"/>
    <n v="-6"/>
    <x v="2"/>
    <x v="56"/>
    <s v="Fornecedores Vencidos"/>
    <d v="2025-09-01T00:00:00"/>
    <s v="Não"/>
    <s v="A"/>
  </r>
  <r>
    <n v="259.33999999999997"/>
    <d v="2025-08-26T00:00:00"/>
    <n v="-6"/>
    <x v="2"/>
    <x v="56"/>
    <s v="Fornecedores Vencidos"/>
    <d v="2025-09-01T00:00:00"/>
    <s v="Não"/>
    <s v="A"/>
  </r>
  <r>
    <n v="3576"/>
    <d v="2025-08-26T00:00:00"/>
    <n v="-6"/>
    <x v="2"/>
    <x v="56"/>
    <s v="Fornecedores Vencidos"/>
    <d v="2025-09-01T00:00:00"/>
    <s v="Não"/>
    <s v="A"/>
  </r>
  <r>
    <n v="4540.8"/>
    <d v="2025-08-29T00:00:00"/>
    <n v="-3"/>
    <x v="2"/>
    <x v="56"/>
    <s v="Fornecedores Vencidos"/>
    <d v="2025-09-01T00:00:00"/>
    <s v="Não"/>
    <s v="A"/>
  </r>
  <r>
    <n v="6313.24"/>
    <d v="2025-08-29T00:00:00"/>
    <n v="-3"/>
    <x v="2"/>
    <x v="56"/>
    <s v="Fornecedores Vencidos"/>
    <d v="2025-09-01T00:00:00"/>
    <s v="Não"/>
    <s v="A"/>
  </r>
  <r>
    <n v="7945.52"/>
    <d v="2025-08-31T00:00:00"/>
    <n v="-1"/>
    <x v="2"/>
    <x v="56"/>
    <s v="Fornecedores Vencidos"/>
    <d v="2025-09-01T00:00:00"/>
    <s v="Não"/>
    <s v="A"/>
  </r>
  <r>
    <n v="5111.2"/>
    <d v="2025-08-31T00:00:00"/>
    <n v="-1"/>
    <x v="2"/>
    <x v="56"/>
    <s v="Fornecedores Vencidos"/>
    <d v="2025-09-01T00:00:00"/>
    <s v="Não"/>
    <s v="A"/>
  </r>
  <r>
    <n v="1768"/>
    <d v="2025-09-01T00:00:00"/>
    <n v="0"/>
    <x v="2"/>
    <x v="56"/>
    <s v="Fornecedores Vencidos"/>
    <d v="2025-09-01T00:00:00"/>
    <s v="Não"/>
    <s v="A"/>
  </r>
  <r>
    <n v="5742.5"/>
    <d v="2025-09-02T00:00:00"/>
    <n v="1"/>
    <x v="0"/>
    <x v="56"/>
    <s v="Fornecedores a Vencer"/>
    <d v="2025-09-02T00:00:00"/>
    <s v="Não"/>
    <s v="A"/>
  </r>
  <r>
    <n v="2471.7199999999998"/>
    <d v="2025-09-02T00:00:00"/>
    <n v="1"/>
    <x v="0"/>
    <x v="56"/>
    <s v="Fornecedores a Vencer"/>
    <d v="2025-09-02T00:00:00"/>
    <s v="Não"/>
    <s v="A"/>
  </r>
  <r>
    <n v="4286.29"/>
    <d v="2025-09-03T00:00:00"/>
    <n v="2"/>
    <x v="0"/>
    <x v="56"/>
    <s v="Fornecedores a Vencer"/>
    <d v="2025-09-03T00:00:00"/>
    <s v="Não"/>
    <s v="A"/>
  </r>
  <r>
    <n v="8393.7900000000009"/>
    <d v="2025-09-03T00:00:00"/>
    <n v="2"/>
    <x v="0"/>
    <x v="56"/>
    <s v="Fornecedores a Vencer"/>
    <d v="2025-09-03T00:00:00"/>
    <s v="Não"/>
    <s v="A"/>
  </r>
  <r>
    <n v="2925"/>
    <d v="2025-09-05T00:00:00"/>
    <n v="4"/>
    <x v="0"/>
    <x v="56"/>
    <s v="Fornecedores a Vencer"/>
    <d v="2025-09-05T00:00:00"/>
    <s v="Não"/>
    <s v="A"/>
  </r>
  <r>
    <n v="3849.04"/>
    <d v="2025-09-07T00:00:00"/>
    <n v="6"/>
    <x v="0"/>
    <x v="56"/>
    <s v="Fornecedores a Vencer"/>
    <d v="2025-09-07T00:00:00"/>
    <s v="Não"/>
    <s v="A"/>
  </r>
  <r>
    <n v="1828.8"/>
    <d v="2025-09-07T00:00:00"/>
    <n v="6"/>
    <x v="0"/>
    <x v="56"/>
    <s v="Fornecedores a Vencer"/>
    <d v="2025-09-07T00:00:00"/>
    <s v="Não"/>
    <s v="A"/>
  </r>
  <r>
    <n v="5715.1"/>
    <d v="2025-09-07T00:00:00"/>
    <n v="6"/>
    <x v="0"/>
    <x v="56"/>
    <s v="Fornecedores a Vencer"/>
    <d v="2025-09-07T00:00:00"/>
    <s v="Não"/>
    <s v="A"/>
  </r>
  <r>
    <n v="242.5"/>
    <d v="2025-09-08T00:00:00"/>
    <n v="7"/>
    <x v="0"/>
    <x v="56"/>
    <s v="Fornecedores a Vencer"/>
    <d v="2025-09-08T00:00:00"/>
    <s v="Não"/>
    <s v="A"/>
  </r>
  <r>
    <n v="491.04"/>
    <d v="2025-09-10T00:00:00"/>
    <n v="9"/>
    <x v="0"/>
    <x v="56"/>
    <s v="Fornecedores a Vencer"/>
    <d v="2025-09-10T00:00:00"/>
    <s v="Não"/>
    <s v="A"/>
  </r>
  <r>
    <n v="259.33999999999997"/>
    <d v="2025-09-10T00:00:00"/>
    <n v="9"/>
    <x v="0"/>
    <x v="56"/>
    <s v="Fornecedores a Vencer"/>
    <d v="2025-09-10T00:00:00"/>
    <s v="Não"/>
    <s v="A"/>
  </r>
  <r>
    <n v="3576"/>
    <d v="2025-09-10T00:00:00"/>
    <n v="9"/>
    <x v="0"/>
    <x v="56"/>
    <s v="Fornecedores a Vencer"/>
    <d v="2025-09-10T00:00:00"/>
    <s v="Não"/>
    <s v="A"/>
  </r>
  <r>
    <n v="5715.1"/>
    <d v="2025-09-22T00:00:00"/>
    <n v="21"/>
    <x v="0"/>
    <x v="56"/>
    <s v="Fornecedores a Vencer"/>
    <d v="2025-09-22T00:00:00"/>
    <s v="Não"/>
    <s v="A"/>
  </r>
  <r>
    <n v="5715.1"/>
    <d v="2025-10-07T00:00:00"/>
    <n v="36"/>
    <x v="1"/>
    <x v="56"/>
    <s v="Fornecedores a Vencer"/>
    <d v="2025-10-07T00:00:00"/>
    <s v="Não"/>
    <s v="A"/>
  </r>
  <r>
    <n v="2613.33"/>
    <d v="2025-08-20T00:00:00"/>
    <n v="-12"/>
    <x v="2"/>
    <x v="57"/>
    <s v="Fornecedores Vencidos"/>
    <d v="2025-09-01T00:00:00"/>
    <s v="Não"/>
    <s v="C"/>
  </r>
  <r>
    <n v="2613.33"/>
    <d v="2025-08-27T00:00:00"/>
    <n v="-5"/>
    <x v="2"/>
    <x v="57"/>
    <s v="Fornecedores Vencidos"/>
    <d v="2025-09-01T00:00:00"/>
    <s v="Não"/>
    <s v="C"/>
  </r>
  <r>
    <n v="653.34"/>
    <d v="2025-09-11T00:00:00"/>
    <n v="10"/>
    <x v="0"/>
    <x v="58"/>
    <s v="Fornecedores a Vencer"/>
    <d v="2025-09-11T00:00:00"/>
    <s v="Não"/>
    <s v="C"/>
  </r>
  <r>
    <n v="3037.92"/>
    <d v="2025-08-22T00:00:00"/>
    <n v="-10"/>
    <x v="2"/>
    <x v="59"/>
    <s v="Fornecedores Vencidos"/>
    <d v="2025-09-01T00:00:00"/>
    <s v="Não"/>
    <s v="C"/>
  </r>
  <r>
    <n v="3037.92"/>
    <d v="2025-09-05T00:00:00"/>
    <n v="4"/>
    <x v="0"/>
    <x v="59"/>
    <s v="Fornecedores a Vencer"/>
    <d v="2025-09-05T00:00:00"/>
    <s v="Não"/>
    <s v="C"/>
  </r>
  <r>
    <n v="198.65"/>
    <d v="2025-09-11T00:00:00"/>
    <n v="10"/>
    <x v="0"/>
    <x v="60"/>
    <s v="Fornecedores a Vencer"/>
    <d v="2025-09-11T00:00:00"/>
    <s v="Não"/>
    <s v="C"/>
  </r>
  <r>
    <n v="198.67"/>
    <d v="2025-09-11T00:00:00"/>
    <n v="10"/>
    <x v="0"/>
    <x v="60"/>
    <s v="Fornecedores a Vencer"/>
    <d v="2025-09-11T00:00:00"/>
    <s v="Não"/>
    <s v="C"/>
  </r>
  <r>
    <n v="198.7"/>
    <d v="2025-10-11T00:00:00"/>
    <n v="40"/>
    <x v="1"/>
    <x v="60"/>
    <s v="Fornecedores a Vencer"/>
    <d v="2025-10-11T00:00:00"/>
    <s v="Não"/>
    <s v="C"/>
  </r>
  <r>
    <n v="198.67"/>
    <d v="2025-10-11T00:00:00"/>
    <n v="40"/>
    <x v="1"/>
    <x v="60"/>
    <s v="Fornecedores a Vencer"/>
    <d v="2025-10-11T00:00:00"/>
    <s v="Não"/>
    <s v="C"/>
  </r>
  <r>
    <n v="1135"/>
    <d v="2025-08-20T00:00:00"/>
    <n v="-12"/>
    <x v="2"/>
    <x v="61"/>
    <s v="Fornecedores Vencidos"/>
    <d v="2025-09-01T00:00:00"/>
    <s v="Não"/>
    <s v="C"/>
  </r>
  <r>
    <n v="470"/>
    <d v="2025-08-28T00:00:00"/>
    <n v="-4"/>
    <x v="2"/>
    <x v="61"/>
    <s v="Fornecedores Vencidos"/>
    <d v="2025-09-01T00:00:00"/>
    <s v="Não"/>
    <s v="C"/>
  </r>
  <r>
    <n v="1475"/>
    <d v="2025-09-05T00:00:00"/>
    <n v="4"/>
    <x v="0"/>
    <x v="61"/>
    <s v="Fornecedores a Vencer"/>
    <d v="2025-09-05T00:00:00"/>
    <s v="Não"/>
    <s v="C"/>
  </r>
  <r>
    <n v="14160.25"/>
    <d v="2025-09-03T00:00:00"/>
    <n v="2"/>
    <x v="0"/>
    <x v="62"/>
    <s v="Fornecedores a Vencer"/>
    <d v="2025-09-03T00:00:00"/>
    <s v="Não"/>
    <s v="C"/>
  </r>
  <r>
    <n v="12.81"/>
    <d v="2025-08-16T00:00:00"/>
    <n v="-16"/>
    <x v="2"/>
    <x v="63"/>
    <s v="Fornecedores Vencidos"/>
    <d v="2025-09-01T00:00:00"/>
    <s v="Não"/>
    <s v="A"/>
  </r>
  <r>
    <n v="1359.51"/>
    <d v="2025-08-16T00:00:00"/>
    <n v="-16"/>
    <x v="2"/>
    <x v="63"/>
    <s v="Fornecedores Vencidos"/>
    <d v="2025-09-01T00:00:00"/>
    <s v="Não"/>
    <s v="A"/>
  </r>
  <r>
    <n v="1954.88"/>
    <d v="2025-08-16T00:00:00"/>
    <n v="-16"/>
    <x v="2"/>
    <x v="63"/>
    <s v="Fornecedores Vencidos"/>
    <d v="2025-09-01T00:00:00"/>
    <s v="Não"/>
    <s v="A"/>
  </r>
  <r>
    <n v="227.7"/>
    <d v="2025-08-16T00:00:00"/>
    <n v="-16"/>
    <x v="2"/>
    <x v="63"/>
    <s v="Fornecedores Vencidos"/>
    <d v="2025-09-01T00:00:00"/>
    <s v="Não"/>
    <s v="A"/>
  </r>
  <r>
    <n v="215.03"/>
    <d v="2025-08-16T00:00:00"/>
    <n v="-16"/>
    <x v="2"/>
    <x v="63"/>
    <s v="Fornecedores Vencidos"/>
    <d v="2025-09-01T00:00:00"/>
    <s v="Não"/>
    <s v="A"/>
  </r>
  <r>
    <n v="7872.99"/>
    <d v="2025-08-17T00:00:00"/>
    <n v="-15"/>
    <x v="2"/>
    <x v="63"/>
    <s v="Fornecedores Vencidos"/>
    <d v="2025-09-01T00:00:00"/>
    <s v="Não"/>
    <s v="A"/>
  </r>
  <r>
    <n v="6.71"/>
    <d v="2025-08-17T00:00:00"/>
    <n v="-15"/>
    <x v="2"/>
    <x v="63"/>
    <s v="Fornecedores Vencidos"/>
    <d v="2025-09-01T00:00:00"/>
    <s v="Não"/>
    <s v="A"/>
  </r>
  <r>
    <n v="53.64"/>
    <d v="2025-08-17T00:00:00"/>
    <n v="-15"/>
    <x v="2"/>
    <x v="63"/>
    <s v="Fornecedores Vencidos"/>
    <d v="2025-09-01T00:00:00"/>
    <s v="Não"/>
    <s v="A"/>
  </r>
  <r>
    <n v="144.65"/>
    <d v="2025-08-18T00:00:00"/>
    <n v="-14"/>
    <x v="2"/>
    <x v="63"/>
    <s v="Fornecedores Vencidos"/>
    <d v="2025-09-01T00:00:00"/>
    <s v="Não"/>
    <s v="A"/>
  </r>
  <r>
    <n v="232.32"/>
    <d v="2025-08-18T00:00:00"/>
    <n v="-14"/>
    <x v="2"/>
    <x v="63"/>
    <s v="Fornecedores Vencidos"/>
    <d v="2025-09-01T00:00:00"/>
    <s v="Não"/>
    <s v="A"/>
  </r>
  <r>
    <n v="5.38"/>
    <d v="2025-08-19T00:00:00"/>
    <n v="-13"/>
    <x v="2"/>
    <x v="63"/>
    <s v="Fornecedores Vencidos"/>
    <d v="2025-09-01T00:00:00"/>
    <s v="Não"/>
    <s v="A"/>
  </r>
  <r>
    <n v="293.08"/>
    <d v="2025-08-20T00:00:00"/>
    <n v="-12"/>
    <x v="2"/>
    <x v="63"/>
    <s v="Fornecedores Vencidos"/>
    <d v="2025-09-01T00:00:00"/>
    <s v="Não"/>
    <s v="A"/>
  </r>
  <r>
    <n v="13858.45"/>
    <d v="2025-08-20T00:00:00"/>
    <n v="-12"/>
    <x v="2"/>
    <x v="63"/>
    <s v="Fornecedores Vencidos"/>
    <d v="2025-09-01T00:00:00"/>
    <s v="Não"/>
    <s v="A"/>
  </r>
  <r>
    <n v="6.69"/>
    <d v="2025-08-21T00:00:00"/>
    <n v="-11"/>
    <x v="2"/>
    <x v="63"/>
    <s v="Fornecedores Vencidos"/>
    <d v="2025-09-01T00:00:00"/>
    <s v="Não"/>
    <s v="A"/>
  </r>
  <r>
    <n v="203.63"/>
    <d v="2025-08-21T00:00:00"/>
    <n v="-11"/>
    <x v="2"/>
    <x v="63"/>
    <s v="Fornecedores Vencidos"/>
    <d v="2025-09-01T00:00:00"/>
    <s v="Não"/>
    <s v="A"/>
  </r>
  <r>
    <n v="22.48"/>
    <d v="2025-08-21T00:00:00"/>
    <n v="-11"/>
    <x v="2"/>
    <x v="63"/>
    <s v="Fornecedores Vencidos"/>
    <d v="2025-09-01T00:00:00"/>
    <s v="Não"/>
    <s v="A"/>
  </r>
  <r>
    <n v="22.48"/>
    <d v="2025-08-21T00:00:00"/>
    <n v="-11"/>
    <x v="2"/>
    <x v="63"/>
    <s v="Fornecedores Vencidos"/>
    <d v="2025-09-01T00:00:00"/>
    <s v="Não"/>
    <s v="A"/>
  </r>
  <r>
    <n v="122.85"/>
    <d v="2025-08-21T00:00:00"/>
    <n v="-11"/>
    <x v="2"/>
    <x v="63"/>
    <s v="Fornecedores Vencidos"/>
    <d v="2025-09-01T00:00:00"/>
    <s v="Não"/>
    <s v="A"/>
  </r>
  <r>
    <n v="6.43"/>
    <d v="2025-08-21T00:00:00"/>
    <n v="-11"/>
    <x v="2"/>
    <x v="63"/>
    <s v="Fornecedores Vencidos"/>
    <d v="2025-09-01T00:00:00"/>
    <s v="Não"/>
    <s v="A"/>
  </r>
  <r>
    <n v="5787.5"/>
    <d v="2025-08-21T00:00:00"/>
    <n v="-11"/>
    <x v="2"/>
    <x v="63"/>
    <s v="Fornecedores Vencidos"/>
    <d v="2025-09-01T00:00:00"/>
    <s v="Não"/>
    <s v="A"/>
  </r>
  <r>
    <n v="303.13"/>
    <d v="2025-08-22T00:00:00"/>
    <n v="-10"/>
    <x v="2"/>
    <x v="63"/>
    <s v="Fornecedores Vencidos"/>
    <d v="2025-09-01T00:00:00"/>
    <s v="Não"/>
    <s v="A"/>
  </r>
  <r>
    <n v="303.13"/>
    <d v="2025-08-22T00:00:00"/>
    <n v="-10"/>
    <x v="2"/>
    <x v="63"/>
    <s v="Fornecedores Vencidos"/>
    <d v="2025-09-01T00:00:00"/>
    <s v="Não"/>
    <s v="A"/>
  </r>
  <r>
    <n v="202.29"/>
    <d v="2025-08-22T00:00:00"/>
    <n v="-10"/>
    <x v="2"/>
    <x v="63"/>
    <s v="Fornecedores Vencidos"/>
    <d v="2025-09-01T00:00:00"/>
    <s v="Não"/>
    <s v="A"/>
  </r>
  <r>
    <n v="612.6"/>
    <d v="2025-08-23T00:00:00"/>
    <n v="-9"/>
    <x v="2"/>
    <x v="63"/>
    <s v="Fornecedores Vencidos"/>
    <d v="2025-09-01T00:00:00"/>
    <s v="Não"/>
    <s v="A"/>
  </r>
  <r>
    <n v="504.68"/>
    <d v="2025-08-23T00:00:00"/>
    <n v="-9"/>
    <x v="2"/>
    <x v="63"/>
    <s v="Fornecedores Vencidos"/>
    <d v="2025-09-01T00:00:00"/>
    <s v="Não"/>
    <s v="A"/>
  </r>
  <r>
    <n v="404.81"/>
    <d v="2025-08-23T00:00:00"/>
    <n v="-9"/>
    <x v="2"/>
    <x v="63"/>
    <s v="Fornecedores Vencidos"/>
    <d v="2025-09-01T00:00:00"/>
    <s v="Não"/>
    <s v="A"/>
  </r>
  <r>
    <n v="3894.59"/>
    <d v="2025-08-24T00:00:00"/>
    <n v="-8"/>
    <x v="2"/>
    <x v="63"/>
    <s v="Fornecedores Vencidos"/>
    <d v="2025-09-01T00:00:00"/>
    <s v="Não"/>
    <s v="A"/>
  </r>
  <r>
    <n v="1409.29"/>
    <d v="2025-08-25T00:00:00"/>
    <n v="-7"/>
    <x v="2"/>
    <x v="63"/>
    <s v="Fornecedores Vencidos"/>
    <d v="2025-09-01T00:00:00"/>
    <s v="Não"/>
    <s v="A"/>
  </r>
  <r>
    <n v="3783.39"/>
    <d v="2025-08-25T00:00:00"/>
    <n v="-7"/>
    <x v="2"/>
    <x v="63"/>
    <s v="Fornecedores Vencidos"/>
    <d v="2025-09-01T00:00:00"/>
    <s v="Não"/>
    <s v="A"/>
  </r>
  <r>
    <n v="47.16"/>
    <d v="2025-08-25T00:00:00"/>
    <n v="-7"/>
    <x v="2"/>
    <x v="63"/>
    <s v="Fornecedores Vencidos"/>
    <d v="2025-09-01T00:00:00"/>
    <s v="Não"/>
    <s v="A"/>
  </r>
  <r>
    <n v="2058.0100000000002"/>
    <d v="2025-08-25T00:00:00"/>
    <n v="-7"/>
    <x v="2"/>
    <x v="63"/>
    <s v="Fornecedores Vencidos"/>
    <d v="2025-09-01T00:00:00"/>
    <s v="Não"/>
    <s v="A"/>
  </r>
  <r>
    <n v="306.57"/>
    <d v="2025-08-25T00:00:00"/>
    <n v="-7"/>
    <x v="2"/>
    <x v="63"/>
    <s v="Fornecedores Vencidos"/>
    <d v="2025-09-01T00:00:00"/>
    <s v="Não"/>
    <s v="A"/>
  </r>
  <r>
    <n v="483.23"/>
    <d v="2025-08-26T00:00:00"/>
    <n v="-6"/>
    <x v="2"/>
    <x v="63"/>
    <s v="Fornecedores Vencidos"/>
    <d v="2025-09-01T00:00:00"/>
    <s v="Não"/>
    <s v="A"/>
  </r>
  <r>
    <n v="305.60000000000002"/>
    <d v="2025-08-26T00:00:00"/>
    <n v="-6"/>
    <x v="2"/>
    <x v="63"/>
    <s v="Fornecedores Vencidos"/>
    <d v="2025-09-01T00:00:00"/>
    <s v="Não"/>
    <s v="A"/>
  </r>
  <r>
    <n v="85.37"/>
    <d v="2025-08-26T00:00:00"/>
    <n v="-6"/>
    <x v="2"/>
    <x v="63"/>
    <s v="Fornecedores Vencidos"/>
    <d v="2025-09-01T00:00:00"/>
    <s v="Não"/>
    <s v="A"/>
  </r>
  <r>
    <n v="85.37"/>
    <d v="2025-08-26T00:00:00"/>
    <n v="-6"/>
    <x v="2"/>
    <x v="63"/>
    <s v="Fornecedores Vencidos"/>
    <d v="2025-09-01T00:00:00"/>
    <s v="Não"/>
    <s v="A"/>
  </r>
  <r>
    <n v="17.07"/>
    <d v="2025-08-26T00:00:00"/>
    <n v="-6"/>
    <x v="2"/>
    <x v="63"/>
    <s v="Fornecedores Vencidos"/>
    <d v="2025-09-01T00:00:00"/>
    <s v="Não"/>
    <s v="A"/>
  </r>
  <r>
    <n v="21.34"/>
    <d v="2025-08-26T00:00:00"/>
    <n v="-6"/>
    <x v="2"/>
    <x v="63"/>
    <s v="Fornecedores Vencidos"/>
    <d v="2025-09-01T00:00:00"/>
    <s v="Não"/>
    <s v="A"/>
  </r>
  <r>
    <n v="42.68"/>
    <d v="2025-08-26T00:00:00"/>
    <n v="-6"/>
    <x v="2"/>
    <x v="63"/>
    <s v="Fornecedores Vencidos"/>
    <d v="2025-09-01T00:00:00"/>
    <s v="Não"/>
    <s v="A"/>
  </r>
  <r>
    <n v="26800.37"/>
    <d v="2025-08-26T00:00:00"/>
    <n v="-6"/>
    <x v="2"/>
    <x v="63"/>
    <s v="Fornecedores Vencidos"/>
    <d v="2025-09-01T00:00:00"/>
    <s v="Não"/>
    <s v="A"/>
  </r>
  <r>
    <n v="357.76"/>
    <d v="2025-08-27T00:00:00"/>
    <n v="-5"/>
    <x v="2"/>
    <x v="63"/>
    <s v="Fornecedores Vencidos"/>
    <d v="2025-09-01T00:00:00"/>
    <s v="Não"/>
    <s v="A"/>
  </r>
  <r>
    <n v="16.09"/>
    <d v="2025-08-28T00:00:00"/>
    <n v="-4"/>
    <x v="2"/>
    <x v="63"/>
    <s v="Fornecedores Vencidos"/>
    <d v="2025-09-01T00:00:00"/>
    <s v="Não"/>
    <s v="A"/>
  </r>
  <r>
    <n v="504.68"/>
    <d v="2025-08-30T00:00:00"/>
    <n v="-2"/>
    <x v="2"/>
    <x v="63"/>
    <s v="Fornecedores Vencidos"/>
    <d v="2025-09-01T00:00:00"/>
    <s v="Não"/>
    <s v="A"/>
  </r>
  <r>
    <n v="12.79"/>
    <d v="2025-08-31T00:00:00"/>
    <n v="-1"/>
    <x v="2"/>
    <x v="63"/>
    <s v="Fornecedores Vencidos"/>
    <d v="2025-09-01T00:00:00"/>
    <s v="Não"/>
    <s v="A"/>
  </r>
  <r>
    <n v="1359.51"/>
    <d v="2025-08-31T00:00:00"/>
    <n v="-1"/>
    <x v="2"/>
    <x v="63"/>
    <s v="Fornecedores Vencidos"/>
    <d v="2025-09-01T00:00:00"/>
    <s v="Não"/>
    <s v="A"/>
  </r>
  <r>
    <n v="1954.89"/>
    <d v="2025-08-31T00:00:00"/>
    <n v="-1"/>
    <x v="2"/>
    <x v="63"/>
    <s v="Fornecedores Vencidos"/>
    <d v="2025-09-01T00:00:00"/>
    <s v="Não"/>
    <s v="A"/>
  </r>
  <r>
    <n v="227.7"/>
    <d v="2025-08-31T00:00:00"/>
    <n v="-1"/>
    <x v="2"/>
    <x v="63"/>
    <s v="Fornecedores Vencidos"/>
    <d v="2025-09-01T00:00:00"/>
    <s v="Não"/>
    <s v="A"/>
  </r>
  <r>
    <n v="215.03"/>
    <d v="2025-08-31T00:00:00"/>
    <n v="-1"/>
    <x v="2"/>
    <x v="63"/>
    <s v="Fornecedores Vencidos"/>
    <d v="2025-09-01T00:00:00"/>
    <s v="Não"/>
    <s v="A"/>
  </r>
  <r>
    <n v="7872.99"/>
    <d v="2025-09-01T00:00:00"/>
    <n v="0"/>
    <x v="2"/>
    <x v="63"/>
    <s v="Fornecedores Vencidos"/>
    <d v="2025-09-01T00:00:00"/>
    <s v="Não"/>
    <s v="A"/>
  </r>
  <r>
    <n v="6.71"/>
    <d v="2025-09-01T00:00:00"/>
    <n v="0"/>
    <x v="2"/>
    <x v="63"/>
    <s v="Fornecedores Vencidos"/>
    <d v="2025-09-01T00:00:00"/>
    <s v="Não"/>
    <s v="A"/>
  </r>
  <r>
    <n v="53.64"/>
    <d v="2025-09-01T00:00:00"/>
    <n v="0"/>
    <x v="2"/>
    <x v="63"/>
    <s v="Fornecedores Vencidos"/>
    <d v="2025-09-01T00:00:00"/>
    <s v="Não"/>
    <s v="A"/>
  </r>
  <r>
    <n v="144.66999999999999"/>
    <d v="2025-09-02T00:00:00"/>
    <n v="1"/>
    <x v="0"/>
    <x v="63"/>
    <s v="Fornecedores a Vencer"/>
    <d v="2025-09-02T00:00:00"/>
    <s v="Não"/>
    <s v="A"/>
  </r>
  <r>
    <n v="232.32"/>
    <d v="2025-09-02T00:00:00"/>
    <n v="1"/>
    <x v="0"/>
    <x v="63"/>
    <s v="Fornecedores a Vencer"/>
    <d v="2025-09-02T00:00:00"/>
    <s v="Não"/>
    <s v="A"/>
  </r>
  <r>
    <n v="293.08"/>
    <d v="2025-09-04T00:00:00"/>
    <n v="3"/>
    <x v="0"/>
    <x v="63"/>
    <s v="Fornecedores a Vencer"/>
    <d v="2025-09-04T00:00:00"/>
    <s v="Não"/>
    <s v="A"/>
  </r>
  <r>
    <n v="13858.45"/>
    <d v="2025-09-04T00:00:00"/>
    <n v="3"/>
    <x v="0"/>
    <x v="63"/>
    <s v="Fornecedores a Vencer"/>
    <d v="2025-09-04T00:00:00"/>
    <s v="Não"/>
    <s v="A"/>
  </r>
  <r>
    <n v="203.63"/>
    <d v="2025-09-05T00:00:00"/>
    <n v="4"/>
    <x v="0"/>
    <x v="63"/>
    <s v="Fornecedores a Vencer"/>
    <d v="2025-09-05T00:00:00"/>
    <s v="Não"/>
    <s v="A"/>
  </r>
  <r>
    <n v="22.48"/>
    <d v="2025-09-05T00:00:00"/>
    <n v="4"/>
    <x v="0"/>
    <x v="63"/>
    <s v="Fornecedores a Vencer"/>
    <d v="2025-09-05T00:00:00"/>
    <s v="Não"/>
    <s v="A"/>
  </r>
  <r>
    <n v="22.48"/>
    <d v="2025-09-05T00:00:00"/>
    <n v="4"/>
    <x v="0"/>
    <x v="63"/>
    <s v="Fornecedores a Vencer"/>
    <d v="2025-09-05T00:00:00"/>
    <s v="Não"/>
    <s v="A"/>
  </r>
  <r>
    <n v="122.85"/>
    <d v="2025-09-05T00:00:00"/>
    <n v="4"/>
    <x v="0"/>
    <x v="63"/>
    <s v="Fornecedores a Vencer"/>
    <d v="2025-09-05T00:00:00"/>
    <s v="Não"/>
    <s v="A"/>
  </r>
  <r>
    <n v="6.43"/>
    <d v="2025-09-05T00:00:00"/>
    <n v="4"/>
    <x v="0"/>
    <x v="63"/>
    <s v="Fornecedores a Vencer"/>
    <d v="2025-09-05T00:00:00"/>
    <s v="Não"/>
    <s v="A"/>
  </r>
  <r>
    <n v="5787.5"/>
    <d v="2025-09-05T00:00:00"/>
    <n v="4"/>
    <x v="0"/>
    <x v="63"/>
    <s v="Fornecedores a Vencer"/>
    <d v="2025-09-05T00:00:00"/>
    <s v="Não"/>
    <s v="A"/>
  </r>
  <r>
    <n v="303.13"/>
    <d v="2025-09-06T00:00:00"/>
    <n v="5"/>
    <x v="0"/>
    <x v="63"/>
    <s v="Fornecedores a Vencer"/>
    <d v="2025-09-06T00:00:00"/>
    <s v="Não"/>
    <s v="A"/>
  </r>
  <r>
    <n v="303.13"/>
    <d v="2025-09-06T00:00:00"/>
    <n v="5"/>
    <x v="0"/>
    <x v="63"/>
    <s v="Fornecedores a Vencer"/>
    <d v="2025-09-06T00:00:00"/>
    <s v="Não"/>
    <s v="A"/>
  </r>
  <r>
    <n v="202.29"/>
    <d v="2025-09-06T00:00:00"/>
    <n v="5"/>
    <x v="0"/>
    <x v="63"/>
    <s v="Fornecedores a Vencer"/>
    <d v="2025-09-06T00:00:00"/>
    <s v="Não"/>
    <s v="A"/>
  </r>
  <r>
    <n v="612.6"/>
    <d v="2025-09-07T00:00:00"/>
    <n v="6"/>
    <x v="0"/>
    <x v="63"/>
    <s v="Fornecedores a Vencer"/>
    <d v="2025-09-07T00:00:00"/>
    <s v="Não"/>
    <s v="A"/>
  </r>
  <r>
    <n v="504.68"/>
    <d v="2025-09-07T00:00:00"/>
    <n v="6"/>
    <x v="0"/>
    <x v="63"/>
    <s v="Fornecedores a Vencer"/>
    <d v="2025-09-07T00:00:00"/>
    <s v="Não"/>
    <s v="A"/>
  </r>
  <r>
    <n v="404.81"/>
    <d v="2025-09-07T00:00:00"/>
    <n v="6"/>
    <x v="0"/>
    <x v="63"/>
    <s v="Fornecedores a Vencer"/>
    <d v="2025-09-07T00:00:00"/>
    <s v="Não"/>
    <s v="A"/>
  </r>
  <r>
    <n v="47.15"/>
    <d v="2025-09-09T00:00:00"/>
    <n v="8"/>
    <x v="0"/>
    <x v="63"/>
    <s v="Fornecedores a Vencer"/>
    <d v="2025-09-09T00:00:00"/>
    <s v="Não"/>
    <s v="A"/>
  </r>
  <r>
    <n v="2058.0300000000002"/>
    <d v="2025-09-09T00:00:00"/>
    <n v="8"/>
    <x v="0"/>
    <x v="63"/>
    <s v="Fornecedores a Vencer"/>
    <d v="2025-09-09T00:00:00"/>
    <s v="Não"/>
    <s v="A"/>
  </r>
  <r>
    <n v="306.57"/>
    <d v="2025-09-09T00:00:00"/>
    <n v="8"/>
    <x v="0"/>
    <x v="63"/>
    <s v="Fornecedores a Vencer"/>
    <d v="2025-09-09T00:00:00"/>
    <s v="Não"/>
    <s v="A"/>
  </r>
  <r>
    <n v="85.36"/>
    <d v="2025-09-10T00:00:00"/>
    <n v="9"/>
    <x v="0"/>
    <x v="63"/>
    <s v="Fornecedores a Vencer"/>
    <d v="2025-09-10T00:00:00"/>
    <s v="Não"/>
    <s v="A"/>
  </r>
  <r>
    <n v="85.36"/>
    <d v="2025-09-10T00:00:00"/>
    <n v="9"/>
    <x v="0"/>
    <x v="63"/>
    <s v="Fornecedores a Vencer"/>
    <d v="2025-09-10T00:00:00"/>
    <s v="Não"/>
    <s v="A"/>
  </r>
  <r>
    <n v="17.09"/>
    <d v="2025-09-10T00:00:00"/>
    <n v="9"/>
    <x v="0"/>
    <x v="63"/>
    <s v="Fornecedores a Vencer"/>
    <d v="2025-09-10T00:00:00"/>
    <s v="Não"/>
    <s v="A"/>
  </r>
  <r>
    <n v="21.35"/>
    <d v="2025-09-10T00:00:00"/>
    <n v="9"/>
    <x v="0"/>
    <x v="63"/>
    <s v="Fornecedores a Vencer"/>
    <d v="2025-09-10T00:00:00"/>
    <s v="Não"/>
    <s v="A"/>
  </r>
  <r>
    <n v="42.7"/>
    <d v="2025-09-10T00:00:00"/>
    <n v="9"/>
    <x v="0"/>
    <x v="63"/>
    <s v="Fornecedores a Vencer"/>
    <d v="2025-09-10T00:00:00"/>
    <s v="Não"/>
    <s v="A"/>
  </r>
  <r>
    <n v="26800.35"/>
    <d v="2025-09-10T00:00:00"/>
    <n v="9"/>
    <x v="0"/>
    <x v="63"/>
    <s v="Fornecedores a Vencer"/>
    <d v="2025-09-10T00:00:00"/>
    <s v="Não"/>
    <s v="A"/>
  </r>
  <r>
    <n v="16.09"/>
    <d v="2025-09-12T00:00:00"/>
    <n v="11"/>
    <x v="0"/>
    <x v="63"/>
    <s v="Fornecedores a Vencer"/>
    <d v="2025-09-12T00:00:00"/>
    <s v="Não"/>
    <s v="A"/>
  </r>
  <r>
    <n v="504.68"/>
    <d v="2025-09-14T00:00:00"/>
    <n v="13"/>
    <x v="0"/>
    <x v="63"/>
    <s v="Fornecedores a Vencer"/>
    <d v="2025-09-14T00:00:00"/>
    <s v="Não"/>
    <s v="A"/>
  </r>
  <r>
    <n v="227.68"/>
    <d v="2025-09-15T00:00:00"/>
    <n v="14"/>
    <x v="0"/>
    <x v="63"/>
    <s v="Fornecedores a Vencer"/>
    <d v="2025-09-15T00:00:00"/>
    <s v="Não"/>
    <s v="A"/>
  </r>
  <r>
    <n v="215.03"/>
    <d v="2025-09-15T00:00:00"/>
    <n v="14"/>
    <x v="0"/>
    <x v="63"/>
    <s v="Fornecedores a Vencer"/>
    <d v="2025-09-15T00:00:00"/>
    <s v="Não"/>
    <s v="A"/>
  </r>
  <r>
    <n v="6.71"/>
    <d v="2025-09-16T00:00:00"/>
    <n v="15"/>
    <x v="0"/>
    <x v="63"/>
    <s v="Fornecedores a Vencer"/>
    <d v="2025-09-16T00:00:00"/>
    <s v="Não"/>
    <s v="A"/>
  </r>
  <r>
    <n v="53.64"/>
    <d v="2025-09-16T00:00:00"/>
    <n v="15"/>
    <x v="0"/>
    <x v="63"/>
    <s v="Fornecedores a Vencer"/>
    <d v="2025-09-16T00:00:00"/>
    <s v="Não"/>
    <s v="A"/>
  </r>
  <r>
    <n v="232.31"/>
    <d v="2025-09-17T00:00:00"/>
    <n v="16"/>
    <x v="0"/>
    <x v="63"/>
    <s v="Fornecedores a Vencer"/>
    <d v="2025-09-17T00:00:00"/>
    <s v="Não"/>
    <s v="A"/>
  </r>
  <r>
    <n v="293.08"/>
    <d v="2025-09-19T00:00:00"/>
    <n v="18"/>
    <x v="0"/>
    <x v="63"/>
    <s v="Fornecedores a Vencer"/>
    <d v="2025-09-19T00:00:00"/>
    <s v="Não"/>
    <s v="A"/>
  </r>
  <r>
    <n v="13858.45"/>
    <d v="2025-09-19T00:00:00"/>
    <n v="18"/>
    <x v="0"/>
    <x v="63"/>
    <s v="Fornecedores a Vencer"/>
    <d v="2025-09-19T00:00:00"/>
    <s v="Não"/>
    <s v="A"/>
  </r>
  <r>
    <n v="203.63"/>
    <d v="2025-09-20T00:00:00"/>
    <n v="19"/>
    <x v="0"/>
    <x v="63"/>
    <s v="Fornecedores a Vencer"/>
    <d v="2025-09-20T00:00:00"/>
    <s v="Não"/>
    <s v="A"/>
  </r>
  <r>
    <n v="22.48"/>
    <d v="2025-09-20T00:00:00"/>
    <n v="19"/>
    <x v="0"/>
    <x v="63"/>
    <s v="Fornecedores a Vencer"/>
    <d v="2025-09-20T00:00:00"/>
    <s v="Não"/>
    <s v="A"/>
  </r>
  <r>
    <n v="22.48"/>
    <d v="2025-09-20T00:00:00"/>
    <n v="19"/>
    <x v="0"/>
    <x v="63"/>
    <s v="Fornecedores a Vencer"/>
    <d v="2025-09-20T00:00:00"/>
    <s v="Não"/>
    <s v="A"/>
  </r>
  <r>
    <n v="122.85"/>
    <d v="2025-09-20T00:00:00"/>
    <n v="19"/>
    <x v="0"/>
    <x v="63"/>
    <s v="Fornecedores a Vencer"/>
    <d v="2025-09-20T00:00:00"/>
    <s v="Não"/>
    <s v="A"/>
  </r>
  <r>
    <n v="6.43"/>
    <d v="2025-09-20T00:00:00"/>
    <n v="19"/>
    <x v="0"/>
    <x v="63"/>
    <s v="Fornecedores a Vencer"/>
    <d v="2025-09-20T00:00:00"/>
    <s v="Não"/>
    <s v="A"/>
  </r>
  <r>
    <n v="5787.5"/>
    <d v="2025-09-20T00:00:00"/>
    <n v="19"/>
    <x v="0"/>
    <x v="63"/>
    <s v="Fornecedores a Vencer"/>
    <d v="2025-09-20T00:00:00"/>
    <s v="Não"/>
    <s v="A"/>
  </r>
  <r>
    <n v="303.14"/>
    <d v="2025-09-21T00:00:00"/>
    <n v="20"/>
    <x v="0"/>
    <x v="63"/>
    <s v="Fornecedores a Vencer"/>
    <d v="2025-09-21T00:00:00"/>
    <s v="Não"/>
    <s v="A"/>
  </r>
  <r>
    <n v="303.14"/>
    <d v="2025-09-21T00:00:00"/>
    <n v="20"/>
    <x v="0"/>
    <x v="63"/>
    <s v="Fornecedores a Vencer"/>
    <d v="2025-09-21T00:00:00"/>
    <s v="Não"/>
    <s v="A"/>
  </r>
  <r>
    <n v="202.28"/>
    <d v="2025-09-21T00:00:00"/>
    <n v="20"/>
    <x v="0"/>
    <x v="63"/>
    <s v="Fornecedores a Vencer"/>
    <d v="2025-09-21T00:00:00"/>
    <s v="Não"/>
    <s v="A"/>
  </r>
  <r>
    <n v="612.6"/>
    <d v="2025-09-22T00:00:00"/>
    <n v="21"/>
    <x v="0"/>
    <x v="63"/>
    <s v="Fornecedores a Vencer"/>
    <d v="2025-09-22T00:00:00"/>
    <s v="Não"/>
    <s v="A"/>
  </r>
  <r>
    <n v="504.7"/>
    <d v="2025-09-22T00:00:00"/>
    <n v="21"/>
    <x v="0"/>
    <x v="63"/>
    <s v="Fornecedores a Vencer"/>
    <d v="2025-09-22T00:00:00"/>
    <s v="Não"/>
    <s v="A"/>
  </r>
  <r>
    <n v="404.79"/>
    <d v="2025-09-22T00:00:00"/>
    <n v="21"/>
    <x v="0"/>
    <x v="63"/>
    <s v="Fornecedores a Vencer"/>
    <d v="2025-09-22T00:00:00"/>
    <s v="Não"/>
    <s v="A"/>
  </r>
  <r>
    <n v="306.57"/>
    <d v="2025-09-24T00:00:00"/>
    <n v="23"/>
    <x v="0"/>
    <x v="63"/>
    <s v="Fornecedores a Vencer"/>
    <d v="2025-09-24T00:00:00"/>
    <s v="Não"/>
    <s v="A"/>
  </r>
  <r>
    <n v="16.09"/>
    <d v="2025-09-27T00:00:00"/>
    <n v="26"/>
    <x v="0"/>
    <x v="63"/>
    <s v="Fornecedores a Vencer"/>
    <d v="2025-09-27T00:00:00"/>
    <s v="Não"/>
    <s v="A"/>
  </r>
  <r>
    <n v="504.68"/>
    <d v="2025-09-29T00:00:00"/>
    <n v="28"/>
    <x v="0"/>
    <x v="63"/>
    <s v="Fornecedores a Vencer"/>
    <d v="2025-09-29T00:00:00"/>
    <s v="Não"/>
    <s v="A"/>
  </r>
  <r>
    <n v="215.02"/>
    <d v="2025-09-30T00:00:00"/>
    <n v="29"/>
    <x v="0"/>
    <x v="63"/>
    <s v="Fornecedores a Vencer"/>
    <d v="2025-09-30T00:00:00"/>
    <s v="Não"/>
    <s v="A"/>
  </r>
  <r>
    <n v="6.71"/>
    <d v="2025-10-01T00:00:00"/>
    <n v="30"/>
    <x v="0"/>
    <x v="63"/>
    <s v="Fornecedores a Vencer"/>
    <d v="2025-10-01T00:00:00"/>
    <s v="Não"/>
    <s v="A"/>
  </r>
  <r>
    <n v="53.64"/>
    <d v="2025-10-01T00:00:00"/>
    <n v="30"/>
    <x v="0"/>
    <x v="63"/>
    <s v="Fornecedores a Vencer"/>
    <d v="2025-10-01T00:00:00"/>
    <s v="Não"/>
    <s v="A"/>
  </r>
  <r>
    <n v="293.08"/>
    <d v="2025-10-04T00:00:00"/>
    <n v="33"/>
    <x v="1"/>
    <x v="63"/>
    <s v="Fornecedores a Vencer"/>
    <d v="2025-10-04T00:00:00"/>
    <s v="Não"/>
    <s v="A"/>
  </r>
  <r>
    <n v="13858.45"/>
    <d v="2025-10-04T00:00:00"/>
    <n v="33"/>
    <x v="1"/>
    <x v="63"/>
    <s v="Fornecedores a Vencer"/>
    <d v="2025-10-04T00:00:00"/>
    <s v="Não"/>
    <s v="A"/>
  </r>
  <r>
    <n v="203.61"/>
    <d v="2025-10-05T00:00:00"/>
    <n v="34"/>
    <x v="1"/>
    <x v="63"/>
    <s v="Fornecedores a Vencer"/>
    <d v="2025-10-05T00:00:00"/>
    <s v="Não"/>
    <s v="A"/>
  </r>
  <r>
    <n v="22.46"/>
    <d v="2025-10-05T00:00:00"/>
    <n v="34"/>
    <x v="1"/>
    <x v="63"/>
    <s v="Fornecedores a Vencer"/>
    <d v="2025-10-05T00:00:00"/>
    <s v="Não"/>
    <s v="A"/>
  </r>
  <r>
    <n v="22.46"/>
    <d v="2025-10-05T00:00:00"/>
    <n v="34"/>
    <x v="1"/>
    <x v="63"/>
    <s v="Fornecedores a Vencer"/>
    <d v="2025-10-05T00:00:00"/>
    <s v="Não"/>
    <s v="A"/>
  </r>
  <r>
    <n v="122.85"/>
    <d v="2025-10-05T00:00:00"/>
    <n v="34"/>
    <x v="1"/>
    <x v="63"/>
    <s v="Fornecedores a Vencer"/>
    <d v="2025-10-05T00:00:00"/>
    <s v="Não"/>
    <s v="A"/>
  </r>
  <r>
    <n v="6.43"/>
    <d v="2025-10-05T00:00:00"/>
    <n v="34"/>
    <x v="1"/>
    <x v="63"/>
    <s v="Fornecedores a Vencer"/>
    <d v="2025-10-05T00:00:00"/>
    <s v="Não"/>
    <s v="A"/>
  </r>
  <r>
    <n v="5787.5"/>
    <d v="2025-10-05T00:00:00"/>
    <n v="34"/>
    <x v="1"/>
    <x v="63"/>
    <s v="Fornecedores a Vencer"/>
    <d v="2025-10-05T00:00:00"/>
    <s v="Não"/>
    <s v="A"/>
  </r>
  <r>
    <n v="306.55"/>
    <d v="2025-10-09T00:00:00"/>
    <n v="38"/>
    <x v="1"/>
    <x v="63"/>
    <s v="Fornecedores a Vencer"/>
    <d v="2025-10-09T00:00:00"/>
    <s v="Não"/>
    <s v="A"/>
  </r>
  <r>
    <n v="16.09"/>
    <d v="2025-10-12T00:00:00"/>
    <n v="41"/>
    <x v="1"/>
    <x v="63"/>
    <s v="Fornecedores a Vencer"/>
    <d v="2025-10-12T00:00:00"/>
    <s v="Não"/>
    <s v="A"/>
  </r>
  <r>
    <n v="504.7"/>
    <d v="2025-10-14T00:00:00"/>
    <n v="43"/>
    <x v="1"/>
    <x v="63"/>
    <s v="Fornecedores a Vencer"/>
    <d v="2025-10-14T00:00:00"/>
    <s v="Não"/>
    <s v="A"/>
  </r>
  <r>
    <n v="6.69"/>
    <d v="2025-10-16T00:00:00"/>
    <n v="45"/>
    <x v="1"/>
    <x v="63"/>
    <s v="Fornecedores a Vencer"/>
    <d v="2025-10-16T00:00:00"/>
    <s v="Não"/>
    <s v="A"/>
  </r>
  <r>
    <n v="53.66"/>
    <d v="2025-10-16T00:00:00"/>
    <n v="45"/>
    <x v="1"/>
    <x v="63"/>
    <s v="Fornecedores a Vencer"/>
    <d v="2025-10-16T00:00:00"/>
    <s v="Não"/>
    <s v="A"/>
  </r>
  <r>
    <n v="293.06"/>
    <d v="2025-10-19T00:00:00"/>
    <n v="48"/>
    <x v="1"/>
    <x v="63"/>
    <s v="Fornecedores a Vencer"/>
    <d v="2025-10-19T00:00:00"/>
    <s v="Não"/>
    <s v="A"/>
  </r>
  <r>
    <n v="13858.47"/>
    <d v="2025-10-19T00:00:00"/>
    <n v="48"/>
    <x v="1"/>
    <x v="63"/>
    <s v="Fornecedores a Vencer"/>
    <d v="2025-10-19T00:00:00"/>
    <s v="Não"/>
    <s v="A"/>
  </r>
  <r>
    <n v="6.44"/>
    <d v="2025-10-20T00:00:00"/>
    <n v="49"/>
    <x v="1"/>
    <x v="63"/>
    <s v="Fornecedores a Vencer"/>
    <d v="2025-10-20T00:00:00"/>
    <s v="Não"/>
    <s v="A"/>
  </r>
  <r>
    <n v="5787.48"/>
    <d v="2025-10-20T00:00:00"/>
    <n v="49"/>
    <x v="1"/>
    <x v="63"/>
    <s v="Fornecedores a Vencer"/>
    <d v="2025-10-20T00:00:00"/>
    <s v="Não"/>
    <s v="A"/>
  </r>
  <r>
    <n v="16.11"/>
    <d v="2025-10-27T00:00:00"/>
    <n v="56"/>
    <x v="1"/>
    <x v="63"/>
    <s v="Fornecedores a Vencer"/>
    <d v="2025-10-27T00:00:00"/>
    <s v="Não"/>
    <s v="A"/>
  </r>
  <r>
    <n v="209.22"/>
    <d v="2025-08-20T00:00:00"/>
    <n v="-12"/>
    <x v="2"/>
    <x v="64"/>
    <s v="Fornecedores Vencidos"/>
    <d v="2025-09-01T00:00:00"/>
    <s v="Não"/>
    <s v="C"/>
  </r>
  <r>
    <n v="91.2"/>
    <d v="2025-08-21T00:00:00"/>
    <n v="-11"/>
    <x v="2"/>
    <x v="64"/>
    <s v="Fornecedores Vencidos"/>
    <d v="2025-09-01T00:00:00"/>
    <s v="Não"/>
    <s v="C"/>
  </r>
  <r>
    <n v="2420.62"/>
    <d v="2025-08-25T00:00:00"/>
    <n v="-7"/>
    <x v="2"/>
    <x v="64"/>
    <s v="Fornecedores Vencidos"/>
    <d v="2025-09-01T00:00:00"/>
    <s v="Não"/>
    <s v="C"/>
  </r>
  <r>
    <n v="2012.14"/>
    <d v="2025-08-27T00:00:00"/>
    <n v="-5"/>
    <x v="2"/>
    <x v="64"/>
    <s v="Fornecedores Vencidos"/>
    <d v="2025-09-01T00:00:00"/>
    <s v="Não"/>
    <s v="C"/>
  </r>
  <r>
    <n v="232.5"/>
    <d v="2025-08-20T00:00:00"/>
    <n v="-12"/>
    <x v="2"/>
    <x v="65"/>
    <s v="Fornecedores Vencidos"/>
    <d v="2025-09-01T00:00:00"/>
    <s v="Não"/>
    <s v="C"/>
  </r>
  <r>
    <n v="680"/>
    <d v="2025-08-23T00:00:00"/>
    <n v="-9"/>
    <x v="2"/>
    <x v="65"/>
    <s v="Fornecedores Vencidos"/>
    <d v="2025-09-01T00:00:00"/>
    <s v="Não"/>
    <s v="C"/>
  </r>
  <r>
    <n v="3762.5"/>
    <d v="2025-08-20T00:00:00"/>
    <n v="-12"/>
    <x v="2"/>
    <x v="66"/>
    <s v="Fornecedores Vencidos"/>
    <d v="2025-09-01T00:00:00"/>
    <s v="Não"/>
    <s v="C"/>
  </r>
  <r>
    <n v="3762.5"/>
    <d v="2025-09-03T00:00:00"/>
    <n v="2"/>
    <x v="0"/>
    <x v="66"/>
    <s v="Fornecedores a Vencer"/>
    <d v="2025-09-03T00:00:00"/>
    <s v="Não"/>
    <s v="C"/>
  </r>
  <r>
    <n v="3762.5"/>
    <d v="2025-09-17T00:00:00"/>
    <n v="16"/>
    <x v="0"/>
    <x v="66"/>
    <s v="Fornecedores a Vencer"/>
    <d v="2025-09-17T00:00:00"/>
    <s v="Não"/>
    <s v="C"/>
  </r>
  <r>
    <n v="1308.75"/>
    <d v="2025-09-11T00:00:00"/>
    <n v="10"/>
    <x v="0"/>
    <x v="67"/>
    <s v="Fornecedores a Vencer"/>
    <d v="2025-09-11T00:00:00"/>
    <s v="Não"/>
    <s v="C"/>
  </r>
  <r>
    <n v="1308.75"/>
    <d v="2025-10-11T00:00:00"/>
    <n v="40"/>
    <x v="1"/>
    <x v="67"/>
    <s v="Fornecedores a Vencer"/>
    <d v="2025-10-11T00:00:00"/>
    <s v="Não"/>
    <s v="C"/>
  </r>
  <r>
    <n v="1309.1400000000001"/>
    <d v="2025-11-11T00:00:00"/>
    <n v="71"/>
    <x v="3"/>
    <x v="67"/>
    <s v="Fornecedores a Vencer"/>
    <d v="2025-11-11T00:00:00"/>
    <s v="Não"/>
    <s v="C"/>
  </r>
  <r>
    <n v="5413.33"/>
    <d v="2025-08-20T00:00:00"/>
    <n v="-12"/>
    <x v="2"/>
    <x v="68"/>
    <s v="Fornecedores Vencidos"/>
    <d v="2025-09-01T00:00:00"/>
    <s v="Não"/>
    <s v="C"/>
  </r>
  <r>
    <n v="5413.33"/>
    <d v="2025-09-04T00:00:00"/>
    <n v="3"/>
    <x v="0"/>
    <x v="68"/>
    <s v="Fornecedores a Vencer"/>
    <d v="2025-09-04T00:00:00"/>
    <s v="Não"/>
    <s v="C"/>
  </r>
  <r>
    <n v="5413.34"/>
    <d v="2025-09-19T00:00:00"/>
    <n v="18"/>
    <x v="0"/>
    <x v="68"/>
    <s v="Fornecedores a Vencer"/>
    <d v="2025-09-19T00:00:00"/>
    <s v="Não"/>
    <s v="C"/>
  </r>
  <r>
    <n v="290.14999999999998"/>
    <d v="2025-08-18T00:00:00"/>
    <n v="-14"/>
    <x v="2"/>
    <x v="69"/>
    <s v="Fornecedores Vencidos"/>
    <d v="2025-09-01T00:00:00"/>
    <s v="Não"/>
    <s v="A"/>
  </r>
  <r>
    <n v="2651.74"/>
    <d v="2025-08-18T00:00:00"/>
    <n v="-14"/>
    <x v="2"/>
    <x v="69"/>
    <s v="Fornecedores Vencidos"/>
    <d v="2025-09-01T00:00:00"/>
    <s v="Não"/>
    <s v="A"/>
  </r>
  <r>
    <n v="130.24"/>
    <d v="2025-08-18T00:00:00"/>
    <n v="-14"/>
    <x v="2"/>
    <x v="69"/>
    <s v="Fornecedores Vencidos"/>
    <d v="2025-09-01T00:00:00"/>
    <s v="Não"/>
    <s v="A"/>
  </r>
  <r>
    <n v="2670.71"/>
    <d v="2025-08-19T00:00:00"/>
    <n v="-13"/>
    <x v="2"/>
    <x v="69"/>
    <s v="Fornecedores Vencidos"/>
    <d v="2025-09-01T00:00:00"/>
    <s v="Não"/>
    <s v="A"/>
  </r>
  <r>
    <n v="4416.76"/>
    <d v="2025-08-19T00:00:00"/>
    <n v="-13"/>
    <x v="2"/>
    <x v="69"/>
    <s v="Fornecedores Vencidos"/>
    <d v="2025-09-01T00:00:00"/>
    <s v="Não"/>
    <s v="A"/>
  </r>
  <r>
    <n v="2026.66"/>
    <d v="2025-08-19T00:00:00"/>
    <n v="-13"/>
    <x v="2"/>
    <x v="69"/>
    <s v="Fornecedores Vencidos"/>
    <d v="2025-09-01T00:00:00"/>
    <s v="Não"/>
    <s v="A"/>
  </r>
  <r>
    <n v="2025.32"/>
    <d v="2025-08-19T00:00:00"/>
    <n v="-13"/>
    <x v="2"/>
    <x v="69"/>
    <s v="Fornecedores Vencidos"/>
    <d v="2025-09-01T00:00:00"/>
    <s v="Não"/>
    <s v="A"/>
  </r>
  <r>
    <n v="24.8"/>
    <d v="2025-08-19T00:00:00"/>
    <n v="-13"/>
    <x v="2"/>
    <x v="69"/>
    <s v="Fornecedores Vencidos"/>
    <d v="2025-09-01T00:00:00"/>
    <s v="Não"/>
    <s v="A"/>
  </r>
  <r>
    <n v="240.28"/>
    <d v="2025-08-19T00:00:00"/>
    <n v="-13"/>
    <x v="2"/>
    <x v="69"/>
    <s v="Fornecedores Vencidos"/>
    <d v="2025-09-01T00:00:00"/>
    <s v="Não"/>
    <s v="A"/>
  </r>
  <r>
    <n v="34.14"/>
    <d v="2025-08-19T00:00:00"/>
    <n v="-13"/>
    <x v="2"/>
    <x v="69"/>
    <s v="Fornecedores Vencidos"/>
    <d v="2025-09-01T00:00:00"/>
    <s v="Não"/>
    <s v="A"/>
  </r>
  <r>
    <n v="3308.04"/>
    <d v="2025-08-20T00:00:00"/>
    <n v="-12"/>
    <x v="2"/>
    <x v="69"/>
    <s v="Fornecedores Vencidos"/>
    <d v="2025-09-01T00:00:00"/>
    <s v="Não"/>
    <s v="A"/>
  </r>
  <r>
    <n v="3757.04"/>
    <d v="2025-08-20T00:00:00"/>
    <n v="-12"/>
    <x v="2"/>
    <x v="69"/>
    <s v="Fornecedores Vencidos"/>
    <d v="2025-09-01T00:00:00"/>
    <s v="Não"/>
    <s v="A"/>
  </r>
  <r>
    <n v="1954.86"/>
    <d v="2025-08-20T00:00:00"/>
    <n v="-12"/>
    <x v="2"/>
    <x v="69"/>
    <s v="Fornecedores Vencidos"/>
    <d v="2025-09-01T00:00:00"/>
    <s v="Não"/>
    <s v="A"/>
  </r>
  <r>
    <n v="4082.35"/>
    <d v="2025-08-20T00:00:00"/>
    <n v="-12"/>
    <x v="2"/>
    <x v="69"/>
    <s v="Fornecedores Vencidos"/>
    <d v="2025-09-01T00:00:00"/>
    <s v="Não"/>
    <s v="A"/>
  </r>
  <r>
    <n v="4137.87"/>
    <d v="2025-08-21T00:00:00"/>
    <n v="-11"/>
    <x v="2"/>
    <x v="69"/>
    <s v="Fornecedores Vencidos"/>
    <d v="2025-09-01T00:00:00"/>
    <s v="Não"/>
    <s v="A"/>
  </r>
  <r>
    <n v="461.73"/>
    <d v="2025-08-21T00:00:00"/>
    <n v="-11"/>
    <x v="2"/>
    <x v="69"/>
    <s v="Fornecedores Vencidos"/>
    <d v="2025-09-01T00:00:00"/>
    <s v="Não"/>
    <s v="A"/>
  </r>
  <r>
    <n v="518.88"/>
    <d v="2025-08-22T00:00:00"/>
    <n v="-10"/>
    <x v="2"/>
    <x v="69"/>
    <s v="Fornecedores Vencidos"/>
    <d v="2025-09-01T00:00:00"/>
    <s v="Não"/>
    <s v="A"/>
  </r>
  <r>
    <n v="290.14999999999998"/>
    <d v="2025-08-25T00:00:00"/>
    <n v="-7"/>
    <x v="2"/>
    <x v="69"/>
    <s v="Fornecedores Vencidos"/>
    <d v="2025-09-01T00:00:00"/>
    <s v="Não"/>
    <s v="A"/>
  </r>
  <r>
    <n v="2651.74"/>
    <d v="2025-08-25T00:00:00"/>
    <n v="-7"/>
    <x v="2"/>
    <x v="69"/>
    <s v="Fornecedores Vencidos"/>
    <d v="2025-09-01T00:00:00"/>
    <s v="Não"/>
    <s v="A"/>
  </r>
  <r>
    <n v="130.24"/>
    <d v="2025-08-25T00:00:00"/>
    <n v="-7"/>
    <x v="2"/>
    <x v="69"/>
    <s v="Fornecedores Vencidos"/>
    <d v="2025-09-01T00:00:00"/>
    <s v="Não"/>
    <s v="A"/>
  </r>
  <r>
    <n v="2670.71"/>
    <d v="2025-08-26T00:00:00"/>
    <n v="-6"/>
    <x v="2"/>
    <x v="69"/>
    <s v="Fornecedores Vencidos"/>
    <d v="2025-09-01T00:00:00"/>
    <s v="Não"/>
    <s v="A"/>
  </r>
  <r>
    <n v="4416.76"/>
    <d v="2025-08-26T00:00:00"/>
    <n v="-6"/>
    <x v="2"/>
    <x v="69"/>
    <s v="Fornecedores Vencidos"/>
    <d v="2025-09-01T00:00:00"/>
    <s v="Não"/>
    <s v="A"/>
  </r>
  <r>
    <n v="2025.32"/>
    <d v="2025-08-26T00:00:00"/>
    <n v="-6"/>
    <x v="2"/>
    <x v="69"/>
    <s v="Fornecedores Vencidos"/>
    <d v="2025-09-01T00:00:00"/>
    <s v="Não"/>
    <s v="A"/>
  </r>
  <r>
    <n v="24.8"/>
    <d v="2025-08-26T00:00:00"/>
    <n v="-6"/>
    <x v="2"/>
    <x v="69"/>
    <s v="Fornecedores Vencidos"/>
    <d v="2025-09-01T00:00:00"/>
    <s v="Não"/>
    <s v="A"/>
  </r>
  <r>
    <n v="240.27"/>
    <d v="2025-08-26T00:00:00"/>
    <n v="-6"/>
    <x v="2"/>
    <x v="69"/>
    <s v="Fornecedores Vencidos"/>
    <d v="2025-09-01T00:00:00"/>
    <s v="Não"/>
    <s v="A"/>
  </r>
  <r>
    <n v="34.11"/>
    <d v="2025-08-26T00:00:00"/>
    <n v="-6"/>
    <x v="2"/>
    <x v="69"/>
    <s v="Fornecedores Vencidos"/>
    <d v="2025-09-01T00:00:00"/>
    <s v="Não"/>
    <s v="A"/>
  </r>
  <r>
    <n v="1954.86"/>
    <d v="2025-08-27T00:00:00"/>
    <n v="-5"/>
    <x v="2"/>
    <x v="69"/>
    <s v="Fornecedores Vencidos"/>
    <d v="2025-09-01T00:00:00"/>
    <s v="Não"/>
    <s v="A"/>
  </r>
  <r>
    <n v="4082.35"/>
    <d v="2025-08-27T00:00:00"/>
    <n v="-5"/>
    <x v="2"/>
    <x v="69"/>
    <s v="Fornecedores Vencidos"/>
    <d v="2025-09-01T00:00:00"/>
    <s v="Não"/>
    <s v="A"/>
  </r>
  <r>
    <n v="461.73"/>
    <d v="2025-08-28T00:00:00"/>
    <n v="-4"/>
    <x v="2"/>
    <x v="69"/>
    <s v="Fornecedores Vencidos"/>
    <d v="2025-09-01T00:00:00"/>
    <s v="Não"/>
    <s v="A"/>
  </r>
  <r>
    <n v="290.14999999999998"/>
    <d v="2025-09-01T00:00:00"/>
    <n v="0"/>
    <x v="2"/>
    <x v="69"/>
    <s v="Fornecedores Vencidos"/>
    <d v="2025-09-01T00:00:00"/>
    <s v="Não"/>
    <s v="A"/>
  </r>
  <r>
    <n v="2651.74"/>
    <d v="2025-09-01T00:00:00"/>
    <n v="0"/>
    <x v="2"/>
    <x v="69"/>
    <s v="Fornecedores Vencidos"/>
    <d v="2025-09-01T00:00:00"/>
    <s v="Não"/>
    <s v="A"/>
  </r>
  <r>
    <n v="130.24"/>
    <d v="2025-09-01T00:00:00"/>
    <n v="0"/>
    <x v="2"/>
    <x v="69"/>
    <s v="Fornecedores Vencidos"/>
    <d v="2025-09-01T00:00:00"/>
    <s v="Não"/>
    <s v="A"/>
  </r>
  <r>
    <n v="2670.71"/>
    <d v="2025-09-02T00:00:00"/>
    <n v="1"/>
    <x v="0"/>
    <x v="69"/>
    <s v="Fornecedores a Vencer"/>
    <d v="2025-09-02T00:00:00"/>
    <s v="Não"/>
    <s v="A"/>
  </r>
  <r>
    <n v="4416.76"/>
    <d v="2025-09-02T00:00:00"/>
    <n v="1"/>
    <x v="0"/>
    <x v="69"/>
    <s v="Fornecedores a Vencer"/>
    <d v="2025-09-02T00:00:00"/>
    <s v="Não"/>
    <s v="A"/>
  </r>
  <r>
    <n v="2025.32"/>
    <d v="2025-09-02T00:00:00"/>
    <n v="1"/>
    <x v="0"/>
    <x v="69"/>
    <s v="Fornecedores a Vencer"/>
    <d v="2025-09-02T00:00:00"/>
    <s v="Não"/>
    <s v="A"/>
  </r>
  <r>
    <n v="24.8"/>
    <d v="2025-09-02T00:00:00"/>
    <n v="1"/>
    <x v="0"/>
    <x v="69"/>
    <s v="Fornecedores a Vencer"/>
    <d v="2025-09-02T00:00:00"/>
    <s v="Não"/>
    <s v="A"/>
  </r>
  <r>
    <n v="240.27"/>
    <d v="2025-09-02T00:00:00"/>
    <n v="1"/>
    <x v="0"/>
    <x v="69"/>
    <s v="Fornecedores a Vencer"/>
    <d v="2025-09-02T00:00:00"/>
    <s v="Não"/>
    <s v="A"/>
  </r>
  <r>
    <n v="34.11"/>
    <d v="2025-09-02T00:00:00"/>
    <n v="1"/>
    <x v="0"/>
    <x v="69"/>
    <s v="Fornecedores a Vencer"/>
    <d v="2025-09-02T00:00:00"/>
    <s v="Não"/>
    <s v="A"/>
  </r>
  <r>
    <n v="586.20000000000005"/>
    <d v="2025-09-02T00:00:00"/>
    <n v="1"/>
    <x v="0"/>
    <x v="69"/>
    <s v="Fornecedores a Vencer"/>
    <d v="2025-09-02T00:00:00"/>
    <s v="Não"/>
    <s v="A"/>
  </r>
  <r>
    <n v="8336.77"/>
    <d v="2025-09-02T00:00:00"/>
    <n v="1"/>
    <x v="0"/>
    <x v="69"/>
    <s v="Fornecedores a Vencer"/>
    <d v="2025-09-02T00:00:00"/>
    <s v="Não"/>
    <s v="A"/>
  </r>
  <r>
    <n v="184.24"/>
    <d v="2025-09-02T00:00:00"/>
    <n v="1"/>
    <x v="0"/>
    <x v="69"/>
    <s v="Fornecedores a Vencer"/>
    <d v="2025-09-02T00:00:00"/>
    <s v="Não"/>
    <s v="A"/>
  </r>
  <r>
    <n v="608.35"/>
    <d v="2025-09-02T00:00:00"/>
    <n v="1"/>
    <x v="0"/>
    <x v="69"/>
    <s v="Fornecedores a Vencer"/>
    <d v="2025-09-02T00:00:00"/>
    <s v="Não"/>
    <s v="A"/>
  </r>
  <r>
    <n v="4082.35"/>
    <d v="2025-09-03T00:00:00"/>
    <n v="2"/>
    <x v="0"/>
    <x v="69"/>
    <s v="Fornecedores a Vencer"/>
    <d v="2025-09-03T00:00:00"/>
    <s v="Não"/>
    <s v="A"/>
  </r>
  <r>
    <n v="461.73"/>
    <d v="2025-09-04T00:00:00"/>
    <n v="3"/>
    <x v="0"/>
    <x v="69"/>
    <s v="Fornecedores a Vencer"/>
    <d v="2025-09-04T00:00:00"/>
    <s v="Não"/>
    <s v="A"/>
  </r>
  <r>
    <n v="2651.74"/>
    <d v="2025-09-08T00:00:00"/>
    <n v="7"/>
    <x v="0"/>
    <x v="69"/>
    <s v="Fornecedores a Vencer"/>
    <d v="2025-09-08T00:00:00"/>
    <s v="Não"/>
    <s v="A"/>
  </r>
  <r>
    <n v="130.24"/>
    <d v="2025-09-08T00:00:00"/>
    <n v="7"/>
    <x v="0"/>
    <x v="69"/>
    <s v="Fornecedores a Vencer"/>
    <d v="2025-09-08T00:00:00"/>
    <s v="Não"/>
    <s v="A"/>
  </r>
  <r>
    <n v="4416.76"/>
    <d v="2025-09-09T00:00:00"/>
    <n v="8"/>
    <x v="0"/>
    <x v="69"/>
    <s v="Fornecedores a Vencer"/>
    <d v="2025-09-09T00:00:00"/>
    <s v="Não"/>
    <s v="A"/>
  </r>
  <r>
    <n v="2025.32"/>
    <d v="2025-09-09T00:00:00"/>
    <n v="8"/>
    <x v="0"/>
    <x v="69"/>
    <s v="Fornecedores a Vencer"/>
    <d v="2025-09-09T00:00:00"/>
    <s v="Não"/>
    <s v="A"/>
  </r>
  <r>
    <n v="24.8"/>
    <d v="2025-09-09T00:00:00"/>
    <n v="8"/>
    <x v="0"/>
    <x v="69"/>
    <s v="Fornecedores a Vencer"/>
    <d v="2025-09-09T00:00:00"/>
    <s v="Não"/>
    <s v="A"/>
  </r>
  <r>
    <n v="240.27"/>
    <d v="2025-09-09T00:00:00"/>
    <n v="8"/>
    <x v="0"/>
    <x v="69"/>
    <s v="Fornecedores a Vencer"/>
    <d v="2025-09-09T00:00:00"/>
    <s v="Não"/>
    <s v="A"/>
  </r>
  <r>
    <n v="34.11"/>
    <d v="2025-09-09T00:00:00"/>
    <n v="8"/>
    <x v="0"/>
    <x v="69"/>
    <s v="Fornecedores a Vencer"/>
    <d v="2025-09-09T00:00:00"/>
    <s v="Não"/>
    <s v="A"/>
  </r>
  <r>
    <n v="8336.75"/>
    <d v="2025-09-09T00:00:00"/>
    <n v="8"/>
    <x v="0"/>
    <x v="69"/>
    <s v="Fornecedores a Vencer"/>
    <d v="2025-09-09T00:00:00"/>
    <s v="Não"/>
    <s v="A"/>
  </r>
  <r>
    <n v="184.24"/>
    <d v="2025-09-09T00:00:00"/>
    <n v="8"/>
    <x v="0"/>
    <x v="69"/>
    <s v="Fornecedores a Vencer"/>
    <d v="2025-09-09T00:00:00"/>
    <s v="Não"/>
    <s v="A"/>
  </r>
  <r>
    <n v="4082.35"/>
    <d v="2025-09-10T00:00:00"/>
    <n v="9"/>
    <x v="0"/>
    <x v="69"/>
    <s v="Fornecedores a Vencer"/>
    <d v="2025-09-10T00:00:00"/>
    <s v="Não"/>
    <s v="A"/>
  </r>
  <r>
    <n v="130.24"/>
    <d v="2025-09-15T00:00:00"/>
    <n v="14"/>
    <x v="0"/>
    <x v="69"/>
    <s v="Fornecedores a Vencer"/>
    <d v="2025-09-15T00:00:00"/>
    <s v="Não"/>
    <s v="A"/>
  </r>
  <r>
    <n v="4416.76"/>
    <d v="2025-09-16T00:00:00"/>
    <n v="15"/>
    <x v="0"/>
    <x v="69"/>
    <s v="Fornecedores a Vencer"/>
    <d v="2025-09-16T00:00:00"/>
    <s v="Não"/>
    <s v="A"/>
  </r>
  <r>
    <n v="24.8"/>
    <d v="2025-09-16T00:00:00"/>
    <n v="15"/>
    <x v="0"/>
    <x v="69"/>
    <s v="Fornecedores a Vencer"/>
    <d v="2025-09-16T00:00:00"/>
    <s v="Não"/>
    <s v="A"/>
  </r>
  <r>
    <n v="34.11"/>
    <d v="2025-09-16T00:00:00"/>
    <n v="15"/>
    <x v="0"/>
    <x v="69"/>
    <s v="Fornecedores a Vencer"/>
    <d v="2025-09-16T00:00:00"/>
    <s v="Não"/>
    <s v="A"/>
  </r>
  <r>
    <n v="8336.75"/>
    <d v="2025-09-16T00:00:00"/>
    <n v="15"/>
    <x v="0"/>
    <x v="69"/>
    <s v="Fornecedores a Vencer"/>
    <d v="2025-09-16T00:00:00"/>
    <s v="Não"/>
    <s v="A"/>
  </r>
  <r>
    <n v="184.24"/>
    <d v="2025-09-16T00:00:00"/>
    <n v="15"/>
    <x v="0"/>
    <x v="69"/>
    <s v="Fornecedores a Vencer"/>
    <d v="2025-09-16T00:00:00"/>
    <s v="Não"/>
    <s v="A"/>
  </r>
  <r>
    <n v="4082.35"/>
    <d v="2025-09-17T00:00:00"/>
    <n v="16"/>
    <x v="0"/>
    <x v="69"/>
    <s v="Fornecedores a Vencer"/>
    <d v="2025-09-17T00:00:00"/>
    <s v="Não"/>
    <s v="A"/>
  </r>
  <r>
    <n v="130.24"/>
    <d v="2025-09-22T00:00:00"/>
    <n v="21"/>
    <x v="0"/>
    <x v="69"/>
    <s v="Fornecedores a Vencer"/>
    <d v="2025-09-22T00:00:00"/>
    <s v="Não"/>
    <s v="A"/>
  </r>
  <r>
    <n v="24.8"/>
    <d v="2025-09-23T00:00:00"/>
    <n v="22"/>
    <x v="0"/>
    <x v="69"/>
    <s v="Fornecedores a Vencer"/>
    <d v="2025-09-23T00:00:00"/>
    <s v="Não"/>
    <s v="A"/>
  </r>
  <r>
    <n v="34.11"/>
    <d v="2025-09-23T00:00:00"/>
    <n v="22"/>
    <x v="0"/>
    <x v="69"/>
    <s v="Fornecedores a Vencer"/>
    <d v="2025-09-23T00:00:00"/>
    <s v="Não"/>
    <s v="A"/>
  </r>
  <r>
    <n v="8336.75"/>
    <d v="2025-09-23T00:00:00"/>
    <n v="22"/>
    <x v="0"/>
    <x v="69"/>
    <s v="Fornecedores a Vencer"/>
    <d v="2025-09-23T00:00:00"/>
    <s v="Não"/>
    <s v="A"/>
  </r>
  <r>
    <n v="184.24"/>
    <d v="2025-09-23T00:00:00"/>
    <n v="22"/>
    <x v="0"/>
    <x v="69"/>
    <s v="Fornecedores a Vencer"/>
    <d v="2025-09-23T00:00:00"/>
    <s v="Não"/>
    <s v="A"/>
  </r>
  <r>
    <n v="4082.35"/>
    <d v="2025-09-24T00:00:00"/>
    <n v="23"/>
    <x v="0"/>
    <x v="69"/>
    <s v="Fornecedores a Vencer"/>
    <d v="2025-09-24T00:00:00"/>
    <s v="Não"/>
    <s v="A"/>
  </r>
  <r>
    <n v="24.8"/>
    <d v="2025-09-30T00:00:00"/>
    <n v="29"/>
    <x v="0"/>
    <x v="69"/>
    <s v="Fornecedores a Vencer"/>
    <d v="2025-09-30T00:00:00"/>
    <s v="Não"/>
    <s v="A"/>
  </r>
  <r>
    <n v="34.11"/>
    <d v="2025-09-30T00:00:00"/>
    <n v="29"/>
    <x v="0"/>
    <x v="69"/>
    <s v="Fornecedores a Vencer"/>
    <d v="2025-09-30T00:00:00"/>
    <s v="Não"/>
    <s v="A"/>
  </r>
  <r>
    <n v="8336.75"/>
    <d v="2025-09-30T00:00:00"/>
    <n v="29"/>
    <x v="0"/>
    <x v="69"/>
    <s v="Fornecedores a Vencer"/>
    <d v="2025-09-30T00:00:00"/>
    <s v="Não"/>
    <s v="A"/>
  </r>
  <r>
    <n v="184.24"/>
    <d v="2025-09-30T00:00:00"/>
    <n v="29"/>
    <x v="0"/>
    <x v="69"/>
    <s v="Fornecedores a Vencer"/>
    <d v="2025-09-30T00:00:00"/>
    <s v="Não"/>
    <s v="A"/>
  </r>
  <r>
    <n v="8336.75"/>
    <d v="2025-10-07T00:00:00"/>
    <n v="36"/>
    <x v="1"/>
    <x v="69"/>
    <s v="Fornecedores a Vencer"/>
    <d v="2025-10-07T00:00:00"/>
    <s v="Não"/>
    <s v="A"/>
  </r>
  <r>
    <n v="184.24"/>
    <d v="2025-10-07T00:00:00"/>
    <n v="36"/>
    <x v="1"/>
    <x v="69"/>
    <s v="Fornecedores a Vencer"/>
    <d v="2025-10-07T00:00:00"/>
    <s v="Não"/>
    <s v="A"/>
  </r>
  <r>
    <n v="8336.75"/>
    <d v="2025-10-14T00:00:00"/>
    <n v="43"/>
    <x v="1"/>
    <x v="69"/>
    <s v="Fornecedores a Vencer"/>
    <d v="2025-10-14T00:00:00"/>
    <s v="Não"/>
    <s v="A"/>
  </r>
  <r>
    <n v="184.24"/>
    <d v="2025-10-14T00:00:00"/>
    <n v="43"/>
    <x v="1"/>
    <x v="69"/>
    <s v="Fornecedores a Vencer"/>
    <d v="2025-10-14T00:00:00"/>
    <s v="Não"/>
    <s v="A"/>
  </r>
  <r>
    <n v="2240.7600000000002"/>
    <d v="2025-09-02T00:00:00"/>
    <n v="1"/>
    <x v="0"/>
    <x v="70"/>
    <s v="Fornecedores a Vencer"/>
    <d v="2025-09-02T00:00:00"/>
    <s v="Não"/>
    <s v="C"/>
  </r>
  <r>
    <n v="115.6"/>
    <d v="2025-08-27T00:00:00"/>
    <n v="-5"/>
    <x v="2"/>
    <x v="71"/>
    <s v="Fornecedores Vencidos"/>
    <d v="2025-09-01T00:00:00"/>
    <s v="Não"/>
    <s v="C"/>
  </r>
  <r>
    <n v="1263"/>
    <d v="2025-09-06T00:00:00"/>
    <n v="5"/>
    <x v="0"/>
    <x v="71"/>
    <s v="Fornecedores a Vencer"/>
    <d v="2025-09-06T00:00:00"/>
    <s v="Não"/>
    <s v="C"/>
  </r>
  <r>
    <n v="2383.34"/>
    <d v="2025-08-26T00:00:00"/>
    <n v="-6"/>
    <x v="2"/>
    <x v="72"/>
    <s v="Fornecedores Vencidos"/>
    <d v="2025-09-01T00:00:00"/>
    <s v="Não"/>
    <s v="C"/>
  </r>
  <r>
    <n v="3848.46"/>
    <d v="2025-08-26T00:00:00"/>
    <n v="-6"/>
    <x v="2"/>
    <x v="73"/>
    <s v="Fornecedores Vencidos"/>
    <d v="2025-09-01T00:00:00"/>
    <s v="Não"/>
    <s v="C"/>
  </r>
  <r>
    <n v="376.63"/>
    <d v="2025-08-18T00:00:00"/>
    <n v="-14"/>
    <x v="2"/>
    <x v="74"/>
    <s v="Fornecedores Vencidos"/>
    <d v="2025-09-01T00:00:00"/>
    <s v="Não"/>
    <s v="C"/>
  </r>
  <r>
    <n v="68.12"/>
    <d v="2025-08-18T00:00:00"/>
    <n v="-14"/>
    <x v="2"/>
    <x v="75"/>
    <s v="Fornecedores Vencidos"/>
    <d v="2025-09-01T00:00:00"/>
    <s v="Não"/>
    <s v="C"/>
  </r>
  <r>
    <n v="100.6"/>
    <d v="2025-08-18T00:00:00"/>
    <n v="-14"/>
    <x v="2"/>
    <x v="75"/>
    <s v="Fornecedores Vencidos"/>
    <d v="2025-09-01T00:00:00"/>
    <s v="Não"/>
    <s v="C"/>
  </r>
  <r>
    <n v="46.92"/>
    <d v="2025-08-18T00:00:00"/>
    <n v="-14"/>
    <x v="2"/>
    <x v="75"/>
    <s v="Fornecedores Vencidos"/>
    <d v="2025-09-01T00:00:00"/>
    <s v="Não"/>
    <s v="C"/>
  </r>
  <r>
    <n v="5681.58"/>
    <d v="2025-08-28T00:00:00"/>
    <n v="-4"/>
    <x v="2"/>
    <x v="76"/>
    <s v="Fornecedores Vencidos"/>
    <d v="2025-09-01T00:00:00"/>
    <s v="Não"/>
    <s v="C"/>
  </r>
  <r>
    <n v="1075"/>
    <d v="2025-08-29T00:00:00"/>
    <n v="-3"/>
    <x v="2"/>
    <x v="77"/>
    <s v="Fornecedores Vencidos"/>
    <d v="2025-09-01T00:00:00"/>
    <s v="Não"/>
    <s v="C"/>
  </r>
  <r>
    <n v="12640.67"/>
    <d v="2025-08-24T00:00:00"/>
    <n v="-8"/>
    <x v="2"/>
    <x v="78"/>
    <s v="Fornecedores Vencidos"/>
    <d v="2025-09-01T00:00:00"/>
    <s v="Não"/>
    <s v="C"/>
  </r>
  <r>
    <n v="3076.22"/>
    <d v="2025-08-25T00:00:00"/>
    <n v="-7"/>
    <x v="2"/>
    <x v="79"/>
    <s v="Fornecedores Vencidos"/>
    <d v="2025-09-01T00:00:00"/>
    <s v="Não"/>
    <s v="C"/>
  </r>
  <r>
    <n v="245.98"/>
    <d v="2025-08-18T00:00:00"/>
    <n v="-14"/>
    <x v="2"/>
    <x v="80"/>
    <s v="Fornecedores Vencidos"/>
    <d v="2025-09-01T00:00:00"/>
    <s v="Não"/>
    <s v="C"/>
  </r>
  <r>
    <n v="344.73"/>
    <d v="2025-08-20T00:00:00"/>
    <n v="-12"/>
    <x v="2"/>
    <x v="80"/>
    <s v="Fornecedores Vencidos"/>
    <d v="2025-09-01T00:00:00"/>
    <s v="Não"/>
    <s v="C"/>
  </r>
  <r>
    <n v="300"/>
    <d v="2025-08-21T00:00:00"/>
    <n v="-11"/>
    <x v="2"/>
    <x v="80"/>
    <s v="Fornecedores Vencidos"/>
    <d v="2025-09-01T00:00:00"/>
    <s v="Não"/>
    <s v="C"/>
  </r>
  <r>
    <n v="324"/>
    <d v="2025-08-26T00:00:00"/>
    <n v="-6"/>
    <x v="2"/>
    <x v="80"/>
    <s v="Fornecedores Vencidos"/>
    <d v="2025-09-01T00:00:00"/>
    <s v="Não"/>
    <s v="C"/>
  </r>
  <r>
    <n v="906.26"/>
    <d v="2025-09-11T00:00:00"/>
    <n v="10"/>
    <x v="0"/>
    <x v="81"/>
    <s v="Fornecedores a Vencer"/>
    <d v="2025-09-11T00:00:00"/>
    <s v="Não"/>
    <s v="C"/>
  </r>
  <r>
    <n v="473.33"/>
    <d v="2025-09-11T00:00:00"/>
    <n v="10"/>
    <x v="0"/>
    <x v="81"/>
    <s v="Fornecedores a Vencer"/>
    <d v="2025-09-11T00:00:00"/>
    <s v="Não"/>
    <s v="C"/>
  </r>
  <r>
    <n v="906.27"/>
    <d v="2025-10-11T00:00:00"/>
    <n v="40"/>
    <x v="1"/>
    <x v="81"/>
    <s v="Fornecedores a Vencer"/>
    <d v="2025-10-11T00:00:00"/>
    <s v="Não"/>
    <s v="C"/>
  </r>
  <r>
    <n v="473.34"/>
    <d v="2025-10-11T00:00:00"/>
    <n v="40"/>
    <x v="1"/>
    <x v="81"/>
    <s v="Fornecedores a Vencer"/>
    <d v="2025-10-11T00:00:00"/>
    <s v="Não"/>
    <s v="C"/>
  </r>
  <r>
    <n v="904.4"/>
    <d v="2025-08-22T00:00:00"/>
    <n v="-10"/>
    <x v="2"/>
    <x v="82"/>
    <s v="Fornecedores Vencidos"/>
    <d v="2025-09-01T00:00:00"/>
    <s v="Não"/>
    <s v="C"/>
  </r>
  <r>
    <n v="126.33"/>
    <d v="2025-08-27T00:00:00"/>
    <n v="-5"/>
    <x v="2"/>
    <x v="82"/>
    <s v="Fornecedores Vencidos"/>
    <d v="2025-09-01T00:00:00"/>
    <s v="Não"/>
    <s v="C"/>
  </r>
  <r>
    <n v="84.96"/>
    <d v="2025-09-02T00:00:00"/>
    <n v="1"/>
    <x v="0"/>
    <x v="82"/>
    <s v="Fornecedores a Vencer"/>
    <d v="2025-09-02T00:00:00"/>
    <s v="Não"/>
    <s v="C"/>
  </r>
  <r>
    <n v="1265.22"/>
    <d v="2025-08-18T00:00:00"/>
    <n v="-14"/>
    <x v="2"/>
    <x v="83"/>
    <s v="Fornecedores Vencidos"/>
    <d v="2025-09-01T00:00:00"/>
    <s v="Não"/>
    <s v="C"/>
  </r>
  <r>
    <n v="575"/>
    <d v="2025-08-19T00:00:00"/>
    <n v="-13"/>
    <x v="2"/>
    <x v="84"/>
    <s v="Fornecedores Vencidos"/>
    <d v="2025-09-01T00:00:00"/>
    <s v="Não"/>
    <s v="C"/>
  </r>
  <r>
    <n v="1110"/>
    <d v="2025-09-11T00:00:00"/>
    <n v="10"/>
    <x v="0"/>
    <x v="85"/>
    <s v="Fornecedores a Vencer"/>
    <d v="2025-09-11T00:00:00"/>
    <s v="Não"/>
    <s v="C"/>
  </r>
  <r>
    <n v="350.16"/>
    <d v="2025-08-18T00:00:00"/>
    <n v="-14"/>
    <x v="2"/>
    <x v="86"/>
    <s v="Fornecedores Vencidos"/>
    <d v="2025-09-01T00:00:00"/>
    <s v="Não"/>
    <s v="C"/>
  </r>
  <r>
    <n v="513.20000000000005"/>
    <d v="2025-08-28T00:00:00"/>
    <n v="-4"/>
    <x v="2"/>
    <x v="86"/>
    <s v="Fornecedores Vencidos"/>
    <d v="2025-09-01T00:00:00"/>
    <s v="Não"/>
    <s v="C"/>
  </r>
  <r>
    <n v="236.36"/>
    <d v="2025-08-29T00:00:00"/>
    <n v="-3"/>
    <x v="2"/>
    <x v="86"/>
    <s v="Fornecedores Vencidos"/>
    <d v="2025-09-01T00:00:00"/>
    <s v="Não"/>
    <s v="C"/>
  </r>
  <r>
    <n v="81"/>
    <d v="2025-08-30T00:00:00"/>
    <n v="-2"/>
    <x v="2"/>
    <x v="86"/>
    <s v="Fornecedores Vencidos"/>
    <d v="2025-09-01T00:00:00"/>
    <s v="Não"/>
    <s v="C"/>
  </r>
  <r>
    <n v="1551.68"/>
    <d v="2025-08-18T00:00:00"/>
    <n v="-14"/>
    <x v="2"/>
    <x v="87"/>
    <s v="Fornecedores Vencidos"/>
    <d v="2025-09-01T00:00:00"/>
    <s v="Não"/>
    <s v="C"/>
  </r>
  <r>
    <n v="1551.68"/>
    <d v="2025-08-25T00:00:00"/>
    <n v="-7"/>
    <x v="2"/>
    <x v="87"/>
    <s v="Fornecedores Vencidos"/>
    <d v="2025-09-01T00:00:00"/>
    <s v="Não"/>
    <s v="C"/>
  </r>
  <r>
    <n v="1552.16"/>
    <d v="2025-09-01T00:00:00"/>
    <n v="0"/>
    <x v="2"/>
    <x v="87"/>
    <s v="Fornecedores Vencidos"/>
    <d v="2025-09-01T00:00:00"/>
    <s v="Não"/>
    <s v="C"/>
  </r>
  <r>
    <n v="180.83"/>
    <d v="2025-09-01T00:00:00"/>
    <n v="0"/>
    <x v="2"/>
    <x v="88"/>
    <s v="Fornecedores Vencidos"/>
    <d v="2025-09-01T00:00:00"/>
    <s v="Não"/>
    <s v="C"/>
  </r>
  <r>
    <n v="60.08"/>
    <d v="2025-08-18T00:00:00"/>
    <n v="-14"/>
    <x v="2"/>
    <x v="89"/>
    <s v="Fornecedores Vencidos"/>
    <d v="2025-09-01T00:00:00"/>
    <s v="Não"/>
    <s v="C"/>
  </r>
  <r>
    <n v="71.78"/>
    <d v="2025-08-18T00:00:00"/>
    <n v="-14"/>
    <x v="2"/>
    <x v="89"/>
    <s v="Fornecedores Vencidos"/>
    <d v="2025-09-01T00:00:00"/>
    <s v="Não"/>
    <s v="C"/>
  </r>
  <r>
    <n v="74.239999999999995"/>
    <d v="2025-08-18T00:00:00"/>
    <n v="-14"/>
    <x v="2"/>
    <x v="89"/>
    <s v="Fornecedores Vencidos"/>
    <d v="2025-09-01T00:00:00"/>
    <s v="Não"/>
    <s v="C"/>
  </r>
  <r>
    <n v="50.11"/>
    <d v="2025-08-18T00:00:00"/>
    <n v="-14"/>
    <x v="2"/>
    <x v="89"/>
    <s v="Fornecedores Vencidos"/>
    <d v="2025-09-01T00:00:00"/>
    <s v="Não"/>
    <s v="C"/>
  </r>
  <r>
    <n v="607.20000000000005"/>
    <d v="2025-08-19T00:00:00"/>
    <n v="-13"/>
    <x v="2"/>
    <x v="90"/>
    <s v="Fornecedores Vencidos"/>
    <d v="2025-09-01T00:00:00"/>
    <s v="Não"/>
    <s v="C"/>
  </r>
  <r>
    <n v="648.6"/>
    <d v="2025-08-26T00:00:00"/>
    <n v="-6"/>
    <x v="2"/>
    <x v="90"/>
    <s v="Fornecedores Vencidos"/>
    <d v="2025-09-01T00:00:00"/>
    <s v="Não"/>
    <s v="C"/>
  </r>
  <r>
    <n v="2610.9499999999998"/>
    <d v="2025-08-20T00:00:00"/>
    <n v="-12"/>
    <x v="2"/>
    <x v="91"/>
    <s v="Fornecedores Vencidos"/>
    <d v="2025-09-01T00:00:00"/>
    <s v="Não"/>
    <s v="C"/>
  </r>
  <r>
    <n v="2610.9499999999998"/>
    <d v="2025-09-03T00:00:00"/>
    <n v="2"/>
    <x v="0"/>
    <x v="91"/>
    <s v="Fornecedores a Vencer"/>
    <d v="2025-09-03T00:00:00"/>
    <s v="Não"/>
    <s v="C"/>
  </r>
  <r>
    <n v="599"/>
    <d v="2025-08-25T00:00:00"/>
    <n v="-7"/>
    <x v="2"/>
    <x v="92"/>
    <s v="Fornecedores Vencidos"/>
    <d v="2025-09-01T00:00:00"/>
    <s v="Não"/>
    <s v="C"/>
  </r>
  <r>
    <n v="875.5"/>
    <d v="2025-08-18T00:00:00"/>
    <n v="-14"/>
    <x v="2"/>
    <x v="93"/>
    <s v="Fornecedores Vencidos"/>
    <d v="2025-09-01T00:00:00"/>
    <s v="Não"/>
    <s v="A"/>
  </r>
  <r>
    <n v="1419.86"/>
    <d v="2025-08-18T00:00:00"/>
    <n v="-14"/>
    <x v="2"/>
    <x v="93"/>
    <s v="Fornecedores Vencidos"/>
    <d v="2025-09-01T00:00:00"/>
    <s v="Não"/>
    <s v="A"/>
  </r>
  <r>
    <n v="533.28"/>
    <d v="2025-08-18T00:00:00"/>
    <n v="-14"/>
    <x v="2"/>
    <x v="93"/>
    <s v="Fornecedores Vencidos"/>
    <d v="2025-09-01T00:00:00"/>
    <s v="Não"/>
    <s v="A"/>
  </r>
  <r>
    <n v="470.82"/>
    <d v="2025-08-19T00:00:00"/>
    <n v="-13"/>
    <x v="2"/>
    <x v="93"/>
    <s v="Fornecedores Vencidos"/>
    <d v="2025-09-01T00:00:00"/>
    <s v="Não"/>
    <s v="A"/>
  </r>
  <r>
    <n v="5481.88"/>
    <d v="2025-08-19T00:00:00"/>
    <n v="-13"/>
    <x v="2"/>
    <x v="93"/>
    <s v="Fornecedores Vencidos"/>
    <d v="2025-09-01T00:00:00"/>
    <s v="Não"/>
    <s v="A"/>
  </r>
  <r>
    <n v="392.34"/>
    <d v="2025-08-19T00:00:00"/>
    <n v="-13"/>
    <x v="2"/>
    <x v="93"/>
    <s v="Fornecedores Vencidos"/>
    <d v="2025-09-01T00:00:00"/>
    <s v="Não"/>
    <s v="A"/>
  </r>
  <r>
    <n v="2600"/>
    <d v="2025-08-20T00:00:00"/>
    <n v="-12"/>
    <x v="2"/>
    <x v="93"/>
    <s v="Fornecedores Vencidos"/>
    <d v="2025-09-01T00:00:00"/>
    <s v="Não"/>
    <s v="A"/>
  </r>
  <r>
    <n v="1141.1099999999999"/>
    <d v="2025-08-20T00:00:00"/>
    <n v="-12"/>
    <x v="2"/>
    <x v="93"/>
    <s v="Fornecedores Vencidos"/>
    <d v="2025-09-01T00:00:00"/>
    <s v="Não"/>
    <s v="A"/>
  </r>
  <r>
    <n v="634.5"/>
    <d v="2025-08-20T00:00:00"/>
    <n v="-12"/>
    <x v="2"/>
    <x v="93"/>
    <s v="Fornecedores Vencidos"/>
    <d v="2025-09-01T00:00:00"/>
    <s v="Não"/>
    <s v="A"/>
  </r>
  <r>
    <n v="4978.1899999999996"/>
    <d v="2025-08-21T00:00:00"/>
    <n v="-11"/>
    <x v="2"/>
    <x v="93"/>
    <s v="Fornecedores Vencidos"/>
    <d v="2025-09-01T00:00:00"/>
    <s v="Não"/>
    <s v="A"/>
  </r>
  <r>
    <n v="690.48"/>
    <d v="2025-08-21T00:00:00"/>
    <n v="-11"/>
    <x v="2"/>
    <x v="93"/>
    <s v="Fornecedores Vencidos"/>
    <d v="2025-09-01T00:00:00"/>
    <s v="Não"/>
    <s v="A"/>
  </r>
  <r>
    <n v="795.81"/>
    <d v="2025-08-22T00:00:00"/>
    <n v="-10"/>
    <x v="2"/>
    <x v="93"/>
    <s v="Fornecedores Vencidos"/>
    <d v="2025-09-01T00:00:00"/>
    <s v="Não"/>
    <s v="A"/>
  </r>
  <r>
    <n v="1591.57"/>
    <d v="2025-08-22T00:00:00"/>
    <n v="-10"/>
    <x v="2"/>
    <x v="93"/>
    <s v="Fornecedores Vencidos"/>
    <d v="2025-09-01T00:00:00"/>
    <s v="Não"/>
    <s v="A"/>
  </r>
  <r>
    <n v="3244.65"/>
    <d v="2025-08-25T00:00:00"/>
    <n v="-7"/>
    <x v="2"/>
    <x v="93"/>
    <s v="Fornecedores Vencidos"/>
    <d v="2025-09-01T00:00:00"/>
    <s v="Não"/>
    <s v="A"/>
  </r>
  <r>
    <n v="6619.57"/>
    <d v="2025-08-25T00:00:00"/>
    <n v="-7"/>
    <x v="2"/>
    <x v="93"/>
    <s v="Fornecedores Vencidos"/>
    <d v="2025-09-01T00:00:00"/>
    <s v="Não"/>
    <s v="A"/>
  </r>
  <r>
    <n v="694.72"/>
    <d v="2025-08-27T00:00:00"/>
    <n v="-5"/>
    <x v="2"/>
    <x v="93"/>
    <s v="Fornecedores Vencidos"/>
    <d v="2025-09-01T00:00:00"/>
    <s v="Não"/>
    <s v="A"/>
  </r>
  <r>
    <n v="1647.51"/>
    <d v="2025-08-27T00:00:00"/>
    <n v="-5"/>
    <x v="2"/>
    <x v="93"/>
    <s v="Fornecedores Vencidos"/>
    <d v="2025-09-01T00:00:00"/>
    <s v="Não"/>
    <s v="A"/>
  </r>
  <r>
    <n v="435.45"/>
    <d v="2025-08-28T00:00:00"/>
    <n v="-4"/>
    <x v="2"/>
    <x v="93"/>
    <s v="Fornecedores Vencidos"/>
    <d v="2025-09-01T00:00:00"/>
    <s v="Não"/>
    <s v="A"/>
  </r>
  <r>
    <n v="1860.05"/>
    <d v="2025-08-28T00:00:00"/>
    <n v="-4"/>
    <x v="2"/>
    <x v="93"/>
    <s v="Fornecedores Vencidos"/>
    <d v="2025-09-01T00:00:00"/>
    <s v="Não"/>
    <s v="A"/>
  </r>
  <r>
    <n v="3506.83"/>
    <d v="2025-08-28T00:00:00"/>
    <n v="-4"/>
    <x v="2"/>
    <x v="93"/>
    <s v="Fornecedores Vencidos"/>
    <d v="2025-09-01T00:00:00"/>
    <s v="Não"/>
    <s v="A"/>
  </r>
  <r>
    <n v="699.97"/>
    <d v="2025-08-28T00:00:00"/>
    <n v="-4"/>
    <x v="2"/>
    <x v="93"/>
    <s v="Fornecedores Vencidos"/>
    <d v="2025-09-01T00:00:00"/>
    <s v="Não"/>
    <s v="A"/>
  </r>
  <r>
    <n v="533.44000000000005"/>
    <d v="2025-08-28T00:00:00"/>
    <n v="-4"/>
    <x v="2"/>
    <x v="93"/>
    <s v="Fornecedores Vencidos"/>
    <d v="2025-09-01T00:00:00"/>
    <s v="Não"/>
    <s v="A"/>
  </r>
  <r>
    <n v="4637.7"/>
    <d v="2025-08-28T00:00:00"/>
    <n v="-4"/>
    <x v="2"/>
    <x v="93"/>
    <s v="Fornecedores Vencidos"/>
    <d v="2025-09-01T00:00:00"/>
    <s v="Não"/>
    <s v="A"/>
  </r>
  <r>
    <n v="6046.34"/>
    <d v="2025-08-28T00:00:00"/>
    <n v="-4"/>
    <x v="2"/>
    <x v="93"/>
    <s v="Fornecedores Vencidos"/>
    <d v="2025-09-01T00:00:00"/>
    <s v="Não"/>
    <s v="A"/>
  </r>
  <r>
    <n v="8258.99"/>
    <d v="2025-08-29T00:00:00"/>
    <n v="-3"/>
    <x v="2"/>
    <x v="93"/>
    <s v="Fornecedores Vencidos"/>
    <d v="2025-09-01T00:00:00"/>
    <s v="Não"/>
    <s v="A"/>
  </r>
  <r>
    <n v="1141.21"/>
    <d v="2025-09-01T00:00:00"/>
    <n v="0"/>
    <x v="2"/>
    <x v="93"/>
    <s v="Fornecedores Vencidos"/>
    <d v="2025-09-01T00:00:00"/>
    <s v="Não"/>
    <s v="A"/>
  </r>
  <r>
    <n v="2110.83"/>
    <d v="2025-09-01T00:00:00"/>
    <n v="0"/>
    <x v="2"/>
    <x v="93"/>
    <s v="Fornecedores Vencidos"/>
    <d v="2025-09-01T00:00:00"/>
    <s v="Não"/>
    <s v="A"/>
  </r>
  <r>
    <n v="1083.72"/>
    <d v="2025-09-01T00:00:00"/>
    <n v="0"/>
    <x v="2"/>
    <x v="93"/>
    <s v="Fornecedores Vencidos"/>
    <d v="2025-09-01T00:00:00"/>
    <s v="Não"/>
    <s v="A"/>
  </r>
  <r>
    <n v="1094.21"/>
    <d v="2025-09-01T00:00:00"/>
    <n v="0"/>
    <x v="2"/>
    <x v="93"/>
    <s v="Fornecedores Vencidos"/>
    <d v="2025-09-01T00:00:00"/>
    <s v="Não"/>
    <s v="A"/>
  </r>
  <r>
    <n v="1347.3"/>
    <d v="2025-09-01T00:00:00"/>
    <n v="0"/>
    <x v="2"/>
    <x v="93"/>
    <s v="Fornecedores Vencidos"/>
    <d v="2025-09-01T00:00:00"/>
    <s v="Não"/>
    <s v="A"/>
  </r>
  <r>
    <n v="1445.28"/>
    <d v="2025-09-01T00:00:00"/>
    <n v="0"/>
    <x v="2"/>
    <x v="93"/>
    <s v="Fornecedores Vencidos"/>
    <d v="2025-09-01T00:00:00"/>
    <s v="Não"/>
    <s v="A"/>
  </r>
  <r>
    <n v="665.49"/>
    <d v="2025-09-01T00:00:00"/>
    <n v="0"/>
    <x v="2"/>
    <x v="93"/>
    <s v="Fornecedores Vencidos"/>
    <d v="2025-09-01T00:00:00"/>
    <s v="Não"/>
    <s v="A"/>
  </r>
  <r>
    <n v="3748.42"/>
    <d v="2025-09-01T00:00:00"/>
    <n v="0"/>
    <x v="2"/>
    <x v="93"/>
    <s v="Fornecedores Vencidos"/>
    <d v="2025-09-01T00:00:00"/>
    <s v="Não"/>
    <s v="A"/>
  </r>
  <r>
    <n v="803.33"/>
    <d v="2025-09-02T00:00:00"/>
    <n v="1"/>
    <x v="0"/>
    <x v="93"/>
    <s v="Fornecedores a Vencer"/>
    <d v="2025-09-02T00:00:00"/>
    <s v="Não"/>
    <s v="A"/>
  </r>
  <r>
    <n v="379.56"/>
    <d v="2025-09-02T00:00:00"/>
    <n v="1"/>
    <x v="0"/>
    <x v="93"/>
    <s v="Fornecedores a Vencer"/>
    <d v="2025-09-02T00:00:00"/>
    <s v="Não"/>
    <s v="A"/>
  </r>
  <r>
    <n v="375.34"/>
    <d v="2025-09-03T00:00:00"/>
    <n v="2"/>
    <x v="0"/>
    <x v="93"/>
    <s v="Fornecedores a Vencer"/>
    <d v="2025-09-03T00:00:00"/>
    <s v="Não"/>
    <s v="A"/>
  </r>
  <r>
    <n v="779.38"/>
    <d v="2025-09-05T00:00:00"/>
    <n v="4"/>
    <x v="0"/>
    <x v="93"/>
    <s v="Fornecedores a Vencer"/>
    <d v="2025-09-05T00:00:00"/>
    <s v="Não"/>
    <s v="A"/>
  </r>
  <r>
    <n v="375.33"/>
    <d v="2025-09-08T00:00:00"/>
    <n v="7"/>
    <x v="0"/>
    <x v="93"/>
    <s v="Fornecedores a Vencer"/>
    <d v="2025-09-08T00:00:00"/>
    <s v="Não"/>
    <s v="A"/>
  </r>
  <r>
    <n v="5328.14"/>
    <d v="2025-09-09T00:00:00"/>
    <n v="8"/>
    <x v="0"/>
    <x v="93"/>
    <s v="Fornecedores a Vencer"/>
    <d v="2025-09-09T00:00:00"/>
    <s v="Não"/>
    <s v="A"/>
  </r>
  <r>
    <n v="4041.96"/>
    <d v="2025-09-11T00:00:00"/>
    <n v="10"/>
    <x v="0"/>
    <x v="93"/>
    <s v="Fornecedores a Vencer"/>
    <d v="2025-09-11T00:00:00"/>
    <s v="Não"/>
    <s v="A"/>
  </r>
  <r>
    <n v="8847.7800000000007"/>
    <d v="2025-09-15T00:00:00"/>
    <n v="14"/>
    <x v="0"/>
    <x v="93"/>
    <s v="Fornecedores a Vencer"/>
    <d v="2025-09-15T00:00:00"/>
    <s v="Não"/>
    <s v="A"/>
  </r>
  <r>
    <n v="533.44000000000005"/>
    <d v="2025-09-15T00:00:00"/>
    <n v="14"/>
    <x v="0"/>
    <x v="93"/>
    <s v="Fornecedores a Vencer"/>
    <d v="2025-09-15T00:00:00"/>
    <s v="Não"/>
    <s v="A"/>
  </r>
  <r>
    <n v="1793.46"/>
    <d v="2025-09-15T00:00:00"/>
    <n v="14"/>
    <x v="0"/>
    <x v="93"/>
    <s v="Fornecedores a Vencer"/>
    <d v="2025-09-15T00:00:00"/>
    <s v="Não"/>
    <s v="A"/>
  </r>
  <r>
    <n v="1419.86"/>
    <d v="2025-09-15T00:00:00"/>
    <n v="14"/>
    <x v="0"/>
    <x v="93"/>
    <s v="Fornecedores a Vencer"/>
    <d v="2025-09-15T00:00:00"/>
    <s v="Não"/>
    <s v="A"/>
  </r>
  <r>
    <n v="533.28"/>
    <d v="2025-09-15T00:00:00"/>
    <n v="14"/>
    <x v="0"/>
    <x v="93"/>
    <s v="Fornecedores a Vencer"/>
    <d v="2025-09-15T00:00:00"/>
    <s v="Não"/>
    <s v="A"/>
  </r>
  <r>
    <n v="5483.53"/>
    <d v="2025-09-18T00:00:00"/>
    <n v="17"/>
    <x v="0"/>
    <x v="93"/>
    <s v="Fornecedores a Vencer"/>
    <d v="2025-09-18T00:00:00"/>
    <s v="Não"/>
    <s v="A"/>
  </r>
  <r>
    <n v="1141.1199999999999"/>
    <d v="2025-09-22T00:00:00"/>
    <n v="21"/>
    <x v="0"/>
    <x v="93"/>
    <s v="Fornecedores a Vencer"/>
    <d v="2025-09-22T00:00:00"/>
    <s v="Não"/>
    <s v="A"/>
  </r>
  <r>
    <n v="4978.1899999999996"/>
    <d v="2025-09-23T00:00:00"/>
    <n v="22"/>
    <x v="0"/>
    <x v="93"/>
    <s v="Fornecedores a Vencer"/>
    <d v="2025-09-23T00:00:00"/>
    <s v="Não"/>
    <s v="A"/>
  </r>
  <r>
    <n v="6619.57"/>
    <d v="2025-09-23T00:00:00"/>
    <n v="22"/>
    <x v="0"/>
    <x v="93"/>
    <s v="Fornecedores a Vencer"/>
    <d v="2025-09-23T00:00:00"/>
    <s v="Não"/>
    <s v="A"/>
  </r>
  <r>
    <n v="8261.48"/>
    <d v="2025-09-29T00:00:00"/>
    <n v="28"/>
    <x v="0"/>
    <x v="93"/>
    <s v="Fornecedores a Vencer"/>
    <d v="2025-09-29T00:00:00"/>
    <s v="Não"/>
    <s v="A"/>
  </r>
  <r>
    <n v="665.5"/>
    <d v="2025-09-29T00:00:00"/>
    <n v="28"/>
    <x v="0"/>
    <x v="93"/>
    <s v="Fornecedores a Vencer"/>
    <d v="2025-09-29T00:00:00"/>
    <s v="Não"/>
    <s v="A"/>
  </r>
  <r>
    <n v="3748.42"/>
    <d v="2025-09-29T00:00:00"/>
    <n v="28"/>
    <x v="0"/>
    <x v="93"/>
    <s v="Fornecedores a Vencer"/>
    <d v="2025-09-29T00:00:00"/>
    <s v="Não"/>
    <s v="A"/>
  </r>
  <r>
    <n v="699.97"/>
    <d v="2025-09-30T00:00:00"/>
    <n v="29"/>
    <x v="0"/>
    <x v="93"/>
    <s v="Fornecedores a Vencer"/>
    <d v="2025-09-30T00:00:00"/>
    <s v="Não"/>
    <s v="A"/>
  </r>
  <r>
    <n v="379.56"/>
    <d v="2025-10-02T00:00:00"/>
    <n v="31"/>
    <x v="1"/>
    <x v="93"/>
    <s v="Fornecedores a Vencer"/>
    <d v="2025-10-02T00:00:00"/>
    <s v="Não"/>
    <s v="A"/>
  </r>
  <r>
    <n v="1445.3"/>
    <d v="2025-10-03T00:00:00"/>
    <n v="32"/>
    <x v="1"/>
    <x v="93"/>
    <s v="Fornecedores a Vencer"/>
    <d v="2025-10-03T00:00:00"/>
    <s v="Não"/>
    <s v="A"/>
  </r>
  <r>
    <n v="5329.73"/>
    <d v="2025-10-09T00:00:00"/>
    <n v="38"/>
    <x v="1"/>
    <x v="93"/>
    <s v="Fornecedores a Vencer"/>
    <d v="2025-10-09T00:00:00"/>
    <s v="Não"/>
    <s v="A"/>
  </r>
  <r>
    <n v="4041.96"/>
    <d v="2025-10-13T00:00:00"/>
    <n v="42"/>
    <x v="1"/>
    <x v="93"/>
    <s v="Fornecedores a Vencer"/>
    <d v="2025-10-13T00:00:00"/>
    <s v="Não"/>
    <s v="A"/>
  </r>
  <r>
    <n v="1793.46"/>
    <d v="2025-10-13T00:00:00"/>
    <n v="42"/>
    <x v="1"/>
    <x v="93"/>
    <s v="Fornecedores a Vencer"/>
    <d v="2025-10-13T00:00:00"/>
    <s v="Não"/>
    <s v="A"/>
  </r>
  <r>
    <n v="1420.28"/>
    <d v="2025-10-15T00:00:00"/>
    <n v="44"/>
    <x v="1"/>
    <x v="93"/>
    <s v="Fornecedores a Vencer"/>
    <d v="2025-10-15T00:00:00"/>
    <s v="Não"/>
    <s v="A"/>
  </r>
  <r>
    <n v="533.44000000000005"/>
    <d v="2025-10-15T00:00:00"/>
    <n v="44"/>
    <x v="1"/>
    <x v="93"/>
    <s v="Fornecedores a Vencer"/>
    <d v="2025-10-15T00:00:00"/>
    <s v="Não"/>
    <s v="A"/>
  </r>
  <r>
    <n v="6621.55"/>
    <d v="2025-10-23T00:00:00"/>
    <n v="52"/>
    <x v="1"/>
    <x v="93"/>
    <s v="Fornecedores a Vencer"/>
    <d v="2025-10-23T00:00:00"/>
    <s v="Não"/>
    <s v="A"/>
  </r>
  <r>
    <n v="665.69"/>
    <d v="2025-10-29T00:00:00"/>
    <n v="58"/>
    <x v="1"/>
    <x v="93"/>
    <s v="Fornecedores a Vencer"/>
    <d v="2025-10-29T00:00:00"/>
    <s v="Não"/>
    <s v="A"/>
  </r>
  <r>
    <n v="3749.54"/>
    <d v="2025-10-29T00:00:00"/>
    <n v="58"/>
    <x v="1"/>
    <x v="93"/>
    <s v="Fornecedores a Vencer"/>
    <d v="2025-10-29T00:00:00"/>
    <s v="Não"/>
    <s v="A"/>
  </r>
  <r>
    <n v="1793.48"/>
    <d v="2025-11-17T00:00:00"/>
    <n v="77"/>
    <x v="3"/>
    <x v="93"/>
    <s v="Fornecedores a Vencer"/>
    <d v="2025-11-17T00:00:00"/>
    <s v="Não"/>
    <s v="A"/>
  </r>
  <r>
    <n v="93.39"/>
    <d v="2025-08-18T00:00:00"/>
    <n v="-14"/>
    <x v="2"/>
    <x v="94"/>
    <s v="Fornecedores Vencidos"/>
    <d v="2025-09-01T00:00:00"/>
    <s v="Não"/>
    <s v="C"/>
  </r>
  <r>
    <n v="997.8"/>
    <d v="2025-08-19T00:00:00"/>
    <n v="-13"/>
    <x v="2"/>
    <x v="95"/>
    <s v="Fornecedores Vencidos"/>
    <d v="2025-09-01T00:00:00"/>
    <s v="Não"/>
    <s v="C"/>
  </r>
  <r>
    <n v="2070"/>
    <d v="2025-08-21T00:00:00"/>
    <n v="-11"/>
    <x v="2"/>
    <x v="95"/>
    <s v="Fornecedores Vencidos"/>
    <d v="2025-09-01T00:00:00"/>
    <s v="Não"/>
    <s v="C"/>
  </r>
  <r>
    <n v="1817.8"/>
    <d v="2025-08-22T00:00:00"/>
    <n v="-10"/>
    <x v="2"/>
    <x v="95"/>
    <s v="Fornecedores Vencidos"/>
    <d v="2025-09-01T00:00:00"/>
    <s v="Não"/>
    <s v="C"/>
  </r>
  <r>
    <n v="558.20000000000005"/>
    <d v="2025-08-29T00:00:00"/>
    <n v="-3"/>
    <x v="2"/>
    <x v="96"/>
    <s v="Fornecedores Vencidos"/>
    <d v="2025-09-01T00:00:00"/>
    <s v="Não"/>
    <s v="C"/>
  </r>
  <r>
    <n v="4191.7"/>
    <d v="2025-08-20T00:00:00"/>
    <n v="-12"/>
    <x v="2"/>
    <x v="97"/>
    <s v="Fornecedores Vencidos"/>
    <d v="2025-09-01T00:00:00"/>
    <s v="Não"/>
    <s v="C"/>
  </r>
  <r>
    <n v="4191.7"/>
    <d v="2025-09-04T00:00:00"/>
    <n v="3"/>
    <x v="0"/>
    <x v="97"/>
    <s v="Fornecedores a Vencer"/>
    <d v="2025-09-04T00:00:00"/>
    <s v="Não"/>
    <s v="C"/>
  </r>
  <r>
    <n v="4191.7"/>
    <d v="2025-09-19T00:00:00"/>
    <n v="18"/>
    <x v="0"/>
    <x v="97"/>
    <s v="Fornecedores a Vencer"/>
    <d v="2025-09-19T00:00:00"/>
    <s v="Não"/>
    <s v="C"/>
  </r>
  <r>
    <n v="1148.0999999999999"/>
    <d v="2025-09-02T00:00:00"/>
    <n v="1"/>
    <x v="0"/>
    <x v="98"/>
    <s v="Fornecedores a Vencer"/>
    <d v="2025-09-02T00:00:00"/>
    <s v="Não"/>
    <s v="C"/>
  </r>
  <r>
    <n v="1194.4000000000001"/>
    <d v="2025-08-19T00:00:00"/>
    <n v="-13"/>
    <x v="2"/>
    <x v="99"/>
    <s v="Fornecedores Vencidos"/>
    <d v="2025-09-01T00:00:00"/>
    <s v="Não"/>
    <s v="C"/>
  </r>
  <r>
    <n v="1765.39"/>
    <d v="2025-08-20T00:00:00"/>
    <n v="-12"/>
    <x v="2"/>
    <x v="99"/>
    <s v="Fornecedores Vencidos"/>
    <d v="2025-09-01T00:00:00"/>
    <s v="Não"/>
    <s v="C"/>
  </r>
  <r>
    <n v="648.04"/>
    <d v="2025-08-20T00:00:00"/>
    <n v="-12"/>
    <x v="2"/>
    <x v="99"/>
    <s v="Fornecedores Vencidos"/>
    <d v="2025-09-01T00:00:00"/>
    <s v="Não"/>
    <s v="C"/>
  </r>
  <r>
    <n v="1280.93"/>
    <d v="2025-08-22T00:00:00"/>
    <n v="-10"/>
    <x v="2"/>
    <x v="99"/>
    <s v="Fornecedores Vencidos"/>
    <d v="2025-09-01T00:00:00"/>
    <s v="Não"/>
    <s v="C"/>
  </r>
  <r>
    <n v="292.39999999999998"/>
    <d v="2025-08-26T00:00:00"/>
    <n v="-6"/>
    <x v="2"/>
    <x v="99"/>
    <s v="Fornecedores Vencidos"/>
    <d v="2025-09-01T00:00:00"/>
    <s v="Não"/>
    <s v="C"/>
  </r>
  <r>
    <n v="1105.04"/>
    <d v="2025-08-26T00:00:00"/>
    <n v="-6"/>
    <x v="2"/>
    <x v="99"/>
    <s v="Fornecedores Vencidos"/>
    <d v="2025-09-01T00:00:00"/>
    <s v="Não"/>
    <s v="C"/>
  </r>
  <r>
    <n v="1956.49"/>
    <d v="2025-08-27T00:00:00"/>
    <n v="-5"/>
    <x v="2"/>
    <x v="99"/>
    <s v="Fornecedores Vencidos"/>
    <d v="2025-09-01T00:00:00"/>
    <s v="Não"/>
    <s v="C"/>
  </r>
  <r>
    <n v="186.87"/>
    <d v="2025-09-01T00:00:00"/>
    <n v="0"/>
    <x v="2"/>
    <x v="99"/>
    <s v="Fornecedores Vencidos"/>
    <d v="2025-09-01T00:00:00"/>
    <s v="Não"/>
    <s v="C"/>
  </r>
  <r>
    <n v="853.92"/>
    <d v="2025-09-01T00:00:00"/>
    <n v="0"/>
    <x v="2"/>
    <x v="99"/>
    <s v="Fornecedores Vencidos"/>
    <d v="2025-09-01T00:00:00"/>
    <s v="Não"/>
    <s v="C"/>
  </r>
  <r>
    <n v="870.45"/>
    <d v="2025-09-03T00:00:00"/>
    <n v="2"/>
    <x v="0"/>
    <x v="99"/>
    <s v="Fornecedores a Vencer"/>
    <d v="2025-09-03T00:00:00"/>
    <s v="Não"/>
    <s v="C"/>
  </r>
  <r>
    <n v="1956.49"/>
    <d v="2025-09-10T00:00:00"/>
    <n v="9"/>
    <x v="0"/>
    <x v="99"/>
    <s v="Fornecedores a Vencer"/>
    <d v="2025-09-10T00:00:00"/>
    <s v="Não"/>
    <s v="C"/>
  </r>
  <r>
    <n v="1956.5"/>
    <d v="2025-09-24T00:00:00"/>
    <n v="23"/>
    <x v="0"/>
    <x v="99"/>
    <s v="Fornecedores a Vencer"/>
    <d v="2025-09-24T00:00:00"/>
    <s v="Não"/>
    <s v="C"/>
  </r>
  <r>
    <n v="78.13"/>
    <d v="2025-08-18T00:00:00"/>
    <n v="-14"/>
    <x v="2"/>
    <x v="100"/>
    <s v="Fornecedores Vencidos"/>
    <d v="2025-09-01T00:00:00"/>
    <s v="Não"/>
    <s v="C"/>
  </r>
  <r>
    <n v="1649.27"/>
    <d v="2025-08-18T00:00:00"/>
    <n v="-14"/>
    <x v="2"/>
    <x v="100"/>
    <s v="Fornecedores Vencidos"/>
    <d v="2025-09-01T00:00:00"/>
    <s v="Não"/>
    <s v="C"/>
  </r>
  <r>
    <n v="332.97"/>
    <d v="2025-08-22T00:00:00"/>
    <n v="-10"/>
    <x v="2"/>
    <x v="100"/>
    <s v="Fornecedores Vencidos"/>
    <d v="2025-09-01T00:00:00"/>
    <s v="Não"/>
    <s v="C"/>
  </r>
  <r>
    <n v="1523.99"/>
    <d v="2025-09-09T00:00:00"/>
    <n v="8"/>
    <x v="0"/>
    <x v="100"/>
    <s v="Fornecedores a Vencer"/>
    <d v="2025-09-09T00:00:00"/>
    <s v="Não"/>
    <s v="C"/>
  </r>
  <r>
    <n v="201.12"/>
    <d v="2025-09-09T00:00:00"/>
    <n v="8"/>
    <x v="0"/>
    <x v="100"/>
    <s v="Fornecedores a Vencer"/>
    <d v="2025-09-09T00:00:00"/>
    <s v="Não"/>
    <s v="C"/>
  </r>
  <r>
    <n v="19.89"/>
    <d v="2025-09-11T00:00:00"/>
    <n v="10"/>
    <x v="0"/>
    <x v="100"/>
    <s v="Fornecedores a Vencer"/>
    <d v="2025-09-11T00:00:00"/>
    <s v="Não"/>
    <s v="C"/>
  </r>
  <r>
    <n v="127.47"/>
    <d v="2025-09-11T00:00:00"/>
    <n v="10"/>
    <x v="0"/>
    <x v="100"/>
    <s v="Fornecedores a Vencer"/>
    <d v="2025-09-11T00:00:00"/>
    <s v="Não"/>
    <s v="C"/>
  </r>
  <r>
    <n v="78.13"/>
    <d v="2025-09-15T00:00:00"/>
    <n v="14"/>
    <x v="0"/>
    <x v="100"/>
    <s v="Fornecedores a Vencer"/>
    <d v="2025-09-15T00:00:00"/>
    <s v="Não"/>
    <s v="C"/>
  </r>
  <r>
    <n v="1649.27"/>
    <d v="2025-09-15T00:00:00"/>
    <n v="14"/>
    <x v="0"/>
    <x v="100"/>
    <s v="Fornecedores a Vencer"/>
    <d v="2025-09-15T00:00:00"/>
    <s v="Não"/>
    <s v="C"/>
  </r>
  <r>
    <n v="332.97"/>
    <d v="2025-09-19T00:00:00"/>
    <n v="18"/>
    <x v="0"/>
    <x v="100"/>
    <s v="Fornecedores a Vencer"/>
    <d v="2025-09-19T00:00:00"/>
    <s v="Não"/>
    <s v="C"/>
  </r>
  <r>
    <n v="1523.99"/>
    <d v="2025-10-07T00:00:00"/>
    <n v="36"/>
    <x v="1"/>
    <x v="100"/>
    <s v="Fornecedores a Vencer"/>
    <d v="2025-10-07T00:00:00"/>
    <s v="Não"/>
    <s v="C"/>
  </r>
  <r>
    <n v="201.12"/>
    <d v="2025-10-07T00:00:00"/>
    <n v="36"/>
    <x v="1"/>
    <x v="100"/>
    <s v="Fornecedores a Vencer"/>
    <d v="2025-10-07T00:00:00"/>
    <s v="Não"/>
    <s v="C"/>
  </r>
  <r>
    <n v="19.89"/>
    <d v="2025-10-09T00:00:00"/>
    <n v="38"/>
    <x v="1"/>
    <x v="100"/>
    <s v="Fornecedores a Vencer"/>
    <d v="2025-10-09T00:00:00"/>
    <s v="Não"/>
    <s v="C"/>
  </r>
  <r>
    <n v="127.47"/>
    <d v="2025-10-09T00:00:00"/>
    <n v="38"/>
    <x v="1"/>
    <x v="100"/>
    <s v="Fornecedores a Vencer"/>
    <d v="2025-10-09T00:00:00"/>
    <s v="Não"/>
    <s v="C"/>
  </r>
  <r>
    <n v="1064.5"/>
    <d v="2025-08-29T00:00:00"/>
    <n v="-3"/>
    <x v="2"/>
    <x v="101"/>
    <s v="Fornecedores Vencidos"/>
    <d v="2025-09-01T00:00:00"/>
    <s v="Não"/>
    <s v="C"/>
  </r>
  <r>
    <n v="4840"/>
    <d v="2025-09-01T00:00:00"/>
    <n v="0"/>
    <x v="2"/>
    <x v="102"/>
    <s v="Fornecedores Vencidos"/>
    <d v="2025-09-01T00:00:00"/>
    <s v="Não"/>
    <s v="C"/>
  </r>
  <r>
    <n v="1738.54"/>
    <d v="2025-08-25T00:00:00"/>
    <n v="-7"/>
    <x v="2"/>
    <x v="103"/>
    <s v="Fornecedores Vencidos"/>
    <d v="2025-09-01T00:00:00"/>
    <s v="Não"/>
    <s v="C"/>
  </r>
  <r>
    <n v="3939.81"/>
    <d v="2025-09-02T00:00:00"/>
    <n v="1"/>
    <x v="0"/>
    <x v="103"/>
    <s v="Fornecedores a Vencer"/>
    <d v="2025-09-02T00:00:00"/>
    <s v="Não"/>
    <s v="C"/>
  </r>
  <r>
    <n v="1593.34"/>
    <d v="2025-08-19T00:00:00"/>
    <n v="-13"/>
    <x v="2"/>
    <x v="104"/>
    <s v="Fornecedores Vencidos"/>
    <d v="2025-09-01T00:00:00"/>
    <s v="Não"/>
    <s v="C"/>
  </r>
  <r>
    <n v="3950"/>
    <d v="2025-08-26T00:00:00"/>
    <n v="-6"/>
    <x v="2"/>
    <x v="104"/>
    <s v="Fornecedores Vencidos"/>
    <d v="2025-09-01T00:00:00"/>
    <s v="Não"/>
    <s v="C"/>
  </r>
  <r>
    <n v="3930"/>
    <d v="2025-08-28T00:00:00"/>
    <n v="-4"/>
    <x v="2"/>
    <x v="104"/>
    <s v="Fornecedores Vencidos"/>
    <d v="2025-09-01T00:00:00"/>
    <s v="Não"/>
    <s v="C"/>
  </r>
  <r>
    <n v="2613.75"/>
    <d v="2025-08-28T00:00:00"/>
    <n v="-4"/>
    <x v="2"/>
    <x v="104"/>
    <s v="Fornecedores Vencidos"/>
    <d v="2025-09-01T00:00:00"/>
    <s v="Não"/>
    <s v="C"/>
  </r>
  <r>
    <n v="2613.75"/>
    <d v="2025-09-11T00:00:00"/>
    <n v="10"/>
    <x v="0"/>
    <x v="104"/>
    <s v="Fornecedores a Vencer"/>
    <d v="2025-09-11T00:00:00"/>
    <s v="Não"/>
    <s v="C"/>
  </r>
  <r>
    <n v="226.35"/>
    <d v="2025-08-16T00:00:00"/>
    <n v="-16"/>
    <x v="2"/>
    <x v="105"/>
    <s v="Fornecedores Vencidos"/>
    <d v="2025-09-01T00:00:00"/>
    <s v="Não"/>
    <s v="C"/>
  </r>
  <r>
    <n v="4871.6400000000003"/>
    <d v="2025-08-19T00:00:00"/>
    <n v="-13"/>
    <x v="2"/>
    <x v="105"/>
    <s v="Fornecedores Vencidos"/>
    <d v="2025-09-01T00:00:00"/>
    <s v="Não"/>
    <s v="C"/>
  </r>
  <r>
    <n v="3192.01"/>
    <d v="2025-08-20T00:00:00"/>
    <n v="-12"/>
    <x v="2"/>
    <x v="105"/>
    <s v="Fornecedores Vencidos"/>
    <d v="2025-09-01T00:00:00"/>
    <s v="Não"/>
    <s v="C"/>
  </r>
  <r>
    <n v="3954.13"/>
    <d v="2025-08-21T00:00:00"/>
    <n v="-11"/>
    <x v="2"/>
    <x v="105"/>
    <s v="Fornecedores Vencidos"/>
    <d v="2025-09-01T00:00:00"/>
    <s v="Não"/>
    <s v="C"/>
  </r>
  <r>
    <n v="3954.13"/>
    <d v="2025-08-23T00:00:00"/>
    <n v="-9"/>
    <x v="2"/>
    <x v="105"/>
    <s v="Fornecedores Vencidos"/>
    <d v="2025-09-01T00:00:00"/>
    <s v="Não"/>
    <s v="C"/>
  </r>
  <r>
    <n v="213.36"/>
    <d v="2025-08-24T00:00:00"/>
    <n v="-8"/>
    <x v="2"/>
    <x v="105"/>
    <s v="Fornecedores Vencidos"/>
    <d v="2025-09-01T00:00:00"/>
    <s v="Não"/>
    <s v="C"/>
  </r>
  <r>
    <n v="1209.04"/>
    <d v="2025-08-29T00:00:00"/>
    <n v="-3"/>
    <x v="2"/>
    <x v="105"/>
    <s v="Fornecedores Vencidos"/>
    <d v="2025-09-01T00:00:00"/>
    <s v="Não"/>
    <s v="C"/>
  </r>
  <r>
    <n v="226.35"/>
    <d v="2025-08-31T00:00:00"/>
    <n v="-1"/>
    <x v="2"/>
    <x v="105"/>
    <s v="Fornecedores Vencidos"/>
    <d v="2025-09-01T00:00:00"/>
    <s v="Não"/>
    <s v="C"/>
  </r>
  <r>
    <n v="3954.14"/>
    <d v="2025-09-05T00:00:00"/>
    <n v="4"/>
    <x v="0"/>
    <x v="105"/>
    <s v="Fornecedores a Vencer"/>
    <d v="2025-09-05T00:00:00"/>
    <s v="Não"/>
    <s v="C"/>
  </r>
  <r>
    <n v="3954.14"/>
    <d v="2025-09-07T00:00:00"/>
    <n v="6"/>
    <x v="0"/>
    <x v="105"/>
    <s v="Fornecedores a Vencer"/>
    <d v="2025-09-07T00:00:00"/>
    <s v="Não"/>
    <s v="C"/>
  </r>
  <r>
    <n v="1209.04"/>
    <d v="2025-09-13T00:00:00"/>
    <n v="12"/>
    <x v="0"/>
    <x v="105"/>
    <s v="Fornecedores a Vencer"/>
    <d v="2025-09-13T00:00:00"/>
    <s v="Não"/>
    <s v="C"/>
  </r>
  <r>
    <n v="829.92"/>
    <d v="2025-09-11T00:00:00"/>
    <n v="10"/>
    <x v="0"/>
    <x v="106"/>
    <s v="Fornecedores a Vencer"/>
    <d v="2025-09-11T00:00:00"/>
    <s v="Não"/>
    <s v="C"/>
  </r>
  <r>
    <n v="830.16"/>
    <d v="2025-10-11T00:00:00"/>
    <n v="40"/>
    <x v="1"/>
    <x v="106"/>
    <s v="Fornecedores a Vencer"/>
    <d v="2025-10-11T00:00:00"/>
    <s v="Não"/>
    <s v="C"/>
  </r>
  <r>
    <n v="6426.75"/>
    <d v="2025-08-28T00:00:00"/>
    <n v="-4"/>
    <x v="2"/>
    <x v="107"/>
    <s v="Fornecedores Vencidos"/>
    <d v="2025-09-01T00:00:00"/>
    <s v="Não"/>
    <s v="C"/>
  </r>
  <r>
    <n v="4062.61"/>
    <d v="2025-08-23T00:00:00"/>
    <n v="-9"/>
    <x v="2"/>
    <x v="108"/>
    <s v="Fornecedores Vencidos"/>
    <d v="2025-09-01T00:00:00"/>
    <s v="Não"/>
    <s v="C"/>
  </r>
  <r>
    <n v="223.99"/>
    <d v="2025-08-27T00:00:00"/>
    <n v="-5"/>
    <x v="2"/>
    <x v="108"/>
    <s v="Fornecedores Vencidos"/>
    <d v="2025-09-01T00:00:00"/>
    <s v="Não"/>
    <s v="C"/>
  </r>
  <r>
    <n v="1825.76"/>
    <d v="2025-09-10T00:00:00"/>
    <n v="9"/>
    <x v="0"/>
    <x v="109"/>
    <s v="Fornecedores a Vencer"/>
    <d v="2025-09-10T00:00:00"/>
    <s v="Não"/>
    <s v="C"/>
  </r>
  <r>
    <n v="1825.76"/>
    <d v="2025-09-30T00:00:00"/>
    <n v="29"/>
    <x v="0"/>
    <x v="109"/>
    <s v="Fornecedores a Vencer"/>
    <d v="2025-09-30T00:00:00"/>
    <s v="Não"/>
    <s v="C"/>
  </r>
  <r>
    <n v="1124.6500000000001"/>
    <d v="2025-08-20T00:00:00"/>
    <n v="-12"/>
    <x v="2"/>
    <x v="110"/>
    <s v="Fornecedores Vencidos"/>
    <d v="2025-09-01T00:00:00"/>
    <s v="Não"/>
    <s v="C"/>
  </r>
  <r>
    <n v="1596.36"/>
    <d v="2025-08-22T00:00:00"/>
    <n v="-10"/>
    <x v="2"/>
    <x v="110"/>
    <s v="Fornecedores Vencidos"/>
    <d v="2025-09-01T00:00:00"/>
    <s v="Não"/>
    <s v="C"/>
  </r>
  <r>
    <n v="917.24"/>
    <d v="2025-09-11T00:00:00"/>
    <n v="10"/>
    <x v="0"/>
    <x v="111"/>
    <s v="Fornecedores a Vencer"/>
    <d v="2025-09-11T00:00:00"/>
    <s v="Não"/>
    <s v="C"/>
  </r>
  <r>
    <n v="917.52"/>
    <d v="2025-10-11T00:00:00"/>
    <n v="40"/>
    <x v="1"/>
    <x v="111"/>
    <s v="Fornecedores a Vencer"/>
    <d v="2025-10-11T00:00:00"/>
    <s v="Não"/>
    <s v="C"/>
  </r>
  <r>
    <n v="59.36"/>
    <d v="2025-08-18T00:00:00"/>
    <n v="-14"/>
    <x v="2"/>
    <x v="112"/>
    <s v="Fornecedores Vencidos"/>
    <d v="2025-09-01T00:00:00"/>
    <s v="Não"/>
    <s v="C"/>
  </r>
  <r>
    <n v="61.78"/>
    <d v="2025-08-18T00:00:00"/>
    <n v="-14"/>
    <x v="2"/>
    <x v="112"/>
    <s v="Fornecedores Vencidos"/>
    <d v="2025-09-01T00:00:00"/>
    <s v="Não"/>
    <s v="C"/>
  </r>
  <r>
    <n v="6250"/>
    <d v="2025-08-21T00:00:00"/>
    <n v="-11"/>
    <x v="2"/>
    <x v="113"/>
    <s v="Fornecedores Vencidos"/>
    <d v="2025-09-01T00:00:00"/>
    <s v="Não"/>
    <s v="C"/>
  </r>
  <r>
    <n v="1833.33"/>
    <d v="2025-08-21T00:00:00"/>
    <n v="-11"/>
    <x v="2"/>
    <x v="113"/>
    <s v="Fornecedores Vencidos"/>
    <d v="2025-09-01T00:00:00"/>
    <s v="Não"/>
    <s v="C"/>
  </r>
  <r>
    <n v="1833.33"/>
    <d v="2025-08-21T00:00:00"/>
    <n v="-11"/>
    <x v="2"/>
    <x v="113"/>
    <s v="Fornecedores Vencidos"/>
    <d v="2025-09-01T00:00:00"/>
    <s v="Não"/>
    <s v="C"/>
  </r>
  <r>
    <n v="1833.33"/>
    <d v="2025-08-25T00:00:00"/>
    <n v="-7"/>
    <x v="2"/>
    <x v="113"/>
    <s v="Fornecedores Vencidos"/>
    <d v="2025-09-01T00:00:00"/>
    <s v="Não"/>
    <s v="C"/>
  </r>
  <r>
    <n v="5625"/>
    <d v="2025-08-25T00:00:00"/>
    <n v="-7"/>
    <x v="2"/>
    <x v="113"/>
    <s v="Fornecedores Vencidos"/>
    <d v="2025-09-01T00:00:00"/>
    <s v="Não"/>
    <s v="C"/>
  </r>
  <r>
    <n v="1833.33"/>
    <d v="2025-09-04T00:00:00"/>
    <n v="3"/>
    <x v="0"/>
    <x v="113"/>
    <s v="Fornecedores a Vencer"/>
    <d v="2025-09-04T00:00:00"/>
    <s v="Não"/>
    <s v="C"/>
  </r>
  <r>
    <n v="1833.33"/>
    <d v="2025-09-04T00:00:00"/>
    <n v="3"/>
    <x v="0"/>
    <x v="113"/>
    <s v="Fornecedores a Vencer"/>
    <d v="2025-09-04T00:00:00"/>
    <s v="Não"/>
    <s v="C"/>
  </r>
  <r>
    <n v="5625"/>
    <d v="2025-09-10T00:00:00"/>
    <n v="9"/>
    <x v="0"/>
    <x v="113"/>
    <s v="Fornecedores a Vencer"/>
    <d v="2025-09-10T00:00:00"/>
    <s v="Não"/>
    <s v="C"/>
  </r>
  <r>
    <n v="1127"/>
    <d v="2025-08-26T00:00:00"/>
    <n v="-6"/>
    <x v="2"/>
    <x v="114"/>
    <s v="Fornecedores Vencidos"/>
    <d v="2025-09-01T00:00:00"/>
    <s v="Não"/>
    <s v="C"/>
  </r>
  <r>
    <n v="1127"/>
    <d v="2025-09-02T00:00:00"/>
    <n v="1"/>
    <x v="0"/>
    <x v="114"/>
    <s v="Fornecedores a Vencer"/>
    <d v="2025-09-02T00:00:00"/>
    <s v="Não"/>
    <s v="C"/>
  </r>
  <r>
    <n v="1126"/>
    <d v="2025-09-09T00:00:00"/>
    <n v="8"/>
    <x v="0"/>
    <x v="114"/>
    <s v="Fornecedores a Vencer"/>
    <d v="2025-09-09T00:00:00"/>
    <s v="Não"/>
    <s v="C"/>
  </r>
  <r>
    <n v="191.86"/>
    <d v="2025-08-20T00:00:00"/>
    <n v="-12"/>
    <x v="2"/>
    <x v="115"/>
    <s v="Fornecedores Vencidos"/>
    <d v="2025-09-01T00:00:00"/>
    <s v="Não"/>
    <s v="C"/>
  </r>
  <r>
    <n v="1809.45"/>
    <d v="2025-08-25T00:00:00"/>
    <n v="-7"/>
    <x v="2"/>
    <x v="116"/>
    <s v="Fornecedores Vencidos"/>
    <d v="2025-09-01T00:00:00"/>
    <s v="Não"/>
    <s v="C"/>
  </r>
  <r>
    <n v="205"/>
    <d v="2025-09-01T00:00:00"/>
    <n v="0"/>
    <x v="2"/>
    <x v="116"/>
    <s v="Fornecedores Vencidos"/>
    <d v="2025-09-01T00:00:00"/>
    <s v="Não"/>
    <s v="C"/>
  </r>
  <r>
    <n v="662.4"/>
    <d v="2025-09-01T00:00:00"/>
    <n v="0"/>
    <x v="2"/>
    <x v="116"/>
    <s v="Fornecedores Vencidos"/>
    <d v="2025-09-01T00:00:00"/>
    <s v="Não"/>
    <s v="C"/>
  </r>
  <r>
    <n v="471.96"/>
    <d v="2025-09-05T00:00:00"/>
    <n v="4"/>
    <x v="0"/>
    <x v="116"/>
    <s v="Fornecedores a Vencer"/>
    <d v="2025-09-05T00:00:00"/>
    <s v="Não"/>
    <s v="C"/>
  </r>
  <r>
    <n v="1564.84"/>
    <d v="2025-09-08T00:00:00"/>
    <n v="7"/>
    <x v="0"/>
    <x v="116"/>
    <s v="Fornecedores a Vencer"/>
    <d v="2025-09-08T00:00:00"/>
    <s v="Não"/>
    <s v="C"/>
  </r>
  <r>
    <n v="1564.85"/>
    <d v="2025-09-22T00:00:00"/>
    <n v="21"/>
    <x v="0"/>
    <x v="116"/>
    <s v="Fornecedores a Vencer"/>
    <d v="2025-09-22T00:00:00"/>
    <s v="Não"/>
    <s v="C"/>
  </r>
  <r>
    <n v="427.5"/>
    <d v="2025-09-22T00:00:00"/>
    <n v="21"/>
    <x v="0"/>
    <x v="116"/>
    <s v="Fornecedores a Vencer"/>
    <d v="2025-09-22T00:00:00"/>
    <s v="Não"/>
    <s v="C"/>
  </r>
  <r>
    <n v="600"/>
    <d v="2025-09-29T00:00:00"/>
    <n v="28"/>
    <x v="0"/>
    <x v="116"/>
    <s v="Fornecedores a Vencer"/>
    <d v="2025-09-29T00:00:00"/>
    <s v="Não"/>
    <s v="C"/>
  </r>
  <r>
    <n v="3053.01"/>
    <d v="2025-08-22T00:00:00"/>
    <n v="-10"/>
    <x v="2"/>
    <x v="117"/>
    <s v="Fornecedores Vencidos"/>
    <d v="2025-09-01T00:00:00"/>
    <s v="Não"/>
    <s v="C"/>
  </r>
  <r>
    <n v="152.04"/>
    <d v="2025-08-26T00:00:00"/>
    <n v="-6"/>
    <x v="2"/>
    <x v="118"/>
    <s v="Fornecedores Vencidos"/>
    <d v="2025-09-01T00:00:00"/>
    <s v="Não"/>
    <s v="C"/>
  </r>
  <r>
    <n v="1858.66"/>
    <d v="2025-08-27T00:00:00"/>
    <n v="-5"/>
    <x v="2"/>
    <x v="119"/>
    <s v="Fornecedores Vencidos"/>
    <d v="2025-09-01T00:00:00"/>
    <s v="Não"/>
    <s v="C"/>
  </r>
  <r>
    <n v="1858.66"/>
    <d v="2025-09-03T00:00:00"/>
    <n v="2"/>
    <x v="0"/>
    <x v="119"/>
    <s v="Fornecedores a Vencer"/>
    <d v="2025-09-03T00:00:00"/>
    <s v="Não"/>
    <s v="C"/>
  </r>
  <r>
    <n v="1858.68"/>
    <d v="2025-09-10T00:00:00"/>
    <n v="9"/>
    <x v="0"/>
    <x v="119"/>
    <s v="Fornecedores a Vencer"/>
    <d v="2025-09-10T00:00:00"/>
    <s v="Não"/>
    <s v="C"/>
  </r>
  <r>
    <n v="12053.68"/>
    <d v="2025-08-27T00:00:00"/>
    <n v="-5"/>
    <x v="2"/>
    <x v="120"/>
    <s v="Fornecedores Vencidos"/>
    <d v="2025-09-01T00:00:00"/>
    <s v="Não"/>
    <s v="C"/>
  </r>
  <r>
    <n v="562.52"/>
    <d v="2025-08-20T00:00:00"/>
    <n v="-12"/>
    <x v="2"/>
    <x v="121"/>
    <s v="Fornecedores Vencidos"/>
    <d v="2025-09-01T00:00:00"/>
    <s v="Não"/>
    <s v="C"/>
  </r>
  <r>
    <n v="150.57"/>
    <d v="2025-08-20T00:00:00"/>
    <n v="-12"/>
    <x v="2"/>
    <x v="121"/>
    <s v="Fornecedores Vencidos"/>
    <d v="2025-09-01T00:00:00"/>
    <s v="Não"/>
    <s v="C"/>
  </r>
  <r>
    <n v="235.55"/>
    <d v="2025-08-20T00:00:00"/>
    <n v="-12"/>
    <x v="2"/>
    <x v="121"/>
    <s v="Fornecedores Vencidos"/>
    <d v="2025-09-01T00:00:00"/>
    <s v="Não"/>
    <s v="C"/>
  </r>
  <r>
    <n v="154.07"/>
    <d v="2025-08-20T00:00:00"/>
    <n v="-12"/>
    <x v="2"/>
    <x v="121"/>
    <s v="Fornecedores Vencidos"/>
    <d v="2025-09-01T00:00:00"/>
    <s v="Não"/>
    <s v="C"/>
  </r>
  <r>
    <n v="155.13999999999999"/>
    <d v="2025-08-20T00:00:00"/>
    <n v="-12"/>
    <x v="2"/>
    <x v="121"/>
    <s v="Fornecedores Vencidos"/>
    <d v="2025-09-01T00:00:00"/>
    <s v="Não"/>
    <s v="C"/>
  </r>
  <r>
    <n v="3256"/>
    <d v="2025-08-25T00:00:00"/>
    <n v="-7"/>
    <x v="2"/>
    <x v="122"/>
    <s v="Fornecedores Vencidos"/>
    <d v="2025-09-01T00:00:00"/>
    <s v="Não"/>
    <s v="C"/>
  </r>
  <r>
    <n v="3660.69"/>
    <d v="2025-09-04T00:00:00"/>
    <n v="3"/>
    <x v="0"/>
    <x v="122"/>
    <s v="Fornecedores a Vencer"/>
    <d v="2025-09-04T00:00:00"/>
    <s v="Não"/>
    <s v="C"/>
  </r>
  <r>
    <n v="6104.62"/>
    <d v="2025-08-25T00:00:00"/>
    <n v="-7"/>
    <x v="2"/>
    <x v="123"/>
    <s v="Fornecedores Vencidos"/>
    <d v="2025-09-01T00:00:00"/>
    <s v="Não"/>
    <s v="C"/>
  </r>
  <r>
    <n v="6104.62"/>
    <d v="2025-09-08T00:00:00"/>
    <n v="7"/>
    <x v="0"/>
    <x v="123"/>
    <s v="Fornecedores a Vencer"/>
    <d v="2025-09-08T00:00:00"/>
    <s v="Não"/>
    <s v="C"/>
  </r>
  <r>
    <n v="6104.62"/>
    <d v="2025-09-22T00:00:00"/>
    <n v="21"/>
    <x v="0"/>
    <x v="123"/>
    <s v="Fornecedores a Vencer"/>
    <d v="2025-09-22T00:00:00"/>
    <s v="Não"/>
    <s v="C"/>
  </r>
  <r>
    <n v="6104.61"/>
    <d v="2025-10-06T00:00:00"/>
    <n v="35"/>
    <x v="1"/>
    <x v="123"/>
    <s v="Fornecedores a Vencer"/>
    <d v="2025-10-06T00:00:00"/>
    <s v="Não"/>
    <s v="C"/>
  </r>
  <r>
    <n v="34534.910000000003"/>
    <d v="2025-08-19T00:00:00"/>
    <n v="-13"/>
    <x v="2"/>
    <x v="124"/>
    <s v="Fornecedores Vencidos"/>
    <d v="2025-09-01T00:00:00"/>
    <s v="Não"/>
    <s v="B"/>
  </r>
  <r>
    <n v="5623.54"/>
    <d v="2025-08-21T00:00:00"/>
    <n v="-11"/>
    <x v="2"/>
    <x v="124"/>
    <s v="Fornecedores Vencidos"/>
    <d v="2025-09-01T00:00:00"/>
    <s v="Não"/>
    <s v="B"/>
  </r>
  <r>
    <n v="5671.34"/>
    <d v="2025-08-28T00:00:00"/>
    <n v="-4"/>
    <x v="2"/>
    <x v="124"/>
    <s v="Fornecedores Vencidos"/>
    <d v="2025-09-01T00:00:00"/>
    <s v="Não"/>
    <s v="B"/>
  </r>
  <r>
    <n v="14.29"/>
    <d v="2025-09-01T00:00:00"/>
    <n v="0"/>
    <x v="2"/>
    <x v="124"/>
    <s v="Fornecedores Vencidos"/>
    <d v="2025-09-01T00:00:00"/>
    <s v="Não"/>
    <s v="B"/>
  </r>
  <r>
    <n v="117.35"/>
    <d v="2025-08-18T00:00:00"/>
    <n v="-14"/>
    <x v="2"/>
    <x v="125"/>
    <s v="Fornecedores Vencidos"/>
    <d v="2025-09-01T00:00:00"/>
    <s v="Não"/>
    <s v="C"/>
  </r>
  <r>
    <n v="314.81"/>
    <d v="2025-08-18T00:00:00"/>
    <n v="-14"/>
    <x v="2"/>
    <x v="125"/>
    <s v="Fornecedores Vencidos"/>
    <d v="2025-09-01T00:00:00"/>
    <s v="Não"/>
    <s v="C"/>
  </r>
  <r>
    <n v="55.74"/>
    <d v="2025-08-18T00:00:00"/>
    <n v="-14"/>
    <x v="2"/>
    <x v="125"/>
    <s v="Fornecedores Vencidos"/>
    <d v="2025-09-01T00:00:00"/>
    <s v="Não"/>
    <s v="C"/>
  </r>
  <r>
    <n v="373.29"/>
    <d v="2025-08-20T00:00:00"/>
    <n v="-12"/>
    <x v="2"/>
    <x v="126"/>
    <s v="Fornecedores Vencidos"/>
    <d v="2025-09-01T00:00:00"/>
    <s v="Não"/>
    <s v="C"/>
  </r>
  <r>
    <n v="269.60000000000002"/>
    <d v="2025-08-20T00:00:00"/>
    <n v="-12"/>
    <x v="2"/>
    <x v="126"/>
    <s v="Fornecedores Vencidos"/>
    <d v="2025-09-01T00:00:00"/>
    <s v="Não"/>
    <s v="C"/>
  </r>
  <r>
    <n v="578"/>
    <d v="2025-08-21T00:00:00"/>
    <n v="-11"/>
    <x v="2"/>
    <x v="126"/>
    <s v="Fornecedores Vencidos"/>
    <d v="2025-09-01T00:00:00"/>
    <s v="Não"/>
    <s v="C"/>
  </r>
  <r>
    <n v="331.83"/>
    <d v="2025-08-21T00:00:00"/>
    <n v="-11"/>
    <x v="2"/>
    <x v="126"/>
    <s v="Fornecedores Vencidos"/>
    <d v="2025-09-01T00:00:00"/>
    <s v="Não"/>
    <s v="C"/>
  </r>
  <r>
    <n v="122.51"/>
    <d v="2025-08-22T00:00:00"/>
    <n v="-10"/>
    <x v="2"/>
    <x v="126"/>
    <s v="Fornecedores Vencidos"/>
    <d v="2025-09-01T00:00:00"/>
    <s v="Não"/>
    <s v="C"/>
  </r>
  <r>
    <n v="491.64"/>
    <d v="2025-08-25T00:00:00"/>
    <n v="-7"/>
    <x v="2"/>
    <x v="126"/>
    <s v="Fornecedores Vencidos"/>
    <d v="2025-09-01T00:00:00"/>
    <s v="Não"/>
    <s v="C"/>
  </r>
  <r>
    <n v="112.41"/>
    <d v="2025-08-25T00:00:00"/>
    <n v="-7"/>
    <x v="2"/>
    <x v="126"/>
    <s v="Fornecedores Vencidos"/>
    <d v="2025-09-01T00:00:00"/>
    <s v="Não"/>
    <s v="C"/>
  </r>
  <r>
    <n v="317.58999999999997"/>
    <d v="2025-08-25T00:00:00"/>
    <n v="-7"/>
    <x v="2"/>
    <x v="126"/>
    <s v="Fornecedores Vencidos"/>
    <d v="2025-09-01T00:00:00"/>
    <s v="Não"/>
    <s v="C"/>
  </r>
  <r>
    <n v="235.11"/>
    <d v="2025-08-25T00:00:00"/>
    <n v="-7"/>
    <x v="2"/>
    <x v="126"/>
    <s v="Fornecedores Vencidos"/>
    <d v="2025-09-01T00:00:00"/>
    <s v="Não"/>
    <s v="C"/>
  </r>
  <r>
    <n v="357.76"/>
    <d v="2025-08-25T00:00:00"/>
    <n v="-7"/>
    <x v="2"/>
    <x v="126"/>
    <s v="Fornecedores Vencidos"/>
    <d v="2025-09-01T00:00:00"/>
    <s v="Não"/>
    <s v="C"/>
  </r>
  <r>
    <n v="437.93"/>
    <d v="2025-08-25T00:00:00"/>
    <n v="-7"/>
    <x v="2"/>
    <x v="126"/>
    <s v="Fornecedores Vencidos"/>
    <d v="2025-09-01T00:00:00"/>
    <s v="Não"/>
    <s v="C"/>
  </r>
  <r>
    <n v="444.01"/>
    <d v="2025-08-26T00:00:00"/>
    <n v="-6"/>
    <x v="2"/>
    <x v="126"/>
    <s v="Fornecedores Vencidos"/>
    <d v="2025-09-01T00:00:00"/>
    <s v="Não"/>
    <s v="C"/>
  </r>
  <r>
    <n v="373.29"/>
    <d v="2025-09-04T00:00:00"/>
    <n v="3"/>
    <x v="0"/>
    <x v="126"/>
    <s v="Fornecedores a Vencer"/>
    <d v="2025-09-04T00:00:00"/>
    <s v="Não"/>
    <s v="C"/>
  </r>
  <r>
    <n v="269.58999999999997"/>
    <d v="2025-09-04T00:00:00"/>
    <n v="3"/>
    <x v="0"/>
    <x v="126"/>
    <s v="Fornecedores a Vencer"/>
    <d v="2025-09-04T00:00:00"/>
    <s v="Não"/>
    <s v="C"/>
  </r>
  <r>
    <n v="122.51"/>
    <d v="2025-09-06T00:00:00"/>
    <n v="5"/>
    <x v="0"/>
    <x v="126"/>
    <s v="Fornecedores a Vencer"/>
    <d v="2025-09-06T00:00:00"/>
    <s v="Não"/>
    <s v="C"/>
  </r>
  <r>
    <n v="235.09"/>
    <d v="2025-09-09T00:00:00"/>
    <n v="8"/>
    <x v="0"/>
    <x v="126"/>
    <s v="Fornecedores a Vencer"/>
    <d v="2025-09-09T00:00:00"/>
    <s v="Não"/>
    <s v="C"/>
  </r>
  <r>
    <n v="122.53"/>
    <d v="2025-09-21T00:00:00"/>
    <n v="20"/>
    <x v="0"/>
    <x v="126"/>
    <s v="Fornecedores a Vencer"/>
    <d v="2025-09-21T00:00:00"/>
    <s v="Não"/>
    <s v="C"/>
  </r>
  <r>
    <n v="347.24"/>
    <d v="2025-09-23T00:00:00"/>
    <n v="22"/>
    <x v="0"/>
    <x v="126"/>
    <s v="Fornecedores a Vencer"/>
    <d v="2025-09-23T00:00:00"/>
    <s v="Não"/>
    <s v="C"/>
  </r>
  <r>
    <n v="425.05"/>
    <d v="2025-09-23T00:00:00"/>
    <n v="22"/>
    <x v="0"/>
    <x v="126"/>
    <s v="Fornecedores a Vencer"/>
    <d v="2025-09-23T00:00:00"/>
    <s v="Não"/>
    <s v="C"/>
  </r>
  <r>
    <n v="347.24"/>
    <d v="2025-10-23T00:00:00"/>
    <n v="52"/>
    <x v="1"/>
    <x v="126"/>
    <s v="Fornecedores a Vencer"/>
    <d v="2025-10-23T00:00:00"/>
    <s v="Não"/>
    <s v="C"/>
  </r>
  <r>
    <n v="425.05"/>
    <d v="2025-10-23T00:00:00"/>
    <n v="52"/>
    <x v="1"/>
    <x v="126"/>
    <s v="Fornecedores a Vencer"/>
    <d v="2025-10-23T00:00:00"/>
    <s v="Não"/>
    <s v="C"/>
  </r>
  <r>
    <n v="1030"/>
    <d v="2025-09-11T00:00:00"/>
    <n v="10"/>
    <x v="0"/>
    <x v="127"/>
    <s v="Fornecedores a Vencer"/>
    <d v="2025-09-11T00:00:00"/>
    <s v="Não"/>
    <s v="C"/>
  </r>
  <r>
    <n v="928.96"/>
    <d v="2025-08-19T00:00:00"/>
    <n v="-13"/>
    <x v="2"/>
    <x v="128"/>
    <s v="Fornecedores Vencidos"/>
    <d v="2025-09-01T00:00:00"/>
    <s v="Não"/>
    <s v="C"/>
  </r>
  <r>
    <n v="249.97"/>
    <d v="2025-08-20T00:00:00"/>
    <n v="-12"/>
    <x v="2"/>
    <x v="128"/>
    <s v="Fornecedores Vencidos"/>
    <d v="2025-09-01T00:00:00"/>
    <s v="Não"/>
    <s v="C"/>
  </r>
  <r>
    <n v="928.96"/>
    <d v="2025-09-18T00:00:00"/>
    <n v="17"/>
    <x v="0"/>
    <x v="128"/>
    <s v="Fornecedores a Vencer"/>
    <d v="2025-09-18T00:00:00"/>
    <s v="Não"/>
    <s v="C"/>
  </r>
  <r>
    <n v="905.88"/>
    <d v="2025-08-22T00:00:00"/>
    <n v="-10"/>
    <x v="2"/>
    <x v="129"/>
    <s v="Fornecedores Vencidos"/>
    <d v="2025-09-01T00:00:00"/>
    <s v="Não"/>
    <s v="C"/>
  </r>
  <r>
    <n v="3800"/>
    <d v="2025-08-31T00:00:00"/>
    <n v="-1"/>
    <x v="2"/>
    <x v="130"/>
    <s v="Fornecedores Vencidos"/>
    <d v="2025-09-01T00:00:00"/>
    <s v="Não"/>
    <s v="C"/>
  </r>
  <r>
    <n v="5300"/>
    <d v="2025-09-14T00:00:00"/>
    <n v="13"/>
    <x v="0"/>
    <x v="130"/>
    <s v="Fornecedores a Vencer"/>
    <d v="2025-09-14T00:00:00"/>
    <s v="Não"/>
    <s v="C"/>
  </r>
  <r>
    <n v="3800"/>
    <d v="2025-09-14T00:00:00"/>
    <n v="13"/>
    <x v="0"/>
    <x v="130"/>
    <s v="Fornecedores a Vencer"/>
    <d v="2025-09-14T00:00:00"/>
    <s v="Não"/>
    <s v="C"/>
  </r>
  <r>
    <n v="2700"/>
    <d v="2025-08-28T00:00:00"/>
    <n v="-4"/>
    <x v="2"/>
    <x v="131"/>
    <s v="Fornecedores Vencidos"/>
    <d v="2025-09-01T00:00:00"/>
    <s v="Não"/>
    <s v="C"/>
  </r>
  <r>
    <n v="3075"/>
    <d v="2025-09-03T00:00:00"/>
    <n v="2"/>
    <x v="0"/>
    <x v="131"/>
    <s v="Fornecedores a Vencer"/>
    <d v="2025-09-03T00:00:00"/>
    <s v="Não"/>
    <s v="C"/>
  </r>
  <r>
    <n v="3075"/>
    <d v="2025-09-17T00:00:00"/>
    <n v="16"/>
    <x v="0"/>
    <x v="131"/>
    <s v="Fornecedores a Vencer"/>
    <d v="2025-09-17T00:00:00"/>
    <s v="Não"/>
    <s v="C"/>
  </r>
  <r>
    <n v="2700"/>
    <d v="2025-09-25T00:00:00"/>
    <n v="24"/>
    <x v="0"/>
    <x v="131"/>
    <s v="Fornecedores a Vencer"/>
    <d v="2025-09-25T00:00:00"/>
    <s v="Não"/>
    <s v="C"/>
  </r>
  <r>
    <n v="3075"/>
    <d v="2025-10-01T00:00:00"/>
    <n v="30"/>
    <x v="0"/>
    <x v="131"/>
    <s v="Fornecedores a Vencer"/>
    <d v="2025-10-01T00:00:00"/>
    <s v="Não"/>
    <s v="C"/>
  </r>
  <r>
    <n v="3075"/>
    <d v="2025-10-15T00:00:00"/>
    <n v="44"/>
    <x v="1"/>
    <x v="131"/>
    <s v="Fornecedores a Vencer"/>
    <d v="2025-10-15T00:00:00"/>
    <s v="Não"/>
    <s v="C"/>
  </r>
  <r>
    <n v="177.42"/>
    <d v="2025-08-20T00:00:00"/>
    <n v="-12"/>
    <x v="2"/>
    <x v="132"/>
    <s v="Fornecedores Vencidos"/>
    <d v="2025-09-01T00:00:00"/>
    <s v="Não"/>
    <s v="C"/>
  </r>
  <r>
    <n v="1164.18"/>
    <d v="2025-08-21T00:00:00"/>
    <n v="-11"/>
    <x v="2"/>
    <x v="133"/>
    <s v="Fornecedores Vencidos"/>
    <d v="2025-09-01T00:00:00"/>
    <s v="Não"/>
    <s v="C"/>
  </r>
  <r>
    <n v="607.29"/>
    <d v="2025-08-25T00:00:00"/>
    <n v="-7"/>
    <x v="2"/>
    <x v="134"/>
    <s v="Fornecedores Vencidos"/>
    <d v="2025-09-01T00:00:00"/>
    <s v="Não"/>
    <s v="C"/>
  </r>
  <r>
    <n v="308.5"/>
    <d v="2025-09-11T00:00:00"/>
    <n v="10"/>
    <x v="0"/>
    <x v="135"/>
    <s v="Fornecedores a Vencer"/>
    <d v="2025-09-11T00:00:00"/>
    <s v="Não"/>
    <s v="C"/>
  </r>
  <r>
    <n v="308.5"/>
    <d v="2025-10-11T00:00:00"/>
    <n v="40"/>
    <x v="1"/>
    <x v="135"/>
    <s v="Fornecedores a Vencer"/>
    <d v="2025-10-11T00:00:00"/>
    <s v="Não"/>
    <s v="C"/>
  </r>
  <r>
    <n v="308.54000000000002"/>
    <d v="2025-11-11T00:00:00"/>
    <n v="71"/>
    <x v="3"/>
    <x v="135"/>
    <s v="Fornecedores a Vencer"/>
    <d v="2025-11-11T00:00:00"/>
    <s v="Não"/>
    <s v="C"/>
  </r>
  <r>
    <n v="186.75"/>
    <d v="2025-09-11T00:00:00"/>
    <n v="10"/>
    <x v="0"/>
    <x v="136"/>
    <s v="Fornecedores a Vencer"/>
    <d v="2025-09-11T00:00:00"/>
    <s v="Não"/>
    <s v="C"/>
  </r>
  <r>
    <n v="186.75"/>
    <d v="2025-10-11T00:00:00"/>
    <n v="40"/>
    <x v="1"/>
    <x v="136"/>
    <s v="Fornecedores a Vencer"/>
    <d v="2025-10-11T00:00:00"/>
    <s v="Não"/>
    <s v="C"/>
  </r>
  <r>
    <n v="186.75"/>
    <d v="2025-11-11T00:00:00"/>
    <n v="71"/>
    <x v="3"/>
    <x v="136"/>
    <s v="Fornecedores a Vencer"/>
    <d v="2025-11-11T00:00:00"/>
    <s v="Não"/>
    <s v="C"/>
  </r>
  <r>
    <n v="434.87"/>
    <d v="2025-09-11T00:00:00"/>
    <n v="10"/>
    <x v="0"/>
    <x v="137"/>
    <s v="Fornecedores a Vencer"/>
    <d v="2025-09-11T00:00:00"/>
    <s v="Não"/>
    <s v="C"/>
  </r>
  <r>
    <n v="486.79"/>
    <d v="2025-09-11T00:00:00"/>
    <n v="10"/>
    <x v="0"/>
    <x v="138"/>
    <s v="Fornecedores a Vencer"/>
    <d v="2025-09-11T00:00:00"/>
    <s v="Não"/>
    <s v="C"/>
  </r>
  <r>
    <n v="366.33"/>
    <d v="2025-09-11T00:00:00"/>
    <n v="10"/>
    <x v="0"/>
    <x v="139"/>
    <s v="Fornecedores a Vencer"/>
    <d v="2025-09-11T00:00:00"/>
    <s v="Não"/>
    <s v="C"/>
  </r>
  <r>
    <n v="183.17"/>
    <d v="2025-09-11T00:00:00"/>
    <n v="10"/>
    <x v="0"/>
    <x v="139"/>
    <s v="Fornecedores a Vencer"/>
    <d v="2025-09-11T00:00:00"/>
    <s v="Não"/>
    <s v="C"/>
  </r>
  <r>
    <n v="366.35"/>
    <d v="2025-10-11T00:00:00"/>
    <n v="40"/>
    <x v="1"/>
    <x v="139"/>
    <s v="Fornecedores a Vencer"/>
    <d v="2025-10-11T00:00:00"/>
    <s v="Não"/>
    <s v="C"/>
  </r>
  <r>
    <n v="183.15"/>
    <d v="2025-10-11T00:00:00"/>
    <n v="40"/>
    <x v="1"/>
    <x v="139"/>
    <s v="Fornecedores a Vencer"/>
    <d v="2025-10-11T00:00:00"/>
    <s v="Não"/>
    <s v="C"/>
  </r>
  <r>
    <n v="349.3"/>
    <d v="2025-08-21T00:00:00"/>
    <n v="-11"/>
    <x v="2"/>
    <x v="140"/>
    <s v="Fornecedores Vencidos"/>
    <d v="2025-09-01T00:00:00"/>
    <s v="Não"/>
    <s v="C"/>
  </r>
  <r>
    <n v="764.25"/>
    <d v="2025-09-11T00:00:00"/>
    <n v="10"/>
    <x v="0"/>
    <x v="141"/>
    <s v="Fornecedores a Vencer"/>
    <d v="2025-09-11T00:00:00"/>
    <s v="Não"/>
    <s v="C"/>
  </r>
  <r>
    <n v="307.62"/>
    <d v="2025-08-29T00:00:00"/>
    <n v="-3"/>
    <x v="2"/>
    <x v="142"/>
    <s v="Fornecedores Vencidos"/>
    <d v="2025-09-01T00:00:00"/>
    <s v="Não"/>
    <s v="C"/>
  </r>
  <r>
    <n v="3630.54"/>
    <d v="2025-08-27T00:00:00"/>
    <n v="-5"/>
    <x v="2"/>
    <x v="143"/>
    <s v="Fornecedores Vencidos"/>
    <d v="2025-09-01T00:00:00"/>
    <s v="Não"/>
    <s v="C"/>
  </r>
  <r>
    <n v="3630.54"/>
    <d v="2025-09-11T00:00:00"/>
    <n v="10"/>
    <x v="0"/>
    <x v="143"/>
    <s v="Fornecedores a Vencer"/>
    <d v="2025-09-11T00:00:00"/>
    <s v="Não"/>
    <s v="C"/>
  </r>
  <r>
    <n v="3630.56"/>
    <d v="2025-09-26T00:00:00"/>
    <n v="25"/>
    <x v="0"/>
    <x v="143"/>
    <s v="Fornecedores a Vencer"/>
    <d v="2025-09-26T00:00:00"/>
    <s v="Não"/>
    <s v="C"/>
  </r>
  <r>
    <n v="111.9"/>
    <d v="2025-09-11T00:00:00"/>
    <n v="10"/>
    <x v="0"/>
    <x v="144"/>
    <s v="Fornecedores a Vencer"/>
    <d v="2025-09-11T00:00:00"/>
    <s v="Não"/>
    <s v="C"/>
  </r>
  <r>
    <n v="111.9"/>
    <d v="2025-10-11T00:00:00"/>
    <n v="40"/>
    <x v="1"/>
    <x v="144"/>
    <s v="Fornecedores a Vencer"/>
    <d v="2025-10-11T00:00:00"/>
    <s v="Não"/>
    <s v="C"/>
  </r>
  <r>
    <n v="111.9"/>
    <d v="2025-11-11T00:00:00"/>
    <n v="71"/>
    <x v="3"/>
    <x v="144"/>
    <s v="Fornecedores a Vencer"/>
    <d v="2025-11-11T00:00:00"/>
    <s v="Não"/>
    <s v="C"/>
  </r>
  <r>
    <n v="1916.67"/>
    <d v="2025-09-11T00:00:00"/>
    <n v="10"/>
    <x v="0"/>
    <x v="145"/>
    <s v="Fornecedores a Vencer"/>
    <d v="2025-09-11T00:00:00"/>
    <s v="Não"/>
    <s v="C"/>
  </r>
  <r>
    <n v="600"/>
    <d v="2025-09-11T00:00:00"/>
    <n v="10"/>
    <x v="0"/>
    <x v="145"/>
    <s v="Fornecedores a Vencer"/>
    <d v="2025-09-11T00:00:00"/>
    <s v="Não"/>
    <s v="C"/>
  </r>
  <r>
    <n v="1916.67"/>
    <d v="2025-10-11T00:00:00"/>
    <n v="40"/>
    <x v="1"/>
    <x v="145"/>
    <s v="Fornecedores a Vencer"/>
    <d v="2025-10-11T00:00:00"/>
    <s v="Não"/>
    <s v="C"/>
  </r>
  <r>
    <n v="600"/>
    <d v="2025-10-11T00:00:00"/>
    <n v="40"/>
    <x v="1"/>
    <x v="145"/>
    <s v="Fornecedores a Vencer"/>
    <d v="2025-10-11T00:00:00"/>
    <s v="Não"/>
    <s v="C"/>
  </r>
  <r>
    <n v="1916.67"/>
    <d v="2025-11-11T00:00:00"/>
    <n v="71"/>
    <x v="3"/>
    <x v="145"/>
    <s v="Fornecedores a Vencer"/>
    <d v="2025-11-11T00:00:00"/>
    <s v="Não"/>
    <s v="C"/>
  </r>
  <r>
    <n v="600"/>
    <d v="2025-11-11T00:00:00"/>
    <n v="71"/>
    <x v="3"/>
    <x v="145"/>
    <s v="Fornecedores a Vencer"/>
    <d v="2025-11-11T00:00:00"/>
    <s v="Não"/>
    <s v="C"/>
  </r>
  <r>
    <n v="1916.63"/>
    <d v="2025-12-11T00:00:00"/>
    <n v="101"/>
    <x v="4"/>
    <x v="145"/>
    <s v="Fornecedores a Vencer"/>
    <d v="2025-12-11T00:00:00"/>
    <s v="Não"/>
    <s v="C"/>
  </r>
  <r>
    <n v="506.67"/>
    <d v="2025-08-17T00:00:00"/>
    <n v="-15"/>
    <x v="2"/>
    <x v="146"/>
    <s v="Fornecedores Vencidos"/>
    <d v="2025-09-01T00:00:00"/>
    <s v="Não"/>
    <s v="C"/>
  </r>
  <r>
    <n v="316.67"/>
    <d v="2025-08-17T00:00:00"/>
    <n v="-15"/>
    <x v="2"/>
    <x v="146"/>
    <s v="Fornecedores Vencidos"/>
    <d v="2025-09-01T00:00:00"/>
    <s v="Não"/>
    <s v="C"/>
  </r>
  <r>
    <n v="506.67"/>
    <d v="2025-09-17T00:00:00"/>
    <n v="16"/>
    <x v="0"/>
    <x v="146"/>
    <s v="Fornecedores a Vencer"/>
    <d v="2025-09-17T00:00:00"/>
    <s v="Não"/>
    <s v="C"/>
  </r>
  <r>
    <n v="316.67"/>
    <d v="2025-09-17T00:00:00"/>
    <n v="16"/>
    <x v="0"/>
    <x v="146"/>
    <s v="Fornecedores a Vencer"/>
    <d v="2025-09-17T00:00:00"/>
    <s v="Não"/>
    <s v="C"/>
  </r>
  <r>
    <n v="506.67"/>
    <d v="2025-10-17T00:00:00"/>
    <n v="46"/>
    <x v="1"/>
    <x v="146"/>
    <s v="Fornecedores a Vencer"/>
    <d v="2025-10-17T00:00:00"/>
    <s v="Não"/>
    <s v="C"/>
  </r>
  <r>
    <n v="316.67"/>
    <d v="2025-10-17T00:00:00"/>
    <n v="46"/>
    <x v="1"/>
    <x v="146"/>
    <s v="Fornecedores a Vencer"/>
    <d v="2025-10-17T00:00:00"/>
    <s v="Não"/>
    <s v="C"/>
  </r>
  <r>
    <n v="506.67"/>
    <d v="2025-11-17T00:00:00"/>
    <n v="77"/>
    <x v="3"/>
    <x v="146"/>
    <s v="Fornecedores a Vencer"/>
    <d v="2025-11-17T00:00:00"/>
    <s v="Não"/>
    <s v="C"/>
  </r>
  <r>
    <n v="316.67"/>
    <d v="2025-11-17T00:00:00"/>
    <n v="77"/>
    <x v="3"/>
    <x v="146"/>
    <s v="Fornecedores a Vencer"/>
    <d v="2025-11-17T00:00:00"/>
    <s v="Não"/>
    <s v="C"/>
  </r>
  <r>
    <n v="506.67"/>
    <d v="2025-12-17T00:00:00"/>
    <n v="107"/>
    <x v="4"/>
    <x v="146"/>
    <s v="Fornecedores a Vencer"/>
    <d v="2025-12-17T00:00:00"/>
    <s v="Não"/>
    <s v="C"/>
  </r>
  <r>
    <n v="316.67"/>
    <d v="2025-12-17T00:00:00"/>
    <n v="107"/>
    <x v="4"/>
    <x v="146"/>
    <s v="Fornecedores a Vencer"/>
    <d v="2025-12-17T00:00:00"/>
    <s v="Não"/>
    <s v="C"/>
  </r>
  <r>
    <n v="506.67"/>
    <d v="2026-01-17T00:00:00"/>
    <n v="138"/>
    <x v="4"/>
    <x v="146"/>
    <s v="Fornecedores a Vencer"/>
    <d v="2026-01-17T00:00:00"/>
    <s v="Não"/>
    <s v="C"/>
  </r>
  <r>
    <n v="316.67"/>
    <d v="2026-01-17T00:00:00"/>
    <n v="138"/>
    <x v="4"/>
    <x v="146"/>
    <s v="Fornecedores a Vencer"/>
    <d v="2026-01-17T00:00:00"/>
    <s v="Não"/>
    <s v="C"/>
  </r>
  <r>
    <n v="506.67"/>
    <d v="2026-02-17T00:00:00"/>
    <n v="169"/>
    <x v="4"/>
    <x v="146"/>
    <s v="Fornecedores a Vencer"/>
    <d v="2026-02-17T00:00:00"/>
    <s v="Não"/>
    <s v="C"/>
  </r>
  <r>
    <n v="316.67"/>
    <d v="2026-02-17T00:00:00"/>
    <n v="169"/>
    <x v="4"/>
    <x v="146"/>
    <s v="Fornecedores a Vencer"/>
    <d v="2026-02-17T00:00:00"/>
    <s v="Não"/>
    <s v="C"/>
  </r>
  <r>
    <n v="506.67"/>
    <d v="2026-03-17T00:00:00"/>
    <n v="197"/>
    <x v="4"/>
    <x v="146"/>
    <s v="Fornecedores a Vencer"/>
    <d v="2026-03-17T00:00:00"/>
    <s v="Não"/>
    <s v="C"/>
  </r>
  <r>
    <n v="316.67"/>
    <d v="2026-03-17T00:00:00"/>
    <n v="197"/>
    <x v="4"/>
    <x v="146"/>
    <s v="Fornecedores a Vencer"/>
    <d v="2026-03-17T00:00:00"/>
    <s v="Não"/>
    <s v="C"/>
  </r>
  <r>
    <n v="506.67"/>
    <d v="2026-04-17T00:00:00"/>
    <n v="228"/>
    <x v="4"/>
    <x v="146"/>
    <s v="Fornecedores a Vencer"/>
    <d v="2026-04-17T00:00:00"/>
    <s v="Não"/>
    <s v="C"/>
  </r>
  <r>
    <n v="316.67"/>
    <d v="2026-04-17T00:00:00"/>
    <n v="228"/>
    <x v="4"/>
    <x v="146"/>
    <s v="Fornecedores a Vencer"/>
    <d v="2026-04-17T00:00:00"/>
    <s v="Não"/>
    <s v="C"/>
  </r>
  <r>
    <n v="506.67"/>
    <d v="2026-05-17T00:00:00"/>
    <n v="258"/>
    <x v="4"/>
    <x v="146"/>
    <s v="Fornecedores a Vencer"/>
    <d v="2026-05-17T00:00:00"/>
    <s v="Não"/>
    <s v="C"/>
  </r>
  <r>
    <n v="316.67"/>
    <d v="2026-05-17T00:00:00"/>
    <n v="258"/>
    <x v="4"/>
    <x v="146"/>
    <s v="Fornecedores a Vencer"/>
    <d v="2026-05-17T00:00:00"/>
    <s v="Não"/>
    <s v="C"/>
  </r>
  <r>
    <n v="506.67"/>
    <d v="2026-06-17T00:00:00"/>
    <n v="289"/>
    <x v="4"/>
    <x v="146"/>
    <s v="Fornecedores a Vencer"/>
    <d v="2026-06-17T00:00:00"/>
    <s v="Não"/>
    <s v="C"/>
  </r>
  <r>
    <n v="316.67"/>
    <d v="2026-06-17T00:00:00"/>
    <n v="289"/>
    <x v="4"/>
    <x v="146"/>
    <s v="Fornecedores a Vencer"/>
    <d v="2026-06-17T00:00:00"/>
    <s v="Não"/>
    <s v="C"/>
  </r>
  <r>
    <n v="506.67"/>
    <d v="2026-07-17T00:00:00"/>
    <n v="319"/>
    <x v="4"/>
    <x v="146"/>
    <s v="Fornecedores a Vencer"/>
    <d v="2026-07-17T00:00:00"/>
    <s v="Não"/>
    <s v="C"/>
  </r>
  <r>
    <n v="316.67"/>
    <d v="2026-07-17T00:00:00"/>
    <n v="319"/>
    <x v="4"/>
    <x v="146"/>
    <s v="Fornecedores a Vencer"/>
    <d v="2026-07-17T00:00:00"/>
    <s v="Não"/>
    <s v="C"/>
  </r>
  <r>
    <n v="506.67"/>
    <d v="2026-08-17T00:00:00"/>
    <n v="350"/>
    <x v="4"/>
    <x v="146"/>
    <s v="Fornecedores a Vencer"/>
    <d v="2026-08-17T00:00:00"/>
    <s v="Não"/>
    <s v="C"/>
  </r>
  <r>
    <n v="316.67"/>
    <d v="2026-08-17T00:00:00"/>
    <n v="350"/>
    <x v="4"/>
    <x v="146"/>
    <s v="Fornecedores a Vencer"/>
    <d v="2026-08-17T00:00:00"/>
    <s v="Não"/>
    <s v="C"/>
  </r>
  <r>
    <n v="506.67"/>
    <d v="2026-09-17T00:00:00"/>
    <n v="381"/>
    <x v="4"/>
    <x v="146"/>
    <s v="Fornecedores a Vencer"/>
    <d v="2026-09-17T00:00:00"/>
    <s v="Não"/>
    <s v="C"/>
  </r>
  <r>
    <n v="316.67"/>
    <d v="2026-09-17T00:00:00"/>
    <n v="381"/>
    <x v="4"/>
    <x v="146"/>
    <s v="Fornecedores a Vencer"/>
    <d v="2026-09-17T00:00:00"/>
    <s v="Não"/>
    <s v="C"/>
  </r>
  <r>
    <n v="506.67"/>
    <d v="2026-10-17T00:00:00"/>
    <n v="411"/>
    <x v="4"/>
    <x v="146"/>
    <s v="Fornecedores a Vencer"/>
    <d v="2026-10-17T00:00:00"/>
    <s v="Não"/>
    <s v="C"/>
  </r>
  <r>
    <n v="316.67"/>
    <d v="2026-10-17T00:00:00"/>
    <n v="411"/>
    <x v="4"/>
    <x v="146"/>
    <s v="Fornecedores a Vencer"/>
    <d v="2026-10-17T00:00:00"/>
    <s v="Não"/>
    <s v="C"/>
  </r>
  <r>
    <n v="506.67"/>
    <d v="2026-11-17T00:00:00"/>
    <n v="442"/>
    <x v="4"/>
    <x v="146"/>
    <s v="Fornecedores a Vencer"/>
    <d v="2026-11-17T00:00:00"/>
    <s v="Não"/>
    <s v="C"/>
  </r>
  <r>
    <n v="316.67"/>
    <d v="2026-11-17T00:00:00"/>
    <n v="442"/>
    <x v="4"/>
    <x v="146"/>
    <s v="Fornecedores a Vencer"/>
    <d v="2026-11-17T00:00:00"/>
    <s v="Não"/>
    <s v="C"/>
  </r>
  <r>
    <n v="506.59"/>
    <d v="2026-12-17T00:00:00"/>
    <n v="472"/>
    <x v="4"/>
    <x v="146"/>
    <s v="Fornecedores a Vencer"/>
    <d v="2026-12-17T00:00:00"/>
    <s v="Não"/>
    <s v="C"/>
  </r>
  <r>
    <n v="316.58999999999997"/>
    <d v="2026-12-17T00:00:00"/>
    <n v="472"/>
    <x v="4"/>
    <x v="146"/>
    <s v="Fornecedores a Vencer"/>
    <d v="2026-12-17T00:00:00"/>
    <s v="Não"/>
    <s v="C"/>
  </r>
  <r>
    <n v="3678.65"/>
    <d v="2025-08-30T00:00:00"/>
    <n v="-2"/>
    <x v="2"/>
    <x v="147"/>
    <s v="Fornecedores Vencidos"/>
    <d v="2025-09-01T00:00:00"/>
    <s v="Não"/>
    <s v="C"/>
  </r>
  <r>
    <n v="3678.65"/>
    <d v="2025-09-11T00:00:00"/>
    <n v="10"/>
    <x v="0"/>
    <x v="147"/>
    <s v="Fornecedores a Vencer"/>
    <d v="2025-09-11T00:00:00"/>
    <s v="Não"/>
    <s v="C"/>
  </r>
  <r>
    <n v="3678.65"/>
    <d v="2025-10-11T00:00:00"/>
    <n v="40"/>
    <x v="1"/>
    <x v="147"/>
    <s v="Fornecedores a Vencer"/>
    <d v="2025-10-11T00:00:00"/>
    <s v="Não"/>
    <s v="C"/>
  </r>
  <r>
    <n v="431.97"/>
    <d v="2025-09-11T00:00:00"/>
    <n v="10"/>
    <x v="0"/>
    <x v="148"/>
    <s v="Fornecedores a Vencer"/>
    <d v="2025-09-11T00:00:00"/>
    <s v="Não"/>
    <s v="C"/>
  </r>
  <r>
    <n v="431.97"/>
    <d v="2025-10-11T00:00:00"/>
    <n v="40"/>
    <x v="1"/>
    <x v="148"/>
    <s v="Fornecedores a Vencer"/>
    <d v="2025-10-11T00:00:00"/>
    <s v="Não"/>
    <s v="C"/>
  </r>
  <r>
    <n v="432"/>
    <d v="2025-11-11T00:00:00"/>
    <n v="71"/>
    <x v="3"/>
    <x v="148"/>
    <s v="Fornecedores a Vencer"/>
    <d v="2025-11-11T00:00:00"/>
    <s v="Não"/>
    <s v="C"/>
  </r>
  <r>
    <n v="773.49"/>
    <d v="2025-09-11T00:00:00"/>
    <n v="10"/>
    <x v="0"/>
    <x v="149"/>
    <s v="Fornecedores a Vencer"/>
    <d v="2025-09-11T00:00:00"/>
    <s v="Não"/>
    <s v="C"/>
  </r>
  <r>
    <n v="773.49"/>
    <d v="2025-10-11T00:00:00"/>
    <n v="40"/>
    <x v="1"/>
    <x v="149"/>
    <s v="Fornecedores a Vencer"/>
    <d v="2025-10-11T00:00:00"/>
    <s v="Não"/>
    <s v="C"/>
  </r>
  <r>
    <n v="773.51"/>
    <d v="2025-11-11T00:00:00"/>
    <n v="71"/>
    <x v="3"/>
    <x v="149"/>
    <s v="Fornecedores a Vencer"/>
    <d v="2025-11-11T00:00:00"/>
    <s v="Não"/>
    <s v="C"/>
  </r>
  <r>
    <n v="1237.98"/>
    <d v="2025-09-11T00:00:00"/>
    <n v="10"/>
    <x v="0"/>
    <x v="150"/>
    <s v="Fornecedores a Vencer"/>
    <d v="2025-09-11T00:00:00"/>
    <s v="Não"/>
    <s v="C"/>
  </r>
  <r>
    <n v="1237.98"/>
    <d v="2025-10-11T00:00:00"/>
    <n v="40"/>
    <x v="1"/>
    <x v="150"/>
    <s v="Fornecedores a Vencer"/>
    <d v="2025-10-11T00:00:00"/>
    <s v="Não"/>
    <s v="C"/>
  </r>
  <r>
    <n v="1238"/>
    <d v="2025-11-11T00:00:00"/>
    <n v="71"/>
    <x v="3"/>
    <x v="150"/>
    <s v="Fornecedores a Vencer"/>
    <d v="2025-11-11T00:00:00"/>
    <s v="Não"/>
    <s v="C"/>
  </r>
  <r>
    <n v="295.89"/>
    <d v="2025-09-11T00:00:00"/>
    <n v="10"/>
    <x v="0"/>
    <x v="151"/>
    <s v="Fornecedores a Vencer"/>
    <d v="2025-09-11T00:00:00"/>
    <s v="Não"/>
    <s v="C"/>
  </r>
  <r>
    <n v="295.89"/>
    <d v="2025-10-11T00:00:00"/>
    <n v="40"/>
    <x v="1"/>
    <x v="151"/>
    <s v="Fornecedores a Vencer"/>
    <d v="2025-10-11T00:00:00"/>
    <s v="Não"/>
    <s v="C"/>
  </r>
  <r>
    <n v="295.89"/>
    <d v="2025-11-11T00:00:00"/>
    <n v="71"/>
    <x v="3"/>
    <x v="151"/>
    <s v="Fornecedores a Vencer"/>
    <d v="2025-11-11T00:00:00"/>
    <s v="Não"/>
    <s v="C"/>
  </r>
  <r>
    <n v="197.97"/>
    <d v="2025-08-20T00:00:00"/>
    <n v="-12"/>
    <x v="2"/>
    <x v="152"/>
    <s v="Fornecedores Vencidos"/>
    <d v="2025-09-01T00:00:00"/>
    <s v="Não"/>
    <s v="C"/>
  </r>
  <r>
    <n v="189.69"/>
    <d v="2025-08-20T00:00:00"/>
    <n v="-12"/>
    <x v="2"/>
    <x v="152"/>
    <s v="Fornecedores Vencidos"/>
    <d v="2025-09-01T00:00:00"/>
    <s v="Não"/>
    <s v="C"/>
  </r>
  <r>
    <n v="560"/>
    <d v="2025-09-11T00:00:00"/>
    <n v="10"/>
    <x v="0"/>
    <x v="153"/>
    <s v="Fornecedores a Vencer"/>
    <d v="2025-09-11T00:00:00"/>
    <s v="Não"/>
    <s v="C"/>
  </r>
  <r>
    <n v="560"/>
    <d v="2025-10-11T00:00:00"/>
    <n v="40"/>
    <x v="1"/>
    <x v="153"/>
    <s v="Fornecedores a Vencer"/>
    <d v="2025-10-11T00:00:00"/>
    <s v="Não"/>
    <s v="C"/>
  </r>
  <r>
    <n v="560"/>
    <d v="2025-11-11T00:00:00"/>
    <n v="71"/>
    <x v="3"/>
    <x v="153"/>
    <s v="Fornecedores a Vencer"/>
    <d v="2025-11-11T00:00:00"/>
    <s v="Não"/>
    <s v="C"/>
  </r>
  <r>
    <n v="560"/>
    <d v="2025-12-11T00:00:00"/>
    <n v="101"/>
    <x v="4"/>
    <x v="153"/>
    <s v="Fornecedores a Vencer"/>
    <d v="2025-12-11T00:00:00"/>
    <s v="Não"/>
    <s v="C"/>
  </r>
  <r>
    <n v="560"/>
    <d v="2026-01-11T00:00:00"/>
    <n v="132"/>
    <x v="4"/>
    <x v="153"/>
    <s v="Fornecedores a Vencer"/>
    <d v="2026-01-11T00:00:00"/>
    <s v="Não"/>
    <s v="C"/>
  </r>
  <r>
    <n v="831.14"/>
    <d v="2025-08-20T00:00:00"/>
    <n v="-12"/>
    <x v="2"/>
    <x v="154"/>
    <s v="Fornecedores Vencidos"/>
    <d v="2025-09-01T00:00:00"/>
    <s v="Não"/>
    <s v="C"/>
  </r>
  <r>
    <n v="792.58"/>
    <d v="2025-09-10T00:00:00"/>
    <n v="9"/>
    <x v="0"/>
    <x v="155"/>
    <s v="Fornecedores a Vencer"/>
    <d v="2025-09-10T00:00:00"/>
    <s v="Não"/>
    <s v="C"/>
  </r>
  <r>
    <n v="792.57"/>
    <d v="2025-10-10T00:00:00"/>
    <n v="39"/>
    <x v="1"/>
    <x v="155"/>
    <s v="Fornecedores a Vencer"/>
    <d v="2025-10-10T00:00:00"/>
    <s v="Não"/>
    <s v="C"/>
  </r>
  <r>
    <n v="423.48"/>
    <d v="2025-08-26T00:00:00"/>
    <n v="-6"/>
    <x v="2"/>
    <x v="156"/>
    <s v="Fornecedores Vencidos"/>
    <d v="2025-09-01T00:00:00"/>
    <s v="Não"/>
    <s v="C"/>
  </r>
  <r>
    <n v="631.6"/>
    <d v="2025-08-19T00:00:00"/>
    <n v="-13"/>
    <x v="2"/>
    <x v="157"/>
    <s v="Fornecedores Vencidos"/>
    <d v="2025-09-01T00:00:00"/>
    <s v="Não"/>
    <s v="C"/>
  </r>
  <r>
    <n v="11900"/>
    <d v="2025-09-13T00:00:00"/>
    <n v="12"/>
    <x v="0"/>
    <x v="158"/>
    <s v="Fornecedores a Vencer"/>
    <d v="2025-09-13T00:00:00"/>
    <s v="Não"/>
    <s v="B"/>
  </r>
  <r>
    <n v="11900"/>
    <d v="2025-10-13T00:00:00"/>
    <n v="42"/>
    <x v="1"/>
    <x v="158"/>
    <s v="Fornecedores a Vencer"/>
    <d v="2025-10-13T00:00:00"/>
    <s v="Não"/>
    <s v="B"/>
  </r>
  <r>
    <n v="11900"/>
    <d v="2025-11-12T00:00:00"/>
    <n v="72"/>
    <x v="3"/>
    <x v="158"/>
    <s v="Fornecedores a Vencer"/>
    <d v="2025-11-12T00:00:00"/>
    <s v="Não"/>
    <s v="B"/>
  </r>
  <r>
    <n v="768.44"/>
    <d v="2025-08-25T00:00:00"/>
    <n v="-7"/>
    <x v="2"/>
    <x v="159"/>
    <s v="Fornecedores Vencidos"/>
    <d v="2025-09-01T00:00:00"/>
    <s v="Não"/>
    <s v="C"/>
  </r>
  <r>
    <n v="500"/>
    <d v="2025-09-01T00:00:00"/>
    <n v="0"/>
    <x v="2"/>
    <x v="160"/>
    <s v="Fornecedores Vencidos"/>
    <d v="2025-09-01T00:00:00"/>
    <s v="Não"/>
    <s v="C"/>
  </r>
  <r>
    <n v="5171"/>
    <d v="2025-08-19T00:00:00"/>
    <n v="-13"/>
    <x v="2"/>
    <x v="161"/>
    <s v="Fornecedores Vencidos"/>
    <d v="2025-09-01T00:00:00"/>
    <s v="Não"/>
    <s v="C"/>
  </r>
  <r>
    <n v="5171"/>
    <d v="2025-09-02T00:00:00"/>
    <n v="1"/>
    <x v="0"/>
    <x v="161"/>
    <s v="Fornecedores a Vencer"/>
    <d v="2025-09-02T00:00:00"/>
    <s v="Não"/>
    <s v="C"/>
  </r>
  <r>
    <n v="126.66"/>
    <d v="2025-09-11T00:00:00"/>
    <n v="10"/>
    <x v="0"/>
    <x v="162"/>
    <s v="Fornecedores a Vencer"/>
    <d v="2025-09-11T00:00:00"/>
    <s v="Não"/>
    <s v="C"/>
  </r>
  <r>
    <n v="282.45"/>
    <d v="2025-09-11T00:00:00"/>
    <n v="10"/>
    <x v="0"/>
    <x v="162"/>
    <s v="Fornecedores a Vencer"/>
    <d v="2025-09-11T00:00:00"/>
    <s v="Não"/>
    <s v="C"/>
  </r>
  <r>
    <n v="126.66"/>
    <d v="2025-10-11T00:00:00"/>
    <n v="40"/>
    <x v="1"/>
    <x v="162"/>
    <s v="Fornecedores a Vencer"/>
    <d v="2025-10-11T00:00:00"/>
    <s v="Não"/>
    <s v="C"/>
  </r>
  <r>
    <n v="282.45"/>
    <d v="2025-10-11T00:00:00"/>
    <n v="40"/>
    <x v="1"/>
    <x v="162"/>
    <s v="Fornecedores a Vencer"/>
    <d v="2025-10-11T00:00:00"/>
    <s v="Não"/>
    <s v="C"/>
  </r>
  <r>
    <n v="126.66"/>
    <d v="2025-11-11T00:00:00"/>
    <n v="71"/>
    <x v="3"/>
    <x v="162"/>
    <s v="Fornecedores a Vencer"/>
    <d v="2025-11-11T00:00:00"/>
    <s v="Não"/>
    <s v="C"/>
  </r>
  <r>
    <n v="282.45"/>
    <d v="2025-11-11T00:00:00"/>
    <n v="71"/>
    <x v="3"/>
    <x v="162"/>
    <s v="Fornecedores a Vencer"/>
    <d v="2025-11-11T00:00:00"/>
    <s v="Não"/>
    <s v="C"/>
  </r>
  <r>
    <n v="126.66"/>
    <d v="2025-12-11T00:00:00"/>
    <n v="101"/>
    <x v="4"/>
    <x v="162"/>
    <s v="Fornecedores a Vencer"/>
    <d v="2025-12-11T00:00:00"/>
    <s v="Não"/>
    <s v="C"/>
  </r>
  <r>
    <n v="282.43"/>
    <d v="2025-12-11T00:00:00"/>
    <n v="101"/>
    <x v="4"/>
    <x v="162"/>
    <s v="Fornecedores a Vencer"/>
    <d v="2025-12-11T00:00:00"/>
    <s v="Não"/>
    <s v="C"/>
  </r>
  <r>
    <n v="1256.7"/>
    <d v="2025-09-10T00:00:00"/>
    <n v="9"/>
    <x v="0"/>
    <x v="163"/>
    <s v="Fornecedores a Vencer"/>
    <d v="2025-09-10T00:00:00"/>
    <s v="Não"/>
    <s v="C"/>
  </r>
  <r>
    <n v="1256.7"/>
    <d v="2025-10-10T00:00:00"/>
    <n v="39"/>
    <x v="1"/>
    <x v="163"/>
    <s v="Fornecedores a Vencer"/>
    <d v="2025-10-10T00:00:00"/>
    <s v="Não"/>
    <s v="C"/>
  </r>
  <r>
    <n v="1256.5"/>
    <d v="2025-11-10T00:00:00"/>
    <n v="70"/>
    <x v="3"/>
    <x v="163"/>
    <s v="Fornecedores a Vencer"/>
    <d v="2025-11-10T00:00:00"/>
    <s v="Não"/>
    <s v="C"/>
  </r>
  <r>
    <n v="11096.2"/>
    <d v="2025-08-21T00:00:00"/>
    <n v="-11"/>
    <x v="2"/>
    <x v="164"/>
    <s v="Fornecedores Vencidos"/>
    <d v="2025-09-01T00:00:00"/>
    <s v="Não"/>
    <s v="C"/>
  </r>
  <r>
    <n v="1453"/>
    <d v="2025-09-03T00:00:00"/>
    <n v="2"/>
    <x v="0"/>
    <x v="165"/>
    <s v="Fornecedores a Vencer"/>
    <d v="2025-09-03T00:00:00"/>
    <s v="Não"/>
    <s v="C"/>
  </r>
  <r>
    <n v="1526"/>
    <d v="2025-09-03T00:00:00"/>
    <n v="2"/>
    <x v="0"/>
    <x v="165"/>
    <s v="Fornecedores a Vencer"/>
    <d v="2025-09-03T00:00:00"/>
    <s v="Não"/>
    <s v="C"/>
  </r>
  <r>
    <n v="763"/>
    <d v="2025-09-03T00:00:00"/>
    <n v="2"/>
    <x v="0"/>
    <x v="165"/>
    <s v="Fornecedores a Vencer"/>
    <d v="2025-09-03T00:00:00"/>
    <s v="Não"/>
    <s v="C"/>
  </r>
  <r>
    <n v="1526"/>
    <d v="2025-09-06T00:00:00"/>
    <n v="5"/>
    <x v="0"/>
    <x v="165"/>
    <s v="Fornecedores a Vencer"/>
    <d v="2025-09-06T00:00:00"/>
    <s v="Não"/>
    <s v="C"/>
  </r>
  <r>
    <n v="221.9"/>
    <d v="2025-09-11T00:00:00"/>
    <n v="10"/>
    <x v="0"/>
    <x v="166"/>
    <s v="Fornecedores a Vencer"/>
    <d v="2025-09-11T00:00:00"/>
    <s v="Não"/>
    <s v="C"/>
  </r>
  <r>
    <n v="221.9"/>
    <d v="2025-10-11T00:00:00"/>
    <n v="40"/>
    <x v="1"/>
    <x v="166"/>
    <s v="Fornecedores a Vencer"/>
    <d v="2025-10-11T00:00:00"/>
    <s v="Não"/>
    <s v="C"/>
  </r>
  <r>
    <n v="221.9"/>
    <d v="2025-11-11T00:00:00"/>
    <n v="71"/>
    <x v="3"/>
    <x v="166"/>
    <s v="Fornecedores a Vencer"/>
    <d v="2025-11-11T00:00:00"/>
    <s v="Não"/>
    <s v="C"/>
  </r>
  <r>
    <n v="221.9"/>
    <d v="2025-12-11T00:00:00"/>
    <n v="101"/>
    <x v="4"/>
    <x v="166"/>
    <s v="Fornecedores a Vencer"/>
    <d v="2025-12-11T00:00:00"/>
    <s v="Não"/>
    <s v="C"/>
  </r>
  <r>
    <n v="221.62"/>
    <d v="2026-01-11T00:00:00"/>
    <n v="132"/>
    <x v="4"/>
    <x v="166"/>
    <s v="Fornecedores a Vencer"/>
    <d v="2026-01-11T00:00:00"/>
    <s v="Não"/>
    <s v="C"/>
  </r>
  <r>
    <n v="66.89"/>
    <d v="2025-09-11T00:00:00"/>
    <n v="10"/>
    <x v="0"/>
    <x v="167"/>
    <s v="Fornecedores a Vencer"/>
    <d v="2025-09-11T00:00:00"/>
    <s v="Não"/>
    <s v="C"/>
  </r>
  <r>
    <n v="400"/>
    <d v="2025-09-11T00:00:00"/>
    <n v="10"/>
    <x v="0"/>
    <x v="168"/>
    <s v="Fornecedores a Vencer"/>
    <d v="2025-09-11T00:00:00"/>
    <s v="Não"/>
    <s v="C"/>
  </r>
  <r>
    <n v="409"/>
    <d v="2025-09-11T00:00:00"/>
    <n v="10"/>
    <x v="0"/>
    <x v="169"/>
    <s v="Fornecedores a Vencer"/>
    <d v="2025-09-11T00:00:00"/>
    <s v="Não"/>
    <s v="C"/>
  </r>
  <r>
    <n v="195.62"/>
    <d v="2025-09-01T00:00:00"/>
    <n v="0"/>
    <x v="2"/>
    <x v="170"/>
    <s v="Fornecedores Vencidos"/>
    <d v="2025-09-01T00:00:00"/>
    <s v="Não"/>
    <s v="C"/>
  </r>
  <r>
    <n v="2206.87"/>
    <d v="2025-06-03T00:00:00"/>
    <n v="-90"/>
    <x v="5"/>
    <x v="171"/>
    <s v="Fornecedores Vencidos"/>
    <d v="2025-09-01T00:00:00"/>
    <s v="Não"/>
    <s v="C"/>
  </r>
  <r>
    <n v="1490.01"/>
    <d v="2025-06-04T00:00:00"/>
    <n v="-89"/>
    <x v="5"/>
    <x v="172"/>
    <s v="Fornecedores Vencidos"/>
    <d v="2025-09-01T00:00:00"/>
    <s v="Não"/>
    <s v="C"/>
  </r>
  <r>
    <n v="1707.65"/>
    <d v="2025-06-05T00:00:00"/>
    <n v="-88"/>
    <x v="5"/>
    <x v="172"/>
    <s v="Fornecedores Vencidos"/>
    <d v="2025-09-01T00:00:00"/>
    <s v="Não"/>
    <s v="C"/>
  </r>
  <r>
    <n v="5112.5"/>
    <d v="2025-06-05T00:00:00"/>
    <n v="-88"/>
    <x v="5"/>
    <x v="173"/>
    <s v="Fornecedores Vencidos"/>
    <d v="2025-09-01T00:00:00"/>
    <s v="Não"/>
    <s v="A"/>
  </r>
  <r>
    <n v="9598.81"/>
    <d v="2025-06-05T00:00:00"/>
    <n v="-88"/>
    <x v="5"/>
    <x v="173"/>
    <s v="Fornecedores Vencidos"/>
    <d v="2025-09-01T00:00:00"/>
    <s v="Não"/>
    <s v="A"/>
  </r>
  <r>
    <n v="1968.89"/>
    <d v="2025-06-06T00:00:00"/>
    <n v="-87"/>
    <x v="5"/>
    <x v="172"/>
    <s v="Fornecedores Vencidos"/>
    <d v="2025-09-01T00:00:00"/>
    <s v="Não"/>
    <s v="C"/>
  </r>
  <r>
    <n v="2192.19"/>
    <d v="2025-06-06T00:00:00"/>
    <n v="-87"/>
    <x v="5"/>
    <x v="174"/>
    <s v="Fornecedores Vencidos"/>
    <d v="2025-09-01T00:00:00"/>
    <s v="Protestado"/>
    <s v="B"/>
  </r>
  <r>
    <n v="3634.73"/>
    <d v="2025-06-06T00:00:00"/>
    <n v="-87"/>
    <x v="5"/>
    <x v="174"/>
    <s v="Fornecedores Vencidos"/>
    <d v="2025-09-01T00:00:00"/>
    <s v="Protestado"/>
    <s v="B"/>
  </r>
  <r>
    <n v="4588.16"/>
    <d v="2025-06-06T00:00:00"/>
    <n v="-87"/>
    <x v="5"/>
    <x v="175"/>
    <s v="Fornecedores Vencidos"/>
    <d v="2025-09-01T00:00:00"/>
    <s v="Não"/>
    <s v="C"/>
  </r>
  <r>
    <n v="5478.88"/>
    <d v="2025-06-06T00:00:00"/>
    <n v="-87"/>
    <x v="5"/>
    <x v="174"/>
    <s v="Fornecedores Vencidos"/>
    <d v="2025-09-01T00:00:00"/>
    <s v="Protestado"/>
    <s v="B"/>
  </r>
  <r>
    <n v="1684.8"/>
    <d v="2025-06-09T00:00:00"/>
    <n v="-84"/>
    <x v="5"/>
    <x v="176"/>
    <s v="Fornecedores Vencidos"/>
    <d v="2025-09-01T00:00:00"/>
    <s v="Não"/>
    <s v="C"/>
  </r>
  <r>
    <n v="4238.3500000000004"/>
    <d v="2025-06-09T00:00:00"/>
    <n v="-84"/>
    <x v="5"/>
    <x v="177"/>
    <s v="Fornecedores Vencidos"/>
    <d v="2025-09-01T00:00:00"/>
    <s v="Não"/>
    <s v="C"/>
  </r>
  <r>
    <n v="9766.57"/>
    <d v="2025-06-07T00:00:00"/>
    <n v="-86"/>
    <x v="5"/>
    <x v="174"/>
    <s v="Fornecedores Vencidos"/>
    <d v="2025-09-01T00:00:00"/>
    <s v="Protestado"/>
    <s v="B"/>
  </r>
  <r>
    <n v="2575.75"/>
    <d v="2025-06-10T00:00:00"/>
    <n v="-83"/>
    <x v="5"/>
    <x v="173"/>
    <s v="Fornecedores Vencidos"/>
    <d v="2025-09-01T00:00:00"/>
    <s v="Não"/>
    <s v="A"/>
  </r>
  <r>
    <n v="10581.88"/>
    <d v="2025-06-10T00:00:00"/>
    <n v="-83"/>
    <x v="5"/>
    <x v="178"/>
    <s v="Fornecedores Vencidos"/>
    <d v="2025-09-01T00:00:00"/>
    <s v="Protestado"/>
    <s v="B"/>
  </r>
  <r>
    <n v="1155.73"/>
    <d v="2025-06-11T00:00:00"/>
    <n v="-82"/>
    <x v="5"/>
    <x v="179"/>
    <s v="Fornecedores Vencidos"/>
    <d v="2025-09-01T00:00:00"/>
    <s v="Não"/>
    <s v="C"/>
  </r>
  <r>
    <n v="1312.29"/>
    <d v="2025-06-11T00:00:00"/>
    <n v="-82"/>
    <x v="5"/>
    <x v="179"/>
    <s v="Fornecedores Vencidos"/>
    <d v="2025-09-01T00:00:00"/>
    <s v="Não"/>
    <s v="C"/>
  </r>
  <r>
    <n v="1371.79"/>
    <d v="2025-06-11T00:00:00"/>
    <n v="-82"/>
    <x v="5"/>
    <x v="180"/>
    <s v="Fornecedores Vencidos"/>
    <d v="2025-09-01T00:00:00"/>
    <s v="Não"/>
    <s v="C"/>
  </r>
  <r>
    <n v="1490"/>
    <d v="2025-06-12T00:00:00"/>
    <n v="-81"/>
    <x v="5"/>
    <x v="66"/>
    <s v="Fornecedores Vencidos"/>
    <d v="2025-09-01T00:00:00"/>
    <s v="Não"/>
    <s v="C"/>
  </r>
  <r>
    <n v="2122.75"/>
    <d v="2025-06-12T00:00:00"/>
    <n v="-81"/>
    <x v="5"/>
    <x v="181"/>
    <s v="Fornecedores Vencidos"/>
    <d v="2025-09-01T00:00:00"/>
    <s v="Não"/>
    <s v="C"/>
  </r>
  <r>
    <n v="2936"/>
    <d v="2025-06-12T00:00:00"/>
    <n v="-81"/>
    <x v="5"/>
    <x v="182"/>
    <s v="Fornecedores Vencidos"/>
    <d v="2025-09-01T00:00:00"/>
    <s v="Não"/>
    <s v="C"/>
  </r>
  <r>
    <n v="5469.54"/>
    <d v="2025-06-13T00:00:00"/>
    <n v="-80"/>
    <x v="5"/>
    <x v="174"/>
    <s v="Fornecedores Vencidos"/>
    <d v="2025-09-01T00:00:00"/>
    <s v="Protestado"/>
    <s v="B"/>
  </r>
  <r>
    <n v="10748.7"/>
    <d v="2025-06-13T00:00:00"/>
    <n v="-80"/>
    <x v="5"/>
    <x v="175"/>
    <s v="Fornecedores Vencidos"/>
    <d v="2025-09-01T00:00:00"/>
    <s v="Não"/>
    <s v="C"/>
  </r>
  <r>
    <n v="4533.62"/>
    <d v="2025-06-16T00:00:00"/>
    <n v="-77"/>
    <x v="5"/>
    <x v="173"/>
    <s v="Fornecedores Vencidos"/>
    <d v="2025-09-01T00:00:00"/>
    <s v="Não"/>
    <s v="A"/>
  </r>
  <r>
    <n v="10000"/>
    <d v="2025-06-15T00:00:00"/>
    <n v="-78"/>
    <x v="5"/>
    <x v="183"/>
    <s v="Fornecedores Vencidos"/>
    <d v="2025-09-01T00:00:00"/>
    <s v="Não"/>
    <s v="C"/>
  </r>
  <r>
    <n v="1727.66"/>
    <d v="2025-06-17T00:00:00"/>
    <n v="-76"/>
    <x v="5"/>
    <x v="184"/>
    <s v="Fornecedores Vencidos"/>
    <d v="2025-09-01T00:00:00"/>
    <s v="Não"/>
    <s v="C"/>
  </r>
  <r>
    <n v="3175.13"/>
    <d v="2025-06-20T00:00:00"/>
    <n v="-73"/>
    <x v="5"/>
    <x v="173"/>
    <s v="Fornecedores Vencidos"/>
    <d v="2025-09-01T00:00:00"/>
    <s v="Não"/>
    <s v="A"/>
  </r>
  <r>
    <n v="3511.62"/>
    <d v="2025-06-19T00:00:00"/>
    <n v="-74"/>
    <x v="5"/>
    <x v="185"/>
    <s v="Fornecedores Vencidos"/>
    <d v="2025-09-01T00:00:00"/>
    <s v="Protestado"/>
    <s v="B"/>
  </r>
  <r>
    <n v="4695.04"/>
    <d v="2025-06-20T00:00:00"/>
    <n v="-73"/>
    <x v="5"/>
    <x v="177"/>
    <s v="Fornecedores Vencidos"/>
    <d v="2025-09-01T00:00:00"/>
    <s v="Não"/>
    <s v="C"/>
  </r>
  <r>
    <n v="5461.35"/>
    <d v="2025-06-20T00:00:00"/>
    <n v="-73"/>
    <x v="5"/>
    <x v="174"/>
    <s v="Fornecedores Vencidos"/>
    <d v="2025-09-01T00:00:00"/>
    <s v="Protestado"/>
    <s v="B"/>
  </r>
  <r>
    <n v="5503.83"/>
    <d v="2025-06-19T00:00:00"/>
    <n v="-74"/>
    <x v="5"/>
    <x v="185"/>
    <s v="Fornecedores Vencidos"/>
    <d v="2025-09-01T00:00:00"/>
    <s v="Protestado"/>
    <s v="B"/>
  </r>
  <r>
    <n v="9356.9"/>
    <d v="2025-06-19T00:00:00"/>
    <n v="-74"/>
    <x v="5"/>
    <x v="173"/>
    <s v="Fornecedores Vencidos"/>
    <d v="2025-09-01T00:00:00"/>
    <s v="Não"/>
    <s v="A"/>
  </r>
  <r>
    <n v="11550.41"/>
    <d v="2025-06-20T00:00:00"/>
    <n v="-73"/>
    <x v="5"/>
    <x v="186"/>
    <s v="Fornecedores Vencidos"/>
    <d v="2025-09-01T00:00:00"/>
    <s v="Não"/>
    <s v="B"/>
  </r>
  <r>
    <n v="1923.74"/>
    <d v="2025-06-21T00:00:00"/>
    <n v="-72"/>
    <x v="5"/>
    <x v="172"/>
    <s v="Fornecedores Vencidos"/>
    <d v="2025-09-01T00:00:00"/>
    <s v="Não"/>
    <s v="C"/>
  </r>
  <r>
    <n v="2156.4899999999998"/>
    <s v="A vista"/>
    <s v="7. N informado"/>
    <x v="6"/>
    <x v="187"/>
    <s v="Fornecedores a Vencer"/>
    <d v="2025-09-01T00:00:00"/>
    <s v="Não"/>
    <s v="C"/>
  </r>
  <r>
    <n v="2937.22"/>
    <d v="2025-06-20T00:00:00"/>
    <n v="-73"/>
    <x v="5"/>
    <x v="173"/>
    <s v="Fornecedores Vencidos"/>
    <d v="2025-09-01T00:00:00"/>
    <s v="Não"/>
    <s v="A"/>
  </r>
  <r>
    <n v="4204.47"/>
    <d v="2025-06-23T00:00:00"/>
    <n v="-70"/>
    <x v="5"/>
    <x v="177"/>
    <s v="Fornecedores Vencidos"/>
    <d v="2025-09-01T00:00:00"/>
    <s v="Não"/>
    <s v="C"/>
  </r>
  <r>
    <n v="1552"/>
    <d v="2025-06-24T00:00:00"/>
    <n v="-69"/>
    <x v="5"/>
    <x v="70"/>
    <s v="Fornecedores Vencidos"/>
    <d v="2025-09-01T00:00:00"/>
    <s v="Não"/>
    <s v="C"/>
  </r>
  <r>
    <n v="2282.39"/>
    <d v="2025-06-24T00:00:00"/>
    <n v="-69"/>
    <x v="5"/>
    <x v="188"/>
    <s v="Fornecedores Vencidos"/>
    <d v="2025-09-01T00:00:00"/>
    <s v="Não"/>
    <s v="C"/>
  </r>
  <r>
    <n v="2317.7399999999998"/>
    <d v="2025-06-24T00:00:00"/>
    <n v="-69"/>
    <x v="5"/>
    <x v="177"/>
    <s v="Fornecedores Vencidos"/>
    <d v="2025-09-01T00:00:00"/>
    <s v="Não"/>
    <s v="C"/>
  </r>
  <r>
    <n v="7530.75"/>
    <d v="2025-06-24T00:00:00"/>
    <n v="-69"/>
    <x v="5"/>
    <x v="173"/>
    <s v="Fornecedores Vencidos"/>
    <d v="2025-09-01T00:00:00"/>
    <s v="Não"/>
    <s v="A"/>
  </r>
  <r>
    <n v="6855.88"/>
    <d v="2025-06-24T00:00:00"/>
    <n v="-69"/>
    <x v="5"/>
    <x v="189"/>
    <s v="Fornecedores Vencidos"/>
    <d v="2025-09-01T00:00:00"/>
    <s v="Protestado"/>
    <s v="A"/>
  </r>
  <r>
    <n v="3066.31"/>
    <d v="2025-06-25T00:00:00"/>
    <n v="-68"/>
    <x v="5"/>
    <x v="190"/>
    <s v="Fornecedores Vencidos"/>
    <d v="2025-09-01T00:00:00"/>
    <s v="Não"/>
    <s v="C"/>
  </r>
  <r>
    <n v="4119.07"/>
    <d v="2025-06-25T00:00:00"/>
    <n v="-68"/>
    <x v="5"/>
    <x v="189"/>
    <s v="Fornecedores Vencidos"/>
    <d v="2025-09-01T00:00:00"/>
    <s v="Protestado"/>
    <s v="A"/>
  </r>
  <r>
    <n v="8115.89"/>
    <d v="2025-06-25T00:00:00"/>
    <n v="-68"/>
    <x v="5"/>
    <x v="189"/>
    <s v="Fornecedores Vencidos"/>
    <d v="2025-09-01T00:00:00"/>
    <s v="Protestado"/>
    <s v="A"/>
  </r>
  <r>
    <n v="13213.11"/>
    <d v="2025-06-25T00:00:00"/>
    <n v="-68"/>
    <x v="5"/>
    <x v="186"/>
    <s v="Fornecedores Vencidos"/>
    <d v="2025-09-01T00:00:00"/>
    <s v="Não"/>
    <s v="B"/>
  </r>
  <r>
    <n v="4501.37"/>
    <d v="2025-06-26T00:00:00"/>
    <n v="-67"/>
    <x v="5"/>
    <x v="185"/>
    <s v="Fornecedores Vencidos"/>
    <d v="2025-09-01T00:00:00"/>
    <s v="Protestado"/>
    <s v="B"/>
  </r>
  <r>
    <n v="2557.98"/>
    <d v="2025-06-27T00:00:00"/>
    <n v="-66"/>
    <x v="5"/>
    <x v="185"/>
    <s v="Fornecedores Vencidos"/>
    <d v="2025-09-01T00:00:00"/>
    <s v="Protestado"/>
    <s v="B"/>
  </r>
  <r>
    <n v="3845.85"/>
    <d v="2025-06-27T00:00:00"/>
    <n v="-66"/>
    <x v="5"/>
    <x v="191"/>
    <s v="Fornecedores Vencidos"/>
    <d v="2025-09-01T00:00:00"/>
    <s v="Não"/>
    <s v="A"/>
  </r>
  <r>
    <n v="9770.27"/>
    <d v="2025-06-27T00:00:00"/>
    <n v="-66"/>
    <x v="5"/>
    <x v="191"/>
    <s v="Fornecedores Vencidos"/>
    <d v="2025-09-01T00:00:00"/>
    <s v="Não"/>
    <s v="A"/>
  </r>
  <r>
    <n v="24054"/>
    <d v="2025-06-27T00:00:00"/>
    <n v="-66"/>
    <x v="5"/>
    <x v="192"/>
    <s v="Fornecedores Vencidos"/>
    <d v="2025-09-01T00:00:00"/>
    <s v="Não"/>
    <s v="C"/>
  </r>
  <r>
    <n v="1146.7"/>
    <d v="2025-06-29T00:00:00"/>
    <n v="-64"/>
    <x v="5"/>
    <x v="191"/>
    <s v="Fornecedores Vencidos"/>
    <d v="2025-09-01T00:00:00"/>
    <s v="Não"/>
    <s v="A"/>
  </r>
  <r>
    <n v="1311.1"/>
    <d v="2025-06-30T00:00:00"/>
    <n v="-63"/>
    <x v="5"/>
    <x v="176"/>
    <s v="Fornecedores Vencidos"/>
    <d v="2025-09-01T00:00:00"/>
    <s v="Não"/>
    <s v="C"/>
  </r>
  <r>
    <n v="2014.2"/>
    <d v="2025-06-30T00:00:00"/>
    <n v="-63"/>
    <x v="5"/>
    <x v="191"/>
    <s v="Fornecedores Vencidos"/>
    <d v="2025-09-01T00:00:00"/>
    <s v="Não"/>
    <s v="A"/>
  </r>
  <r>
    <n v="1966.18"/>
    <d v="2025-06-30T00:00:00"/>
    <n v="-63"/>
    <x v="5"/>
    <x v="193"/>
    <s v="Fornecedores Vencidos"/>
    <d v="2025-09-01T00:00:00"/>
    <s v="Não"/>
    <s v="C"/>
  </r>
  <r>
    <n v="2753.29"/>
    <d v="2025-06-30T00:00:00"/>
    <n v="-63"/>
    <x v="5"/>
    <x v="194"/>
    <s v="Fornecedores Vencidos"/>
    <d v="2025-09-01T00:00:00"/>
    <s v="Não"/>
    <s v="B"/>
  </r>
  <r>
    <n v="3644.84"/>
    <d v="2025-06-29T00:00:00"/>
    <n v="-64"/>
    <x v="5"/>
    <x v="178"/>
    <s v="Fornecedores Vencidos"/>
    <d v="2025-09-01T00:00:00"/>
    <s v="Protestado"/>
    <s v="B"/>
  </r>
  <r>
    <n v="3701.06"/>
    <d v="2025-06-30T00:00:00"/>
    <n v="-63"/>
    <x v="5"/>
    <x v="194"/>
    <s v="Fornecedores Vencidos"/>
    <d v="2025-09-01T00:00:00"/>
    <s v="Não"/>
    <s v="B"/>
  </r>
  <r>
    <n v="3607.96"/>
    <d v="2025-06-29T00:00:00"/>
    <n v="-64"/>
    <x v="5"/>
    <x v="195"/>
    <s v="Fornecedores Vencidos"/>
    <d v="2025-09-01T00:00:00"/>
    <s v="Não"/>
    <s v="C"/>
  </r>
  <r>
    <n v="4435.1400000000003"/>
    <d v="2025-06-30T00:00:00"/>
    <n v="-63"/>
    <x v="5"/>
    <x v="173"/>
    <s v="Fornecedores Vencidos"/>
    <d v="2025-09-01T00:00:00"/>
    <s v="Não"/>
    <s v="A"/>
  </r>
  <r>
    <n v="5133.38"/>
    <d v="2025-06-29T00:00:00"/>
    <n v="-64"/>
    <x v="5"/>
    <x v="196"/>
    <s v="Fornecedores Vencidos"/>
    <d v="2025-09-01T00:00:00"/>
    <s v="Não"/>
    <s v="B"/>
  </r>
  <r>
    <n v="6756.15"/>
    <d v="2025-06-30T00:00:00"/>
    <n v="-63"/>
    <x v="5"/>
    <x v="189"/>
    <s v="Fornecedores Vencidos"/>
    <d v="2025-09-01T00:00:00"/>
    <s v="Protestado"/>
    <s v="A"/>
  </r>
  <r>
    <n v="1704.43"/>
    <d v="2025-07-01T00:00:00"/>
    <n v="-62"/>
    <x v="5"/>
    <x v="184"/>
    <s v="Fornecedores Vencidos"/>
    <d v="2025-09-01T00:00:00"/>
    <s v="Não"/>
    <s v="C"/>
  </r>
  <r>
    <n v="2191.69"/>
    <d v="2025-07-01T00:00:00"/>
    <n v="-62"/>
    <x v="5"/>
    <x v="194"/>
    <s v="Fornecedores Vencidos"/>
    <d v="2025-09-01T00:00:00"/>
    <s v="Não"/>
    <s v="B"/>
  </r>
  <r>
    <n v="3073.87"/>
    <d v="2025-07-01T00:00:00"/>
    <n v="-62"/>
    <x v="5"/>
    <x v="197"/>
    <s v="Fornecedores Vencidos"/>
    <d v="2025-09-01T00:00:00"/>
    <s v="Não"/>
    <s v="C"/>
  </r>
  <r>
    <n v="3282.61"/>
    <d v="2025-07-01T00:00:00"/>
    <n v="-62"/>
    <x v="5"/>
    <x v="181"/>
    <s v="Fornecedores Vencidos"/>
    <d v="2025-09-01T00:00:00"/>
    <s v="Não"/>
    <s v="C"/>
  </r>
  <r>
    <n v="4034.6"/>
    <d v="2025-07-01T00:00:00"/>
    <n v="-62"/>
    <x v="5"/>
    <x v="186"/>
    <s v="Fornecedores Vencidos"/>
    <d v="2025-09-01T00:00:00"/>
    <s v="Não"/>
    <s v="B"/>
  </r>
  <r>
    <n v="332.7"/>
    <d v="2025-07-02T00:00:00"/>
    <n v="-61"/>
    <x v="5"/>
    <x v="198"/>
    <s v="Fornecedores Vencidos"/>
    <d v="2025-09-01T00:00:00"/>
    <s v="Não"/>
    <s v="C"/>
  </r>
  <r>
    <n v="1610.68"/>
    <d v="2025-07-02T00:00:00"/>
    <n v="-61"/>
    <x v="5"/>
    <x v="191"/>
    <s v="Fornecedores Vencidos"/>
    <d v="2025-09-01T00:00:00"/>
    <s v="Não"/>
    <s v="A"/>
  </r>
  <r>
    <n v="2210.2399999999998"/>
    <d v="2025-07-02T00:00:00"/>
    <n v="-61"/>
    <x v="5"/>
    <x v="199"/>
    <s v="Fornecedores Vencidos"/>
    <d v="2025-09-01T00:00:00"/>
    <s v="Não"/>
    <s v="C"/>
  </r>
  <r>
    <n v="2770.27"/>
    <d v="2025-07-02T00:00:00"/>
    <n v="-61"/>
    <x v="5"/>
    <x v="200"/>
    <s v="Fornecedores Vencidos"/>
    <d v="2025-09-01T00:00:00"/>
    <s v="Protestado"/>
    <s v="C"/>
  </r>
  <r>
    <n v="3081.23"/>
    <d v="2025-07-02T00:00:00"/>
    <n v="-61"/>
    <x v="5"/>
    <x v="189"/>
    <s v="Fornecedores Vencidos"/>
    <d v="2025-09-01T00:00:00"/>
    <s v="Protestado"/>
    <s v="A"/>
  </r>
  <r>
    <n v="5685.78"/>
    <d v="2025-07-02T00:00:00"/>
    <n v="-61"/>
    <x v="5"/>
    <x v="191"/>
    <s v="Fornecedores Vencidos"/>
    <d v="2025-09-01T00:00:00"/>
    <s v="Não"/>
    <s v="A"/>
  </r>
  <r>
    <n v="8838.59"/>
    <d v="2025-07-02T00:00:00"/>
    <n v="-61"/>
    <x v="5"/>
    <x v="191"/>
    <s v="Fornecedores Vencidos"/>
    <d v="2025-09-01T00:00:00"/>
    <s v="Não"/>
    <s v="A"/>
  </r>
  <r>
    <n v="1105.7"/>
    <d v="2025-07-03T00:00:00"/>
    <n v="-60"/>
    <x v="5"/>
    <x v="179"/>
    <s v="Fornecedores Vencidos"/>
    <d v="2025-09-01T00:00:00"/>
    <s v="Não"/>
    <s v="C"/>
  </r>
  <r>
    <n v="1153.9100000000001"/>
    <d v="2025-07-03T00:00:00"/>
    <n v="-60"/>
    <x v="5"/>
    <x v="200"/>
    <s v="Fornecedores Vencidos"/>
    <d v="2025-09-01T00:00:00"/>
    <s v="Não"/>
    <s v="C"/>
  </r>
  <r>
    <n v="1289.68"/>
    <d v="2025-07-03T00:00:00"/>
    <n v="-60"/>
    <x v="5"/>
    <x v="179"/>
    <s v="Fornecedores Vencidos"/>
    <d v="2025-09-01T00:00:00"/>
    <s v="Não"/>
    <s v="C"/>
  </r>
  <r>
    <n v="1872.34"/>
    <d v="2025-07-03T00:00:00"/>
    <n v="-60"/>
    <x v="5"/>
    <x v="201"/>
    <s v="Fornecedores Vencidos"/>
    <d v="2025-09-01T00:00:00"/>
    <s v="Não"/>
    <s v="C"/>
  </r>
  <r>
    <n v="2042.36"/>
    <d v="2025-07-03T00:00:00"/>
    <n v="-60"/>
    <x v="5"/>
    <x v="186"/>
    <s v="Fornecedores Vencidos"/>
    <d v="2025-09-01T00:00:00"/>
    <s v="Não"/>
    <s v="B"/>
  </r>
  <r>
    <n v="2197.61"/>
    <d v="2025-07-03T00:00:00"/>
    <n v="-60"/>
    <x v="5"/>
    <x v="200"/>
    <s v="Fornecedores Vencidos"/>
    <d v="2025-09-01T00:00:00"/>
    <s v="Não"/>
    <s v="C"/>
  </r>
  <r>
    <n v="2322.04"/>
    <d v="2025-07-03T00:00:00"/>
    <n v="-60"/>
    <x v="5"/>
    <x v="199"/>
    <s v="Fornecedores Vencidos"/>
    <d v="2025-09-01T00:00:00"/>
    <s v="Não"/>
    <s v="C"/>
  </r>
  <r>
    <n v="3413.23"/>
    <d v="2025-07-03T00:00:00"/>
    <n v="-60"/>
    <x v="5"/>
    <x v="185"/>
    <s v="Fornecedores Vencidos"/>
    <d v="2025-09-01T00:00:00"/>
    <s v="Não"/>
    <s v="B"/>
  </r>
  <r>
    <n v="5398.32"/>
    <d v="2025-07-03T00:00:00"/>
    <n v="-60"/>
    <x v="5"/>
    <x v="185"/>
    <s v="Fornecedores Vencidos"/>
    <d v="2025-09-01T00:00:00"/>
    <s v="Não"/>
    <s v="B"/>
  </r>
  <r>
    <n v="8192.27"/>
    <d v="2025-07-03T00:00:00"/>
    <n v="-60"/>
    <x v="5"/>
    <x v="189"/>
    <s v="Fornecedores Vencidos"/>
    <d v="2025-09-01T00:00:00"/>
    <s v="Protestado"/>
    <s v="A"/>
  </r>
  <r>
    <n v="1550.4"/>
    <d v="2025-07-07T00:00:00"/>
    <n v="-56"/>
    <x v="7"/>
    <x v="176"/>
    <s v="Fornecedores Vencidos"/>
    <d v="2025-09-01T00:00:00"/>
    <s v="Não"/>
    <s v="C"/>
  </r>
  <r>
    <n v="1878.59"/>
    <d v="2025-07-06T00:00:00"/>
    <n v="-57"/>
    <x v="7"/>
    <x v="172"/>
    <s v="Fornecedores Vencidos"/>
    <d v="2025-09-01T00:00:00"/>
    <s v="Não"/>
    <s v="C"/>
  </r>
  <r>
    <n v="2089.36"/>
    <d v="2025-07-07T00:00:00"/>
    <n v="-56"/>
    <x v="7"/>
    <x v="202"/>
    <s v="Fornecedores Vencidos"/>
    <d v="2025-09-01T00:00:00"/>
    <s v="Não"/>
    <s v="C"/>
  </r>
  <r>
    <n v="3306.94"/>
    <d v="2025-07-06T00:00:00"/>
    <n v="-57"/>
    <x v="7"/>
    <x v="194"/>
    <s v="Fornecedores Vencidos"/>
    <d v="2025-09-01T00:00:00"/>
    <s v="Não"/>
    <s v="B"/>
  </r>
  <r>
    <n v="3534.42"/>
    <d v="2025-07-07T00:00:00"/>
    <n v="-56"/>
    <x v="7"/>
    <x v="191"/>
    <s v="Fornecedores Vencidos"/>
    <d v="2025-09-01T00:00:00"/>
    <s v="Não"/>
    <s v="A"/>
  </r>
  <r>
    <n v="4324.8100000000004"/>
    <d v="2025-07-06T00:00:00"/>
    <n v="-57"/>
    <x v="7"/>
    <x v="191"/>
    <s v="Fornecedores Vencidos"/>
    <d v="2025-09-01T00:00:00"/>
    <s v="Não"/>
    <s v="A"/>
  </r>
  <r>
    <n v="4725.5"/>
    <d v="2025-07-05T00:00:00"/>
    <n v="-58"/>
    <x v="7"/>
    <x v="191"/>
    <s v="Fornecedores Vencidos"/>
    <d v="2025-09-01T00:00:00"/>
    <s v="Não"/>
    <s v="A"/>
  </r>
  <r>
    <n v="9254.17"/>
    <d v="2025-07-05T00:00:00"/>
    <n v="-58"/>
    <x v="7"/>
    <x v="191"/>
    <s v="Fornecedores Vencidos"/>
    <d v="2025-09-01T00:00:00"/>
    <s v="Não"/>
    <s v="A"/>
  </r>
  <r>
    <n v="1227.3499999999999"/>
    <d v="2025-07-08T00:00:00"/>
    <n v="-55"/>
    <x v="7"/>
    <x v="194"/>
    <s v="Fornecedores Vencidos"/>
    <d v="2025-09-01T00:00:00"/>
    <s v="Não"/>
    <s v="B"/>
  </r>
  <r>
    <n v="1475.71"/>
    <d v="2025-07-08T00:00:00"/>
    <n v="-55"/>
    <x v="7"/>
    <x v="191"/>
    <s v="Fornecedores Vencidos"/>
    <d v="2025-09-01T00:00:00"/>
    <s v="Não"/>
    <s v="A"/>
  </r>
  <r>
    <n v="3267.55"/>
    <d v="2025-07-08T00:00:00"/>
    <n v="-55"/>
    <x v="7"/>
    <x v="181"/>
    <s v="Fornecedores Vencidos"/>
    <d v="2025-09-01T00:00:00"/>
    <s v="Não"/>
    <s v="C"/>
  </r>
  <r>
    <n v="3741.9"/>
    <d v="2025-07-08T00:00:00"/>
    <n v="-55"/>
    <x v="7"/>
    <x v="196"/>
    <s v="Fornecedores Vencidos"/>
    <d v="2025-09-01T00:00:00"/>
    <s v="Não"/>
    <s v="B"/>
  </r>
  <r>
    <n v="3884.06"/>
    <d v="2025-07-08T00:00:00"/>
    <n v="-55"/>
    <x v="7"/>
    <x v="203"/>
    <s v="Fornecedores Vencidos"/>
    <d v="2025-09-01T00:00:00"/>
    <s v="Não"/>
    <s v="C"/>
  </r>
  <r>
    <n v="17428.25"/>
    <d v="2025-07-08T00:00:00"/>
    <n v="-55"/>
    <x v="7"/>
    <x v="196"/>
    <s v="Fornecedores Vencidos"/>
    <d v="2025-09-01T00:00:00"/>
    <s v="Não"/>
    <s v="B"/>
  </r>
  <r>
    <n v="1212.5999999999999"/>
    <d v="2025-07-09T00:00:00"/>
    <n v="-54"/>
    <x v="7"/>
    <x v="179"/>
    <s v="Fornecedores Vencidos"/>
    <d v="2025-09-01T00:00:00"/>
    <s v="Não"/>
    <s v="C"/>
  </r>
  <r>
    <n v="1530.48"/>
    <d v="2025-07-09T00:00:00"/>
    <n v="-54"/>
    <x v="7"/>
    <x v="204"/>
    <s v="Fornecedores Vencidos"/>
    <d v="2025-09-01T00:00:00"/>
    <s v="Não"/>
    <s v="A"/>
  </r>
  <r>
    <n v="1759.7"/>
    <d v="2025-07-09T00:00:00"/>
    <n v="-54"/>
    <x v="7"/>
    <x v="179"/>
    <s v="Fornecedores Vencidos"/>
    <d v="2025-09-01T00:00:00"/>
    <s v="Não"/>
    <s v="C"/>
  </r>
  <r>
    <n v="1992.21"/>
    <d v="2025-07-09T00:00:00"/>
    <n v="-54"/>
    <x v="7"/>
    <x v="191"/>
    <s v="Fornecedores Vencidos"/>
    <d v="2025-09-01T00:00:00"/>
    <s v="Não"/>
    <s v="A"/>
  </r>
  <r>
    <n v="2443.64"/>
    <d v="2025-07-09T00:00:00"/>
    <n v="-54"/>
    <x v="7"/>
    <x v="205"/>
    <s v="Fornecedores Vencidos"/>
    <d v="2025-09-01T00:00:00"/>
    <s v="Não"/>
    <s v="C"/>
  </r>
  <r>
    <n v="2887.14"/>
    <d v="2025-07-09T00:00:00"/>
    <n v="-54"/>
    <x v="7"/>
    <x v="206"/>
    <s v="Fornecedores Vencidos"/>
    <d v="2025-09-01T00:00:00"/>
    <s v="Não"/>
    <s v="C"/>
  </r>
  <r>
    <n v="2872.07"/>
    <d v="2025-07-09T00:00:00"/>
    <n v="-54"/>
    <x v="7"/>
    <x v="207"/>
    <s v="Fornecedores Vencidos"/>
    <d v="2025-09-01T00:00:00"/>
    <s v="Não"/>
    <s v="C"/>
  </r>
  <r>
    <n v="3489.91"/>
    <d v="2025-07-09T00:00:00"/>
    <n v="-54"/>
    <x v="7"/>
    <x v="204"/>
    <s v="Fornecedores Vencidos"/>
    <d v="2025-09-01T00:00:00"/>
    <s v="Não"/>
    <s v="A"/>
  </r>
  <r>
    <n v="3963.64"/>
    <d v="2025-07-09T00:00:00"/>
    <n v="-54"/>
    <x v="7"/>
    <x v="204"/>
    <s v="Fornecedores Vencidos"/>
    <d v="2025-09-01T00:00:00"/>
    <s v="Não"/>
    <s v="A"/>
  </r>
  <r>
    <n v="4192.72"/>
    <d v="2025-07-09T00:00:00"/>
    <n v="-54"/>
    <x v="7"/>
    <x v="191"/>
    <s v="Fornecedores Vencidos"/>
    <d v="2025-09-01T00:00:00"/>
    <s v="Não"/>
    <s v="A"/>
  </r>
  <r>
    <n v="4762.3599999999997"/>
    <d v="2025-07-09T00:00:00"/>
    <n v="-54"/>
    <x v="7"/>
    <x v="208"/>
    <s v="Fornecedores Vencidos"/>
    <d v="2025-09-01T00:00:00"/>
    <s v="Não"/>
    <s v="B"/>
  </r>
  <r>
    <n v="5688.82"/>
    <d v="2025-07-09T00:00:00"/>
    <n v="-54"/>
    <x v="7"/>
    <x v="191"/>
    <s v="Fornecedores Vencidos"/>
    <d v="2025-09-01T00:00:00"/>
    <s v="Não"/>
    <s v="A"/>
  </r>
  <r>
    <n v="6843.54"/>
    <d v="2025-07-09T00:00:00"/>
    <n v="-54"/>
    <x v="7"/>
    <x v="194"/>
    <s v="Fornecedores Vencidos"/>
    <d v="2025-09-01T00:00:00"/>
    <s v="Não"/>
    <s v="B"/>
  </r>
  <r>
    <n v="1650"/>
    <d v="2025-07-10T00:00:00"/>
    <n v="-53"/>
    <x v="7"/>
    <x v="209"/>
    <s v="Fornecedores Vencidos"/>
    <d v="2025-09-01T00:00:00"/>
    <s v="Não"/>
    <s v="C"/>
  </r>
  <r>
    <n v="1742.79"/>
    <d v="2025-07-10T00:00:00"/>
    <n v="-53"/>
    <x v="7"/>
    <x v="185"/>
    <s v="Fornecedores Vencidos"/>
    <d v="2025-09-01T00:00:00"/>
    <s v="Não"/>
    <s v="B"/>
  </r>
  <r>
    <n v="1859.81"/>
    <d v="2025-07-10T00:00:00"/>
    <n v="-53"/>
    <x v="7"/>
    <x v="201"/>
    <s v="Fornecedores Vencidos"/>
    <d v="2025-09-01T00:00:00"/>
    <s v="Não"/>
    <s v="C"/>
  </r>
  <r>
    <n v="1993.62"/>
    <d v="2025-07-10T00:00:00"/>
    <n v="-53"/>
    <x v="7"/>
    <x v="210"/>
    <s v="Fornecedores Vencidos"/>
    <d v="2025-09-01T00:00:00"/>
    <s v="Não"/>
    <s v="C"/>
  </r>
  <r>
    <n v="2538.6"/>
    <d v="2025-07-10T00:00:00"/>
    <n v="-53"/>
    <x v="7"/>
    <x v="211"/>
    <s v="Fornecedores Vencidos"/>
    <d v="2025-09-01T00:00:00"/>
    <s v="Não"/>
    <s v="C"/>
  </r>
  <r>
    <n v="2451.35"/>
    <d v="2025-07-10T00:00:00"/>
    <n v="-53"/>
    <x v="7"/>
    <x v="212"/>
    <s v="Fornecedores Vencidos"/>
    <d v="2025-09-01T00:00:00"/>
    <s v="Não"/>
    <s v="C"/>
  </r>
  <r>
    <n v="3545.35"/>
    <d v="2025-07-10T00:00:00"/>
    <n v="-53"/>
    <x v="7"/>
    <x v="213"/>
    <s v="Fornecedores Vencidos"/>
    <d v="2025-09-01T00:00:00"/>
    <s v="Não"/>
    <s v="C"/>
  </r>
  <r>
    <n v="4358.42"/>
    <d v="2025-07-10T00:00:00"/>
    <n v="-53"/>
    <x v="7"/>
    <x v="204"/>
    <s v="Fornecedores Vencidos"/>
    <d v="2025-09-01T00:00:00"/>
    <s v="Não"/>
    <s v="A"/>
  </r>
  <r>
    <n v="4373.78"/>
    <d v="2025-07-10T00:00:00"/>
    <n v="-53"/>
    <x v="7"/>
    <x v="185"/>
    <s v="Fornecedores Vencidos"/>
    <d v="2025-09-01T00:00:00"/>
    <s v="Não"/>
    <s v="B"/>
  </r>
  <r>
    <n v="4535.74"/>
    <d v="2025-07-10T00:00:00"/>
    <n v="-53"/>
    <x v="7"/>
    <x v="208"/>
    <s v="Fornecedores Vencidos"/>
    <d v="2025-09-01T00:00:00"/>
    <s v="Não"/>
    <s v="B"/>
  </r>
  <r>
    <n v="5330"/>
    <d v="2025-07-10T00:00:00"/>
    <n v="-53"/>
    <x v="7"/>
    <x v="214"/>
    <s v="Fornecedores Vencidos"/>
    <d v="2025-09-01T00:00:00"/>
    <s v="Não"/>
    <s v="B"/>
  </r>
  <r>
    <n v="6175.46"/>
    <d v="2025-07-10T00:00:00"/>
    <n v="-53"/>
    <x v="7"/>
    <x v="215"/>
    <s v="Fornecedores Vencidos"/>
    <d v="2025-09-01T00:00:00"/>
    <s v="Não"/>
    <s v="C"/>
  </r>
  <r>
    <n v="6407.24"/>
    <d v="2025-07-10T00:00:00"/>
    <n v="-53"/>
    <x v="7"/>
    <x v="204"/>
    <s v="Fornecedores Vencidos"/>
    <d v="2025-09-01T00:00:00"/>
    <s v="Não"/>
    <s v="A"/>
  </r>
  <r>
    <n v="6662.6"/>
    <d v="2025-07-10T00:00:00"/>
    <n v="-53"/>
    <x v="7"/>
    <x v="214"/>
    <s v="Fornecedores Vencidos"/>
    <d v="2025-09-01T00:00:00"/>
    <s v="Não"/>
    <s v="B"/>
  </r>
  <r>
    <n v="11149.63"/>
    <d v="2025-07-10T00:00:00"/>
    <n v="-53"/>
    <x v="7"/>
    <x v="204"/>
    <s v="Fornecedores Vencidos"/>
    <d v="2025-09-01T00:00:00"/>
    <s v="Não"/>
    <s v="A"/>
  </r>
  <r>
    <n v="1521.76"/>
    <d v="2025-07-11T00:00:00"/>
    <n v="-52"/>
    <x v="7"/>
    <x v="216"/>
    <s v="Fornecedores Vencidos"/>
    <d v="2025-09-01T00:00:00"/>
    <s v="Não"/>
    <s v="B"/>
  </r>
  <r>
    <n v="1533.84"/>
    <d v="2025-07-11T00:00:00"/>
    <n v="-52"/>
    <x v="7"/>
    <x v="181"/>
    <s v="Fornecedores Vencidos"/>
    <d v="2025-09-01T00:00:00"/>
    <s v="Não"/>
    <s v="C"/>
  </r>
  <r>
    <n v="1593.33"/>
    <d v="2025-07-11T00:00:00"/>
    <n v="-52"/>
    <x v="7"/>
    <x v="217"/>
    <s v="Fornecedores Vencidos"/>
    <d v="2025-09-01T00:00:00"/>
    <s v="Não"/>
    <s v="C"/>
  </r>
  <r>
    <n v="1709.55"/>
    <d v="2025-07-11T00:00:00"/>
    <n v="-52"/>
    <x v="7"/>
    <x v="218"/>
    <s v="Fornecedores Vencidos"/>
    <d v="2025-09-01T00:00:00"/>
    <s v="Não"/>
    <s v="C"/>
  </r>
  <r>
    <n v="1817.66"/>
    <d v="2025-07-11T00:00:00"/>
    <n v="-52"/>
    <x v="7"/>
    <x v="194"/>
    <s v="Fornecedores Vencidos"/>
    <d v="2025-09-01T00:00:00"/>
    <s v="Não"/>
    <s v="B"/>
  </r>
  <r>
    <n v="2207.7600000000002"/>
    <d v="2025-07-11T00:00:00"/>
    <n v="-52"/>
    <x v="7"/>
    <x v="206"/>
    <s v="Fornecedores Vencidos"/>
    <d v="2025-09-01T00:00:00"/>
    <s v="Não"/>
    <s v="C"/>
  </r>
  <r>
    <n v="2300.84"/>
    <d v="2025-07-11T00:00:00"/>
    <n v="-52"/>
    <x v="7"/>
    <x v="204"/>
    <s v="Fornecedores Vencidos"/>
    <d v="2025-09-01T00:00:00"/>
    <s v="Não"/>
    <s v="A"/>
  </r>
  <r>
    <n v="2421.1799999999998"/>
    <d v="2025-07-11T00:00:00"/>
    <n v="-52"/>
    <x v="7"/>
    <x v="185"/>
    <s v="Fornecedores Vencidos"/>
    <d v="2025-09-01T00:00:00"/>
    <s v="Não"/>
    <s v="B"/>
  </r>
  <r>
    <n v="4557.17"/>
    <d v="2025-07-11T00:00:00"/>
    <n v="-52"/>
    <x v="7"/>
    <x v="216"/>
    <s v="Fornecedores Vencidos"/>
    <d v="2025-09-01T00:00:00"/>
    <s v="Não"/>
    <s v="B"/>
  </r>
  <r>
    <n v="9681.66"/>
    <d v="2025-07-11T00:00:00"/>
    <n v="-52"/>
    <x v="7"/>
    <x v="219"/>
    <s v="Fornecedores Vencidos"/>
    <d v="2025-09-01T00:00:00"/>
    <s v="Não"/>
    <s v="B"/>
  </r>
  <r>
    <n v="947.82"/>
    <d v="2025-07-14T00:00:00"/>
    <n v="-49"/>
    <x v="7"/>
    <x v="212"/>
    <s v="Fornecedores Vencidos"/>
    <d v="2025-09-01T00:00:00"/>
    <s v="Não"/>
    <s v="C"/>
  </r>
  <r>
    <n v="1065.25"/>
    <d v="2025-07-12T00:00:00"/>
    <n v="-51"/>
    <x v="7"/>
    <x v="191"/>
    <s v="Fornecedores Vencidos"/>
    <d v="2025-09-01T00:00:00"/>
    <s v="Não"/>
    <s v="A"/>
  </r>
  <r>
    <n v="1096.1500000000001"/>
    <d v="2025-07-14T00:00:00"/>
    <n v="-49"/>
    <x v="7"/>
    <x v="191"/>
    <s v="Fornecedores Vencidos"/>
    <d v="2025-09-01T00:00:00"/>
    <s v="Não"/>
    <s v="A"/>
  </r>
  <r>
    <n v="1306.6199999999999"/>
    <d v="2025-07-14T00:00:00"/>
    <n v="-49"/>
    <x v="7"/>
    <x v="218"/>
    <s v="Fornecedores Vencidos"/>
    <d v="2025-09-01T00:00:00"/>
    <s v="Não"/>
    <s v="C"/>
  </r>
  <r>
    <n v="1543.16"/>
    <d v="2025-07-14T00:00:00"/>
    <n v="-49"/>
    <x v="7"/>
    <x v="204"/>
    <s v="Fornecedores Vencidos"/>
    <d v="2025-09-01T00:00:00"/>
    <s v="Não"/>
    <s v="A"/>
  </r>
  <r>
    <n v="1541.2"/>
    <d v="2025-07-14T00:00:00"/>
    <n v="-49"/>
    <x v="7"/>
    <x v="220"/>
    <s v="Fornecedores Vencidos"/>
    <d v="2025-09-01T00:00:00"/>
    <s v="Não"/>
    <s v="C"/>
  </r>
  <r>
    <n v="1610.96"/>
    <d v="2025-07-14T00:00:00"/>
    <n v="-49"/>
    <x v="7"/>
    <x v="221"/>
    <s v="Fornecedores Vencidos"/>
    <d v="2025-09-01T00:00:00"/>
    <s v="Não"/>
    <s v="C"/>
  </r>
  <r>
    <n v="1828.09"/>
    <d v="2025-07-12T00:00:00"/>
    <n v="-51"/>
    <x v="7"/>
    <x v="191"/>
    <s v="Fornecedores Vencidos"/>
    <d v="2025-09-01T00:00:00"/>
    <s v="Não"/>
    <s v="A"/>
  </r>
  <r>
    <n v="2061.92"/>
    <d v="2025-07-14T00:00:00"/>
    <n v="-49"/>
    <x v="7"/>
    <x v="202"/>
    <s v="Fornecedores Vencidos"/>
    <d v="2025-09-01T00:00:00"/>
    <s v="Não"/>
    <s v="C"/>
  </r>
  <r>
    <n v="2267.6"/>
    <d v="2025-07-14T00:00:00"/>
    <n v="-49"/>
    <x v="7"/>
    <x v="222"/>
    <s v="Fornecedores Vencidos"/>
    <d v="2025-09-01T00:00:00"/>
    <s v="Não"/>
    <s v="C"/>
  </r>
  <r>
    <n v="2660.43"/>
    <d v="2025-07-12T00:00:00"/>
    <n v="-51"/>
    <x v="7"/>
    <x v="223"/>
    <s v="Fornecedores Vencidos"/>
    <d v="2025-09-01T00:00:00"/>
    <s v="Não"/>
    <s v="C"/>
  </r>
  <r>
    <n v="3221.61"/>
    <d v="2025-07-14T00:00:00"/>
    <n v="-49"/>
    <x v="7"/>
    <x v="212"/>
    <s v="Fornecedores Vencidos"/>
    <d v="2025-09-01T00:00:00"/>
    <s v="Não"/>
    <s v="C"/>
  </r>
  <r>
    <n v="3504.3"/>
    <d v="2025-07-12T00:00:00"/>
    <n v="-51"/>
    <x v="7"/>
    <x v="224"/>
    <s v="Fornecedores Vencidos"/>
    <d v="2025-09-01T00:00:00"/>
    <s v="Não"/>
    <s v="C"/>
  </r>
  <r>
    <n v="3677.25"/>
    <d v="2025-07-12T00:00:00"/>
    <n v="-51"/>
    <x v="7"/>
    <x v="191"/>
    <s v="Fornecedores Vencidos"/>
    <d v="2025-09-01T00:00:00"/>
    <s v="Não"/>
    <s v="A"/>
  </r>
  <r>
    <n v="3859.92"/>
    <d v="2025-07-12T00:00:00"/>
    <n v="-51"/>
    <x v="7"/>
    <x v="191"/>
    <s v="Fornecedores Vencidos"/>
    <d v="2025-09-01T00:00:00"/>
    <s v="Não"/>
    <s v="A"/>
  </r>
  <r>
    <n v="3774.19"/>
    <d v="2025-07-12T00:00:00"/>
    <n v="-51"/>
    <x v="7"/>
    <x v="225"/>
    <s v="Fornecedores Vencidos"/>
    <d v="2025-09-01T00:00:00"/>
    <s v="Não"/>
    <s v="C"/>
  </r>
  <r>
    <n v="4336.67"/>
    <d v="2025-07-14T00:00:00"/>
    <n v="-49"/>
    <x v="7"/>
    <x v="173"/>
    <s v="Fornecedores Vencidos"/>
    <d v="2025-09-01T00:00:00"/>
    <s v="Não"/>
    <s v="A"/>
  </r>
  <r>
    <n v="4988.33"/>
    <d v="2025-07-14T00:00:00"/>
    <n v="-49"/>
    <x v="7"/>
    <x v="196"/>
    <s v="Fornecedores Vencidos"/>
    <d v="2025-09-01T00:00:00"/>
    <s v="Não"/>
    <s v="B"/>
  </r>
  <r>
    <n v="8672.41"/>
    <d v="2025-07-12T00:00:00"/>
    <n v="-51"/>
    <x v="7"/>
    <x v="216"/>
    <s v="Fornecedores Vencidos"/>
    <d v="2025-09-01T00:00:00"/>
    <s v="Não"/>
    <s v="B"/>
  </r>
  <r>
    <n v="9341.86"/>
    <d v="2025-07-12T00:00:00"/>
    <n v="-51"/>
    <x v="7"/>
    <x v="191"/>
    <s v="Fornecedores Vencidos"/>
    <d v="2025-09-01T00:00:00"/>
    <s v="Não"/>
    <s v="A"/>
  </r>
  <r>
    <n v="913.5"/>
    <d v="2025-07-15T00:00:00"/>
    <n v="-48"/>
    <x v="7"/>
    <x v="176"/>
    <s v="Fornecedores Vencidos"/>
    <d v="2025-09-01T00:00:00"/>
    <s v="Não"/>
    <s v="C"/>
  </r>
  <r>
    <n v="1681.19"/>
    <d v="2025-07-15T00:00:00"/>
    <n v="-48"/>
    <x v="7"/>
    <x v="184"/>
    <s v="Fornecedores Vencidos"/>
    <d v="2025-09-01T00:00:00"/>
    <s v="Não"/>
    <s v="C"/>
  </r>
  <r>
    <n v="2760.64"/>
    <d v="2025-07-15T00:00:00"/>
    <n v="-48"/>
    <x v="7"/>
    <x v="226"/>
    <s v="Fornecedores Vencidos"/>
    <d v="2025-09-01T00:00:00"/>
    <s v="Não"/>
    <s v="C"/>
  </r>
  <r>
    <n v="2726.81"/>
    <d v="2025-07-15T00:00:00"/>
    <n v="-48"/>
    <x v="7"/>
    <x v="194"/>
    <s v="Fornecedores Vencidos"/>
    <d v="2025-09-01T00:00:00"/>
    <s v="Não"/>
    <s v="B"/>
  </r>
  <r>
    <n v="2798.3"/>
    <d v="2025-07-15T00:00:00"/>
    <n v="-48"/>
    <x v="7"/>
    <x v="227"/>
    <s v="Fornecedores Vencidos"/>
    <d v="2025-09-01T00:00:00"/>
    <s v="Não"/>
    <s v="C"/>
  </r>
  <r>
    <n v="3252.52"/>
    <d v="2025-07-15T00:00:00"/>
    <n v="-48"/>
    <x v="7"/>
    <x v="181"/>
    <s v="Fornecedores Vencidos"/>
    <d v="2025-09-01T00:00:00"/>
    <s v="Não"/>
    <s v="C"/>
  </r>
  <r>
    <n v="3665.47"/>
    <d v="2025-07-15T00:00:00"/>
    <n v="-48"/>
    <x v="7"/>
    <x v="194"/>
    <s v="Fornecedores Vencidos"/>
    <d v="2025-09-01T00:00:00"/>
    <s v="Não"/>
    <s v="B"/>
  </r>
  <r>
    <n v="4408.63"/>
    <d v="2025-07-15T00:00:00"/>
    <n v="-48"/>
    <x v="7"/>
    <x v="208"/>
    <s v="Fornecedores Vencidos"/>
    <d v="2025-09-01T00:00:00"/>
    <s v="Não"/>
    <s v="B"/>
  </r>
  <r>
    <n v="4400"/>
    <d v="2025-07-15T00:00:00"/>
    <n v="-48"/>
    <x v="7"/>
    <x v="228"/>
    <s v="Fornecedores Vencidos"/>
    <d v="2025-09-01T00:00:00"/>
    <s v="Não"/>
    <s v="C"/>
  </r>
  <r>
    <n v="4965.6499999999996"/>
    <d v="2025-07-15T00:00:00"/>
    <n v="-48"/>
    <x v="7"/>
    <x v="229"/>
    <s v="Fornecedores Vencidos"/>
    <d v="2025-09-01T00:00:00"/>
    <s v="Protestado"/>
    <s v="C"/>
  </r>
  <r>
    <n v="5272.67"/>
    <d v="2025-07-15T00:00:00"/>
    <n v="-48"/>
    <x v="7"/>
    <x v="208"/>
    <s v="Fornecedores Vencidos"/>
    <d v="2025-09-01T00:00:00"/>
    <s v="Não"/>
    <s v="B"/>
  </r>
  <r>
    <n v="10000"/>
    <d v="2025-07-15T00:00:00"/>
    <n v="-48"/>
    <x v="7"/>
    <x v="183"/>
    <s v="Fornecedores Vencidos"/>
    <d v="2025-09-01T00:00:00"/>
    <s v="Não"/>
    <s v="C"/>
  </r>
  <r>
    <n v="691.29"/>
    <d v="2025-07-16T00:00:00"/>
    <n v="-47"/>
    <x v="7"/>
    <x v="230"/>
    <s v="Fornecedores Vencidos"/>
    <d v="2025-09-01T00:00:00"/>
    <s v="Não"/>
    <s v="C"/>
  </r>
  <r>
    <n v="954.73"/>
    <d v="2025-07-16T00:00:00"/>
    <n v="-47"/>
    <x v="7"/>
    <x v="179"/>
    <s v="Fornecedores Vencidos"/>
    <d v="2025-09-01T00:00:00"/>
    <s v="Não"/>
    <s v="C"/>
  </r>
  <r>
    <n v="1080.6300000000001"/>
    <d v="2025-07-16T00:00:00"/>
    <n v="-47"/>
    <x v="7"/>
    <x v="206"/>
    <s v="Fornecedores Vencidos"/>
    <d v="2025-09-01T00:00:00"/>
    <s v="Não"/>
    <s v="C"/>
  </r>
  <r>
    <n v="1305"/>
    <d v="2025-07-16T00:00:00"/>
    <n v="-47"/>
    <x v="7"/>
    <x v="231"/>
    <s v="Fornecedores Vencidos"/>
    <d v="2025-09-01T00:00:00"/>
    <s v="Não"/>
    <s v="C"/>
  </r>
  <r>
    <n v="1513.61"/>
    <d v="2025-07-16T00:00:00"/>
    <n v="-47"/>
    <x v="7"/>
    <x v="204"/>
    <s v="Fornecedores Vencidos"/>
    <d v="2025-09-01T00:00:00"/>
    <s v="Não"/>
    <s v="A"/>
  </r>
  <r>
    <n v="1680"/>
    <d v="2025-07-16T00:00:00"/>
    <n v="-47"/>
    <x v="7"/>
    <x v="232"/>
    <s v="Fornecedores Vencidos"/>
    <d v="2025-09-01T00:00:00"/>
    <s v="Não"/>
    <s v="C"/>
  </r>
  <r>
    <n v="1739.07"/>
    <d v="2025-07-16T00:00:00"/>
    <n v="-47"/>
    <x v="7"/>
    <x v="186"/>
    <s v="Fornecedores Vencidos"/>
    <d v="2025-09-01T00:00:00"/>
    <s v="Não"/>
    <s v="B"/>
  </r>
  <r>
    <n v="1922.5"/>
    <d v="2025-07-16T00:00:00"/>
    <n v="-47"/>
    <x v="7"/>
    <x v="232"/>
    <s v="Fornecedores Vencidos"/>
    <d v="2025-09-01T00:00:00"/>
    <s v="Não"/>
    <s v="C"/>
  </r>
  <r>
    <n v="2039.48"/>
    <d v="2025-07-16T00:00:00"/>
    <n v="-47"/>
    <x v="7"/>
    <x v="204"/>
    <s v="Fornecedores Vencidos"/>
    <d v="2025-09-01T00:00:00"/>
    <s v="Não"/>
    <s v="A"/>
  </r>
  <r>
    <n v="2181.7399999999998"/>
    <d v="2025-07-16T00:00:00"/>
    <n v="-47"/>
    <x v="7"/>
    <x v="206"/>
    <s v="Fornecedores Vencidos"/>
    <d v="2025-09-01T00:00:00"/>
    <s v="Não"/>
    <s v="C"/>
  </r>
  <r>
    <n v="2303.09"/>
    <d v="2025-07-09T00:00:00"/>
    <n v="-54"/>
    <x v="7"/>
    <x v="220"/>
    <s v="Fornecedores Vencidos"/>
    <d v="2025-09-01T00:00:00"/>
    <s v="Não"/>
    <s v="C"/>
  </r>
  <r>
    <n v="2348.04"/>
    <d v="2025-07-16T00:00:00"/>
    <n v="-47"/>
    <x v="7"/>
    <x v="233"/>
    <s v="Fornecedores Vencidos"/>
    <d v="2025-09-01T00:00:00"/>
    <s v="Não"/>
    <s v="C"/>
  </r>
  <r>
    <n v="2379.64"/>
    <d v="2025-07-16T00:00:00"/>
    <n v="-47"/>
    <x v="7"/>
    <x v="234"/>
    <s v="Fornecedores Vencidos"/>
    <d v="2025-09-01T00:00:00"/>
    <s v="Não"/>
    <s v="C"/>
  </r>
  <r>
    <n v="2407.9899999999998"/>
    <d v="2025-07-16T00:00:00"/>
    <n v="-47"/>
    <x v="7"/>
    <x v="219"/>
    <s v="Fornecedores Vencidos"/>
    <d v="2025-09-01T00:00:00"/>
    <s v="Não"/>
    <s v="B"/>
  </r>
  <r>
    <n v="2430.92"/>
    <d v="2025-07-16T00:00:00"/>
    <n v="-47"/>
    <x v="7"/>
    <x v="230"/>
    <s v="Fornecedores Vencidos"/>
    <d v="2025-09-01T00:00:00"/>
    <s v="Não"/>
    <s v="C"/>
  </r>
  <r>
    <n v="2589.6999999999998"/>
    <d v="2025-07-16T00:00:00"/>
    <n v="-47"/>
    <x v="7"/>
    <x v="178"/>
    <s v="Fornecedores Vencidos"/>
    <d v="2025-09-01T00:00:00"/>
    <s v="Não"/>
    <s v="B"/>
  </r>
  <r>
    <n v="2419.1999999999998"/>
    <d v="2025-07-16T00:00:00"/>
    <n v="-47"/>
    <x v="7"/>
    <x v="217"/>
    <s v="Fornecedores Vencidos"/>
    <d v="2025-09-01T00:00:00"/>
    <s v="Não"/>
    <s v="C"/>
  </r>
  <r>
    <n v="3317.78"/>
    <d v="2025-07-16T00:00:00"/>
    <n v="-47"/>
    <x v="7"/>
    <x v="235"/>
    <s v="Fornecedores Vencidos"/>
    <d v="2025-09-01T00:00:00"/>
    <s v="Protestado"/>
    <s v="C"/>
  </r>
  <r>
    <n v="3451.34"/>
    <d v="2025-07-16T00:00:00"/>
    <n v="-47"/>
    <x v="7"/>
    <x v="204"/>
    <s v="Fornecedores Vencidos"/>
    <d v="2025-09-01T00:00:00"/>
    <s v="Não"/>
    <s v="A"/>
  </r>
  <r>
    <n v="3789.54"/>
    <d v="2025-07-16T00:00:00"/>
    <n v="-47"/>
    <x v="7"/>
    <x v="236"/>
    <s v="Fornecedores Vencidos"/>
    <d v="2025-09-01T00:00:00"/>
    <s v="Não"/>
    <s v="C"/>
  </r>
  <r>
    <n v="3919.82"/>
    <d v="2025-07-16T00:00:00"/>
    <n v="-47"/>
    <x v="7"/>
    <x v="204"/>
    <s v="Fornecedores Vencidos"/>
    <d v="2025-09-01T00:00:00"/>
    <s v="Não"/>
    <s v="A"/>
  </r>
  <r>
    <n v="4342.32"/>
    <d v="2025-07-16T00:00:00"/>
    <n v="-47"/>
    <x v="7"/>
    <x v="173"/>
    <s v="Fornecedores Vencidos"/>
    <d v="2025-09-01T00:00:00"/>
    <s v="Não"/>
    <s v="A"/>
  </r>
  <r>
    <n v="4400.07"/>
    <d v="2025-07-16T00:00:00"/>
    <n v="-47"/>
    <x v="7"/>
    <x v="208"/>
    <s v="Fornecedores Vencidos"/>
    <d v="2025-09-01T00:00:00"/>
    <s v="Não"/>
    <s v="B"/>
  </r>
  <r>
    <n v="1096.3399999999999"/>
    <d v="2025-07-17T00:00:00"/>
    <n v="-46"/>
    <x v="7"/>
    <x v="230"/>
    <s v="Fornecedores Vencidos"/>
    <d v="2025-09-01T00:00:00"/>
    <s v="Não"/>
    <s v="C"/>
  </r>
  <r>
    <n v="1238.74"/>
    <d v="2025-07-17T00:00:00"/>
    <n v="-46"/>
    <x v="7"/>
    <x v="179"/>
    <s v="Fornecedores Vencidos"/>
    <d v="2025-09-01T00:00:00"/>
    <s v="Protestado"/>
    <s v="C"/>
  </r>
  <r>
    <n v="1431.67"/>
    <d v="2025-07-17T00:00:00"/>
    <n v="-46"/>
    <x v="7"/>
    <x v="237"/>
    <s v="Fornecedores Vencidos"/>
    <d v="2025-09-01T00:00:00"/>
    <s v="Não"/>
    <s v="C"/>
  </r>
  <r>
    <n v="1538.98"/>
    <d v="2025-07-17T00:00:00"/>
    <n v="-46"/>
    <x v="7"/>
    <x v="191"/>
    <s v="Fornecedores Vencidos"/>
    <d v="2025-09-01T00:00:00"/>
    <s v="Não"/>
    <s v="A"/>
  </r>
  <r>
    <n v="2092.2600000000002"/>
    <d v="2025-07-17T00:00:00"/>
    <n v="-46"/>
    <x v="7"/>
    <x v="216"/>
    <s v="Fornecedores Vencidos"/>
    <d v="2025-09-01T00:00:00"/>
    <s v="Não"/>
    <s v="B"/>
  </r>
  <r>
    <n v="3352.76"/>
    <d v="2025-07-17T00:00:00"/>
    <n v="-46"/>
    <x v="7"/>
    <x v="185"/>
    <s v="Fornecedores Vencidos"/>
    <d v="2025-09-01T00:00:00"/>
    <s v="Não"/>
    <s v="B"/>
  </r>
  <r>
    <n v="5243.37"/>
    <d v="2025-07-17T00:00:00"/>
    <n v="-46"/>
    <x v="7"/>
    <x v="238"/>
    <s v="Fornecedores Vencidos"/>
    <d v="2025-09-01T00:00:00"/>
    <s v="Protestado"/>
    <s v="C"/>
  </r>
  <r>
    <n v="5432.73"/>
    <d v="2025-07-17T00:00:00"/>
    <n v="-46"/>
    <x v="7"/>
    <x v="191"/>
    <s v="Fornecedores Vencidos"/>
    <d v="2025-09-01T00:00:00"/>
    <s v="Não"/>
    <s v="A"/>
  </r>
  <r>
    <n v="5302.71"/>
    <d v="2025-07-17T00:00:00"/>
    <n v="-46"/>
    <x v="7"/>
    <x v="185"/>
    <s v="Fornecedores Vencidos"/>
    <d v="2025-09-01T00:00:00"/>
    <s v="Não"/>
    <s v="B"/>
  </r>
  <r>
    <n v="6336.33"/>
    <d v="2025-07-17T00:00:00"/>
    <n v="-46"/>
    <x v="7"/>
    <x v="204"/>
    <s v="Fornecedores Vencidos"/>
    <d v="2025-09-01T00:00:00"/>
    <s v="Não"/>
    <s v="A"/>
  </r>
  <r>
    <n v="8445.2900000000009"/>
    <d v="2025-07-17T00:00:00"/>
    <n v="-46"/>
    <x v="7"/>
    <x v="191"/>
    <s v="Fornecedores Vencidos"/>
    <d v="2025-09-01T00:00:00"/>
    <s v="Não"/>
    <s v="A"/>
  </r>
  <r>
    <n v="11026.15"/>
    <d v="2025-07-17T00:00:00"/>
    <n v="-46"/>
    <x v="7"/>
    <x v="204"/>
    <s v="Fornecedores Vencidos"/>
    <d v="2025-09-01T00:00:00"/>
    <s v="Não"/>
    <s v="A"/>
  </r>
  <r>
    <n v="1392.6"/>
    <d v="2025-07-18T00:00:00"/>
    <n v="-45"/>
    <x v="7"/>
    <x v="180"/>
    <s v="Fornecedores Vencidos"/>
    <d v="2025-09-01T00:00:00"/>
    <s v="Não"/>
    <s v="C"/>
  </r>
  <r>
    <n v="1526.78"/>
    <d v="2025-07-18T00:00:00"/>
    <n v="-45"/>
    <x v="7"/>
    <x v="181"/>
    <s v="Fornecedores Vencidos"/>
    <d v="2025-09-01T00:00:00"/>
    <s v="Não"/>
    <s v="C"/>
  </r>
  <r>
    <n v="1714.48"/>
    <d v="2025-07-18T00:00:00"/>
    <n v="-45"/>
    <x v="7"/>
    <x v="179"/>
    <s v="Fornecedores Vencidos"/>
    <d v="2025-09-01T00:00:00"/>
    <s v="Protestado"/>
    <s v="C"/>
  </r>
  <r>
    <n v="1738.51"/>
    <d v="2025-07-18T00:00:00"/>
    <n v="-45"/>
    <x v="7"/>
    <x v="186"/>
    <s v="Fornecedores Vencidos"/>
    <d v="2025-09-01T00:00:00"/>
    <s v="Não"/>
    <s v="B"/>
  </r>
  <r>
    <n v="2578.88"/>
    <d v="2025-07-18T00:00:00"/>
    <n v="-45"/>
    <x v="7"/>
    <x v="239"/>
    <s v="Fornecedores Vencidos"/>
    <d v="2025-09-01T00:00:00"/>
    <s v="Não"/>
    <s v="C"/>
  </r>
  <r>
    <n v="3010.65"/>
    <d v="2025-07-18T00:00:00"/>
    <n v="-45"/>
    <x v="7"/>
    <x v="173"/>
    <s v="Fornecedores Vencidos"/>
    <d v="2025-09-01T00:00:00"/>
    <s v="Não"/>
    <s v="A"/>
  </r>
  <r>
    <n v="4456.3100000000004"/>
    <d v="2025-07-18T00:00:00"/>
    <n v="-45"/>
    <x v="7"/>
    <x v="240"/>
    <s v="Fornecedores Vencidos"/>
    <d v="2025-09-01T00:00:00"/>
    <s v="Não"/>
    <s v="C"/>
  </r>
  <r>
    <n v="5198"/>
    <d v="2025-07-18T00:00:00"/>
    <n v="-45"/>
    <x v="7"/>
    <x v="214"/>
    <s v="Fornecedores Vencidos"/>
    <d v="2025-09-01T00:00:00"/>
    <s v="Não"/>
    <s v="B"/>
  </r>
  <r>
    <n v="8160.48"/>
    <d v="2025-07-18T00:00:00"/>
    <n v="-45"/>
    <x v="7"/>
    <x v="189"/>
    <s v="Fornecedores Vencidos"/>
    <d v="2025-09-01T00:00:00"/>
    <s v="Protestado"/>
    <s v="A"/>
  </r>
  <r>
    <n v="968.97"/>
    <d v="2025-07-21T00:00:00"/>
    <n v="-42"/>
    <x v="7"/>
    <x v="206"/>
    <s v="Fornecedores Vencidos"/>
    <d v="2025-09-01T00:00:00"/>
    <s v="Não"/>
    <s v="C"/>
  </r>
  <r>
    <n v="1092.96"/>
    <d v="2025-07-21T00:00:00"/>
    <n v="-42"/>
    <x v="7"/>
    <x v="204"/>
    <s v="Fornecedores Vencidos"/>
    <d v="2025-09-01T00:00:00"/>
    <s v="Não"/>
    <s v="A"/>
  </r>
  <r>
    <n v="1313.5"/>
    <d v="2025-07-21T00:00:00"/>
    <n v="-42"/>
    <x v="7"/>
    <x v="241"/>
    <s v="Fornecedores Vencidos"/>
    <d v="2025-09-01T00:00:00"/>
    <s v="Não"/>
    <s v="C"/>
  </r>
  <r>
    <n v="1673.92"/>
    <d v="2025-07-21T00:00:00"/>
    <n v="-42"/>
    <x v="7"/>
    <x v="200"/>
    <s v="Fornecedores Vencidos"/>
    <d v="2025-09-01T00:00:00"/>
    <s v="Não"/>
    <s v="C"/>
  </r>
  <r>
    <n v="1795.53"/>
    <d v="2025-07-21T00:00:00"/>
    <n v="-42"/>
    <x v="7"/>
    <x v="206"/>
    <s v="Fornecedores Vencidos"/>
    <d v="2025-09-01T00:00:00"/>
    <s v="Não"/>
    <s v="C"/>
  </r>
  <r>
    <n v="1833.44"/>
    <d v="2025-07-21T00:00:00"/>
    <n v="-42"/>
    <x v="7"/>
    <x v="172"/>
    <s v="Fornecedores Vencidos"/>
    <d v="2025-09-01T00:00:00"/>
    <s v="Não"/>
    <s v="C"/>
  </r>
  <r>
    <n v="3313.58"/>
    <d v="2025-07-21T00:00:00"/>
    <n v="-42"/>
    <x v="7"/>
    <x v="235"/>
    <s v="Fornecedores Vencidos"/>
    <d v="2025-09-01T00:00:00"/>
    <s v="Protestado"/>
    <s v="C"/>
  </r>
  <r>
    <n v="3143.25"/>
    <d v="2025-07-20T00:00:00"/>
    <n v="-43"/>
    <x v="7"/>
    <x v="225"/>
    <s v="Fornecedores Vencidos"/>
    <d v="2025-09-01T00:00:00"/>
    <s v="Não"/>
    <s v="C"/>
  </r>
  <r>
    <n v="3275.02"/>
    <d v="2025-07-21T00:00:00"/>
    <n v="-42"/>
    <x v="7"/>
    <x v="194"/>
    <s v="Fornecedores Vencidos"/>
    <d v="2025-09-01T00:00:00"/>
    <s v="Não"/>
    <s v="B"/>
  </r>
  <r>
    <n v="4130.1099999999997"/>
    <d v="2025-07-21T00:00:00"/>
    <n v="-42"/>
    <x v="7"/>
    <x v="191"/>
    <s v="Fornecedores Vencidos"/>
    <d v="2025-09-01T00:00:00"/>
    <s v="Não"/>
    <s v="A"/>
  </r>
  <r>
    <n v="4513.41"/>
    <d v="2025-07-20T00:00:00"/>
    <n v="-43"/>
    <x v="7"/>
    <x v="191"/>
    <s v="Fornecedores Vencidos"/>
    <d v="2025-09-01T00:00:00"/>
    <s v="Não"/>
    <s v="A"/>
  </r>
  <r>
    <n v="6065.8"/>
    <d v="2025-07-19T00:00:00"/>
    <n v="-44"/>
    <x v="7"/>
    <x v="191"/>
    <s v="Fornecedores Vencidos"/>
    <d v="2025-09-01T00:00:00"/>
    <s v="Não"/>
    <s v="A"/>
  </r>
  <r>
    <n v="8838.66"/>
    <d v="2025-07-20T00:00:00"/>
    <n v="-43"/>
    <x v="7"/>
    <x v="191"/>
    <s v="Fornecedores Vencidos"/>
    <d v="2025-09-01T00:00:00"/>
    <s v="Não"/>
    <s v="A"/>
  </r>
  <r>
    <n v="9261.43"/>
    <d v="2025-07-21T00:00:00"/>
    <n v="-42"/>
    <x v="7"/>
    <x v="242"/>
    <s v="Fornecedores Vencidos"/>
    <d v="2025-09-01T00:00:00"/>
    <s v="Não"/>
    <s v="C"/>
  </r>
  <r>
    <n v="11999.999999999998"/>
    <d v="2025-07-20T00:00:00"/>
    <n v="-43"/>
    <x v="7"/>
    <x v="243"/>
    <s v="Fornecedores Vencidos"/>
    <d v="2025-09-01T00:00:00"/>
    <s v="Não"/>
    <s v="C"/>
  </r>
  <r>
    <n v="1612.84"/>
    <d v="2025-07-22T00:00:00"/>
    <n v="-41"/>
    <x v="7"/>
    <x v="189"/>
    <s v="Fornecedores Vencidos"/>
    <d v="2025-09-01T00:00:00"/>
    <s v="Protestado"/>
    <s v="A"/>
  </r>
  <r>
    <n v="1886.34"/>
    <d v="2025-07-22T00:00:00"/>
    <n v="-41"/>
    <x v="7"/>
    <x v="216"/>
    <s v="Fornecedores Vencidos"/>
    <d v="2025-09-01T00:00:00"/>
    <s v="Não"/>
    <s v="B"/>
  </r>
  <r>
    <n v="2189.13"/>
    <d v="2025-07-22T00:00:00"/>
    <n v="-41"/>
    <x v="7"/>
    <x v="244"/>
    <s v="Fornecedores Vencidos"/>
    <d v="2025-09-01T00:00:00"/>
    <s v="Não"/>
    <s v="C"/>
  </r>
  <r>
    <n v="2482.2600000000002"/>
    <d v="2025-07-22T00:00:00"/>
    <n v="-41"/>
    <x v="7"/>
    <x v="245"/>
    <s v="Fornecedores Vencidos"/>
    <d v="2025-09-01T00:00:00"/>
    <s v="Protestado"/>
    <s v="C"/>
  </r>
  <r>
    <n v="2484.36"/>
    <d v="2025-07-22T00:00:00"/>
    <n v="-41"/>
    <x v="7"/>
    <x v="245"/>
    <s v="Fornecedores Vencidos"/>
    <d v="2025-09-01T00:00:00"/>
    <s v="Protestado"/>
    <s v="C"/>
  </r>
  <r>
    <n v="2481.12"/>
    <d v="2025-07-22T00:00:00"/>
    <n v="-41"/>
    <x v="7"/>
    <x v="245"/>
    <s v="Fornecedores Vencidos"/>
    <d v="2025-09-01T00:00:00"/>
    <s v="Protestado"/>
    <s v="C"/>
  </r>
  <r>
    <n v="2759.75"/>
    <d v="2025-07-22T00:00:00"/>
    <n v="-41"/>
    <x v="7"/>
    <x v="204"/>
    <s v="Fornecedores Vencidos"/>
    <d v="2025-09-01T00:00:00"/>
    <s v="Não"/>
    <s v="A"/>
  </r>
  <r>
    <n v="3374.82"/>
    <d v="2025-07-22T00:00:00"/>
    <n v="-41"/>
    <x v="7"/>
    <x v="191"/>
    <s v="Fornecedores Vencidos"/>
    <d v="2025-09-01T00:00:00"/>
    <s v="Não"/>
    <s v="A"/>
  </r>
  <r>
    <n v="3545.35"/>
    <d v="2025-07-22T00:00:00"/>
    <n v="-41"/>
    <x v="7"/>
    <x v="213"/>
    <s v="Fornecedores Vencidos"/>
    <d v="2025-09-01T00:00:00"/>
    <s v="Não"/>
    <s v="C"/>
  </r>
  <r>
    <n v="3838.25"/>
    <d v="2025-07-22T00:00:00"/>
    <n v="-41"/>
    <x v="7"/>
    <x v="246"/>
    <s v="Fornecedores Vencidos"/>
    <d v="2025-09-01T00:00:00"/>
    <s v="Protestado"/>
    <s v="C"/>
  </r>
  <r>
    <n v="4808.33"/>
    <d v="2025-07-22T00:00:00"/>
    <n v="-41"/>
    <x v="7"/>
    <x v="246"/>
    <s v="Fornecedores Vencidos"/>
    <d v="2025-09-01T00:00:00"/>
    <s v="Protestado"/>
    <s v="C"/>
  </r>
  <r>
    <n v="4636.6099999999997"/>
    <d v="2025-07-22T00:00:00"/>
    <n v="-41"/>
    <x v="7"/>
    <x v="220"/>
    <s v="Fornecedores Vencidos"/>
    <d v="2025-09-01T00:00:00"/>
    <s v="Não"/>
    <s v="C"/>
  </r>
  <r>
    <n v="7137.72"/>
    <d v="2025-07-22T00:00:00"/>
    <n v="-41"/>
    <x v="7"/>
    <x v="173"/>
    <s v="Fornecedores Vencidos"/>
    <d v="2025-09-01T00:00:00"/>
    <s v="Não"/>
    <s v="A"/>
  </r>
  <r>
    <n v="7137.72"/>
    <d v="2025-07-22T00:00:00"/>
    <n v="-41"/>
    <x v="7"/>
    <x v="173"/>
    <s v="Fornecedores Vencidos"/>
    <d v="2025-09-01T00:00:00"/>
    <s v="Não"/>
    <s v="A"/>
  </r>
  <r>
    <n v="1345.61"/>
    <d v="2025-07-23T00:00:00"/>
    <n v="-40"/>
    <x v="7"/>
    <x v="179"/>
    <s v="Fornecedores Vencidos"/>
    <d v="2025-09-01T00:00:00"/>
    <s v="Protestado"/>
    <s v="C"/>
  </r>
  <r>
    <n v="1215.49"/>
    <d v="2025-07-23T00:00:00"/>
    <n v="-40"/>
    <x v="7"/>
    <x v="194"/>
    <s v="Fornecedores Vencidos"/>
    <d v="2025-09-01T00:00:00"/>
    <s v="Não"/>
    <s v="B"/>
  </r>
  <r>
    <n v="1408.81"/>
    <d v="2025-07-23T00:00:00"/>
    <n v="-40"/>
    <x v="7"/>
    <x v="191"/>
    <s v="Fornecedores Vencidos"/>
    <d v="2025-09-01T00:00:00"/>
    <s v="Não"/>
    <s v="A"/>
  </r>
  <r>
    <n v="1389.71"/>
    <d v="2025-07-23T00:00:00"/>
    <n v="-40"/>
    <x v="7"/>
    <x v="203"/>
    <s v="Fornecedores Vencidos"/>
    <d v="2025-09-01T00:00:00"/>
    <s v="Não"/>
    <s v="C"/>
  </r>
  <r>
    <n v="1496.74"/>
    <d v="2025-07-23T00:00:00"/>
    <n v="-40"/>
    <x v="7"/>
    <x v="204"/>
    <s v="Fornecedores Vencidos"/>
    <d v="2025-09-01T00:00:00"/>
    <s v="Não"/>
    <s v="A"/>
  </r>
  <r>
    <n v="1511.23"/>
    <d v="2025-07-23T00:00:00"/>
    <n v="-40"/>
    <x v="7"/>
    <x v="247"/>
    <s v="Fornecedores Vencidos"/>
    <d v="2025-09-01T00:00:00"/>
    <s v="Não"/>
    <s v="C"/>
  </r>
  <r>
    <n v="1766.02"/>
    <d v="2025-07-23T00:00:00"/>
    <n v="-40"/>
    <x v="7"/>
    <x v="248"/>
    <s v="Fornecedores Vencidos"/>
    <d v="2025-09-01T00:00:00"/>
    <s v="Protestado"/>
    <s v="C"/>
  </r>
  <r>
    <n v="1805.38"/>
    <d v="2025-07-23T00:00:00"/>
    <n v="-40"/>
    <x v="7"/>
    <x v="179"/>
    <s v="Fornecedores Vencidos"/>
    <d v="2025-09-01T00:00:00"/>
    <s v="Não"/>
    <s v="C"/>
  </r>
  <r>
    <n v="2016.7"/>
    <d v="2025-07-23T00:00:00"/>
    <n v="-40"/>
    <x v="7"/>
    <x v="204"/>
    <s v="Fornecedores Vencidos"/>
    <d v="2025-09-01T00:00:00"/>
    <s v="Não"/>
    <s v="A"/>
  </r>
  <r>
    <n v="2250"/>
    <d v="2025-07-23T00:00:00"/>
    <n v="-40"/>
    <x v="7"/>
    <x v="249"/>
    <s v="Fornecedores Vencidos"/>
    <d v="2025-09-01T00:00:00"/>
    <s v="Não"/>
    <s v="C"/>
  </r>
  <r>
    <n v="2353.0300000000002"/>
    <d v="2025-07-23T00:00:00"/>
    <n v="-40"/>
    <x v="7"/>
    <x v="234"/>
    <s v="Fornecedores Vencidos"/>
    <d v="2025-09-01T00:00:00"/>
    <s v="Não"/>
    <s v="C"/>
  </r>
  <r>
    <n v="2795.8"/>
    <d v="2025-07-23T00:00:00"/>
    <n v="-40"/>
    <x v="7"/>
    <x v="250"/>
    <s v="Fornecedores Vencidos"/>
    <d v="2025-09-01T00:00:00"/>
    <s v="Não"/>
    <s v="C"/>
  </r>
  <r>
    <n v="2872.07"/>
    <d v="2025-07-23T00:00:00"/>
    <n v="-40"/>
    <x v="7"/>
    <x v="207"/>
    <s v="Fornecedores Vencidos"/>
    <d v="2025-09-01T00:00:00"/>
    <s v="Não"/>
    <s v="C"/>
  </r>
  <r>
    <n v="2935.89"/>
    <d v="2025-07-23T00:00:00"/>
    <n v="-40"/>
    <x v="7"/>
    <x v="251"/>
    <s v="Fornecedores Vencidos"/>
    <d v="2025-09-01T00:00:00"/>
    <s v="Não"/>
    <s v="C"/>
  </r>
  <r>
    <n v="3412.77"/>
    <d v="2025-07-23T00:00:00"/>
    <n v="-40"/>
    <x v="7"/>
    <x v="204"/>
    <s v="Fornecedores Vencidos"/>
    <d v="2025-09-01T00:00:00"/>
    <s v="Não"/>
    <s v="A"/>
  </r>
  <r>
    <n v="3781.77"/>
    <d v="2025-07-23T00:00:00"/>
    <n v="-40"/>
    <x v="7"/>
    <x v="236"/>
    <s v="Fornecedores Vencidos"/>
    <d v="2025-09-01T00:00:00"/>
    <s v="Não"/>
    <s v="C"/>
  </r>
  <r>
    <n v="3876"/>
    <d v="2025-07-23T00:00:00"/>
    <n v="-40"/>
    <x v="7"/>
    <x v="204"/>
    <s v="Fornecedores Vencidos"/>
    <d v="2025-09-01T00:00:00"/>
    <s v="Não"/>
    <s v="A"/>
  </r>
  <r>
    <n v="4774.78"/>
    <d v="2025-07-23T00:00:00"/>
    <n v="-40"/>
    <x v="7"/>
    <x v="208"/>
    <s v="Fornecedores Vencidos"/>
    <d v="2025-09-01T00:00:00"/>
    <s v="Não"/>
    <s v="B"/>
  </r>
  <r>
    <n v="6309.96"/>
    <d v="2025-07-23T00:00:00"/>
    <n v="-40"/>
    <x v="7"/>
    <x v="252"/>
    <s v="Fornecedores Vencidos"/>
    <d v="2025-09-01T00:00:00"/>
    <s v="Não"/>
    <s v="C"/>
  </r>
  <r>
    <n v="1263.01"/>
    <d v="2025-07-24T00:00:00"/>
    <n v="-39"/>
    <x v="7"/>
    <x v="246"/>
    <s v="Fornecedores Vencidos"/>
    <d v="2025-09-01T00:00:00"/>
    <s v="Protestado"/>
    <s v="C"/>
  </r>
  <r>
    <n v="1267.19"/>
    <d v="2025-07-24T00:00:00"/>
    <n v="-39"/>
    <x v="7"/>
    <x v="253"/>
    <s v="Fornecedores Vencidos"/>
    <d v="2025-09-01T00:00:00"/>
    <s v="Protestado"/>
    <s v="C"/>
  </r>
  <r>
    <n v="1394"/>
    <d v="2025-07-24T00:00:00"/>
    <n v="-39"/>
    <x v="7"/>
    <x v="254"/>
    <s v="Fornecedores Vencidos"/>
    <d v="2025-09-01T00:00:00"/>
    <s v="Não"/>
    <s v="C"/>
  </r>
  <r>
    <n v="1465.35"/>
    <d v="2025-07-24T00:00:00"/>
    <n v="-39"/>
    <x v="7"/>
    <x v="255"/>
    <s v="Fornecedores Vencidos"/>
    <d v="2025-09-01T00:00:00"/>
    <s v="Não"/>
    <s v="C"/>
  </r>
  <r>
    <n v="1711.67"/>
    <d v="2025-07-24T00:00:00"/>
    <n v="-39"/>
    <x v="7"/>
    <x v="185"/>
    <s v="Fornecedores Vencidos"/>
    <d v="2025-09-01T00:00:00"/>
    <s v="Não"/>
    <s v="B"/>
  </r>
  <r>
    <n v="1901.61"/>
    <d v="2025-07-24T00:00:00"/>
    <n v="-39"/>
    <x v="7"/>
    <x v="191"/>
    <s v="Fornecedores Vencidos"/>
    <d v="2025-09-01T00:00:00"/>
    <s v="Não"/>
    <s v="A"/>
  </r>
  <r>
    <n v="1895.28"/>
    <d v="2025-07-24T00:00:00"/>
    <n v="-39"/>
    <x v="7"/>
    <x v="230"/>
    <s v="Fornecedores Vencidos"/>
    <d v="2025-09-01T00:00:00"/>
    <s v="Não"/>
    <s v="C"/>
  </r>
  <r>
    <n v="2026.1"/>
    <d v="2025-07-24T00:00:00"/>
    <n v="-39"/>
    <x v="7"/>
    <x v="253"/>
    <s v="Fornecedores Vencidos"/>
    <d v="2025-09-01T00:00:00"/>
    <s v="Protestado"/>
    <s v="C"/>
  </r>
  <r>
    <n v="2417.75"/>
    <d v="2025-07-24T00:00:00"/>
    <n v="-39"/>
    <x v="7"/>
    <x v="212"/>
    <s v="Fornecedores Vencidos"/>
    <d v="2025-09-01T00:00:00"/>
    <s v="Não"/>
    <s v="C"/>
  </r>
  <r>
    <n v="4002.22"/>
    <d v="2025-07-24T00:00:00"/>
    <n v="-39"/>
    <x v="7"/>
    <x v="191"/>
    <s v="Fornecedores Vencidos"/>
    <d v="2025-09-01T00:00:00"/>
    <s v="Não"/>
    <s v="A"/>
  </r>
  <r>
    <n v="4235.0600000000004"/>
    <d v="2025-07-24T00:00:00"/>
    <n v="-39"/>
    <x v="7"/>
    <x v="256"/>
    <s v="Fornecedores Vencidos"/>
    <d v="2025-09-01T00:00:00"/>
    <s v="Protestado"/>
    <s v="C"/>
  </r>
  <r>
    <n v="4261.96"/>
    <d v="2025-07-24T00:00:00"/>
    <n v="-39"/>
    <x v="7"/>
    <x v="204"/>
    <s v="Fornecedores Vencidos"/>
    <d v="2025-09-01T00:00:00"/>
    <s v="Não"/>
    <s v="A"/>
  </r>
  <r>
    <n v="4295.53"/>
    <d v="2025-07-24T00:00:00"/>
    <n v="-39"/>
    <x v="7"/>
    <x v="185"/>
    <s v="Fornecedores Vencidos"/>
    <d v="2025-09-01T00:00:00"/>
    <s v="Não"/>
    <s v="B"/>
  </r>
  <r>
    <n v="4547.3900000000003"/>
    <d v="2025-07-24T00:00:00"/>
    <n v="-39"/>
    <x v="7"/>
    <x v="208"/>
    <s v="Fornecedores Vencidos"/>
    <d v="2025-09-01T00:00:00"/>
    <s v="Não"/>
    <s v="B"/>
  </r>
  <r>
    <n v="4608"/>
    <d v="2025-07-24T00:00:00"/>
    <n v="-39"/>
    <x v="7"/>
    <x v="257"/>
    <s v="Fornecedores Vencidos"/>
    <d v="2025-09-01T00:00:00"/>
    <s v="Não"/>
    <s v="C"/>
  </r>
  <r>
    <n v="5099"/>
    <d v="2025-07-24T00:00:00"/>
    <n v="-39"/>
    <x v="7"/>
    <x v="214"/>
    <s v="Fornecedores Vencidos"/>
    <d v="2025-09-01T00:00:00"/>
    <s v="Não"/>
    <s v="B"/>
  </r>
  <r>
    <n v="5430.37"/>
    <d v="2025-07-24T00:00:00"/>
    <n v="-39"/>
    <x v="7"/>
    <x v="191"/>
    <s v="Fornecedores Vencidos"/>
    <d v="2025-09-01T00:00:00"/>
    <s v="Não"/>
    <s v="A"/>
  </r>
  <r>
    <n v="6166.65"/>
    <d v="2025-07-24T00:00:00"/>
    <n v="-39"/>
    <x v="7"/>
    <x v="215"/>
    <s v="Fornecedores Vencidos"/>
    <d v="2025-09-01T00:00:00"/>
    <s v="Não"/>
    <s v="C"/>
  </r>
  <r>
    <n v="6265.42"/>
    <d v="2025-07-24T00:00:00"/>
    <n v="-39"/>
    <x v="7"/>
    <x v="204"/>
    <s v="Fornecedores Vencidos"/>
    <d v="2025-09-01T00:00:00"/>
    <s v="Não"/>
    <s v="A"/>
  </r>
  <r>
    <n v="6366.58"/>
    <d v="2025-07-24T00:00:00"/>
    <n v="-39"/>
    <x v="7"/>
    <x v="258"/>
    <s v="Fornecedores Vencidos"/>
    <d v="2025-09-01T00:00:00"/>
    <s v="Protestado"/>
    <s v="C"/>
  </r>
  <r>
    <n v="6373.78"/>
    <d v="2025-07-24T00:00:00"/>
    <n v="-39"/>
    <x v="7"/>
    <x v="214"/>
    <s v="Fornecedores Vencidos"/>
    <d v="2025-09-01T00:00:00"/>
    <s v="Não"/>
    <s v="B"/>
  </r>
  <r>
    <n v="6777.36"/>
    <d v="2025-07-24T00:00:00"/>
    <n v="-39"/>
    <x v="7"/>
    <x v="194"/>
    <s v="Fornecedores Vencidos"/>
    <d v="2025-09-01T00:00:00"/>
    <s v="Não"/>
    <s v="B"/>
  </r>
  <r>
    <n v="1041.96"/>
    <d v="2025-07-25T00:00:00"/>
    <n v="-38"/>
    <x v="7"/>
    <x v="185"/>
    <s v="Fornecedores Vencidos"/>
    <d v="2025-09-01T00:00:00"/>
    <s v="Não"/>
    <s v="B"/>
  </r>
  <r>
    <n v="1051.51"/>
    <d v="2025-07-25T00:00:00"/>
    <n v="-38"/>
    <x v="7"/>
    <x v="206"/>
    <s v="Fornecedores Vencidos"/>
    <d v="2025-09-01T00:00:00"/>
    <s v="Não"/>
    <s v="C"/>
  </r>
  <r>
    <n v="1713.57"/>
    <d v="2025-07-25T00:00:00"/>
    <n v="-38"/>
    <x v="7"/>
    <x v="220"/>
    <s v="Fornecedores Vencidos"/>
    <d v="2025-09-01T00:00:00"/>
    <s v="Não"/>
    <s v="C"/>
  </r>
  <r>
    <n v="2099.9"/>
    <d v="2025-07-25T00:00:00"/>
    <n v="-38"/>
    <x v="7"/>
    <x v="208"/>
    <s v="Fornecedores Vencidos"/>
    <d v="2025-09-01T00:00:00"/>
    <s v="Não"/>
    <s v="B"/>
  </r>
  <r>
    <n v="2145.65"/>
    <d v="2025-07-25T00:00:00"/>
    <n v="-38"/>
    <x v="7"/>
    <x v="230"/>
    <s v="Fornecedores Vencidos"/>
    <d v="2025-09-01T00:00:00"/>
    <s v="Não"/>
    <s v="C"/>
  </r>
  <r>
    <n v="2181.5300000000002"/>
    <d v="2025-07-25T00:00:00"/>
    <n v="-38"/>
    <x v="7"/>
    <x v="259"/>
    <s v="Fornecedores Vencidos"/>
    <d v="2025-09-01T00:00:00"/>
    <s v="Não"/>
    <s v="C"/>
  </r>
  <r>
    <n v="2233.41"/>
    <d v="2025-07-25T00:00:00"/>
    <n v="-38"/>
    <x v="7"/>
    <x v="216"/>
    <s v="Fornecedores Vencidos"/>
    <d v="2025-09-01T00:00:00"/>
    <s v="Não"/>
    <s v="B"/>
  </r>
  <r>
    <n v="2250"/>
    <d v="2025-07-25T00:00:00"/>
    <n v="-38"/>
    <x v="7"/>
    <x v="249"/>
    <s v="Fornecedores Vencidos"/>
    <d v="2025-09-01T00:00:00"/>
    <s v="Não"/>
    <s v="C"/>
  </r>
  <r>
    <n v="2377.94"/>
    <d v="2025-07-25T00:00:00"/>
    <n v="-38"/>
    <x v="7"/>
    <x v="185"/>
    <s v="Fornecedores Vencidos"/>
    <d v="2025-09-01T00:00:00"/>
    <s v="Não"/>
    <s v="B"/>
  </r>
  <r>
    <n v="4104.53"/>
    <d v="2025-07-25T00:00:00"/>
    <n v="-38"/>
    <x v="7"/>
    <x v="189"/>
    <s v="Fornecedores Vencidos"/>
    <d v="2025-09-01T00:00:00"/>
    <s v="Protestado"/>
    <s v="A"/>
  </r>
  <r>
    <n v="4266.3599999999997"/>
    <d v="2025-07-25T00:00:00"/>
    <n v="-38"/>
    <x v="7"/>
    <x v="173"/>
    <s v="Fornecedores Vencidos"/>
    <d v="2025-09-01T00:00:00"/>
    <s v="Não"/>
    <s v="A"/>
  </r>
  <r>
    <n v="5116.6499999999996"/>
    <d v="2025-07-25T00:00:00"/>
    <n v="-38"/>
    <x v="7"/>
    <x v="257"/>
    <s v="Fornecedores Vencidos"/>
    <d v="2025-09-01T00:00:00"/>
    <s v="Não"/>
    <s v="C"/>
  </r>
  <r>
    <n v="7202.75"/>
    <d v="2025-07-25T00:00:00"/>
    <n v="-38"/>
    <x v="7"/>
    <x v="260"/>
    <s v="Fornecedores Vencidos"/>
    <d v="2025-09-01T00:00:00"/>
    <s v="Protestado"/>
    <s v="C"/>
  </r>
  <r>
    <n v="7534.06"/>
    <d v="2025-07-25T00:00:00"/>
    <n v="-38"/>
    <x v="7"/>
    <x v="240"/>
    <s v="Fornecedores Vencidos"/>
    <d v="2025-09-01T00:00:00"/>
    <s v="Não"/>
    <s v="C"/>
  </r>
  <r>
    <n v="9551.17"/>
    <d v="2025-07-25T00:00:00"/>
    <n v="-38"/>
    <x v="7"/>
    <x v="219"/>
    <s v="Fornecedores Vencidos"/>
    <d v="2025-09-01T00:00:00"/>
    <s v="Não"/>
    <s v="B"/>
  </r>
  <r>
    <n v="11869.04"/>
    <d v="2025-07-25T00:00:00"/>
    <n v="-38"/>
    <x v="7"/>
    <x v="261"/>
    <s v="Fornecedores Vencidos"/>
    <d v="2025-09-01T00:00:00"/>
    <s v="Não"/>
    <s v="C"/>
  </r>
  <r>
    <n v="12976.35"/>
    <d v="2025-07-25T00:00:00"/>
    <n v="-38"/>
    <x v="7"/>
    <x v="262"/>
    <s v="Fornecedores Vencidos"/>
    <d v="2025-09-01T00:00:00"/>
    <s v="Protestado"/>
    <s v="C"/>
  </r>
  <r>
    <n v="14130.59"/>
    <d v="2025-07-25T00:00:00"/>
    <n v="-38"/>
    <x v="7"/>
    <x v="263"/>
    <s v="Fornecedores Vencidos"/>
    <d v="2025-09-01T00:00:00"/>
    <s v="Não"/>
    <s v="C"/>
  </r>
  <r>
    <n v="817.08"/>
    <d v="2025-07-26T00:00:00"/>
    <n v="-37"/>
    <x v="7"/>
    <x v="189"/>
    <s v="Fornecedores Vencidos"/>
    <d v="2025-09-01T00:00:00"/>
    <s v="Protestado"/>
    <s v="A"/>
  </r>
  <r>
    <n v="816.63"/>
    <d v="2025-07-26T00:00:00"/>
    <n v="-37"/>
    <x v="7"/>
    <x v="180"/>
    <s v="Fornecedores Vencidos"/>
    <d v="2025-09-01T00:00:00"/>
    <s v="Não"/>
    <s v="C"/>
  </r>
  <r>
    <n v="1016.35"/>
    <d v="2025-07-27T00:00:00"/>
    <n v="-36"/>
    <x v="7"/>
    <x v="191"/>
    <s v="Fornecedores Vencidos"/>
    <d v="2025-09-01T00:00:00"/>
    <s v="Não"/>
    <s v="A"/>
  </r>
  <r>
    <n v="1192.31"/>
    <d v="2025-07-28T00:00:00"/>
    <n v="-35"/>
    <x v="7"/>
    <x v="264"/>
    <s v="Fornecedores Vencidos"/>
    <d v="2025-09-01T00:00:00"/>
    <s v="Protestado"/>
    <s v="C"/>
  </r>
  <r>
    <n v="1055.76"/>
    <d v="2025-07-27T00:00:00"/>
    <n v="-36"/>
    <x v="7"/>
    <x v="216"/>
    <s v="Fornecedores Vencidos"/>
    <d v="2025-09-01T00:00:00"/>
    <s v="Não"/>
    <s v="B"/>
  </r>
  <r>
    <n v="1408.71"/>
    <d v="2025-07-28T00:00:00"/>
    <n v="-35"/>
    <x v="7"/>
    <x v="265"/>
    <s v="Fornecedores Vencidos"/>
    <d v="2025-09-01T00:00:00"/>
    <s v="Protestado"/>
    <s v="C"/>
  </r>
  <r>
    <n v="1226.2"/>
    <d v="2025-07-28T00:00:00"/>
    <n v="-35"/>
    <x v="7"/>
    <x v="266"/>
    <s v="Fornecedores Vencidos"/>
    <d v="2025-09-01T00:00:00"/>
    <s v="Não"/>
    <s v="C"/>
  </r>
  <r>
    <n v="1324.64"/>
    <d v="2025-07-28T00:00:00"/>
    <n v="-35"/>
    <x v="7"/>
    <x v="267"/>
    <s v="Fornecedores Vencidos"/>
    <d v="2025-09-01T00:00:00"/>
    <s v="Não"/>
    <s v="C"/>
  </r>
  <r>
    <n v="1335.84"/>
    <d v="2025-07-26T00:00:00"/>
    <n v="-37"/>
    <x v="7"/>
    <x v="189"/>
    <s v="Fornecedores Vencidos"/>
    <d v="2025-09-01T00:00:00"/>
    <s v="Não"/>
    <s v="A"/>
  </r>
  <r>
    <n v="1552.92"/>
    <d v="2025-07-28T00:00:00"/>
    <n v="-35"/>
    <x v="7"/>
    <x v="268"/>
    <s v="Fornecedores Vencidos"/>
    <d v="2025-09-01T00:00:00"/>
    <s v="Protestado"/>
    <s v="C"/>
  </r>
  <r>
    <n v="1579.68"/>
    <d v="2025-07-26T00:00:00"/>
    <n v="-37"/>
    <x v="7"/>
    <x v="189"/>
    <s v="Fornecedores Vencidos"/>
    <d v="2025-09-01T00:00:00"/>
    <s v="Protestado"/>
    <s v="A"/>
  </r>
  <r>
    <n v="1485.62"/>
    <d v="2025-07-26T00:00:00"/>
    <n v="-37"/>
    <x v="7"/>
    <x v="216"/>
    <s v="Fornecedores Vencidos"/>
    <d v="2025-09-01T00:00:00"/>
    <s v="Não"/>
    <s v="B"/>
  </r>
  <r>
    <n v="1502.85"/>
    <d v="2025-07-26T00:00:00"/>
    <n v="-37"/>
    <x v="7"/>
    <x v="208"/>
    <s v="Fornecedores Vencidos"/>
    <d v="2025-09-01T00:00:00"/>
    <s v="Não"/>
    <s v="B"/>
  </r>
  <r>
    <n v="1552.58"/>
    <d v="2025-07-28T00:00:00"/>
    <n v="-35"/>
    <x v="7"/>
    <x v="221"/>
    <s v="Fornecedores Vencidos"/>
    <d v="2025-09-01T00:00:00"/>
    <s v="Não"/>
    <s v="C"/>
  </r>
  <r>
    <n v="1749.66"/>
    <d v="2025-07-28T00:00:00"/>
    <n v="-35"/>
    <x v="7"/>
    <x v="269"/>
    <s v="Fornecedores Vencidos"/>
    <d v="2025-09-01T00:00:00"/>
    <s v="Protestado"/>
    <s v="C"/>
  </r>
  <r>
    <n v="1744.24"/>
    <d v="2025-07-27T00:00:00"/>
    <n v="-36"/>
    <x v="7"/>
    <x v="191"/>
    <s v="Fornecedores Vencidos"/>
    <d v="2025-09-01T00:00:00"/>
    <s v="Não"/>
    <s v="A"/>
  </r>
  <r>
    <n v="1845.44"/>
    <d v="2025-07-28T00:00:00"/>
    <n v="-35"/>
    <x v="7"/>
    <x v="214"/>
    <s v="Fornecedores Vencidos"/>
    <d v="2025-09-01T00:00:00"/>
    <s v="Não"/>
    <s v="B"/>
  </r>
  <r>
    <n v="2239.42"/>
    <d v="2025-07-26T00:00:00"/>
    <n v="-37"/>
    <x v="7"/>
    <x v="189"/>
    <s v="Fornecedores Vencidos"/>
    <d v="2025-09-01T00:00:00"/>
    <s v="Protestado"/>
    <s v="A"/>
  </r>
  <r>
    <n v="2457.23"/>
    <d v="2025-07-28T00:00:00"/>
    <n v="-35"/>
    <x v="7"/>
    <x v="270"/>
    <s v="Fornecedores Vencidos"/>
    <d v="2025-09-01T00:00:00"/>
    <s v="Protestado"/>
    <s v="C"/>
  </r>
  <r>
    <n v="2796.43"/>
    <d v="2025-07-27T00:00:00"/>
    <n v="-36"/>
    <x v="7"/>
    <x v="271"/>
    <s v="Fornecedores Vencidos"/>
    <d v="2025-09-01T00:00:00"/>
    <s v="Protestado"/>
    <s v="C"/>
  </r>
  <r>
    <n v="2733.45"/>
    <d v="2025-07-28T00:00:00"/>
    <n v="-35"/>
    <x v="7"/>
    <x v="186"/>
    <s v="Fornecedores Vencidos"/>
    <d v="2025-09-01T00:00:00"/>
    <s v="Não"/>
    <s v="B"/>
  </r>
  <r>
    <n v="2895.63"/>
    <d v="2025-07-27T00:00:00"/>
    <n v="-36"/>
    <x v="7"/>
    <x v="272"/>
    <s v="Fornecedores Vencidos"/>
    <d v="2025-09-01T00:00:00"/>
    <s v="Protestado"/>
    <s v="C"/>
  </r>
  <r>
    <n v="3259.02"/>
    <d v="2025-07-28T00:00:00"/>
    <n v="-35"/>
    <x v="7"/>
    <x v="273"/>
    <s v="Fornecedores Vencidos"/>
    <d v="2025-09-01T00:00:00"/>
    <s v="Protestado"/>
    <s v="C"/>
  </r>
  <r>
    <n v="3508.65"/>
    <d v="2025-07-27T00:00:00"/>
    <n v="-36"/>
    <x v="7"/>
    <x v="191"/>
    <s v="Fornecedores Vencidos"/>
    <d v="2025-09-01T00:00:00"/>
    <s v="Não"/>
    <s v="A"/>
  </r>
  <r>
    <n v="3682.92"/>
    <d v="2025-07-27T00:00:00"/>
    <n v="-36"/>
    <x v="7"/>
    <x v="191"/>
    <s v="Fornecedores Vencidos"/>
    <d v="2025-09-01T00:00:00"/>
    <s v="Não"/>
    <s v="A"/>
  </r>
  <r>
    <n v="3991.67"/>
    <d v="2025-07-26T00:00:00"/>
    <n v="-37"/>
    <x v="7"/>
    <x v="189"/>
    <s v="Fornecedores Vencidos"/>
    <d v="2025-09-01T00:00:00"/>
    <s v="Protestado"/>
    <s v="A"/>
  </r>
  <r>
    <n v="4448.88"/>
    <d v="2025-07-26T00:00:00"/>
    <n v="-37"/>
    <x v="7"/>
    <x v="216"/>
    <s v="Fornecedores Vencidos"/>
    <d v="2025-09-01T00:00:00"/>
    <s v="Não"/>
    <s v="B"/>
  </r>
  <r>
    <n v="4524.9399999999996"/>
    <d v="2025-07-27T00:00:00"/>
    <n v="-36"/>
    <x v="7"/>
    <x v="274"/>
    <s v="Fornecedores Vencidos"/>
    <d v="2025-09-01T00:00:00"/>
    <s v="Não"/>
    <s v="C"/>
  </r>
  <r>
    <n v="5047.5200000000004"/>
    <d v="2025-07-28T00:00:00"/>
    <n v="-35"/>
    <x v="7"/>
    <x v="275"/>
    <s v="Fornecedores Vencidos"/>
    <d v="2025-09-01T00:00:00"/>
    <s v="Não"/>
    <s v="C"/>
  </r>
  <r>
    <n v="5662.12"/>
    <d v="2025-07-28T00:00:00"/>
    <n v="-35"/>
    <x v="7"/>
    <x v="214"/>
    <s v="Fornecedores Vencidos"/>
    <d v="2025-09-01T00:00:00"/>
    <s v="Não"/>
    <s v="B"/>
  </r>
  <r>
    <n v="5960.81"/>
    <d v="2025-07-28T00:00:00"/>
    <n v="-35"/>
    <x v="7"/>
    <x v="276"/>
    <s v="Fornecedores Vencidos"/>
    <d v="2025-09-01T00:00:00"/>
    <s v="Protestado"/>
    <s v="B"/>
  </r>
  <r>
    <n v="6332.06"/>
    <d v="2025-07-28T00:00:00"/>
    <n v="-35"/>
    <x v="7"/>
    <x v="277"/>
    <s v="Fornecedores Vencidos"/>
    <d v="2025-09-01T00:00:00"/>
    <s v="Protestado"/>
    <s v="C"/>
  </r>
  <r>
    <n v="8465.85"/>
    <d v="2025-07-27T00:00:00"/>
    <n v="-36"/>
    <x v="7"/>
    <x v="216"/>
    <s v="Fornecedores Vencidos"/>
    <d v="2025-09-01T00:00:00"/>
    <s v="Não"/>
    <s v="B"/>
  </r>
  <r>
    <n v="8913.4599999999991"/>
    <d v="2025-07-27T00:00:00"/>
    <n v="-36"/>
    <x v="7"/>
    <x v="191"/>
    <s v="Fornecedores Vencidos"/>
    <d v="2025-09-01T00:00:00"/>
    <s v="Não"/>
    <s v="A"/>
  </r>
  <r>
    <n v="12823.86"/>
    <d v="2025-07-27T00:00:00"/>
    <n v="-36"/>
    <x v="7"/>
    <x v="278"/>
    <s v="Fornecedores Vencidos"/>
    <d v="2025-09-01T00:00:00"/>
    <s v="Protestado"/>
    <s v="C"/>
  </r>
  <r>
    <n v="27311.78"/>
    <d v="2025-07-27T00:00:00"/>
    <n v="-36"/>
    <x v="7"/>
    <x v="189"/>
    <s v="Fornecedores Vencidos"/>
    <d v="2025-09-01T00:00:00"/>
    <s v="Protestado"/>
    <s v="A"/>
  </r>
  <r>
    <n v="1123.32"/>
    <d v="2025-07-29T00:00:00"/>
    <n v="-34"/>
    <x v="7"/>
    <x v="218"/>
    <s v="Fornecedores Vencidos"/>
    <d v="2025-09-01T00:00:00"/>
    <s v="Não"/>
    <s v="C"/>
  </r>
  <r>
    <n v="1323.21"/>
    <d v="2025-07-29T00:00:00"/>
    <n v="-34"/>
    <x v="7"/>
    <x v="230"/>
    <s v="Fornecedores Vencidos"/>
    <d v="2025-09-01T00:00:00"/>
    <s v="Não"/>
    <s v="C"/>
  </r>
  <r>
    <n v="2316.1799999999998"/>
    <d v="2025-07-29T00:00:00"/>
    <n v="-34"/>
    <x v="7"/>
    <x v="279"/>
    <s v="Fornecedores Vencidos"/>
    <d v="2025-09-01T00:00:00"/>
    <s v="Protestado"/>
    <s v="C"/>
  </r>
  <r>
    <n v="2362.65"/>
    <d v="2025-07-29T00:00:00"/>
    <n v="-34"/>
    <x v="7"/>
    <x v="249"/>
    <s v="Fornecedores Vencidos"/>
    <d v="2025-09-01T00:00:00"/>
    <s v="Não"/>
    <s v="C"/>
  </r>
  <r>
    <n v="2635.29"/>
    <d v="2025-07-29T00:00:00"/>
    <n v="-34"/>
    <x v="7"/>
    <x v="280"/>
    <s v="Fornecedores Vencidos"/>
    <d v="2025-09-01T00:00:00"/>
    <s v="Protestado"/>
    <s v="C"/>
  </r>
  <r>
    <n v="2669.75"/>
    <d v="2025-07-29T00:00:00"/>
    <n v="-34"/>
    <x v="7"/>
    <x v="281"/>
    <s v="Fornecedores Vencidos"/>
    <d v="2025-09-01T00:00:00"/>
    <s v="Não"/>
    <s v="C"/>
  </r>
  <r>
    <n v="2728.57"/>
    <d v="2025-07-29T00:00:00"/>
    <n v="-34"/>
    <x v="7"/>
    <x v="204"/>
    <s v="Fornecedores Vencidos"/>
    <d v="2025-09-01T00:00:00"/>
    <s v="Não"/>
    <s v="A"/>
  </r>
  <r>
    <n v="3597.69"/>
    <d v="2025-07-29T00:00:00"/>
    <n v="-34"/>
    <x v="7"/>
    <x v="178"/>
    <s v="Fornecedores Vencidos"/>
    <d v="2025-09-01T00:00:00"/>
    <s v="Não"/>
    <s v="B"/>
  </r>
  <r>
    <n v="4418.75"/>
    <d v="2025-07-29T00:00:00"/>
    <n v="-34"/>
    <x v="7"/>
    <x v="208"/>
    <s v="Fornecedores Vencidos"/>
    <d v="2025-09-01T00:00:00"/>
    <s v="Não"/>
    <s v="B"/>
  </r>
  <r>
    <n v="4809.4399999999996"/>
    <d v="2025-07-29T00:00:00"/>
    <n v="-34"/>
    <x v="7"/>
    <x v="246"/>
    <s v="Fornecedores Vencidos"/>
    <d v="2025-09-01T00:00:00"/>
    <s v="Protestado"/>
    <s v="C"/>
  </r>
  <r>
    <n v="5284.9"/>
    <d v="2025-07-29T00:00:00"/>
    <n v="-34"/>
    <x v="7"/>
    <x v="208"/>
    <s v="Fornecedores Vencidos"/>
    <d v="2025-09-01T00:00:00"/>
    <s v="Não"/>
    <s v="B"/>
  </r>
  <r>
    <n v="5524.74"/>
    <d v="2025-07-29T00:00:00"/>
    <n v="-34"/>
    <x v="7"/>
    <x v="272"/>
    <s v="Fornecedores Vencidos"/>
    <d v="2025-09-01T00:00:00"/>
    <s v="Protestado"/>
    <s v="C"/>
  </r>
  <r>
    <n v="6286.4"/>
    <d v="2025-07-29T00:00:00"/>
    <n v="-34"/>
    <x v="7"/>
    <x v="282"/>
    <s v="Fornecedores Vencidos"/>
    <d v="2025-09-01T00:00:00"/>
    <s v="Protestado"/>
    <s v="C"/>
  </r>
  <r>
    <n v="7032.44"/>
    <d v="2025-07-29T00:00:00"/>
    <n v="-34"/>
    <x v="7"/>
    <x v="173"/>
    <s v="Fornecedores Vencidos"/>
    <d v="2025-09-01T00:00:00"/>
    <s v="Não"/>
    <s v="A"/>
  </r>
  <r>
    <n v="340.87"/>
    <d v="2025-07-30T00:00:00"/>
    <n v="-33"/>
    <x v="7"/>
    <x v="179"/>
    <s v="Fornecedores Vencidos"/>
    <d v="2025-09-01T00:00:00"/>
    <s v="Não"/>
    <s v="C"/>
  </r>
  <r>
    <n v="369.6"/>
    <d v="2025-07-30T00:00:00"/>
    <n v="-33"/>
    <x v="7"/>
    <x v="264"/>
    <s v="Fornecedores Vencidos"/>
    <d v="2025-09-01T00:00:00"/>
    <s v="Não"/>
    <s v="C"/>
  </r>
  <r>
    <n v="414.18"/>
    <d v="2025-07-30T00:00:00"/>
    <n v="-33"/>
    <x v="7"/>
    <x v="206"/>
    <s v="Fornecedores Vencidos"/>
    <d v="2025-09-01T00:00:00"/>
    <s v="Não"/>
    <s v="C"/>
  </r>
  <r>
    <n v="418.47"/>
    <d v="2025-07-30T00:00:00"/>
    <n v="-33"/>
    <x v="7"/>
    <x v="283"/>
    <s v="Fornecedores Vencidos"/>
    <d v="2025-09-01T00:00:00"/>
    <s v="Não"/>
    <s v="C"/>
  </r>
  <r>
    <n v="478.66"/>
    <d v="2025-07-30T00:00:00"/>
    <n v="-33"/>
    <x v="7"/>
    <x v="179"/>
    <s v="Fornecedores Vencidos"/>
    <d v="2025-09-01T00:00:00"/>
    <s v="Não"/>
    <s v="C"/>
  </r>
  <r>
    <n v="517.66999999999996"/>
    <d v="2025-07-30T00:00:00"/>
    <n v="-33"/>
    <x v="7"/>
    <x v="244"/>
    <s v="Fornecedores Vencidos"/>
    <d v="2025-09-01T00:00:00"/>
    <s v="Não"/>
    <s v="C"/>
  </r>
  <r>
    <n v="518.33000000000004"/>
    <d v="2025-07-30T00:00:00"/>
    <n v="-33"/>
    <x v="7"/>
    <x v="284"/>
    <s v="Fornecedores Vencidos"/>
    <d v="2025-09-01T00:00:00"/>
    <s v="Não"/>
    <s v="C"/>
  </r>
  <r>
    <n v="606"/>
    <d v="2025-07-30T00:00:00"/>
    <n v="-33"/>
    <x v="7"/>
    <x v="206"/>
    <s v="Fornecedores Vencidos"/>
    <d v="2025-09-01T00:00:00"/>
    <s v="Não"/>
    <s v="C"/>
  </r>
  <r>
    <n v="682.69"/>
    <d v="2025-07-30T00:00:00"/>
    <n v="-33"/>
    <x v="7"/>
    <x v="230"/>
    <s v="Fornecedores Vencidos"/>
    <d v="2025-09-01T00:00:00"/>
    <s v="Não"/>
    <s v="C"/>
  </r>
  <r>
    <n v="726.77"/>
    <d v="2025-07-30T00:00:00"/>
    <n v="-33"/>
    <x v="7"/>
    <x v="285"/>
    <s v="Fornecedores Vencidos"/>
    <d v="2025-09-01T00:00:00"/>
    <s v="Não"/>
    <s v="C"/>
  </r>
  <r>
    <n v="802.67"/>
    <d v="2025-07-30T00:00:00"/>
    <n v="-33"/>
    <x v="7"/>
    <x v="176"/>
    <s v="Fornecedores Vencidos"/>
    <d v="2025-09-01T00:00:00"/>
    <s v="Não"/>
    <s v="C"/>
  </r>
  <r>
    <n v="1144.6400000000001"/>
    <d v="2025-07-30T00:00:00"/>
    <n v="-33"/>
    <x v="7"/>
    <x v="286"/>
    <s v="Fornecedores Vencidos"/>
    <d v="2025-09-01T00:00:00"/>
    <s v="Não"/>
    <s v="C"/>
  </r>
  <r>
    <n v="1184.22"/>
    <d v="2025-07-30T00:00:00"/>
    <n v="-33"/>
    <x v="7"/>
    <x v="179"/>
    <s v="Fornecedores Vencidos"/>
    <d v="2025-09-01T00:00:00"/>
    <s v="Não"/>
    <s v="C"/>
  </r>
  <r>
    <n v="1404.92"/>
    <d v="2025-07-30T00:00:00"/>
    <n v="-33"/>
    <x v="7"/>
    <x v="179"/>
    <s v="Fornecedores Vencidos"/>
    <d v="2025-09-01T00:00:00"/>
    <s v="Protestado"/>
    <s v="C"/>
  </r>
  <r>
    <n v="1568.9"/>
    <d v="2025-07-30T00:00:00"/>
    <n v="-33"/>
    <x v="7"/>
    <x v="287"/>
    <s v="Fornecedores Vencidos"/>
    <d v="2025-09-01T00:00:00"/>
    <s v="Protestado"/>
    <s v="C"/>
  </r>
  <r>
    <n v="1687.16"/>
    <d v="2025-07-30T00:00:00"/>
    <n v="-33"/>
    <x v="7"/>
    <x v="270"/>
    <s v="Fornecedores Vencidos"/>
    <d v="2025-09-01T00:00:00"/>
    <s v="Protestado"/>
    <s v="C"/>
  </r>
  <r>
    <n v="1932.63"/>
    <d v="2025-07-30T00:00:00"/>
    <n v="-33"/>
    <x v="7"/>
    <x v="246"/>
    <s v="Fornecedores Vencidos"/>
    <d v="2025-09-01T00:00:00"/>
    <s v="Não"/>
    <s v="C"/>
  </r>
  <r>
    <n v="1997.2"/>
    <d v="2025-07-30T00:00:00"/>
    <n v="-33"/>
    <x v="7"/>
    <x v="204"/>
    <s v="Fornecedores Vencidos"/>
    <d v="2025-09-01T00:00:00"/>
    <s v="Não"/>
    <s v="A"/>
  </r>
  <r>
    <n v="2268.61"/>
    <d v="2025-07-30T00:00:00"/>
    <n v="-33"/>
    <x v="7"/>
    <x v="233"/>
    <s v="Fornecedores Vencidos"/>
    <d v="2025-09-01T00:00:00"/>
    <s v="Não"/>
    <s v="C"/>
  </r>
  <r>
    <n v="2330.21"/>
    <d v="2025-07-30T00:00:00"/>
    <n v="-33"/>
    <x v="7"/>
    <x v="234"/>
    <s v="Fornecedores Vencidos"/>
    <d v="2025-09-01T00:00:00"/>
    <s v="Não"/>
    <s v="C"/>
  </r>
  <r>
    <n v="2400.37"/>
    <d v="2025-07-30T00:00:00"/>
    <n v="-33"/>
    <x v="7"/>
    <x v="230"/>
    <s v="Fornecedores Vencidos"/>
    <d v="2025-09-01T00:00:00"/>
    <s v="Não"/>
    <s v="C"/>
  </r>
  <r>
    <n v="2663.63"/>
    <d v="2025-07-30T00:00:00"/>
    <n v="-33"/>
    <x v="7"/>
    <x v="288"/>
    <s v="Fornecedores Vencidos"/>
    <d v="2025-09-01T00:00:00"/>
    <s v="Protestado"/>
    <s v="C"/>
  </r>
  <r>
    <n v="2905.11"/>
    <d v="2025-07-30T00:00:00"/>
    <n v="-33"/>
    <x v="7"/>
    <x v="251"/>
    <s v="Fornecedores Vencidos"/>
    <d v="2025-09-01T00:00:00"/>
    <s v="Não"/>
    <s v="C"/>
  </r>
  <r>
    <n v="3379.71"/>
    <d v="2025-07-30T00:00:00"/>
    <n v="-33"/>
    <x v="7"/>
    <x v="204"/>
    <s v="Fornecedores Vencidos"/>
    <d v="2025-09-01T00:00:00"/>
    <s v="Não"/>
    <s v="A"/>
  </r>
  <r>
    <n v="3651.7"/>
    <d v="2025-07-30T00:00:00"/>
    <n v="-33"/>
    <x v="7"/>
    <x v="213"/>
    <s v="Fornecedores Vencidos"/>
    <d v="2025-09-01T00:00:00"/>
    <s v="Não"/>
    <s v="C"/>
  </r>
  <r>
    <n v="3632.26"/>
    <d v="2025-07-30T00:00:00"/>
    <n v="-33"/>
    <x v="7"/>
    <x v="194"/>
    <s v="Fornecedores Vencidos"/>
    <d v="2025-09-01T00:00:00"/>
    <s v="Não"/>
    <s v="B"/>
  </r>
  <r>
    <n v="3775.11"/>
    <d v="2025-07-30T00:00:00"/>
    <n v="-33"/>
    <x v="7"/>
    <x v="236"/>
    <s v="Fornecedores Vencidos"/>
    <d v="2025-09-01T00:00:00"/>
    <s v="Não"/>
    <s v="C"/>
  </r>
  <r>
    <n v="3838.44"/>
    <d v="2025-07-30T00:00:00"/>
    <n v="-33"/>
    <x v="7"/>
    <x v="204"/>
    <s v="Fornecedores Vencidos"/>
    <d v="2025-09-01T00:00:00"/>
    <s v="Não"/>
    <s v="A"/>
  </r>
  <r>
    <n v="4228.37"/>
    <d v="2025-07-30T00:00:00"/>
    <n v="-33"/>
    <x v="7"/>
    <x v="173"/>
    <s v="Fornecedores Vencidos"/>
    <d v="2025-09-01T00:00:00"/>
    <s v="Não"/>
    <s v="A"/>
  </r>
  <r>
    <n v="4288.79"/>
    <d v="2025-07-30T00:00:00"/>
    <n v="-33"/>
    <x v="7"/>
    <x v="208"/>
    <s v="Fornecedores Vencidos"/>
    <d v="2025-09-01T00:00:00"/>
    <s v="Não"/>
    <s v="B"/>
  </r>
  <r>
    <n v="4646.59"/>
    <d v="2025-07-30T00:00:00"/>
    <n v="-33"/>
    <x v="7"/>
    <x v="191"/>
    <s v="Fornecedores Vencidos"/>
    <d v="2025-09-01T00:00:00"/>
    <s v="Não"/>
    <s v="A"/>
  </r>
  <r>
    <n v="5560.5"/>
    <d v="2025-07-30T00:00:00"/>
    <n v="-33"/>
    <x v="7"/>
    <x v="289"/>
    <s v="Fornecedores Vencidos"/>
    <d v="2025-09-01T00:00:00"/>
    <s v="Protestado"/>
    <s v="C"/>
  </r>
  <r>
    <n v="6460.34"/>
    <d v="2025-07-30T00:00:00"/>
    <n v="-33"/>
    <x v="7"/>
    <x v="191"/>
    <s v="Fornecedores Vencidos"/>
    <d v="2025-09-01T00:00:00"/>
    <s v="Não"/>
    <s v="A"/>
  </r>
  <r>
    <n v="412.1"/>
    <d v="2025-07-31T00:00:00"/>
    <n v="-32"/>
    <x v="7"/>
    <x v="189"/>
    <s v="Fornecedores Vencidos"/>
    <d v="2025-09-01T00:00:00"/>
    <s v="Protestado"/>
    <s v="A"/>
  </r>
  <r>
    <n v="305.06"/>
    <d v="2025-07-31T00:00:00"/>
    <n v="-32"/>
    <x v="7"/>
    <x v="185"/>
    <s v="Fornecedores Vencidos"/>
    <d v="2025-09-01T00:00:00"/>
    <s v="Não"/>
    <s v="B"/>
  </r>
  <r>
    <n v="342"/>
    <d v="2025-07-31T00:00:00"/>
    <n v="-32"/>
    <x v="7"/>
    <x v="246"/>
    <s v="Fornecedores Vencidos"/>
    <d v="2025-09-01T00:00:00"/>
    <s v="Não"/>
    <s v="C"/>
  </r>
  <r>
    <n v="490.4"/>
    <d v="2025-07-31T00:00:00"/>
    <n v="-32"/>
    <x v="7"/>
    <x v="290"/>
    <s v="Fornecedores Vencidos"/>
    <d v="2025-09-01T00:00:00"/>
    <s v="Não"/>
    <s v="C"/>
  </r>
  <r>
    <n v="530"/>
    <d v="2025-07-31T00:00:00"/>
    <n v="-32"/>
    <x v="7"/>
    <x v="211"/>
    <s v="Fornecedores Vencidos"/>
    <d v="2025-09-01T00:00:00"/>
    <s v="Não"/>
    <s v="C"/>
  </r>
  <r>
    <n v="648.82000000000005"/>
    <d v="2025-07-31T00:00:00"/>
    <n v="-32"/>
    <x v="7"/>
    <x v="291"/>
    <s v="Fornecedores Vencidos"/>
    <d v="2025-09-01T00:00:00"/>
    <s v="Não"/>
    <s v="C"/>
  </r>
  <r>
    <n v="719.25"/>
    <d v="2025-07-31T00:00:00"/>
    <n v="-32"/>
    <x v="7"/>
    <x v="292"/>
    <s v="Fornecedores Vencidos"/>
    <d v="2025-09-01T00:00:00"/>
    <s v="Não"/>
    <s v="C"/>
  </r>
  <r>
    <n v="720.76"/>
    <d v="2025-07-31T00:00:00"/>
    <n v="-32"/>
    <x v="7"/>
    <x v="293"/>
    <s v="Fornecedores Vencidos"/>
    <d v="2025-09-01T00:00:00"/>
    <s v="Não"/>
    <s v="C"/>
  </r>
  <r>
    <n v="914.88"/>
    <d v="2025-07-31T00:00:00"/>
    <n v="-32"/>
    <x v="7"/>
    <x v="294"/>
    <s v="Fornecedores Vencidos"/>
    <d v="2025-09-01T00:00:00"/>
    <s v="Não"/>
    <s v="C"/>
  </r>
  <r>
    <n v="1061.33"/>
    <d v="2025-07-31T00:00:00"/>
    <n v="-32"/>
    <x v="7"/>
    <x v="230"/>
    <s v="Fornecedores Vencidos"/>
    <d v="2025-09-01T00:00:00"/>
    <s v="Não"/>
    <s v="C"/>
  </r>
  <r>
    <n v="1230.32"/>
    <d v="2025-07-31T00:00:00"/>
    <n v="-32"/>
    <x v="7"/>
    <x v="295"/>
    <s v="Fornecedores Vencidos"/>
    <d v="2025-09-01T00:00:00"/>
    <s v="Protestado"/>
    <s v="C"/>
  </r>
  <r>
    <n v="1230.32"/>
    <d v="2025-07-31T00:00:00"/>
    <n v="-32"/>
    <x v="7"/>
    <x v="295"/>
    <s v="Fornecedores Vencidos"/>
    <d v="2025-09-01T00:00:00"/>
    <s v="Protestado"/>
    <s v="C"/>
  </r>
  <r>
    <n v="1104.23"/>
    <d v="2025-07-31T00:00:00"/>
    <n v="-32"/>
    <x v="7"/>
    <x v="200"/>
    <s v="Fornecedores Vencidos"/>
    <d v="2025-09-01T00:00:00"/>
    <s v="Não"/>
    <s v="C"/>
  </r>
  <r>
    <n v="1161.95"/>
    <d v="2025-07-31T00:00:00"/>
    <n v="-32"/>
    <x v="7"/>
    <x v="206"/>
    <s v="Fornecedores Vencidos"/>
    <d v="2025-09-01T00:00:00"/>
    <s v="Não"/>
    <s v="C"/>
  </r>
  <r>
    <n v="1180"/>
    <d v="2025-07-31T00:00:00"/>
    <n v="-32"/>
    <x v="7"/>
    <x v="296"/>
    <s v="Fornecedores Vencidos"/>
    <d v="2025-09-01T00:00:00"/>
    <s v="Não"/>
    <s v="C"/>
  </r>
  <r>
    <n v="1361.36"/>
    <d v="2025-07-31T00:00:00"/>
    <n v="-32"/>
    <x v="7"/>
    <x v="254"/>
    <s v="Fornecedores Vencidos"/>
    <d v="2025-09-01T00:00:00"/>
    <s v="Não"/>
    <s v="C"/>
  </r>
  <r>
    <n v="1465"/>
    <d v="2025-07-31T00:00:00"/>
    <n v="-32"/>
    <x v="7"/>
    <x v="297"/>
    <s v="Fornecedores Vencidos"/>
    <d v="2025-09-01T00:00:00"/>
    <s v="Não"/>
    <s v="C"/>
  </r>
  <r>
    <n v="1823.89"/>
    <d v="2025-07-31T00:00:00"/>
    <n v="-32"/>
    <x v="7"/>
    <x v="182"/>
    <s v="Fornecedores Vencidos"/>
    <d v="2025-09-01T00:00:00"/>
    <s v="Protestado"/>
    <s v="C"/>
  </r>
  <r>
    <n v="1824.4"/>
    <d v="2025-07-31T00:00:00"/>
    <n v="-32"/>
    <x v="7"/>
    <x v="298"/>
    <s v="Fornecedores Vencidos"/>
    <d v="2025-09-01T00:00:00"/>
    <s v="Protestado"/>
    <s v="C"/>
  </r>
  <r>
    <n v="1778.28"/>
    <d v="2025-07-31T00:00:00"/>
    <n v="-32"/>
    <x v="7"/>
    <x v="293"/>
    <s v="Fornecedores Vencidos"/>
    <d v="2025-09-01T00:00:00"/>
    <s v="Não"/>
    <s v="C"/>
  </r>
  <r>
    <n v="1854.88"/>
    <d v="2025-07-31T00:00:00"/>
    <n v="-32"/>
    <x v="7"/>
    <x v="193"/>
    <s v="Fornecedores Vencidos"/>
    <d v="2025-09-01T00:00:00"/>
    <s v="Não"/>
    <s v="C"/>
  </r>
  <r>
    <n v="2058.2800000000002"/>
    <d v="2025-07-31T00:00:00"/>
    <n v="-32"/>
    <x v="7"/>
    <x v="299"/>
    <s v="Fornecedores Vencidos"/>
    <d v="2025-09-01T00:00:00"/>
    <s v="Protestado"/>
    <s v="C"/>
  </r>
  <r>
    <n v="1942.88"/>
    <d v="2025-07-31T00:00:00"/>
    <n v="-32"/>
    <x v="7"/>
    <x v="239"/>
    <s v="Fornecedores Vencidos"/>
    <d v="2025-09-01T00:00:00"/>
    <s v="Não"/>
    <s v="C"/>
  </r>
  <r>
    <n v="2103.11"/>
    <d v="2025-07-31T00:00:00"/>
    <n v="-32"/>
    <x v="7"/>
    <x v="200"/>
    <s v="Fornecedores Vencidos"/>
    <d v="2025-09-01T00:00:00"/>
    <s v="Não"/>
    <s v="C"/>
  </r>
  <r>
    <n v="3114.34"/>
    <d v="2025-07-31T00:00:00"/>
    <n v="-32"/>
    <x v="7"/>
    <x v="300"/>
    <s v="Fornecedores Vencidos"/>
    <d v="2025-09-01T00:00:00"/>
    <s v="Não"/>
    <s v="C"/>
  </r>
  <r>
    <n v="4080"/>
    <d v="2025-07-31T00:00:00"/>
    <n v="-32"/>
    <x v="7"/>
    <x v="301"/>
    <s v="Fornecedores Vencidos"/>
    <d v="2025-09-01T00:00:00"/>
    <s v="Não"/>
    <s v="C"/>
  </r>
  <r>
    <n v="4137.87"/>
    <d v="2025-07-31T00:00:00"/>
    <n v="-32"/>
    <x v="7"/>
    <x v="204"/>
    <s v="Fornecedores Vencidos"/>
    <d v="2025-09-01T00:00:00"/>
    <s v="Não"/>
    <s v="A"/>
  </r>
  <r>
    <n v="4463.34"/>
    <d v="2025-07-31T00:00:00"/>
    <n v="-32"/>
    <x v="7"/>
    <x v="295"/>
    <s v="Fornecedores Vencidos"/>
    <d v="2025-09-01T00:00:00"/>
    <s v="Protestado"/>
    <s v="C"/>
  </r>
  <r>
    <n v="6082.99"/>
    <d v="2025-07-31T00:00:00"/>
    <n v="-32"/>
    <x v="7"/>
    <x v="204"/>
    <s v="Fornecedores Vencidos"/>
    <d v="2025-09-01T00:00:00"/>
    <s v="Não"/>
    <s v="A"/>
  </r>
  <r>
    <n v="6368.07"/>
    <d v="2025-07-31T00:00:00"/>
    <n v="-32"/>
    <x v="7"/>
    <x v="258"/>
    <s v="Fornecedores Vencidos"/>
    <d v="2025-09-01T00:00:00"/>
    <s v="Protestado"/>
    <s v="C"/>
  </r>
  <r>
    <n v="6678.95"/>
    <d v="2025-07-31T00:00:00"/>
    <n v="-32"/>
    <x v="7"/>
    <x v="269"/>
    <s v="Fornecedores Vencidos"/>
    <d v="2025-09-01T00:00:00"/>
    <s v="Protestado"/>
    <s v="C"/>
  </r>
  <r>
    <n v="6905.5"/>
    <d v="2025-07-31T00:00:00"/>
    <n v="-32"/>
    <x v="7"/>
    <x v="206"/>
    <s v="Fornecedores Vencidos"/>
    <d v="2025-09-01T00:00:00"/>
    <s v="Não"/>
    <s v="C"/>
  </r>
  <r>
    <n v="391.13"/>
    <d v="2025-08-01T00:00:00"/>
    <n v="-31"/>
    <x v="7"/>
    <x v="189"/>
    <s v="Fornecedores Vencidos"/>
    <d v="2025-09-01T00:00:00"/>
    <s v="Protestado"/>
    <s v="A"/>
  </r>
  <r>
    <n v="357.35"/>
    <d v="2025-08-01T00:00:00"/>
    <n v="-31"/>
    <x v="7"/>
    <x v="302"/>
    <s v="Fornecedores Vencidos"/>
    <d v="2025-09-01T00:00:00"/>
    <s v="Não"/>
    <s v="C"/>
  </r>
  <r>
    <n v="418.15"/>
    <d v="2025-08-01T00:00:00"/>
    <n v="-31"/>
    <x v="7"/>
    <x v="225"/>
    <s v="Fornecedores Vencidos"/>
    <d v="2025-09-01T00:00:00"/>
    <s v="Não"/>
    <s v="C"/>
  </r>
  <r>
    <n v="477.98"/>
    <d v="2025-08-01T00:00:00"/>
    <n v="-31"/>
    <x v="7"/>
    <x v="303"/>
    <s v="Fornecedores Vencidos"/>
    <d v="2025-09-01T00:00:00"/>
    <s v="Não"/>
    <s v="C"/>
  </r>
  <r>
    <n v="969.95"/>
    <d v="2025-08-01T00:00:00"/>
    <n v="-31"/>
    <x v="7"/>
    <x v="304"/>
    <s v="Fornecedores Vencidos"/>
    <d v="2025-09-01T00:00:00"/>
    <s v="Não"/>
    <s v="B"/>
  </r>
  <r>
    <n v="1113.96"/>
    <d v="2025-08-01T00:00:00"/>
    <n v="-31"/>
    <x v="7"/>
    <x v="305"/>
    <s v="Fornecedores Vencidos"/>
    <d v="2025-09-01T00:00:00"/>
    <s v="Não"/>
    <s v="C"/>
  </r>
  <r>
    <n v="1104.8800000000001"/>
    <d v="2025-08-01T00:00:00"/>
    <n v="-31"/>
    <x v="7"/>
    <x v="206"/>
    <s v="Fornecedores Vencidos"/>
    <d v="2025-09-01T00:00:00"/>
    <s v="Não"/>
    <s v="C"/>
  </r>
  <r>
    <n v="1526.25"/>
    <d v="2025-08-01T00:00:00"/>
    <n v="-31"/>
    <x v="7"/>
    <x v="189"/>
    <s v="Fornecedores Vencidos"/>
    <d v="2025-09-01T00:00:00"/>
    <s v="Protestado"/>
    <s v="A"/>
  </r>
  <r>
    <n v="1384.07"/>
    <d v="2025-08-01T00:00:00"/>
    <n v="-31"/>
    <x v="7"/>
    <x v="306"/>
    <s v="Fornecedores Vencidos"/>
    <d v="2025-09-01T00:00:00"/>
    <s v="Não"/>
    <s v="C"/>
  </r>
  <r>
    <n v="1531.5"/>
    <d v="2025-08-01T00:00:00"/>
    <n v="-31"/>
    <x v="7"/>
    <x v="304"/>
    <s v="Fornecedores Vencidos"/>
    <d v="2025-09-01T00:00:00"/>
    <s v="Não"/>
    <s v="B"/>
  </r>
  <r>
    <n v="1538.86"/>
    <d v="2025-08-01T00:00:00"/>
    <n v="-31"/>
    <x v="7"/>
    <x v="179"/>
    <s v="Fornecedores Vencidos"/>
    <d v="2025-09-01T00:00:00"/>
    <s v="Não"/>
    <s v="C"/>
  </r>
  <r>
    <n v="1648.37"/>
    <d v="2025-08-01T00:00:00"/>
    <n v="-31"/>
    <x v="7"/>
    <x v="307"/>
    <s v="Fornecedores Vencidos"/>
    <d v="2025-09-01T00:00:00"/>
    <s v="Não"/>
    <s v="C"/>
  </r>
  <r>
    <n v="2131.38"/>
    <d v="2025-08-01T00:00:00"/>
    <n v="-31"/>
    <x v="7"/>
    <x v="189"/>
    <s v="Fornecedores Vencidos"/>
    <d v="2025-09-01T00:00:00"/>
    <s v="Protestado"/>
    <s v="A"/>
  </r>
  <r>
    <n v="18000"/>
    <d v="2025-08-01T00:00:00"/>
    <n v="-31"/>
    <x v="7"/>
    <x v="304"/>
    <s v="Fornecedores Vencidos"/>
    <d v="2025-09-01T00:00:00"/>
    <s v="Não"/>
    <s v="B"/>
  </r>
  <r>
    <n v="21300"/>
    <d v="2025-08-15T00:00:00"/>
    <n v="-17"/>
    <x v="2"/>
    <x v="304"/>
    <s v="Fornecedores Vencidos"/>
    <d v="2025-09-01T00:00:00"/>
    <s v="Não"/>
    <s v="B"/>
  </r>
  <r>
    <n v="2144.1"/>
    <d v="2025-08-01T00:00:00"/>
    <n v="-31"/>
    <x v="7"/>
    <x v="304"/>
    <s v="Fornecedores Vencidos"/>
    <d v="2025-09-01T00:00:00"/>
    <s v="Não"/>
    <s v="B"/>
  </r>
  <r>
    <n v="2449.5300000000002"/>
    <d v="2025-08-01T00:00:00"/>
    <n v="-31"/>
    <x v="7"/>
    <x v="308"/>
    <s v="Fornecedores Vencidos"/>
    <d v="2025-09-01T00:00:00"/>
    <s v="Não"/>
    <s v="C"/>
  </r>
  <r>
    <n v="3004.4"/>
    <d v="2025-08-01T00:00:00"/>
    <n v="-31"/>
    <x v="7"/>
    <x v="309"/>
    <s v="Fornecedores Vencidos"/>
    <d v="2025-09-01T00:00:00"/>
    <s v="Não"/>
    <s v="C"/>
  </r>
  <r>
    <n v="3525.18"/>
    <d v="2025-08-01T00:00:00"/>
    <n v="-31"/>
    <x v="7"/>
    <x v="206"/>
    <s v="Fornecedores Vencidos"/>
    <d v="2025-09-01T00:00:00"/>
    <s v="Não"/>
    <s v="C"/>
  </r>
  <r>
    <n v="4307.71"/>
    <d v="2025-08-01T00:00:00"/>
    <n v="-31"/>
    <x v="7"/>
    <x v="293"/>
    <s v="Fornecedores Vencidos"/>
    <d v="2025-09-01T00:00:00"/>
    <s v="Não"/>
    <s v="C"/>
  </r>
  <r>
    <n v="5049.5"/>
    <d v="2025-08-01T00:00:00"/>
    <n v="-31"/>
    <x v="7"/>
    <x v="214"/>
    <s v="Fornecedores Vencidos"/>
    <d v="2025-09-01T00:00:00"/>
    <s v="Não"/>
    <s v="B"/>
  </r>
  <r>
    <n v="5264.03"/>
    <d v="2025-08-01T00:00:00"/>
    <n v="-31"/>
    <x v="7"/>
    <x v="191"/>
    <s v="Fornecedores Vencidos"/>
    <d v="2025-09-01T00:00:00"/>
    <s v="Não"/>
    <s v="A"/>
  </r>
  <r>
    <n v="8183.09"/>
    <d v="2025-08-01T00:00:00"/>
    <n v="-31"/>
    <x v="7"/>
    <x v="191"/>
    <s v="Fornecedores Vencidos"/>
    <d v="2025-09-01T00:00:00"/>
    <s v="Não"/>
    <s v="A"/>
  </r>
  <r>
    <n v="865.98"/>
    <d v="2025-08-03T00:00:00"/>
    <n v="-29"/>
    <x v="2"/>
    <x v="191"/>
    <s v="Fornecedores Vencidos"/>
    <d v="2025-09-01T00:00:00"/>
    <s v="Não"/>
    <s v="A"/>
  </r>
  <r>
    <n v="1013.46"/>
    <d v="2025-08-04T00:00:00"/>
    <n v="-28"/>
    <x v="2"/>
    <x v="310"/>
    <s v="Fornecedores Vencidos"/>
    <d v="2025-09-01T00:00:00"/>
    <s v="Não"/>
    <s v="C"/>
  </r>
  <r>
    <n v="1048.3900000000001"/>
    <d v="2025-08-04T00:00:00"/>
    <n v="-28"/>
    <x v="2"/>
    <x v="264"/>
    <s v="Fornecedores Vencidos"/>
    <d v="2025-09-01T00:00:00"/>
    <s v="Não"/>
    <s v="C"/>
  </r>
  <r>
    <n v="1293.72"/>
    <d v="2025-08-03T00:00:00"/>
    <n v="-29"/>
    <x v="2"/>
    <x v="189"/>
    <s v="Fornecedores Vencidos"/>
    <d v="2025-09-01T00:00:00"/>
    <s v="Protestado"/>
    <s v="A"/>
  </r>
  <r>
    <n v="1138.27"/>
    <d v="2025-08-04T00:00:00"/>
    <n v="-28"/>
    <x v="2"/>
    <x v="311"/>
    <s v="Fornecedores Vencidos"/>
    <d v="2025-09-01T00:00:00"/>
    <s v="Não"/>
    <s v="C"/>
  </r>
  <r>
    <n v="1204.46"/>
    <d v="2025-08-04T00:00:00"/>
    <n v="-28"/>
    <x v="2"/>
    <x v="312"/>
    <s v="Fornecedores Vencidos"/>
    <d v="2025-09-01T00:00:00"/>
    <s v="Não"/>
    <s v="C"/>
  </r>
  <r>
    <n v="1438.53"/>
    <d v="2025-08-04T00:00:00"/>
    <n v="-28"/>
    <x v="2"/>
    <x v="189"/>
    <s v="Fornecedores Vencidos"/>
    <d v="2025-09-01T00:00:00"/>
    <s v="Protestado"/>
    <s v="A"/>
  </r>
  <r>
    <n v="1700.01"/>
    <d v="2025-08-04T00:00:00"/>
    <n v="-28"/>
    <x v="2"/>
    <x v="218"/>
    <s v="Fornecedores Vencidos"/>
    <d v="2025-09-01T00:00:00"/>
    <s v="Não"/>
    <s v="C"/>
  </r>
  <r>
    <n v="1820.85"/>
    <d v="2025-08-02T00:00:00"/>
    <n v="-30"/>
    <x v="7"/>
    <x v="191"/>
    <s v="Fornecedores Vencidos"/>
    <d v="2025-09-01T00:00:00"/>
    <s v="Não"/>
    <s v="A"/>
  </r>
  <r>
    <n v="1856.99"/>
    <d v="2025-08-04T00:00:00"/>
    <n v="-28"/>
    <x v="2"/>
    <x v="296"/>
    <s v="Fornecedores Vencidos"/>
    <d v="2025-09-01T00:00:00"/>
    <s v="Não"/>
    <s v="C"/>
  </r>
  <r>
    <n v="1992.08"/>
    <d v="2025-08-04T00:00:00"/>
    <n v="-28"/>
    <x v="2"/>
    <x v="273"/>
    <s v="Fornecedores Vencidos"/>
    <d v="2025-09-01T00:00:00"/>
    <s v="Protestado"/>
    <s v="C"/>
  </r>
  <r>
    <n v="1894.59"/>
    <d v="2025-08-04T00:00:00"/>
    <n v="-28"/>
    <x v="2"/>
    <x v="310"/>
    <s v="Fornecedores Vencidos"/>
    <d v="2025-09-01T00:00:00"/>
    <s v="Não"/>
    <s v="C"/>
  </r>
  <r>
    <n v="2362.65"/>
    <d v="2025-08-04T00:00:00"/>
    <n v="-28"/>
    <x v="2"/>
    <x v="249"/>
    <s v="Fornecedores Vencidos"/>
    <d v="2025-09-01T00:00:00"/>
    <s v="Não"/>
    <s v="C"/>
  </r>
  <r>
    <n v="2538.37"/>
    <d v="2025-08-02T00:00:00"/>
    <n v="-30"/>
    <x v="7"/>
    <x v="313"/>
    <s v="Fornecedores Vencidos"/>
    <d v="2025-09-01T00:00:00"/>
    <s v="Protestado"/>
    <s v="C"/>
  </r>
  <r>
    <n v="2650.04"/>
    <d v="2025-08-04T00:00:00"/>
    <n v="-28"/>
    <x v="2"/>
    <x v="256"/>
    <s v="Fornecedores Vencidos"/>
    <d v="2025-09-01T00:00:00"/>
    <s v="Protestado"/>
    <s v="C"/>
  </r>
  <r>
    <n v="3066.35"/>
    <d v="2025-08-04T00:00:00"/>
    <n v="-28"/>
    <x v="2"/>
    <x v="314"/>
    <s v="Fornecedores Vencidos"/>
    <d v="2025-09-01T00:00:00"/>
    <s v="Não"/>
    <s v="C"/>
  </r>
  <r>
    <n v="3816.07"/>
    <d v="2025-08-04T00:00:00"/>
    <n v="-28"/>
    <x v="2"/>
    <x v="293"/>
    <s v="Fornecedores Vencidos"/>
    <d v="2025-09-01T00:00:00"/>
    <s v="Não"/>
    <s v="C"/>
  </r>
  <r>
    <n v="4031.99"/>
    <d v="2025-08-02T00:00:00"/>
    <n v="-30"/>
    <x v="7"/>
    <x v="315"/>
    <s v="Fornecedores Vencidos"/>
    <d v="2025-09-01T00:00:00"/>
    <s v="Não"/>
    <s v="C"/>
  </r>
  <r>
    <n v="4386.1499999999996"/>
    <d v="2025-08-04T00:00:00"/>
    <n v="-28"/>
    <x v="2"/>
    <x v="191"/>
    <s v="Fornecedores Vencidos"/>
    <d v="2025-09-01T00:00:00"/>
    <s v="Não"/>
    <s v="A"/>
  </r>
  <r>
    <n v="4635.13"/>
    <d v="2025-08-04T00:00:00"/>
    <n v="-28"/>
    <x v="2"/>
    <x v="293"/>
    <s v="Fornecedores Vencidos"/>
    <d v="2025-09-01T00:00:00"/>
    <s v="Não"/>
    <s v="C"/>
  </r>
  <r>
    <n v="5712.36"/>
    <d v="2025-08-04T00:00:00"/>
    <n v="-28"/>
    <x v="2"/>
    <x v="276"/>
    <s v="Fornecedores Vencidos"/>
    <d v="2025-09-01T00:00:00"/>
    <s v="Não"/>
    <s v="B"/>
  </r>
  <r>
    <n v="5895.25"/>
    <d v="2025-08-03T00:00:00"/>
    <n v="-29"/>
    <x v="2"/>
    <x v="191"/>
    <s v="Fornecedores Vencidos"/>
    <d v="2025-09-01T00:00:00"/>
    <s v="Não"/>
    <s v="A"/>
  </r>
  <r>
    <n v="5930.72"/>
    <d v="2025-08-04T00:00:00"/>
    <n v="-28"/>
    <x v="2"/>
    <x v="208"/>
    <s v="Fornecedores Vencidos"/>
    <d v="2025-09-01T00:00:00"/>
    <s v="Não"/>
    <s v="B"/>
  </r>
  <r>
    <n v="6836.76"/>
    <d v="2025-08-04T00:00:00"/>
    <n v="-28"/>
    <x v="2"/>
    <x v="316"/>
    <s v="Fornecedores Vencidos"/>
    <d v="2025-09-01T00:00:00"/>
    <s v="Não"/>
    <s v="C"/>
  </r>
  <r>
    <n v="6898.63"/>
    <d v="2025-08-03T00:00:00"/>
    <n v="-29"/>
    <x v="2"/>
    <x v="317"/>
    <s v="Fornecedores Vencidos"/>
    <d v="2025-09-01T00:00:00"/>
    <s v="Não"/>
    <s v="C"/>
  </r>
  <r>
    <n v="8162.1"/>
    <d v="2025-08-02T00:00:00"/>
    <n v="-30"/>
    <x v="7"/>
    <x v="189"/>
    <s v="Fornecedores Vencidos"/>
    <d v="2025-09-01T00:00:00"/>
    <s v="Protestado"/>
    <s v="A"/>
  </r>
  <r>
    <n v="8589.36"/>
    <d v="2025-08-04T00:00:00"/>
    <n v="-28"/>
    <x v="2"/>
    <x v="191"/>
    <s v="Fornecedores Vencidos"/>
    <d v="2025-09-01T00:00:00"/>
    <s v="Não"/>
    <s v="A"/>
  </r>
  <r>
    <n v="11261.63"/>
    <d v="2025-08-04T00:00:00"/>
    <n v="-28"/>
    <x v="2"/>
    <x v="318"/>
    <s v="Fornecedores Vencidos"/>
    <d v="2025-09-01T00:00:00"/>
    <s v="Protestado"/>
    <s v="C"/>
  </r>
  <r>
    <n v="13859.52"/>
    <d v="2025-08-04T00:00:00"/>
    <n v="-28"/>
    <x v="2"/>
    <x v="261"/>
    <s v="Fornecedores Vencidos"/>
    <d v="2025-09-01T00:00:00"/>
    <s v="Protestado"/>
    <s v="C"/>
  </r>
  <r>
    <n v="149.87"/>
    <d v="2025-08-05T00:00:00"/>
    <n v="-27"/>
    <x v="2"/>
    <x v="230"/>
    <s v="Fornecedores Vencidos"/>
    <d v="2025-09-01T00:00:00"/>
    <s v="Não"/>
    <s v="C"/>
  </r>
  <r>
    <n v="241.98"/>
    <d v="2025-08-05T00:00:00"/>
    <n v="-27"/>
    <x v="2"/>
    <x v="245"/>
    <s v="Fornecedores Vencidos"/>
    <d v="2025-09-01T00:00:00"/>
    <s v="Não"/>
    <s v="C"/>
  </r>
  <r>
    <n v="350"/>
    <d v="2025-08-05T00:00:00"/>
    <n v="-27"/>
    <x v="2"/>
    <x v="319"/>
    <s v="Fornecedores Vencidos"/>
    <d v="2025-09-01T00:00:00"/>
    <s v="Não"/>
    <s v="C"/>
  </r>
  <r>
    <n v="485.98"/>
    <d v="2025-08-05T00:00:00"/>
    <n v="-27"/>
    <x v="2"/>
    <x v="320"/>
    <s v="Fornecedores Vencidos"/>
    <d v="2025-09-01T00:00:00"/>
    <s v="Não"/>
    <s v="C"/>
  </r>
  <r>
    <n v="539.98"/>
    <d v="2025-08-05T00:00:00"/>
    <n v="-27"/>
    <x v="2"/>
    <x v="321"/>
    <s v="Fornecedores Vencidos"/>
    <d v="2025-09-01T00:00:00"/>
    <s v="Não"/>
    <s v="C"/>
  </r>
  <r>
    <n v="629.19000000000005"/>
    <d v="2025-08-05T00:00:00"/>
    <n v="-27"/>
    <x v="2"/>
    <x v="230"/>
    <s v="Fornecedores Vencidos"/>
    <d v="2025-09-01T00:00:00"/>
    <s v="Não"/>
    <s v="C"/>
  </r>
  <r>
    <n v="782.54"/>
    <d v="2025-08-05T00:00:00"/>
    <n v="-27"/>
    <x v="2"/>
    <x v="322"/>
    <s v="Fornecedores Vencidos"/>
    <d v="2025-09-01T00:00:00"/>
    <s v="Não"/>
    <s v="C"/>
  </r>
  <r>
    <n v="912.42"/>
    <d v="2025-08-05T00:00:00"/>
    <n v="-27"/>
    <x v="2"/>
    <x v="236"/>
    <s v="Fornecedores Vencidos"/>
    <d v="2025-09-01T00:00:00"/>
    <s v="Não"/>
    <s v="C"/>
  </r>
  <r>
    <n v="923.09"/>
    <d v="2025-08-05T00:00:00"/>
    <n v="-27"/>
    <x v="2"/>
    <x v="323"/>
    <s v="Fornecedores Vencidos"/>
    <d v="2025-09-01T00:00:00"/>
    <s v="Não"/>
    <s v="C"/>
  </r>
  <r>
    <n v="914.88"/>
    <d v="2025-08-05T00:00:00"/>
    <n v="-27"/>
    <x v="2"/>
    <x v="324"/>
    <s v="Fornecedores Vencidos"/>
    <d v="2025-09-01T00:00:00"/>
    <s v="Não"/>
    <s v="C"/>
  </r>
  <r>
    <n v="1124.6600000000001"/>
    <d v="2025-08-05T00:00:00"/>
    <n v="-27"/>
    <x v="2"/>
    <x v="248"/>
    <s v="Fornecedores Vencidos"/>
    <d v="2025-09-01T00:00:00"/>
    <s v="Não"/>
    <s v="C"/>
  </r>
  <r>
    <n v="1181.1199999999999"/>
    <d v="2025-08-05T00:00:00"/>
    <n v="-27"/>
    <x v="2"/>
    <x v="325"/>
    <s v="Fornecedores Vencidos"/>
    <d v="2025-09-01T00:00:00"/>
    <s v="Não"/>
    <s v="C"/>
  </r>
  <r>
    <n v="1233.56"/>
    <d v="2025-08-05T00:00:00"/>
    <n v="-27"/>
    <x v="2"/>
    <x v="185"/>
    <s v="Fornecedores Vencidos"/>
    <d v="2025-09-01T00:00:00"/>
    <s v="Não"/>
    <s v="B"/>
  </r>
  <r>
    <n v="1593.33"/>
    <d v="2025-08-05T00:00:00"/>
    <n v="-27"/>
    <x v="2"/>
    <x v="217"/>
    <s v="Fornecedores Vencidos"/>
    <d v="2025-09-01T00:00:00"/>
    <s v="Não"/>
    <s v="C"/>
  </r>
  <r>
    <n v="1812.39"/>
    <d v="2025-08-05T00:00:00"/>
    <n v="-27"/>
    <x v="2"/>
    <x v="172"/>
    <s v="Fornecedores Vencidos"/>
    <d v="2025-09-01T00:00:00"/>
    <s v="Não"/>
    <s v="C"/>
  </r>
  <r>
    <n v="1975"/>
    <d v="2025-08-05T00:00:00"/>
    <n v="-27"/>
    <x v="2"/>
    <x v="217"/>
    <s v="Fornecedores Vencidos"/>
    <d v="2025-09-01T00:00:00"/>
    <s v="Não"/>
    <s v="C"/>
  </r>
  <r>
    <n v="2073.9499999999998"/>
    <d v="2025-08-05T00:00:00"/>
    <n v="-27"/>
    <x v="2"/>
    <x v="204"/>
    <s v="Fornecedores Vencidos"/>
    <d v="2025-09-01T00:00:00"/>
    <s v="Não"/>
    <s v="A"/>
  </r>
  <r>
    <n v="2301.59"/>
    <d v="2025-08-05T00:00:00"/>
    <n v="-27"/>
    <x v="2"/>
    <x v="245"/>
    <s v="Fornecedores Vencidos"/>
    <d v="2025-09-01T00:00:00"/>
    <s v="Não"/>
    <s v="C"/>
  </r>
  <r>
    <n v="2301.59"/>
    <d v="2025-08-05T00:00:00"/>
    <n v="-27"/>
    <x v="2"/>
    <x v="245"/>
    <s v="Fornecedores Vencidos"/>
    <d v="2025-09-01T00:00:00"/>
    <s v="Não"/>
    <s v="C"/>
  </r>
  <r>
    <n v="2301.59"/>
    <d v="2025-08-05T00:00:00"/>
    <n v="-27"/>
    <x v="2"/>
    <x v="245"/>
    <s v="Fornecedores Vencidos"/>
    <d v="2025-09-01T00:00:00"/>
    <s v="Não"/>
    <s v="C"/>
  </r>
  <r>
    <n v="2733.02"/>
    <d v="2025-08-05T00:00:00"/>
    <n v="-27"/>
    <x v="2"/>
    <x v="204"/>
    <s v="Fornecedores Vencidos"/>
    <d v="2025-09-01T00:00:00"/>
    <s v="Não"/>
    <s v="A"/>
  </r>
  <r>
    <n v="3260.12"/>
    <d v="2025-08-05T00:00:00"/>
    <n v="-27"/>
    <x v="2"/>
    <x v="194"/>
    <s v="Fornecedores Vencidos"/>
    <d v="2025-09-01T00:00:00"/>
    <s v="Não"/>
    <s v="B"/>
  </r>
  <r>
    <n v="3893.88"/>
    <d v="2025-08-05T00:00:00"/>
    <n v="-27"/>
    <x v="2"/>
    <x v="276"/>
    <s v="Fornecedores Vencidos"/>
    <d v="2025-09-01T00:00:00"/>
    <s v="Não"/>
    <s v="B"/>
  </r>
  <r>
    <n v="4407.6099999999997"/>
    <d v="2025-08-05T00:00:00"/>
    <n v="-27"/>
    <x v="2"/>
    <x v="209"/>
    <s v="Fornecedores Vencidos"/>
    <d v="2025-09-01T00:00:00"/>
    <s v="Não"/>
    <s v="C"/>
  </r>
  <r>
    <n v="4320.17"/>
    <d v="2025-08-05T00:00:00"/>
    <n v="-27"/>
    <x v="2"/>
    <x v="247"/>
    <s v="Fornecedores Vencidos"/>
    <d v="2025-09-01T00:00:00"/>
    <s v="Não"/>
    <s v="C"/>
  </r>
  <r>
    <n v="4422.28"/>
    <d v="2025-08-05T00:00:00"/>
    <n v="-27"/>
    <x v="2"/>
    <x v="186"/>
    <s v="Fornecedores Vencidos"/>
    <d v="2025-09-01T00:00:00"/>
    <s v="Não"/>
    <s v="B"/>
  </r>
  <r>
    <n v="4519.84"/>
    <d v="2025-08-05T00:00:00"/>
    <n v="-27"/>
    <x v="2"/>
    <x v="204"/>
    <s v="Fornecedores Vencidos"/>
    <d v="2025-09-01T00:00:00"/>
    <s v="Não"/>
    <s v="A"/>
  </r>
  <r>
    <n v="4770.09"/>
    <d v="2025-08-05T00:00:00"/>
    <n v="-27"/>
    <x v="2"/>
    <x v="282"/>
    <s v="Fornecedores Vencidos"/>
    <d v="2025-09-01T00:00:00"/>
    <s v="Protestado"/>
    <s v="C"/>
  </r>
  <r>
    <n v="4681.6000000000004"/>
    <d v="2025-08-05T00:00:00"/>
    <n v="-27"/>
    <x v="2"/>
    <x v="246"/>
    <s v="Fornecedores Vencidos"/>
    <d v="2025-09-01T00:00:00"/>
    <s v="Não"/>
    <s v="C"/>
  </r>
  <r>
    <n v="7053.5"/>
    <d v="2025-08-05T00:00:00"/>
    <n v="-27"/>
    <x v="2"/>
    <x v="173"/>
    <s v="Fornecedores Vencidos"/>
    <d v="2025-09-01T00:00:00"/>
    <s v="Não"/>
    <s v="A"/>
  </r>
  <r>
    <n v="412.13"/>
    <d v="2025-08-06T00:00:00"/>
    <n v="-26"/>
    <x v="2"/>
    <x v="326"/>
    <s v="Fornecedores Vencidos"/>
    <d v="2025-09-01T00:00:00"/>
    <s v="Protestado"/>
    <s v="C"/>
  </r>
  <r>
    <n v="332.36"/>
    <d v="2025-08-06T00:00:00"/>
    <n v="-26"/>
    <x v="2"/>
    <x v="172"/>
    <s v="Fornecedores Vencidos"/>
    <d v="2025-09-01T00:00:00"/>
    <s v="Não"/>
    <s v="C"/>
  </r>
  <r>
    <n v="578.95000000000005"/>
    <d v="2025-08-06T00:00:00"/>
    <n v="-26"/>
    <x v="2"/>
    <x v="172"/>
    <s v="Fornecedores Vencidos"/>
    <d v="2025-09-01T00:00:00"/>
    <s v="Não"/>
    <s v="C"/>
  </r>
  <r>
    <n v="683.17"/>
    <d v="2025-08-06T00:00:00"/>
    <n v="-26"/>
    <x v="2"/>
    <x v="179"/>
    <s v="Fornecedores Vencidos"/>
    <d v="2025-09-01T00:00:00"/>
    <s v="Não"/>
    <s v="C"/>
  </r>
  <r>
    <n v="925.53"/>
    <d v="2025-08-06T00:00:00"/>
    <n v="-26"/>
    <x v="2"/>
    <x v="206"/>
    <s v="Fornecedores Vencidos"/>
    <d v="2025-09-01T00:00:00"/>
    <s v="Não"/>
    <s v="C"/>
  </r>
  <r>
    <n v="1373.57"/>
    <d v="2025-08-06T00:00:00"/>
    <n v="-26"/>
    <x v="2"/>
    <x v="203"/>
    <s v="Fornecedores Vencidos"/>
    <d v="2025-09-01T00:00:00"/>
    <s v="Não"/>
    <s v="C"/>
  </r>
  <r>
    <n v="1447.41"/>
    <d v="2025-08-06T00:00:00"/>
    <n v="-26"/>
    <x v="2"/>
    <x v="182"/>
    <s v="Fornecedores Vencidos"/>
    <d v="2025-09-01T00:00:00"/>
    <s v="Não"/>
    <s v="C"/>
  </r>
  <r>
    <n v="1493.35"/>
    <d v="2025-08-06T00:00:00"/>
    <n v="-26"/>
    <x v="2"/>
    <x v="247"/>
    <s v="Fornecedores Vencidos"/>
    <d v="2025-09-01T00:00:00"/>
    <s v="Não"/>
    <s v="C"/>
  </r>
  <r>
    <n v="1765.38"/>
    <d v="2025-08-06T00:00:00"/>
    <n v="-26"/>
    <x v="2"/>
    <x v="179"/>
    <s v="Fornecedores Vencidos"/>
    <d v="2025-09-01T00:00:00"/>
    <s v="Não"/>
    <s v="C"/>
  </r>
  <r>
    <n v="1865.07"/>
    <d v="2025-08-06T00:00:00"/>
    <n v="-26"/>
    <x v="2"/>
    <x v="216"/>
    <s v="Fornecedores Vencidos"/>
    <d v="2025-09-01T00:00:00"/>
    <s v="Não"/>
    <s v="B"/>
  </r>
  <r>
    <n v="1997.2"/>
    <d v="2025-08-06T00:00:00"/>
    <n v="-26"/>
    <x v="2"/>
    <x v="204"/>
    <s v="Fornecedores Vencidos"/>
    <d v="2025-09-01T00:00:00"/>
    <s v="Não"/>
    <s v="A"/>
  </r>
  <r>
    <n v="2337.65"/>
    <d v="2025-08-06T00:00:00"/>
    <n v="-26"/>
    <x v="2"/>
    <x v="288"/>
    <s v="Fornecedores Vencidos"/>
    <d v="2025-09-01T00:00:00"/>
    <s v="Não"/>
    <s v="C"/>
  </r>
  <r>
    <n v="2905.11"/>
    <d v="2025-08-06T00:00:00"/>
    <n v="-26"/>
    <x v="2"/>
    <x v="251"/>
    <s v="Fornecedores Vencidos"/>
    <d v="2025-09-01T00:00:00"/>
    <s v="Não"/>
    <s v="C"/>
  </r>
  <r>
    <n v="3083.85"/>
    <d v="2025-08-06T00:00:00"/>
    <n v="-26"/>
    <x v="2"/>
    <x v="194"/>
    <s v="Fornecedores Vencidos"/>
    <d v="2025-09-01T00:00:00"/>
    <s v="Não"/>
    <s v="B"/>
  </r>
  <r>
    <n v="3379.71"/>
    <d v="2025-08-06T00:00:00"/>
    <n v="-26"/>
    <x v="2"/>
    <x v="204"/>
    <s v="Fornecedores Vencidos"/>
    <d v="2025-09-01T00:00:00"/>
    <s v="Não"/>
    <s v="A"/>
  </r>
  <r>
    <n v="3838.44"/>
    <d v="2025-08-06T00:00:00"/>
    <n v="-26"/>
    <x v="2"/>
    <x v="204"/>
    <s v="Fornecedores Vencidos"/>
    <d v="2025-09-01T00:00:00"/>
    <s v="Não"/>
    <s v="A"/>
  </r>
  <r>
    <n v="3781.93"/>
    <d v="2025-08-06T00:00:00"/>
    <n v="-26"/>
    <x v="2"/>
    <x v="66"/>
    <s v="Fornecedores Vencidos"/>
    <d v="2025-09-01T00:00:00"/>
    <s v="Não"/>
    <s v="C"/>
  </r>
  <r>
    <n v="4035.84"/>
    <d v="2025-08-06T00:00:00"/>
    <n v="-26"/>
    <x v="2"/>
    <x v="194"/>
    <s v="Fornecedores Vencidos"/>
    <d v="2025-09-01T00:00:00"/>
    <s v="Não"/>
    <s v="B"/>
  </r>
  <r>
    <n v="5619.16"/>
    <d v="2025-08-06T00:00:00"/>
    <n v="-26"/>
    <x v="2"/>
    <x v="327"/>
    <s v="Fornecedores Vencidos"/>
    <d v="2025-09-01T00:00:00"/>
    <s v="Não"/>
    <s v="C"/>
  </r>
  <r>
    <n v="417.61"/>
    <d v="2025-08-07T00:00:00"/>
    <n v="-25"/>
    <x v="2"/>
    <x v="225"/>
    <s v="Fornecedores Vencidos"/>
    <d v="2025-09-01T00:00:00"/>
    <s v="Não"/>
    <s v="C"/>
  </r>
  <r>
    <n v="667.22"/>
    <d v="2025-08-07T00:00:00"/>
    <n v="-25"/>
    <x v="2"/>
    <x v="179"/>
    <s v="Fornecedores Vencidos"/>
    <d v="2025-09-01T00:00:00"/>
    <s v="Não"/>
    <s v="C"/>
  </r>
  <r>
    <n v="747.49"/>
    <d v="2025-08-07T00:00:00"/>
    <n v="-25"/>
    <x v="2"/>
    <x v="328"/>
    <s v="Fornecedores Vencidos"/>
    <d v="2025-09-01T00:00:00"/>
    <s v="Não"/>
    <s v="C"/>
  </r>
  <r>
    <n v="852.49"/>
    <d v="2025-08-07T00:00:00"/>
    <n v="-25"/>
    <x v="2"/>
    <x v="185"/>
    <s v="Fornecedores Vencidos"/>
    <d v="2025-09-01T00:00:00"/>
    <s v="Não"/>
    <s v="B"/>
  </r>
  <r>
    <n v="1366.84"/>
    <d v="2025-08-07T00:00:00"/>
    <n v="-25"/>
    <x v="2"/>
    <x v="254"/>
    <s v="Fornecedores Vencidos"/>
    <d v="2025-09-01T00:00:00"/>
    <s v="Não"/>
    <s v="C"/>
  </r>
  <r>
    <n v="1469.1"/>
    <d v="2025-08-07T00:00:00"/>
    <n v="-25"/>
    <x v="2"/>
    <x v="244"/>
    <s v="Fornecedores Vencidos"/>
    <d v="2025-09-01T00:00:00"/>
    <s v="Não"/>
    <s v="C"/>
  </r>
  <r>
    <n v="1596.38"/>
    <d v="2025-08-07T00:00:00"/>
    <n v="-25"/>
    <x v="2"/>
    <x v="248"/>
    <s v="Fornecedores Vencidos"/>
    <d v="2025-09-01T00:00:00"/>
    <s v="Não"/>
    <s v="C"/>
  </r>
  <r>
    <n v="1839.39"/>
    <d v="2025-08-07T00:00:00"/>
    <n v="-25"/>
    <x v="2"/>
    <x v="214"/>
    <s v="Fornecedores Vencidos"/>
    <d v="2025-09-01T00:00:00"/>
    <s v="Não"/>
    <s v="B"/>
  </r>
  <r>
    <n v="1839.39"/>
    <d v="2025-08-07T00:00:00"/>
    <n v="-25"/>
    <x v="2"/>
    <x v="214"/>
    <s v="Fornecedores Vencidos"/>
    <d v="2025-09-01T00:00:00"/>
    <s v="Não"/>
    <s v="B"/>
  </r>
  <r>
    <n v="1886.08"/>
    <d v="2025-08-07T00:00:00"/>
    <n v="-25"/>
    <x v="2"/>
    <x v="230"/>
    <s v="Fornecedores Vencidos"/>
    <d v="2025-09-01T00:00:00"/>
    <s v="Não"/>
    <s v="C"/>
  </r>
  <r>
    <n v="2058.35"/>
    <d v="2025-08-07T00:00:00"/>
    <n v="-25"/>
    <x v="2"/>
    <x v="299"/>
    <s v="Fornecedores Vencidos"/>
    <d v="2025-09-01T00:00:00"/>
    <s v="Protestado"/>
    <s v="C"/>
  </r>
  <r>
    <n v="1969.42"/>
    <d v="2025-08-07T00:00:00"/>
    <n v="-25"/>
    <x v="2"/>
    <x v="280"/>
    <s v="Fornecedores Vencidos"/>
    <d v="2025-09-01T00:00:00"/>
    <s v="Não"/>
    <s v="C"/>
  </r>
  <r>
    <n v="2204.85"/>
    <d v="2025-08-07T00:00:00"/>
    <n v="-25"/>
    <x v="2"/>
    <x v="182"/>
    <s v="Fornecedores Vencidos"/>
    <d v="2025-09-01T00:00:00"/>
    <s v="Não"/>
    <s v="C"/>
  </r>
  <r>
    <n v="2405.75"/>
    <d v="2025-08-07T00:00:00"/>
    <n v="-25"/>
    <x v="2"/>
    <x v="212"/>
    <s v="Fornecedores Vencidos"/>
    <d v="2025-09-01T00:00:00"/>
    <s v="Não"/>
    <s v="C"/>
  </r>
  <r>
    <n v="3178.68"/>
    <d v="2025-08-07T00:00:00"/>
    <n v="-25"/>
    <x v="2"/>
    <x v="300"/>
    <s v="Fornecedores Vencidos"/>
    <d v="2025-09-01T00:00:00"/>
    <s v="Não"/>
    <s v="C"/>
  </r>
  <r>
    <n v="3189.99"/>
    <d v="2025-08-07T00:00:00"/>
    <n v="-25"/>
    <x v="2"/>
    <x v="173"/>
    <s v="Fornecedores Vencidos"/>
    <d v="2025-09-01T00:00:00"/>
    <s v="Não"/>
    <s v="A"/>
  </r>
  <r>
    <n v="3651.7"/>
    <d v="2025-08-07T00:00:00"/>
    <n v="-25"/>
    <x v="2"/>
    <x v="213"/>
    <s v="Fornecedores Vencidos"/>
    <d v="2025-09-01T00:00:00"/>
    <s v="Não"/>
    <s v="C"/>
  </r>
  <r>
    <n v="3591.31"/>
    <d v="2025-08-07T00:00:00"/>
    <n v="-25"/>
    <x v="2"/>
    <x v="196"/>
    <s v="Fornecedores Vencidos"/>
    <d v="2025-09-01T00:00:00"/>
    <s v="Não"/>
    <s v="B"/>
  </r>
  <r>
    <n v="4227.51"/>
    <d v="2025-08-07T00:00:00"/>
    <n v="-25"/>
    <x v="2"/>
    <x v="204"/>
    <s v="Fornecedores Vencidos"/>
    <d v="2025-09-01T00:00:00"/>
    <s v="Não"/>
    <s v="A"/>
  </r>
  <r>
    <n v="4526.43"/>
    <d v="2025-08-07T00:00:00"/>
    <n v="-25"/>
    <x v="2"/>
    <x v="173"/>
    <s v="Fornecedores Vencidos"/>
    <d v="2025-09-01T00:00:00"/>
    <s v="Não"/>
    <s v="A"/>
  </r>
  <r>
    <n v="5016.5"/>
    <d v="2025-08-07T00:00:00"/>
    <n v="-25"/>
    <x v="2"/>
    <x v="214"/>
    <s v="Fornecedores Vencidos"/>
    <d v="2025-09-01T00:00:00"/>
    <s v="Não"/>
    <s v="B"/>
  </r>
  <r>
    <n v="6214.77"/>
    <d v="2025-08-07T00:00:00"/>
    <n v="-25"/>
    <x v="2"/>
    <x v="204"/>
    <s v="Fornecedores Vencidos"/>
    <d v="2025-09-01T00:00:00"/>
    <s v="Não"/>
    <s v="A"/>
  </r>
  <r>
    <n v="6332.51"/>
    <d v="2025-08-07T00:00:00"/>
    <n v="-25"/>
    <x v="2"/>
    <x v="258"/>
    <s v="Fornecedores Vencidos"/>
    <d v="2025-09-01T00:00:00"/>
    <s v="Não"/>
    <s v="C"/>
  </r>
  <r>
    <n v="6270.63"/>
    <d v="2025-08-07T00:00:00"/>
    <n v="-25"/>
    <x v="2"/>
    <x v="214"/>
    <s v="Fornecedores Vencidos"/>
    <d v="2025-09-01T00:00:00"/>
    <s v="Não"/>
    <s v="B"/>
  </r>
  <r>
    <n v="9214.65"/>
    <d v="2025-08-07T00:00:00"/>
    <n v="-25"/>
    <x v="2"/>
    <x v="242"/>
    <s v="Fornecedores Vencidos"/>
    <d v="2025-09-01T00:00:00"/>
    <s v="Não"/>
    <s v="C"/>
  </r>
  <r>
    <n v="16727.07"/>
    <d v="2025-08-07T00:00:00"/>
    <n v="-25"/>
    <x v="2"/>
    <x v="196"/>
    <s v="Fornecedores Vencidos"/>
    <d v="2025-09-01T00:00:00"/>
    <s v="Não"/>
    <s v="B"/>
  </r>
  <r>
    <n v="20190"/>
    <d v="2025-08-07T00:00:00"/>
    <n v="-25"/>
    <x v="2"/>
    <x v="329"/>
    <s v="Fornecedores Vencidos"/>
    <d v="2025-09-01T00:00:00"/>
    <s v="Não"/>
    <s v="C"/>
  </r>
  <r>
    <n v="103.03"/>
    <d v="2025-08-08T00:00:00"/>
    <n v="-24"/>
    <x v="2"/>
    <x v="330"/>
    <s v="Fornecedores Vencidos"/>
    <d v="2025-09-01T00:00:00"/>
    <s v="Não"/>
    <s v="C"/>
  </r>
  <r>
    <n v="103.03"/>
    <d v="2025-08-08T00:00:00"/>
    <n v="-24"/>
    <x v="2"/>
    <x v="330"/>
    <s v="Fornecedores Vencidos"/>
    <d v="2025-09-01T00:00:00"/>
    <s v="Não"/>
    <s v="C"/>
  </r>
  <r>
    <n v="103.03"/>
    <d v="2025-08-08T00:00:00"/>
    <n v="-24"/>
    <x v="2"/>
    <x v="330"/>
    <s v="Fornecedores Vencidos"/>
    <d v="2025-09-01T00:00:00"/>
    <s v="Não"/>
    <s v="C"/>
  </r>
  <r>
    <n v="412.07"/>
    <d v="2025-08-08T00:00:00"/>
    <n v="-24"/>
    <x v="2"/>
    <x v="225"/>
    <s v="Fornecedores Vencidos"/>
    <d v="2025-09-01T00:00:00"/>
    <s v="Não"/>
    <s v="C"/>
  </r>
  <r>
    <n v="495"/>
    <d v="2025-08-08T00:00:00"/>
    <n v="-24"/>
    <x v="2"/>
    <x v="331"/>
    <s v="Fornecedores Vencidos"/>
    <d v="2025-09-01T00:00:00"/>
    <s v="Não"/>
    <s v="C"/>
  </r>
  <r>
    <n v="517.66999999999996"/>
    <d v="2025-08-08T00:00:00"/>
    <n v="-24"/>
    <x v="2"/>
    <x v="306"/>
    <s v="Fornecedores Vencidos"/>
    <d v="2025-09-01T00:00:00"/>
    <s v="Não"/>
    <s v="C"/>
  </r>
  <r>
    <n v="553.59"/>
    <d v="2025-08-08T00:00:00"/>
    <n v="-24"/>
    <x v="2"/>
    <x v="209"/>
    <s v="Fornecedores Vencidos"/>
    <d v="2025-09-01T00:00:00"/>
    <s v="Não"/>
    <s v="C"/>
  </r>
  <r>
    <n v="525.20000000000005"/>
    <d v="2025-08-08T00:00:00"/>
    <n v="-24"/>
    <x v="2"/>
    <x v="332"/>
    <s v="Fornecedores Vencidos"/>
    <d v="2025-09-01T00:00:00"/>
    <s v="Não"/>
    <s v="C"/>
  </r>
  <r>
    <n v="1039.2"/>
    <d v="2025-08-08T00:00:00"/>
    <n v="-24"/>
    <x v="2"/>
    <x v="185"/>
    <s v="Fornecedores Vencidos"/>
    <d v="2025-09-01T00:00:00"/>
    <s v="Não"/>
    <s v="B"/>
  </r>
  <r>
    <n v="1073.33"/>
    <d v="2025-08-08T00:00:00"/>
    <n v="-24"/>
    <x v="2"/>
    <x v="333"/>
    <s v="Fornecedores Vencidos"/>
    <d v="2025-09-01T00:00:00"/>
    <s v="Não"/>
    <s v="C"/>
  </r>
  <r>
    <n v="1072.48"/>
    <d v="2025-08-08T00:00:00"/>
    <n v="-24"/>
    <x v="2"/>
    <x v="334"/>
    <s v="Fornecedores Vencidos"/>
    <d v="2025-09-01T00:00:00"/>
    <s v="Não"/>
    <s v="C"/>
  </r>
  <r>
    <n v="1223.1400000000001"/>
    <d v="2025-08-08T00:00:00"/>
    <n v="-24"/>
    <x v="2"/>
    <x v="204"/>
    <s v="Fornecedores Vencidos"/>
    <d v="2025-09-01T00:00:00"/>
    <s v="Não"/>
    <s v="A"/>
  </r>
  <r>
    <n v="1226.1199999999999"/>
    <d v="2025-08-08T00:00:00"/>
    <n v="-24"/>
    <x v="2"/>
    <x v="306"/>
    <s v="Fornecedores Vencidos"/>
    <d v="2025-09-01T00:00:00"/>
    <s v="Não"/>
    <s v="C"/>
  </r>
  <r>
    <n v="1344"/>
    <d v="2025-08-08T00:00:00"/>
    <n v="-24"/>
    <x v="2"/>
    <x v="186"/>
    <s v="Fornecedores Vencidos"/>
    <d v="2025-09-01T00:00:00"/>
    <s v="Não"/>
    <s v="B"/>
  </r>
  <r>
    <n v="1593.34"/>
    <d v="2025-08-08T00:00:00"/>
    <n v="-24"/>
    <x v="2"/>
    <x v="217"/>
    <s v="Fornecedores Vencidos"/>
    <d v="2025-09-01T00:00:00"/>
    <s v="Não"/>
    <s v="C"/>
  </r>
  <r>
    <n v="1798.88"/>
    <d v="2025-08-08T00:00:00"/>
    <n v="-24"/>
    <x v="2"/>
    <x v="194"/>
    <s v="Fornecedores Vencidos"/>
    <d v="2025-09-01T00:00:00"/>
    <s v="Não"/>
    <s v="B"/>
  </r>
  <r>
    <n v="1821.87"/>
    <d v="2025-08-08T00:00:00"/>
    <n v="-24"/>
    <x v="2"/>
    <x v="246"/>
    <s v="Fornecedores Vencidos"/>
    <d v="2025-09-01T00:00:00"/>
    <s v="Não"/>
    <s v="C"/>
  </r>
  <r>
    <n v="1883.49"/>
    <d v="2025-08-08T00:00:00"/>
    <n v="-24"/>
    <x v="2"/>
    <x v="191"/>
    <s v="Fornecedores Vencidos"/>
    <d v="2025-09-01T00:00:00"/>
    <s v="Não"/>
    <s v="A"/>
  </r>
  <r>
    <n v="2091.6"/>
    <d v="2025-08-08T00:00:00"/>
    <n v="-24"/>
    <x v="2"/>
    <x v="208"/>
    <s v="Fornecedores Vencidos"/>
    <d v="2025-09-01T00:00:00"/>
    <s v="Não"/>
    <s v="B"/>
  </r>
  <r>
    <n v="2141.46"/>
    <d v="2025-08-08T00:00:00"/>
    <n v="-24"/>
    <x v="2"/>
    <x v="230"/>
    <s v="Fornecedores Vencidos"/>
    <d v="2025-09-01T00:00:00"/>
    <s v="Não"/>
    <s v="C"/>
  </r>
  <r>
    <n v="2718.01"/>
    <d v="2025-08-08T00:00:00"/>
    <n v="-24"/>
    <x v="2"/>
    <x v="204"/>
    <s v="Fornecedores Vencidos"/>
    <d v="2025-09-01T00:00:00"/>
    <s v="Não"/>
    <s v="A"/>
  </r>
  <r>
    <n v="3964.12"/>
    <d v="2025-08-08T00:00:00"/>
    <n v="-24"/>
    <x v="2"/>
    <x v="191"/>
    <s v="Fornecedores Vencidos"/>
    <d v="2025-09-01T00:00:00"/>
    <s v="Não"/>
    <s v="A"/>
  </r>
  <r>
    <n v="4041.11"/>
    <d v="2025-08-08T00:00:00"/>
    <n v="-24"/>
    <x v="2"/>
    <x v="194"/>
    <s v="Fornecedores Vencidos"/>
    <d v="2025-09-01T00:00:00"/>
    <s v="Não"/>
    <s v="B"/>
  </r>
  <r>
    <n v="4249.47"/>
    <d v="2025-08-08T00:00:00"/>
    <n v="-24"/>
    <x v="2"/>
    <x v="173"/>
    <s v="Fornecedores Vencidos"/>
    <d v="2025-09-01T00:00:00"/>
    <s v="Não"/>
    <s v="A"/>
  </r>
  <r>
    <n v="6764.12"/>
    <d v="2025-08-08T00:00:00"/>
    <n v="-24"/>
    <x v="2"/>
    <x v="194"/>
    <s v="Fornecedores Vencidos"/>
    <d v="2025-09-01T00:00:00"/>
    <s v="Não"/>
    <s v="B"/>
  </r>
  <r>
    <n v="7811.49"/>
    <d v="2025-08-08T00:00:00"/>
    <n v="-24"/>
    <x v="2"/>
    <x v="276"/>
    <s v="Fornecedores Vencidos"/>
    <d v="2025-09-01T00:00:00"/>
    <s v="Não"/>
    <s v="B"/>
  </r>
  <r>
    <n v="9532.5300000000007"/>
    <d v="2025-08-08T00:00:00"/>
    <n v="-24"/>
    <x v="2"/>
    <x v="219"/>
    <s v="Fornecedores Vencidos"/>
    <d v="2025-09-01T00:00:00"/>
    <s v="Não"/>
    <s v="B"/>
  </r>
  <r>
    <n v="12548.56"/>
    <d v="2025-04-15T00:00:00"/>
    <n v="-139"/>
    <x v="5"/>
    <x v="335"/>
    <s v="Fornecedores Vencidos"/>
    <d v="2025-09-01T00:00:00"/>
    <s v="Não"/>
    <s v="B"/>
  </r>
  <r>
    <n v="2620"/>
    <d v="2025-05-30T00:00:00"/>
    <n v="-94"/>
    <x v="5"/>
    <x v="336"/>
    <s v="Fornecedores Vencidos"/>
    <d v="2025-09-01T00:00:00"/>
    <s v="Não"/>
    <s v="C"/>
  </r>
  <r>
    <n v="6100.25"/>
    <d v="2025-05-15T00:00:00"/>
    <n v="-109"/>
    <x v="5"/>
    <x v="337"/>
    <s v="Fornecedores Vencidos"/>
    <d v="2025-09-01T00:00:00"/>
    <s v="Não"/>
    <s v="C"/>
  </r>
  <r>
    <n v="7754.18"/>
    <d v="2025-05-15T00:00:00"/>
    <n v="-109"/>
    <x v="5"/>
    <x v="335"/>
    <s v="Fornecedores Vencidos"/>
    <d v="2025-09-01T00:00:00"/>
    <s v="Não"/>
    <s v="B"/>
  </r>
  <r>
    <n v="7129.24"/>
    <d v="2025-06-16T00:00:00"/>
    <n v="-77"/>
    <x v="5"/>
    <x v="335"/>
    <s v="Fornecedores Vencidos"/>
    <d v="2025-09-01T00:00:00"/>
    <s v="Não"/>
    <s v="B"/>
  </r>
  <r>
    <n v="6100.25"/>
    <d v="2025-06-16T00:00:00"/>
    <n v="-77"/>
    <x v="5"/>
    <x v="337"/>
    <s v="Fornecedores Vencidos"/>
    <d v="2025-09-01T00:00:00"/>
    <s v="Não"/>
    <s v="C"/>
  </r>
  <r>
    <n v="6100.25"/>
    <d v="2025-07-15T00:00:00"/>
    <n v="-48"/>
    <x v="7"/>
    <x v="337"/>
    <s v="Fornecedores Vencidos"/>
    <d v="2025-09-01T00:00:00"/>
    <s v="Não"/>
    <s v="C"/>
  </r>
  <r>
    <n v="22008.77"/>
    <d v="2025-07-15T00:00:00"/>
    <n v="-48"/>
    <x v="7"/>
    <x v="335"/>
    <s v="Fornecedores Vencidos"/>
    <d v="2025-09-01T00:00:00"/>
    <s v="Não"/>
    <s v="B"/>
  </r>
  <r>
    <n v="3460"/>
    <d v="2025-05-30T00:00:00"/>
    <n v="-94"/>
    <x v="5"/>
    <x v="338"/>
    <s v="Fornecedores Vencidos"/>
    <d v="2025-09-01T00:00:00"/>
    <s v="Não"/>
    <s v="C"/>
  </r>
  <r>
    <n v="6660.3"/>
    <d v="2025-06-30T00:00:00"/>
    <n v="-63"/>
    <x v="5"/>
    <x v="339"/>
    <s v="Fornecedores Vencidos"/>
    <d v="2025-09-01T00:00:00"/>
    <s v="Não"/>
    <s v="C"/>
  </r>
  <r>
    <n v="6533.33"/>
    <d v="2025-07-15T00:00:00"/>
    <n v="-48"/>
    <x v="7"/>
    <x v="340"/>
    <s v="Fornecedores Vencidos"/>
    <d v="2025-09-01T00:00:00"/>
    <s v="Não"/>
    <s v="C"/>
  </r>
  <r>
    <n v="2786.88"/>
    <d v="2025-07-15T00:00:00"/>
    <n v="-48"/>
    <x v="7"/>
    <x v="341"/>
    <s v="Fornecedores Vencidos"/>
    <d v="2025-09-01T00:00:00"/>
    <s v="Não"/>
    <s v="C"/>
  </r>
  <r>
    <n v="2371.2299999999996"/>
    <d v="2025-07-15T00:00:00"/>
    <n v="-48"/>
    <x v="7"/>
    <x v="342"/>
    <s v="Fornecedores Vencidos"/>
    <d v="2025-09-01T00:00:00"/>
    <s v="Não"/>
    <s v="C"/>
  </r>
  <r>
    <n v="9319.7199999999993"/>
    <d v="2025-07-15T00:00:00"/>
    <n v="-48"/>
    <x v="7"/>
    <x v="343"/>
    <s v="Fornecedores Vencidos"/>
    <d v="2025-09-01T00:00:00"/>
    <s v="Não"/>
    <s v="C"/>
  </r>
  <r>
    <n v="6100.25"/>
    <d v="2025-08-15T00:00:00"/>
    <n v="-17"/>
    <x v="2"/>
    <x v="337"/>
    <s v="Fornecedores Vencidos"/>
    <d v="2025-09-01T00:00:00"/>
    <s v="Não"/>
    <s v="C"/>
  </r>
  <r>
    <n v="6533.33"/>
    <d v="2025-08-15T00:00:00"/>
    <n v="-17"/>
    <x v="2"/>
    <x v="344"/>
    <s v="Fornecedores Vencidos"/>
    <d v="2025-09-01T00:00:00"/>
    <s v="Não"/>
    <s v="C"/>
  </r>
  <r>
    <n v="3492.3"/>
    <d v="2025-08-15T00:00:00"/>
    <n v="-17"/>
    <x v="2"/>
    <x v="345"/>
    <s v="Fornecedores Vencidos"/>
    <d v="2025-09-01T00:00:00"/>
    <s v="Não"/>
    <s v="C"/>
  </r>
  <r>
    <n v="10665"/>
    <d v="2025-08-15T00:00:00"/>
    <n v="-17"/>
    <x v="2"/>
    <x v="346"/>
    <s v="Fornecedores Vencidos"/>
    <d v="2025-09-01T00:00:00"/>
    <s v="Não"/>
    <s v="A"/>
  </r>
  <r>
    <n v="59378.5"/>
    <d v="2025-08-15T00:00:00"/>
    <n v="-17"/>
    <x v="2"/>
    <x v="346"/>
    <s v="Fornecedores Vencidos"/>
    <d v="2025-09-01T00:00:00"/>
    <s v="Não"/>
    <s v="A"/>
  </r>
  <r>
    <n v="24300"/>
    <d v="2025-07-15T00:00:00"/>
    <n v="-48"/>
    <x v="7"/>
    <x v="346"/>
    <s v="Fornecedores Vencidos"/>
    <d v="2025-09-01T00:00:00"/>
    <s v="Não"/>
    <s v="A"/>
  </r>
  <r>
    <n v="5000"/>
    <d v="2025-08-15T00:00:00"/>
    <n v="-17"/>
    <x v="2"/>
    <x v="347"/>
    <s v="Fornecedores Vencidos"/>
    <d v="2025-09-01T00:00:00"/>
    <s v="Não"/>
    <s v="C"/>
  </r>
  <r>
    <n v="9482.14"/>
    <d v="2025-07-15T00:00:00"/>
    <n v="-48"/>
    <x v="7"/>
    <x v="348"/>
    <s v="Fornecedores Vencidos"/>
    <d v="2025-09-01T00:00:00"/>
    <s v="Não"/>
    <s v="C"/>
  </r>
  <r>
    <n v="10014.420000000002"/>
    <d v="2025-07-15T00:00:00"/>
    <n v="-48"/>
    <x v="7"/>
    <x v="349"/>
    <s v="Fornecedores Vencidos"/>
    <d v="2025-09-01T00:00:00"/>
    <s v="Não"/>
    <s v="C"/>
  </r>
  <r>
    <n v="825.09999999999991"/>
    <d v="2025-07-15T00:00:00"/>
    <n v="-48"/>
    <x v="7"/>
    <x v="350"/>
    <s v="Fornecedores Vencidos"/>
    <d v="2025-09-01T00:00:00"/>
    <s v="Não"/>
    <s v="C"/>
  </r>
  <r>
    <n v="4856.84"/>
    <d v="2025-08-12T00:00:00"/>
    <n v="-20"/>
    <x v="2"/>
    <x v="351"/>
    <s v="Fornecedores Vencidos"/>
    <d v="2025-09-01T00:00:00"/>
    <s v="Não"/>
    <s v="C"/>
  </r>
  <r>
    <n v="28723.64"/>
    <d v="2025-08-03T00:00:00"/>
    <n v="-29"/>
    <x v="2"/>
    <x v="352"/>
    <s v="Fornecedores Vencidos"/>
    <d v="2025-09-01T00:00:00"/>
    <s v="Não"/>
    <s v="C"/>
  </r>
  <r>
    <n v="38036"/>
    <d v="2025-08-06T00:00:00"/>
    <n v="-26"/>
    <x v="2"/>
    <x v="353"/>
    <s v="Fornecedores Vencidos"/>
    <d v="2025-09-01T00:00:00"/>
    <s v="Não"/>
    <s v="B"/>
  </r>
  <r>
    <n v="15680"/>
    <d v="2025-08-06T00:00:00"/>
    <n v="-26"/>
    <x v="2"/>
    <x v="354"/>
    <s v="Fornecedores Vencidos"/>
    <d v="2025-09-01T00:00:00"/>
    <s v="Não"/>
    <s v="C"/>
  </r>
  <r>
    <n v="5000"/>
    <d v="2025-08-06T00:00:00"/>
    <n v="-26"/>
    <x v="2"/>
    <x v="355"/>
    <s v="Fornecedores Vencidos"/>
    <d v="2025-09-01T00:00:00"/>
    <s v="Não"/>
    <s v="C"/>
  </r>
  <r>
    <n v="10583"/>
    <d v="2025-08-10T00:00:00"/>
    <n v="-22"/>
    <x v="2"/>
    <x v="356"/>
    <s v="Fornecedores Vencidos"/>
    <d v="2025-09-01T00:00:00"/>
    <s v="Não"/>
    <s v="C"/>
  </r>
  <r>
    <n v="249.75"/>
    <d v="2025-08-09T00:00:00"/>
    <n v="-23"/>
    <x v="2"/>
    <x v="191"/>
    <s v="Fornecedores Vencidos"/>
    <d v="2025-09-01T00:00:00"/>
    <s v="Não"/>
    <s v="A"/>
  </r>
  <r>
    <n v="265.38"/>
    <d v="2025-08-11T00:00:00"/>
    <n v="-21"/>
    <x v="2"/>
    <x v="191"/>
    <s v="Fornecedores Vencidos"/>
    <d v="2025-09-01T00:00:00"/>
    <s v="Não"/>
    <s v="A"/>
  </r>
  <r>
    <n v="277.04000000000002"/>
    <d v="2025-08-10T00:00:00"/>
    <n v="-22"/>
    <x v="2"/>
    <x v="357"/>
    <s v="Fornecedores Vencidos"/>
    <d v="2025-09-01T00:00:00"/>
    <s v="Não"/>
    <s v="C"/>
  </r>
  <r>
    <n v="288.08999999999997"/>
    <d v="2025-08-11T00:00:00"/>
    <n v="-21"/>
    <x v="2"/>
    <x v="358"/>
    <s v="Fornecedores Vencidos"/>
    <d v="2025-09-01T00:00:00"/>
    <s v="Não"/>
    <s v="C"/>
  </r>
  <r>
    <n v="296.43"/>
    <d v="2025-08-11T00:00:00"/>
    <n v="-21"/>
    <x v="2"/>
    <x v="204"/>
    <s v="Fornecedores Vencidos"/>
    <d v="2025-09-01T00:00:00"/>
    <s v="Não"/>
    <s v="A"/>
  </r>
  <r>
    <n v="306.11"/>
    <d v="2025-08-11T00:00:00"/>
    <n v="-21"/>
    <x v="2"/>
    <x v="189"/>
    <s v="Fornecedores Vencidos"/>
    <d v="2025-09-01T00:00:00"/>
    <s v="Não"/>
    <s v="A"/>
  </r>
  <r>
    <n v="307.58999999999997"/>
    <d v="2025-08-10T00:00:00"/>
    <n v="-22"/>
    <x v="2"/>
    <x v="189"/>
    <s v="Fornecedores Vencidos"/>
    <d v="2025-09-01T00:00:00"/>
    <s v="Não"/>
    <s v="A"/>
  </r>
  <r>
    <n v="319.08"/>
    <d v="2025-08-11T00:00:00"/>
    <n v="-21"/>
    <x v="2"/>
    <x v="204"/>
    <s v="Fornecedores Vencidos"/>
    <d v="2025-09-01T00:00:00"/>
    <s v="Não"/>
    <s v="A"/>
  </r>
  <r>
    <n v="318.63"/>
    <d v="2025-08-10T00:00:00"/>
    <n v="-22"/>
    <x v="2"/>
    <x v="172"/>
    <s v="Fornecedores Vencidos"/>
    <d v="2025-09-01T00:00:00"/>
    <s v="Não"/>
    <s v="C"/>
  </r>
  <r>
    <n v="393.49"/>
    <d v="2025-08-11T00:00:00"/>
    <n v="-21"/>
    <x v="2"/>
    <x v="359"/>
    <s v="Fornecedores Vencidos"/>
    <d v="2025-09-01T00:00:00"/>
    <s v="Não"/>
    <s v="B"/>
  </r>
  <r>
    <n v="417.61"/>
    <d v="2025-08-11T00:00:00"/>
    <n v="-21"/>
    <x v="2"/>
    <x v="225"/>
    <s v="Fornecedores Vencidos"/>
    <d v="2025-09-01T00:00:00"/>
    <s v="Não"/>
    <s v="C"/>
  </r>
  <r>
    <n v="431.32"/>
    <d v="2025-08-10T00:00:00"/>
    <n v="-22"/>
    <x v="2"/>
    <x v="357"/>
    <s v="Fornecedores Vencidos"/>
    <d v="2025-09-01T00:00:00"/>
    <s v="Não"/>
    <s v="C"/>
  </r>
  <r>
    <n v="444.77"/>
    <d v="2025-08-11T00:00:00"/>
    <n v="-21"/>
    <x v="2"/>
    <x v="172"/>
    <s v="Fornecedores Vencidos"/>
    <d v="2025-09-01T00:00:00"/>
    <s v="Não"/>
    <s v="C"/>
  </r>
  <r>
    <n v="461.18"/>
    <d v="2025-08-11T00:00:00"/>
    <n v="-21"/>
    <x v="2"/>
    <x v="189"/>
    <s v="Fornecedores Vencidos"/>
    <d v="2025-09-01T00:00:00"/>
    <s v="Não"/>
    <s v="A"/>
  </r>
  <r>
    <n v="482.24"/>
    <d v="2025-08-11T00:00:00"/>
    <n v="-21"/>
    <x v="2"/>
    <x v="230"/>
    <s v="Fornecedores Vencidos"/>
    <d v="2025-09-01T00:00:00"/>
    <s v="Não"/>
    <s v="C"/>
  </r>
  <r>
    <n v="484.05"/>
    <d v="2025-08-11T00:00:00"/>
    <n v="-21"/>
    <x v="2"/>
    <x v="189"/>
    <s v="Fornecedores Vencidos"/>
    <d v="2025-09-01T00:00:00"/>
    <s v="Não"/>
    <s v="A"/>
  </r>
  <r>
    <n v="490"/>
    <d v="2025-08-10T00:00:00"/>
    <n v="-22"/>
    <x v="2"/>
    <x v="360"/>
    <s v="Fornecedores Vencidos"/>
    <d v="2025-09-01T00:00:00"/>
    <s v="Não"/>
    <s v="C"/>
  </r>
  <r>
    <n v="502.48"/>
    <d v="2025-08-11T00:00:00"/>
    <n v="-21"/>
    <x v="2"/>
    <x v="191"/>
    <s v="Fornecedores Vencidos"/>
    <d v="2025-09-01T00:00:00"/>
    <s v="Não"/>
    <s v="A"/>
  </r>
  <r>
    <n v="493.26"/>
    <d v="2025-08-10T00:00:00"/>
    <n v="-22"/>
    <x v="2"/>
    <x v="172"/>
    <s v="Fornecedores Vencidos"/>
    <d v="2025-09-01T00:00:00"/>
    <s v="Não"/>
    <s v="C"/>
  </r>
  <r>
    <n v="608.51"/>
    <d v="2025-08-10T00:00:00"/>
    <n v="-22"/>
    <x v="2"/>
    <x v="361"/>
    <s v="Fornecedores Vencidos"/>
    <d v="2025-09-01T00:00:00"/>
    <s v="Não"/>
    <s v="C"/>
  </r>
  <r>
    <n v="649.65"/>
    <d v="2025-08-11T00:00:00"/>
    <n v="-21"/>
    <x v="2"/>
    <x v="362"/>
    <s v="Fornecedores Vencidos"/>
    <d v="2025-09-01T00:00:00"/>
    <s v="Não"/>
    <s v="C"/>
  </r>
  <r>
    <n v="654.41"/>
    <d v="2025-08-10T00:00:00"/>
    <n v="-22"/>
    <x v="2"/>
    <x v="189"/>
    <s v="Fornecedores Vencidos"/>
    <d v="2025-09-01T00:00:00"/>
    <s v="Não"/>
    <s v="A"/>
  </r>
  <r>
    <n v="168"/>
    <d v="2025-08-10T00:00:00"/>
    <n v="-22"/>
    <x v="2"/>
    <x v="363"/>
    <s v="Fornecedores Vencidos"/>
    <d v="2025-09-01T00:00:00"/>
    <s v="Não"/>
    <s v="C"/>
  </r>
  <r>
    <n v="1038.27"/>
    <d v="2025-08-11T00:00:00"/>
    <n v="-21"/>
    <x v="2"/>
    <x v="364"/>
    <s v="Fornecedores Vencidos"/>
    <d v="2025-09-01T00:00:00"/>
    <s v="Não"/>
    <s v="C"/>
  </r>
  <r>
    <n v="1048.3900000000001"/>
    <d v="2025-08-11T00:00:00"/>
    <n v="-21"/>
    <x v="2"/>
    <x v="264"/>
    <s v="Fornecedores Vencidos"/>
    <d v="2025-09-01T00:00:00"/>
    <s v="Não"/>
    <s v="C"/>
  </r>
  <r>
    <n v="1199.5899999999999"/>
    <d v="2025-08-10T00:00:00"/>
    <n v="-22"/>
    <x v="2"/>
    <x v="365"/>
    <s v="Fornecedores Vencidos"/>
    <d v="2025-09-01T00:00:00"/>
    <s v="Não"/>
    <s v="C"/>
  </r>
  <r>
    <n v="1160.5"/>
    <d v="2025-08-10T00:00:00"/>
    <n v="-22"/>
    <x v="2"/>
    <x v="357"/>
    <s v="Fornecedores Vencidos"/>
    <d v="2025-09-01T00:00:00"/>
    <s v="Não"/>
    <s v="C"/>
  </r>
  <r>
    <n v="1324.47"/>
    <d v="2025-08-11T00:00:00"/>
    <n v="-21"/>
    <x v="2"/>
    <x v="366"/>
    <s v="Fornecedores Vencidos"/>
    <d v="2025-09-01T00:00:00"/>
    <s v="Não"/>
    <s v="C"/>
  </r>
  <r>
    <n v="1331.4"/>
    <d v="2025-08-10T00:00:00"/>
    <n v="-22"/>
    <x v="2"/>
    <x v="189"/>
    <s v="Fornecedores Vencidos"/>
    <d v="2025-09-01T00:00:00"/>
    <s v="Não"/>
    <s v="A"/>
  </r>
  <r>
    <n v="1414.01"/>
    <d v="2025-08-10T00:00:00"/>
    <n v="-22"/>
    <x v="2"/>
    <x v="189"/>
    <s v="Fornecedores Vencidos"/>
    <d v="2025-09-01T00:00:00"/>
    <s v="Não"/>
    <s v="A"/>
  </r>
  <r>
    <n v="1548.41"/>
    <d v="2025-08-11T00:00:00"/>
    <n v="-21"/>
    <x v="2"/>
    <x v="221"/>
    <s v="Fornecedores Vencidos"/>
    <d v="2025-09-01T00:00:00"/>
    <s v="Não"/>
    <s v="C"/>
  </r>
  <r>
    <n v="1733.06"/>
    <d v="2025-08-11T00:00:00"/>
    <n v="-21"/>
    <x v="2"/>
    <x v="191"/>
    <s v="Fornecedores Vencidos"/>
    <d v="2025-09-01T00:00:00"/>
    <s v="Não"/>
    <s v="A"/>
  </r>
  <r>
    <n v="1736.4"/>
    <d v="2025-08-10T00:00:00"/>
    <n v="-22"/>
    <x v="2"/>
    <x v="357"/>
    <s v="Fornecedores Vencidos"/>
    <d v="2025-09-01T00:00:00"/>
    <s v="Não"/>
    <s v="C"/>
  </r>
  <r>
    <n v="1833.49"/>
    <d v="2025-08-10T00:00:00"/>
    <n v="-22"/>
    <x v="2"/>
    <x v="220"/>
    <s v="Fornecedores Vencidos"/>
    <d v="2025-09-01T00:00:00"/>
    <s v="Não"/>
    <s v="C"/>
  </r>
  <r>
    <n v="1839.38"/>
    <d v="2025-08-11T00:00:00"/>
    <n v="-21"/>
    <x v="2"/>
    <x v="214"/>
    <s v="Fornecedores Vencidos"/>
    <d v="2025-09-01T00:00:00"/>
    <s v="Não"/>
    <s v="B"/>
  </r>
  <r>
    <n v="1852.8"/>
    <d v="2025-08-11T00:00:00"/>
    <n v="-21"/>
    <x v="2"/>
    <x v="222"/>
    <s v="Fornecedores Vencidos"/>
    <d v="2025-09-01T00:00:00"/>
    <s v="Não"/>
    <s v="C"/>
  </r>
  <r>
    <n v="2064.87"/>
    <d v="2025-08-10T00:00:00"/>
    <n v="-22"/>
    <x v="2"/>
    <x v="189"/>
    <s v="Fornecedores Vencidos"/>
    <d v="2025-09-01T00:00:00"/>
    <s v="Não"/>
    <s v="A"/>
  </r>
  <r>
    <n v="2392.86"/>
    <d v="2025-08-11T00:00:00"/>
    <n v="-21"/>
    <x v="2"/>
    <x v="271"/>
    <s v="Fornecedores Vencidos"/>
    <d v="2025-09-01T00:00:00"/>
    <s v="Não"/>
    <s v="C"/>
  </r>
  <r>
    <n v="2477.1"/>
    <d v="2025-08-11T00:00:00"/>
    <n v="-21"/>
    <x v="2"/>
    <x v="252"/>
    <s v="Fornecedores Vencidos"/>
    <d v="2025-09-01T00:00:00"/>
    <s v="Não"/>
    <s v="C"/>
  </r>
  <r>
    <n v="2493.65"/>
    <d v="2025-08-11T00:00:00"/>
    <n v="-21"/>
    <x v="2"/>
    <x v="367"/>
    <s v="Fornecedores Vencidos"/>
    <d v="2025-09-01T00:00:00"/>
    <s v="Não"/>
    <s v="C"/>
  </r>
  <r>
    <n v="2595.89"/>
    <d v="2025-08-11T00:00:00"/>
    <n v="-21"/>
    <x v="2"/>
    <x v="280"/>
    <s v="Fornecedores Vencidos"/>
    <d v="2025-09-01T00:00:00"/>
    <s v="Não"/>
    <s v="C"/>
  </r>
  <r>
    <n v="2713.59"/>
    <d v="2025-08-10T00:00:00"/>
    <n v="-22"/>
    <x v="2"/>
    <x v="204"/>
    <s v="Fornecedores Vencidos"/>
    <d v="2025-09-01T00:00:00"/>
    <s v="Não"/>
    <s v="A"/>
  </r>
  <r>
    <n v="2709.18"/>
    <d v="2025-08-11T00:00:00"/>
    <n v="-21"/>
    <x v="2"/>
    <x v="204"/>
    <s v="Fornecedores Vencidos"/>
    <d v="2025-09-01T00:00:00"/>
    <s v="Não"/>
    <s v="A"/>
  </r>
  <r>
    <n v="2746.41"/>
    <d v="2025-08-10T00:00:00"/>
    <n v="-22"/>
    <x v="2"/>
    <x v="272"/>
    <s v="Fornecedores Vencidos"/>
    <d v="2025-09-01T00:00:00"/>
    <s v="Não"/>
    <s v="C"/>
  </r>
  <r>
    <n v="2990.1"/>
    <d v="2025-08-11T00:00:00"/>
    <n v="-21"/>
    <x v="2"/>
    <x v="366"/>
    <s v="Fornecedores Vencidos"/>
    <d v="2025-09-01T00:00:00"/>
    <s v="Não"/>
    <s v="C"/>
  </r>
  <r>
    <n v="3112.12"/>
    <d v="2025-08-11T00:00:00"/>
    <n v="-21"/>
    <x v="2"/>
    <x v="273"/>
    <s v="Fornecedores Vencidos"/>
    <d v="2025-09-01T00:00:00"/>
    <s v="Não"/>
    <s v="C"/>
  </r>
  <r>
    <n v="3210.31"/>
    <d v="2025-08-10T00:00:00"/>
    <n v="-22"/>
    <x v="2"/>
    <x v="225"/>
    <s v="Fornecedores Vencidos"/>
    <d v="2025-09-01T00:00:00"/>
    <s v="Não"/>
    <s v="C"/>
  </r>
  <r>
    <n v="3181.76"/>
    <d v="2025-08-11T00:00:00"/>
    <n v="-21"/>
    <x v="2"/>
    <x v="368"/>
    <s v="Fornecedores Vencidos"/>
    <d v="2025-09-01T00:00:00"/>
    <s v="Não"/>
    <s v="C"/>
  </r>
  <r>
    <n v="3391.1"/>
    <d v="2025-08-10T00:00:00"/>
    <n v="-22"/>
    <x v="2"/>
    <x v="369"/>
    <s v="Fornecedores Vencidos"/>
    <d v="2025-09-01T00:00:00"/>
    <s v="Não"/>
    <s v="C"/>
  </r>
  <r>
    <n v="3488.21"/>
    <d v="2025-08-10T00:00:00"/>
    <n v="-22"/>
    <x v="2"/>
    <x v="370"/>
    <s v="Fornecedores Vencidos"/>
    <d v="2025-09-01T00:00:00"/>
    <s v="Não"/>
    <s v="B"/>
  </r>
  <r>
    <n v="3687.15"/>
    <d v="2025-08-10T00:00:00"/>
    <n v="-22"/>
    <x v="2"/>
    <x v="213"/>
    <s v="Fornecedores Vencidos"/>
    <d v="2025-09-01T00:00:00"/>
    <s v="Não"/>
    <s v="C"/>
  </r>
  <r>
    <n v="3659.32"/>
    <d v="2025-08-11T00:00:00"/>
    <n v="-21"/>
    <x v="2"/>
    <x v="191"/>
    <s v="Fornecedores Vencidos"/>
    <d v="2025-09-01T00:00:00"/>
    <s v="Não"/>
    <s v="A"/>
  </r>
  <r>
    <n v="3854.71"/>
    <d v="2025-08-10T00:00:00"/>
    <n v="-22"/>
    <x v="2"/>
    <x v="225"/>
    <s v="Fornecedores Vencidos"/>
    <d v="2025-09-01T00:00:00"/>
    <s v="Não"/>
    <s v="C"/>
  </r>
  <r>
    <n v="3796"/>
    <d v="2025-08-10T00:00:00"/>
    <n v="-22"/>
    <x v="2"/>
    <x v="189"/>
    <s v="Fornecedores Vencidos"/>
    <d v="2025-09-01T00:00:00"/>
    <s v="Não"/>
    <s v="A"/>
  </r>
  <r>
    <n v="3891.59"/>
    <d v="2025-08-11T00:00:00"/>
    <n v="-21"/>
    <x v="2"/>
    <x v="366"/>
    <s v="Fornecedores Vencidos"/>
    <d v="2025-09-01T00:00:00"/>
    <s v="Não"/>
    <s v="C"/>
  </r>
  <r>
    <n v="3914.04"/>
    <d v="2025-08-09T00:00:00"/>
    <n v="-23"/>
    <x v="2"/>
    <x v="189"/>
    <s v="Fornecedores Vencidos"/>
    <d v="2025-09-01T00:00:00"/>
    <s v="Não"/>
    <s v="A"/>
  </r>
  <r>
    <n v="4062.17"/>
    <d v="2025-08-11T00:00:00"/>
    <n v="-21"/>
    <x v="2"/>
    <x v="371"/>
    <s v="Fornecedores Vencidos"/>
    <d v="2025-09-01T00:00:00"/>
    <s v="Não"/>
    <s v="C"/>
  </r>
  <r>
    <n v="4343.45"/>
    <d v="2025-08-10T00:00:00"/>
    <n v="-22"/>
    <x v="2"/>
    <x v="372"/>
    <s v="Fornecedores Vencidos"/>
    <d v="2025-09-01T00:00:00"/>
    <s v="Não"/>
    <s v="C"/>
  </r>
  <r>
    <n v="5286.44"/>
    <d v="2025-08-11T00:00:00"/>
    <n v="-21"/>
    <x v="2"/>
    <x v="185"/>
    <s v="Fornecedores Vencidos"/>
    <d v="2025-09-01T00:00:00"/>
    <s v="Não"/>
    <s v="B"/>
  </r>
  <r>
    <n v="5343.58"/>
    <d v="2025-08-11T00:00:00"/>
    <n v="-21"/>
    <x v="2"/>
    <x v="359"/>
    <s v="Fornecedores Vencidos"/>
    <d v="2025-09-01T00:00:00"/>
    <s v="Não"/>
    <s v="B"/>
  </r>
  <r>
    <n v="5643.56"/>
    <d v="2025-08-11T00:00:00"/>
    <n v="-21"/>
    <x v="2"/>
    <x v="214"/>
    <s v="Fornecedores Vencidos"/>
    <d v="2025-09-01T00:00:00"/>
    <s v="Não"/>
    <s v="B"/>
  </r>
  <r>
    <n v="6156.59"/>
    <d v="2025-08-09T00:00:00"/>
    <n v="-23"/>
    <x v="2"/>
    <x v="315"/>
    <s v="Fornecedores Vencidos"/>
    <d v="2025-09-01T00:00:00"/>
    <s v="Não"/>
    <s v="C"/>
  </r>
  <r>
    <n v="6182.84"/>
    <d v="2025-08-11T00:00:00"/>
    <n v="-21"/>
    <x v="2"/>
    <x v="366"/>
    <s v="Fornecedores Vencidos"/>
    <d v="2025-09-01T00:00:00"/>
    <s v="Não"/>
    <s v="C"/>
  </r>
  <r>
    <n v="7529.16"/>
    <d v="2025-08-09T00:00:00"/>
    <n v="-23"/>
    <x v="2"/>
    <x v="240"/>
    <s v="Fornecedores Vencidos"/>
    <d v="2025-09-01T00:00:00"/>
    <s v="Não"/>
    <s v="C"/>
  </r>
  <r>
    <n v="7550.47"/>
    <d v="2025-08-09T00:00:00"/>
    <n v="-23"/>
    <x v="2"/>
    <x v="208"/>
    <s v="Fornecedores Vencidos"/>
    <d v="2025-09-01T00:00:00"/>
    <s v="Não"/>
    <s v="B"/>
  </r>
  <r>
    <n v="8856.34"/>
    <d v="2025-08-11T00:00:00"/>
    <n v="-21"/>
    <x v="2"/>
    <x v="191"/>
    <s v="Fornecedores Vencidos"/>
    <d v="2025-09-01T00:00:00"/>
    <s v="Não"/>
    <s v="A"/>
  </r>
  <r>
    <n v="9420.1"/>
    <d v="2025-08-11T00:00:00"/>
    <n v="-21"/>
    <x v="2"/>
    <x v="196"/>
    <s v="Fornecedores Vencidos"/>
    <d v="2025-09-01T00:00:00"/>
    <s v="Não"/>
    <s v="B"/>
  </r>
  <r>
    <n v="10678.94"/>
    <d v="2025-08-10T00:00:00"/>
    <n v="-22"/>
    <x v="2"/>
    <x v="178"/>
    <s v="Fornecedores Vencidos"/>
    <d v="2025-09-01T00:00:00"/>
    <s v="Não"/>
    <s v="B"/>
  </r>
  <r>
    <n v="12712.7"/>
    <d v="2025-08-09T00:00:00"/>
    <n v="-23"/>
    <x v="2"/>
    <x v="373"/>
    <s v="Fornecedores Vencidos"/>
    <d v="2025-09-01T00:00:00"/>
    <s v="Não"/>
    <s v="C"/>
  </r>
  <r>
    <n v="15201.78"/>
    <d v="2025-08-10T00:00:00"/>
    <n v="-22"/>
    <x v="2"/>
    <x v="374"/>
    <s v="Fornecedores Vencidos"/>
    <d v="2025-09-01T00:00:00"/>
    <s v="Não"/>
    <s v="C"/>
  </r>
  <r>
    <n v="26845.040000000001"/>
    <d v="2025-08-11T00:00:00"/>
    <n v="-21"/>
    <x v="2"/>
    <x v="189"/>
    <s v="Fornecedores Vencidos"/>
    <d v="2025-09-01T00:00:00"/>
    <s v="Não"/>
    <s v="A"/>
  </r>
  <r>
    <n v="32534.94"/>
    <d v="2025-08-10T00:00:00"/>
    <n v="-22"/>
    <x v="2"/>
    <x v="370"/>
    <s v="Fornecedores Vencidos"/>
    <d v="2025-09-01T00:00:00"/>
    <s v="Não"/>
    <s v="B"/>
  </r>
  <r>
    <n v="87039.1"/>
    <d v="2025-08-11T00:00:00"/>
    <n v="-21"/>
    <x v="2"/>
    <x v="375"/>
    <s v="Fornecedores Vencidos"/>
    <d v="2025-09-01T00:00:00"/>
    <s v="Não"/>
    <s v="A"/>
  </r>
  <r>
    <n v="596.76"/>
    <d v="2025-08-12T00:00:00"/>
    <n v="-20"/>
    <x v="2"/>
    <x v="185"/>
    <s v="Fornecedores Vencidos"/>
    <d v="2025-09-01T00:00:00"/>
    <s v="Não"/>
    <s v="B"/>
  </r>
  <r>
    <n v="609.17999999999995"/>
    <d v="2025-08-12T00:00:00"/>
    <n v="-20"/>
    <x v="2"/>
    <x v="315"/>
    <s v="Fornecedores Vencidos"/>
    <d v="2025-09-01T00:00:00"/>
    <s v="Não"/>
    <s v="C"/>
  </r>
  <r>
    <n v="902.57"/>
    <d v="2025-08-12T00:00:00"/>
    <n v="-20"/>
    <x v="2"/>
    <x v="306"/>
    <s v="Fornecedores Vencidos"/>
    <d v="2025-09-01T00:00:00"/>
    <s v="Não"/>
    <s v="C"/>
  </r>
  <r>
    <n v="1323.21"/>
    <d v="2025-08-12T00:00:00"/>
    <n v="-20"/>
    <x v="2"/>
    <x v="230"/>
    <s v="Fornecedores Vencidos"/>
    <d v="2025-09-01T00:00:00"/>
    <s v="Não"/>
    <s v="C"/>
  </r>
  <r>
    <n v="1538.5"/>
    <d v="2025-08-12T00:00:00"/>
    <n v="-20"/>
    <x v="2"/>
    <x v="376"/>
    <s v="Fornecedores Vencidos"/>
    <d v="2025-09-01T00:00:00"/>
    <s v="Não"/>
    <s v="C"/>
  </r>
  <r>
    <n v="2070.56"/>
    <d v="2025-08-12T00:00:00"/>
    <n v="-20"/>
    <x v="2"/>
    <x v="204"/>
    <s v="Fornecedores Vencidos"/>
    <d v="2025-09-01T00:00:00"/>
    <s v="Não"/>
    <s v="A"/>
  </r>
  <r>
    <n v="2362.65"/>
    <d v="2025-08-12T00:00:00"/>
    <n v="-20"/>
    <x v="2"/>
    <x v="249"/>
    <s v="Fornecedores Vencidos"/>
    <d v="2025-09-01T00:00:00"/>
    <s v="Não"/>
    <s v="C"/>
  </r>
  <r>
    <n v="2362.65"/>
    <d v="2025-08-12T00:00:00"/>
    <n v="-20"/>
    <x v="2"/>
    <x v="249"/>
    <s v="Fornecedores Vencidos"/>
    <d v="2025-09-01T00:00:00"/>
    <s v="Não"/>
    <s v="C"/>
  </r>
  <r>
    <n v="2728.57"/>
    <d v="2025-08-12T00:00:00"/>
    <n v="-20"/>
    <x v="2"/>
    <x v="204"/>
    <s v="Fornecedores Vencidos"/>
    <d v="2025-09-01T00:00:00"/>
    <s v="Não"/>
    <s v="A"/>
  </r>
  <r>
    <n v="2990.1"/>
    <d v="2025-08-12T00:00:00"/>
    <n v="-20"/>
    <x v="2"/>
    <x v="366"/>
    <s v="Fornecedores Vencidos"/>
    <d v="2025-09-01T00:00:00"/>
    <s v="Não"/>
    <s v="C"/>
  </r>
  <r>
    <n v="3781.93"/>
    <d v="2025-08-12T00:00:00"/>
    <n v="-20"/>
    <x v="2"/>
    <x v="66"/>
    <s v="Fornecedores Vencidos"/>
    <d v="2025-09-01T00:00:00"/>
    <s v="Não"/>
    <s v="C"/>
  </r>
  <r>
    <n v="4053.68"/>
    <d v="2025-08-12T00:00:00"/>
    <n v="-20"/>
    <x v="2"/>
    <x v="359"/>
    <s v="Fornecedores Vencidos"/>
    <d v="2025-09-01T00:00:00"/>
    <s v="Não"/>
    <s v="B"/>
  </r>
  <r>
    <n v="4512.45"/>
    <d v="2025-08-12T00:00:00"/>
    <n v="-20"/>
    <x v="2"/>
    <x v="204"/>
    <s v="Fornecedores Vencidos"/>
    <d v="2025-09-01T00:00:00"/>
    <s v="Não"/>
    <s v="A"/>
  </r>
  <r>
    <n v="4622.1099999999997"/>
    <d v="2025-08-12T00:00:00"/>
    <n v="-20"/>
    <x v="2"/>
    <x v="282"/>
    <s v="Fornecedores Vencidos"/>
    <d v="2025-09-01T00:00:00"/>
    <s v="Não"/>
    <s v="C"/>
  </r>
  <r>
    <n v="6162.81"/>
    <d v="2025-08-12T00:00:00"/>
    <n v="-20"/>
    <x v="2"/>
    <x v="282"/>
    <s v="Fornecedores Vencidos"/>
    <d v="2025-09-01T00:00:00"/>
    <s v="Não"/>
    <s v="C"/>
  </r>
  <r>
    <n v="6182.84"/>
    <d v="2025-08-12T00:00:00"/>
    <n v="-20"/>
    <x v="2"/>
    <x v="366"/>
    <s v="Fornecedores Vencidos"/>
    <d v="2025-09-01T00:00:00"/>
    <s v="Não"/>
    <s v="C"/>
  </r>
  <r>
    <n v="3762.4"/>
    <d v="2025-08-13T00:00:00"/>
    <n v="-19"/>
    <x v="2"/>
    <x v="377"/>
    <s v="Fornecedores Vencidos"/>
    <d v="2025-09-01T00:00:00"/>
    <s v="Não"/>
    <s v="C"/>
  </r>
  <r>
    <n v="2268.61"/>
    <d v="2025-08-13T00:00:00"/>
    <n v="-19"/>
    <x v="2"/>
    <x v="233"/>
    <s v="Fornecedores Vencidos"/>
    <d v="2025-09-01T00:00:00"/>
    <s v="Não"/>
    <s v="C"/>
  </r>
  <r>
    <n v="1520.99"/>
    <d v="2025-08-13T00:00:00"/>
    <n v="-19"/>
    <x v="2"/>
    <x v="182"/>
    <s v="Fornecedores Vencidos"/>
    <d v="2025-09-01T00:00:00"/>
    <s v="Não"/>
    <s v="C"/>
  </r>
  <r>
    <n v="2621.96"/>
    <d v="2025-08-13T00:00:00"/>
    <n v="-19"/>
    <x v="2"/>
    <x v="378"/>
    <s v="Fornecedores Vencidos"/>
    <d v="2025-09-01T00:00:00"/>
    <s v="Não"/>
    <s v="C"/>
  </r>
  <r>
    <n v="3838.44"/>
    <d v="2025-08-13T00:00:00"/>
    <n v="-19"/>
    <x v="2"/>
    <x v="204"/>
    <s v="Fornecedores Vencidos"/>
    <d v="2025-09-01T00:00:00"/>
    <s v="Não"/>
    <s v="A"/>
  </r>
  <r>
    <n v="3379.71"/>
    <d v="2025-08-13T00:00:00"/>
    <n v="-19"/>
    <x v="2"/>
    <x v="204"/>
    <s v="Fornecedores Vencidos"/>
    <d v="2025-09-01T00:00:00"/>
    <s v="Não"/>
    <s v="A"/>
  </r>
  <r>
    <n v="683.35"/>
    <d v="2025-08-13T00:00:00"/>
    <n v="-19"/>
    <x v="2"/>
    <x v="230"/>
    <s v="Fornecedores Vencidos"/>
    <d v="2025-09-01T00:00:00"/>
    <s v="Não"/>
    <s v="C"/>
  </r>
  <r>
    <n v="1523.92"/>
    <d v="2025-08-13T00:00:00"/>
    <n v="-19"/>
    <x v="2"/>
    <x v="182"/>
    <s v="Fornecedores Vencidos"/>
    <d v="2025-09-01T00:00:00"/>
    <s v="Não"/>
    <s v="C"/>
  </r>
  <r>
    <n v="1681.21"/>
    <d v="2025-08-13T00:00:00"/>
    <n v="-19"/>
    <x v="2"/>
    <x v="379"/>
    <s v="Fornecedores Vencidos"/>
    <d v="2025-09-01T00:00:00"/>
    <s v="Não"/>
    <s v="C"/>
  </r>
  <r>
    <n v="2000.45"/>
    <d v="2025-08-13T00:00:00"/>
    <n v="-19"/>
    <x v="2"/>
    <x v="204"/>
    <s v="Fornecedores Vencidos"/>
    <d v="2025-09-01T00:00:00"/>
    <s v="Não"/>
    <s v="A"/>
  </r>
  <r>
    <n v="2065.8000000000002"/>
    <d v="2025-08-13T00:00:00"/>
    <n v="-19"/>
    <x v="2"/>
    <x v="252"/>
    <s v="Fornecedores Vencidos"/>
    <d v="2025-09-01T00:00:00"/>
    <s v="Não"/>
    <s v="C"/>
  </r>
  <r>
    <n v="2274.7199999999998"/>
    <d v="2025-08-13T00:00:00"/>
    <n v="-19"/>
    <x v="2"/>
    <x v="233"/>
    <s v="Fornecedores Vencidos"/>
    <d v="2025-09-01T00:00:00"/>
    <s v="Não"/>
    <s v="C"/>
  </r>
  <r>
    <n v="2349.25"/>
    <d v="2025-08-13T00:00:00"/>
    <n v="-19"/>
    <x v="2"/>
    <x v="204"/>
    <s v="Fornecedores Vencidos"/>
    <d v="2025-09-01T00:00:00"/>
    <s v="Não"/>
    <s v="A"/>
  </r>
  <r>
    <n v="2402.7199999999998"/>
    <d v="2025-08-13T00:00:00"/>
    <n v="-19"/>
    <x v="2"/>
    <x v="230"/>
    <s v="Fornecedores Vencidos"/>
    <d v="2025-09-01T00:00:00"/>
    <s v="Não"/>
    <s v="C"/>
  </r>
  <r>
    <n v="2630.58"/>
    <d v="2025-08-13T00:00:00"/>
    <n v="-19"/>
    <x v="2"/>
    <x v="378"/>
    <s v="Fornecedores Vencidos"/>
    <d v="2025-09-01T00:00:00"/>
    <s v="Não"/>
    <s v="C"/>
  </r>
  <r>
    <n v="2723.89"/>
    <d v="2025-08-13T00:00:00"/>
    <n v="-19"/>
    <x v="2"/>
    <x v="326"/>
    <s v="Fornecedores Vencidos"/>
    <d v="2025-09-01T00:00:00"/>
    <s v="Não"/>
    <s v="C"/>
  </r>
  <r>
    <n v="2759.51"/>
    <d v="2025-08-13T00:00:00"/>
    <n v="-19"/>
    <x v="2"/>
    <x v="380"/>
    <s v="Fornecedores Vencidos"/>
    <d v="2025-09-01T00:00:00"/>
    <s v="Não"/>
    <s v="C"/>
  </r>
  <r>
    <n v="3385.22"/>
    <d v="2025-08-13T00:00:00"/>
    <n v="-19"/>
    <x v="2"/>
    <x v="204"/>
    <s v="Fornecedores Vencidos"/>
    <d v="2025-09-01T00:00:00"/>
    <s v="Não"/>
    <s v="A"/>
  </r>
  <r>
    <n v="3774.9"/>
    <d v="2025-08-13T00:00:00"/>
    <n v="-19"/>
    <x v="2"/>
    <x v="377"/>
    <s v="Fornecedores Vencidos"/>
    <d v="2025-09-01T00:00:00"/>
    <s v="Não"/>
    <s v="C"/>
  </r>
  <r>
    <n v="3844.7"/>
    <d v="2025-08-13T00:00:00"/>
    <n v="-19"/>
    <x v="2"/>
    <x v="204"/>
    <s v="Fornecedores Vencidos"/>
    <d v="2025-09-01T00:00:00"/>
    <s v="Não"/>
    <s v="A"/>
  </r>
  <r>
    <n v="3990.9"/>
    <d v="2025-08-13T00:00:00"/>
    <n v="-19"/>
    <x v="2"/>
    <x v="381"/>
    <s v="Fornecedores Vencidos"/>
    <d v="2025-09-01T00:00:00"/>
    <s v="Não"/>
    <s v="C"/>
  </r>
  <r>
    <n v="4177.6400000000003"/>
    <d v="2025-08-13T00:00:00"/>
    <n v="-19"/>
    <x v="2"/>
    <x v="204"/>
    <s v="Fornecedores Vencidos"/>
    <d v="2025-09-01T00:00:00"/>
    <s v="Não"/>
    <s v="A"/>
  </r>
  <r>
    <n v="4241.03"/>
    <d v="2025-08-13T00:00:00"/>
    <n v="-19"/>
    <x v="2"/>
    <x v="173"/>
    <s v="Fornecedores Vencidos"/>
    <d v="2025-09-01T00:00:00"/>
    <s v="Não"/>
    <s v="A"/>
  </r>
  <r>
    <n v="4463.59"/>
    <d v="2025-08-13T00:00:00"/>
    <n v="-19"/>
    <x v="2"/>
    <x v="359"/>
    <s v="Fornecedores Vencidos"/>
    <d v="2025-09-01T00:00:00"/>
    <s v="Não"/>
    <s v="B"/>
  </r>
  <r>
    <n v="4427.5600000000004"/>
    <d v="2025-08-13T00:00:00"/>
    <n v="-19"/>
    <x v="2"/>
    <x v="208"/>
    <s v="Fornecedores Vencidos"/>
    <d v="2025-09-01T00:00:00"/>
    <s v="Não"/>
    <s v="B"/>
  </r>
  <r>
    <n v="9076.0400000000009"/>
    <d v="2025-08-13T00:00:00"/>
    <n v="-19"/>
    <x v="2"/>
    <x v="359"/>
    <s v="Fornecedores Vencidos"/>
    <d v="2025-09-01T00:00:00"/>
    <s v="Não"/>
    <s v="B"/>
  </r>
  <r>
    <n v="4145.58"/>
    <d v="2025-08-14T00:00:00"/>
    <n v="-18"/>
    <x v="2"/>
    <x v="382"/>
    <s v="Fornecedores Vencidos"/>
    <d v="2025-09-01T00:00:00"/>
    <s v="Não"/>
    <s v="C"/>
  </r>
  <r>
    <n v="6498.73"/>
    <d v="2025-08-14T00:00:00"/>
    <n v="-18"/>
    <x v="2"/>
    <x v="269"/>
    <s v="Fornecedores Vencidos"/>
    <d v="2025-09-01T00:00:00"/>
    <s v="Não"/>
    <s v="C"/>
  </r>
  <r>
    <n v="1932.24"/>
    <d v="2025-08-14T00:00:00"/>
    <n v="-18"/>
    <x v="2"/>
    <x v="224"/>
    <s v="Fornecedores Vencidos"/>
    <d v="2025-09-01T00:00:00"/>
    <s v="Não"/>
    <s v="C"/>
  </r>
  <r>
    <n v="1295.95"/>
    <d v="2025-08-14T00:00:00"/>
    <n v="-18"/>
    <x v="2"/>
    <x v="383"/>
    <s v="Fornecedores Vencidos"/>
    <d v="2025-09-01T00:00:00"/>
    <s v="Não"/>
    <s v="C"/>
  </r>
  <r>
    <n v="664.84"/>
    <d v="2025-08-14T00:00:00"/>
    <n v="-18"/>
    <x v="2"/>
    <x v="239"/>
    <s v="Fornecedores Vencidos"/>
    <d v="2025-09-01T00:00:00"/>
    <s v="Não"/>
    <s v="C"/>
  </r>
  <r>
    <n v="6315.8"/>
    <d v="2025-08-14T00:00:00"/>
    <n v="-18"/>
    <x v="2"/>
    <x v="384"/>
    <s v="Fornecedores Vencidos"/>
    <d v="2025-09-01T00:00:00"/>
    <s v="Não"/>
    <s v="C"/>
  </r>
  <r>
    <n v="6245.16"/>
    <d v="2025-08-14T00:00:00"/>
    <n v="-18"/>
    <x v="2"/>
    <x v="204"/>
    <s v="Fornecedores Vencidos"/>
    <d v="2025-09-01T00:00:00"/>
    <s v="Não"/>
    <s v="A"/>
  </r>
  <r>
    <n v="4248.18"/>
    <d v="2025-08-14T00:00:00"/>
    <n v="-18"/>
    <x v="2"/>
    <x v="204"/>
    <s v="Fornecedores Vencidos"/>
    <d v="2025-09-01T00:00:00"/>
    <s v="Não"/>
    <s v="A"/>
  </r>
  <r>
    <n v="1086.79"/>
    <d v="2025-08-14T00:00:00"/>
    <n v="-18"/>
    <x v="2"/>
    <x v="230"/>
    <s v="Fornecedores Vencidos"/>
    <d v="2025-09-01T00:00:00"/>
    <s v="Não"/>
    <s v="C"/>
  </r>
  <r>
    <n v="2094.12"/>
    <d v="2025-08-14T00:00:00"/>
    <n v="-18"/>
    <x v="2"/>
    <x v="299"/>
    <s v="Fornecedores Vencidos"/>
    <d v="2025-09-01T00:00:00"/>
    <s v="Não"/>
    <s v="C"/>
  </r>
  <r>
    <n v="474"/>
    <d v="2025-08-14T00:00:00"/>
    <n v="-18"/>
    <x v="2"/>
    <x v="204"/>
    <s v="Fornecedores Vencidos"/>
    <d v="2025-09-01T00:00:00"/>
    <s v="Não"/>
    <s v="A"/>
  </r>
  <r>
    <n v="432.13"/>
    <d v="2025-08-14T00:00:00"/>
    <n v="-18"/>
    <x v="2"/>
    <x v="385"/>
    <s v="Fornecedores Vencidos"/>
    <d v="2025-09-01T00:00:00"/>
    <s v="Não"/>
    <s v="C"/>
  </r>
  <r>
    <n v="6522.82"/>
    <d v="2025-08-14T00:00:00"/>
    <n v="-18"/>
    <x v="2"/>
    <x v="191"/>
    <s v="Fornecedores Vencidos"/>
    <d v="2025-09-01T00:00:00"/>
    <s v="Não"/>
    <s v="A"/>
  </r>
  <r>
    <n v="4691.53"/>
    <d v="2025-08-14T00:00:00"/>
    <n v="-18"/>
    <x v="2"/>
    <x v="191"/>
    <s v="Fornecedores Vencidos"/>
    <d v="2025-09-01T00:00:00"/>
    <s v="Não"/>
    <s v="A"/>
  </r>
  <r>
    <n v="306.66000000000003"/>
    <d v="2025-08-14T00:00:00"/>
    <n v="-18"/>
    <x v="2"/>
    <x v="185"/>
    <s v="Fornecedores Vencidos"/>
    <d v="2025-09-01T00:00:00"/>
    <s v="Não"/>
    <s v="B"/>
  </r>
  <r>
    <n v="987.21"/>
    <d v="2025-08-14T00:00:00"/>
    <n v="-18"/>
    <x v="2"/>
    <x v="191"/>
    <s v="Fornecedores Vencidos"/>
    <d v="2025-09-01T00:00:00"/>
    <s v="Não"/>
    <s v="A"/>
  </r>
  <r>
    <n v="3212.27"/>
    <d v="2025-08-14T00:00:00"/>
    <n v="-18"/>
    <x v="2"/>
    <x v="173"/>
    <s v="Fornecedores Vencidos"/>
    <d v="2025-09-01T00:00:00"/>
    <s v="Não"/>
    <s v="A"/>
  </r>
  <r>
    <n v="1233.22"/>
    <d v="2025-08-14T00:00:00"/>
    <n v="-18"/>
    <x v="2"/>
    <x v="194"/>
    <s v="Fornecedores Vencidos"/>
    <d v="2025-09-01T00:00:00"/>
    <s v="Não"/>
    <s v="B"/>
  </r>
  <r>
    <n v="1500.06"/>
    <d v="2025-08-14T00:00:00"/>
    <n v="-18"/>
    <x v="2"/>
    <x v="287"/>
    <s v="Fornecedores Vencidos"/>
    <d v="2025-09-01T00:00:00"/>
    <s v="Não"/>
    <s v="C"/>
  </r>
  <r>
    <n v="533.96"/>
    <d v="2025-08-14T00:00:00"/>
    <n v="-18"/>
    <x v="2"/>
    <x v="386"/>
    <s v="Fornecedores Vencidos"/>
    <d v="2025-09-01T00:00:00"/>
    <s v="Não"/>
    <s v="C"/>
  </r>
  <r>
    <n v="12786.5"/>
    <d v="2025-08-14T00:00:00"/>
    <n v="-18"/>
    <x v="2"/>
    <x v="387"/>
    <s v="Fornecedores Vencidos"/>
    <d v="2025-09-01T00:00:00"/>
    <s v="Não"/>
    <s v="C"/>
  </r>
  <r>
    <n v="1824.4"/>
    <d v="2025-08-14T00:00:00"/>
    <n v="-18"/>
    <x v="2"/>
    <x v="388"/>
    <s v="Fornecedores Vencidos"/>
    <d v="2025-09-01T00:00:00"/>
    <s v="Não"/>
    <s v="C"/>
  </r>
  <r>
    <n v="2316.1799999999998"/>
    <d v="2025-08-14T00:00:00"/>
    <n v="-18"/>
    <x v="2"/>
    <x v="388"/>
    <s v="Fornecedores Vencidos"/>
    <d v="2025-09-01T00:00:00"/>
    <s v="Não"/>
    <s v="C"/>
  </r>
  <r>
    <n v="1823.89"/>
    <d v="2025-08-14T00:00:00"/>
    <n v="-18"/>
    <x v="2"/>
    <x v="388"/>
    <s v="Fornecedores Vencidos"/>
    <d v="2025-09-01T00:00:00"/>
    <s v="Não"/>
    <s v="C"/>
  </r>
  <r>
    <n v="3184.91"/>
    <d v="2025-08-14T00:00:00"/>
    <n v="-18"/>
    <x v="2"/>
    <x v="300"/>
    <s v="Fornecedores Vencidos"/>
    <d v="2025-09-01T00:00:00"/>
    <s v="Não"/>
    <s v="C"/>
  </r>
  <r>
    <n v="1377.17"/>
    <d v="2025-08-15T00:00:00"/>
    <n v="-17"/>
    <x v="2"/>
    <x v="306"/>
    <s v="Fornecedores Vencidos"/>
    <d v="2025-09-01T00:00:00"/>
    <s v="Não"/>
    <s v="C"/>
  </r>
  <r>
    <n v="4095.72"/>
    <d v="2025-08-15T00:00:00"/>
    <n v="-17"/>
    <x v="2"/>
    <x v="216"/>
    <s v="Fornecedores Vencidos"/>
    <d v="2025-09-01T00:00:00"/>
    <s v="Não"/>
    <s v="B"/>
  </r>
  <r>
    <n v="816.11"/>
    <d v="2025-08-15T00:00:00"/>
    <n v="-17"/>
    <x v="2"/>
    <x v="389"/>
    <s v="Fornecedores Vencidos"/>
    <d v="2025-09-01T00:00:00"/>
    <s v="Não"/>
    <s v="C"/>
  </r>
  <r>
    <n v="4400"/>
    <d v="2025-08-15T00:00:00"/>
    <n v="-17"/>
    <x v="2"/>
    <x v="228"/>
    <s v="Fornecedores Vencidos"/>
    <d v="2025-09-01T00:00:00"/>
    <s v="Não"/>
    <s v="C"/>
  </r>
  <r>
    <n v="518.88"/>
    <d v="2025-08-15T00:00:00"/>
    <n v="-17"/>
    <x v="2"/>
    <x v="204"/>
    <s v="Fornecedores Vencidos"/>
    <d v="2025-09-01T00:00:00"/>
    <s v="Não"/>
    <s v="A"/>
  </r>
  <r>
    <n v="3762.5"/>
    <d v="2025-08-15T00:00:00"/>
    <n v="-17"/>
    <x v="2"/>
    <x v="66"/>
    <s v="Fornecedores Vencidos"/>
    <d v="2025-09-01T00:00:00"/>
    <s v="Não"/>
    <s v="C"/>
  </r>
  <r>
    <n v="11900"/>
    <d v="2025-08-15T00:00:00"/>
    <n v="-17"/>
    <x v="2"/>
    <x v="390"/>
    <s v="Fornecedores Vencidos"/>
    <d v="2025-09-01T00:00:00"/>
    <s v="Não"/>
    <s v="C"/>
  </r>
  <r>
    <n v="894"/>
    <d v="2025-08-15T00:00:00"/>
    <n v="-17"/>
    <x v="2"/>
    <x v="385"/>
    <s v="Fornecedores Vencidos"/>
    <d v="2025-09-01T00:00:00"/>
    <s v="Não"/>
    <s v="C"/>
  </r>
  <r>
    <n v="8044.01"/>
    <d v="2025-08-15T00:00:00"/>
    <n v="-17"/>
    <x v="2"/>
    <x v="359"/>
    <s v="Fornecedores Vencidos"/>
    <d v="2025-09-01T00:00:00"/>
    <s v="Não"/>
    <s v="B"/>
  </r>
  <r>
    <n v="2626.95"/>
    <d v="2025-08-15T00:00:00"/>
    <n v="-17"/>
    <x v="2"/>
    <x v="366"/>
    <s v="Fornecedores Vencidos"/>
    <d v="2025-09-01T00:00:00"/>
    <s v="Não"/>
    <s v="C"/>
  </r>
  <r>
    <n v="655.36"/>
    <d v="2025-08-15T00:00:00"/>
    <n v="-17"/>
    <x v="2"/>
    <x v="191"/>
    <s v="Fornecedores Vencidos"/>
    <d v="2025-09-01T00:00:00"/>
    <s v="Não"/>
    <s v="A"/>
  </r>
  <r>
    <n v="504.68"/>
    <d v="2025-08-15T00:00:00"/>
    <n v="-17"/>
    <x v="2"/>
    <x v="189"/>
    <s v="Fornecedores Vencidos"/>
    <d v="2025-09-01T00:00:00"/>
    <s v="Não"/>
    <s v="A"/>
  </r>
  <r>
    <n v="1236.1600000000001"/>
    <d v="2025-08-15T00:00:00"/>
    <n v="-17"/>
    <x v="2"/>
    <x v="244"/>
    <s v="Fornecedores Vencidos"/>
    <d v="2025-09-01T00:00:00"/>
    <s v="Não"/>
    <s v="C"/>
  </r>
  <r>
    <n v="1918.32"/>
    <d v="2025-08-15T00:00:00"/>
    <n v="-17"/>
    <x v="2"/>
    <x v="391"/>
    <s v="Fornecedores Vencidos"/>
    <d v="2025-09-01T00:00:00"/>
    <s v="Não"/>
    <s v="C"/>
  </r>
  <r>
    <n v="344.58"/>
    <d v="2025-08-15T00:00:00"/>
    <n v="-17"/>
    <x v="2"/>
    <x v="392"/>
    <s v="Fornecedores Vencidos"/>
    <d v="2025-09-01T00:00:00"/>
    <s v="Não"/>
    <s v="C"/>
  </r>
  <r>
    <n v="1710.73"/>
    <d v="2025-08-15T00:00:00"/>
    <n v="-17"/>
    <x v="2"/>
    <x v="393"/>
    <s v="Fornecedores Vencidos"/>
    <d v="2025-09-01T00:00:00"/>
    <s v="Não"/>
    <s v="C"/>
  </r>
  <r>
    <n v="2857.05"/>
    <d v="2025-08-15T00:00:00"/>
    <n v="-17"/>
    <x v="2"/>
    <x v="227"/>
    <s v="Fornecedores Vencidos"/>
    <d v="2025-09-01T00:00:00"/>
    <s v="Não"/>
    <s v="C"/>
  </r>
  <r>
    <n v="2058.2800000000002"/>
    <d v="2025-08-15T00:00:00"/>
    <n v="-17"/>
    <x v="2"/>
    <x v="394"/>
    <s v="Fornecedores Vencidos"/>
    <d v="2025-09-01T00:00:00"/>
    <s v="Não"/>
    <s v="C"/>
  </r>
  <r>
    <n v="10581.88"/>
    <d v="2025-08-15T00:00:00"/>
    <n v="-17"/>
    <x v="2"/>
    <x v="394"/>
    <s v="Fornecedores Vencidos"/>
    <d v="2025-09-01T00:00:00"/>
    <s v="Não"/>
    <s v="C"/>
  </r>
  <r>
    <n v="3634.73"/>
    <d v="2025-08-15T00:00:00"/>
    <n v="-17"/>
    <x v="2"/>
    <x v="388"/>
    <s v="Fornecedores Vencidos"/>
    <d v="2025-09-01T00:00:00"/>
    <s v="Não"/>
    <s v="C"/>
  </r>
  <r>
    <n v="4463.34"/>
    <d v="2025-08-15T00:00:00"/>
    <n v="-17"/>
    <x v="2"/>
    <x v="388"/>
    <s v="Fornecedores Vencidos"/>
    <d v="2025-09-01T00:00:00"/>
    <s v="Não"/>
    <s v="C"/>
  </r>
  <r>
    <n v="1538.86"/>
    <d v="2025-08-15T00:00:00"/>
    <n v="-17"/>
    <x v="2"/>
    <x v="179"/>
    <s v="Fornecedores Vencidos"/>
    <d v="2025-09-01T00:00:00"/>
    <s v="Não"/>
    <s v="C"/>
  </r>
  <r>
    <n v="7811.48"/>
    <d v="2025-08-15T00:00:00"/>
    <n v="-17"/>
    <x v="2"/>
    <x v="276"/>
    <s v="Fornecedores Vencidos"/>
    <d v="2025-09-01T00:00:00"/>
    <s v="Não"/>
    <s v="B"/>
  </r>
  <r>
    <n v="5000"/>
    <d v="2025-08-15T00:00:00"/>
    <n v="-17"/>
    <x v="2"/>
    <x v="238"/>
    <s v="Fornecedores Vencidos"/>
    <d v="2025-09-01T00:00:00"/>
    <s v="Não"/>
    <s v="C"/>
  </r>
  <r>
    <n v="473.57"/>
    <d v="2025-08-15T00:00:00"/>
    <n v="-17"/>
    <x v="2"/>
    <x v="395"/>
    <s v="Fornecedores Vencidos"/>
    <d v="2025-09-01T00:00:00"/>
    <s v="Não"/>
    <s v="C"/>
  </r>
  <r>
    <n v="969.95"/>
    <d v="2025-08-15T00:00:00"/>
    <n v="-17"/>
    <x v="2"/>
    <x v="396"/>
    <s v="Fornecedores Vencidos"/>
    <d v="2025-09-01T00:00:00"/>
    <s v="Não"/>
    <s v="C"/>
  </r>
  <r>
    <n v="7275"/>
    <d v="2025-08-15T00:00:00"/>
    <n v="-17"/>
    <x v="2"/>
    <x v="397"/>
    <s v="Fornecedores Vencidos"/>
    <d v="2025-09-01T00:00:00"/>
    <s v="Não"/>
    <s v="C"/>
  </r>
  <r>
    <n v="100130.28"/>
    <d v="2025-04-08T00:00:00"/>
    <n v="-146"/>
    <x v="5"/>
    <x v="398"/>
    <s v="Fornecedores Vencidos"/>
    <d v="2025-09-01T00:00:00"/>
    <s v="Não"/>
    <s v="C"/>
  </r>
  <r>
    <n v="16111.79946"/>
    <d v="2025-06-15T00:00:00"/>
    <n v="-78"/>
    <x v="5"/>
    <x v="399"/>
    <s v="Fornecedores Vencidos"/>
    <d v="2025-09-01T00:00:00"/>
    <s v="Não"/>
    <s v="C"/>
  </r>
  <r>
    <n v="5493.0938999999998"/>
    <d v="2025-02-10T00:00:00"/>
    <n v="-203"/>
    <x v="8"/>
    <x v="400"/>
    <s v="Fornecedores Vencidos"/>
    <d v="2025-09-01T00:00:00"/>
    <s v="Não"/>
    <s v="C"/>
  </r>
  <r>
    <n v="24562.615000000002"/>
    <d v="2025-08-19T00:00:00"/>
    <n v="-13"/>
    <x v="2"/>
    <x v="401"/>
    <s v="Fornecedores Vencidos"/>
    <d v="2025-09-01T00:00:00"/>
    <s v="Não"/>
    <s v="C"/>
  </r>
  <r>
    <n v="21532.066801500001"/>
    <d v="2025-06-24T00:00:00"/>
    <n v="-69"/>
    <x v="5"/>
    <x v="402"/>
    <s v="Fornecedores Vencidos"/>
    <d v="2025-09-01T00:00:00"/>
    <s v="Não"/>
    <s v="C"/>
  </r>
  <r>
    <n v="21532.098700999999"/>
    <d v="2025-08-23T00:00:00"/>
    <n v="-9"/>
    <x v="2"/>
    <x v="402"/>
    <s v="Fornecedores Vencidos"/>
    <d v="2025-09-01T00:00:00"/>
    <s v="Não"/>
    <s v="C"/>
  </r>
  <r>
    <n v="35581.467887999999"/>
    <d v="2025-07-29T00:00:00"/>
    <n v="-34"/>
    <x v="7"/>
    <x v="403"/>
    <s v="Fornecedores Vencidos"/>
    <d v="2025-09-01T00:00:00"/>
    <s v="Não"/>
    <s v="C"/>
  </r>
  <r>
    <n v="19905.288"/>
    <d v="2025-04-28T00:00:00"/>
    <n v="-126"/>
    <x v="5"/>
    <x v="404"/>
    <s v="Fornecedores Vencidos"/>
    <d v="2025-09-01T00:00:00"/>
    <s v="Não"/>
    <s v="C"/>
  </r>
  <r>
    <n v="18342.212500000001"/>
    <d v="2025-08-19T00:00:00"/>
    <n v="-13"/>
    <x v="2"/>
    <x v="401"/>
    <s v="Fornecedores Vencidos"/>
    <d v="2025-09-01T00:00:00"/>
    <s v="Não"/>
    <s v="C"/>
  </r>
  <r>
    <n v="12680.68924"/>
    <d v="2025-06-30T00:00:00"/>
    <n v="-63"/>
    <x v="5"/>
    <x v="405"/>
    <s v="Fornecedores Vencidos"/>
    <d v="2025-09-01T00:00:00"/>
    <s v="Não"/>
    <s v="C"/>
  </r>
  <r>
    <n v="25366.482400000001"/>
    <d v="2025-06-30T00:00:00"/>
    <n v="-63"/>
    <x v="5"/>
    <x v="406"/>
    <s v="Fornecedores Vencidos"/>
    <d v="2025-09-01T00:00:00"/>
    <s v="Não"/>
    <s v="C"/>
  </r>
  <r>
    <n v="40829.446029999999"/>
    <d v="2025-06-30T00:00:00"/>
    <n v="-63"/>
    <x v="5"/>
    <x v="400"/>
    <s v="Fornecedores Vencidos"/>
    <d v="2025-09-01T00:00:00"/>
    <s v="Não"/>
    <s v="C"/>
  </r>
  <r>
    <n v="12803.544"/>
    <d v="2025-06-30T00:00:00"/>
    <n v="-63"/>
    <x v="5"/>
    <x v="407"/>
    <s v="Fornecedores Vencidos"/>
    <d v="2025-09-01T00:00:00"/>
    <s v="Não"/>
    <s v="C"/>
  </r>
  <r>
    <n v="15043.8042"/>
    <d v="2025-06-30T00:00:00"/>
    <n v="-63"/>
    <x v="5"/>
    <x v="408"/>
    <s v="Fornecedores Vencidos"/>
    <d v="2025-09-01T00:00:00"/>
    <s v="Não"/>
    <s v="C"/>
  </r>
  <r>
    <n v="6489.1238880000001"/>
    <d v="2025-08-09T00:00:00"/>
    <n v="-23"/>
    <x v="2"/>
    <x v="409"/>
    <s v="Fornecedores Vencidos"/>
    <d v="2025-09-01T00:00:00"/>
    <s v="Não"/>
    <s v="C"/>
  </r>
  <r>
    <n v="16298.09254"/>
    <d v="2025-06-30T00:00:00"/>
    <n v="-63"/>
    <x v="5"/>
    <x v="410"/>
    <s v="Fornecedores Vencidos"/>
    <d v="2025-09-01T00:00:00"/>
    <s v="Não"/>
    <s v="C"/>
  </r>
  <r>
    <n v="13018.185950000001"/>
    <d v="2025-06-30T00:00:00"/>
    <n v="-63"/>
    <x v="5"/>
    <x v="406"/>
    <s v="Fornecedores Vencidos"/>
    <d v="2025-09-01T00:00:00"/>
    <s v="Não"/>
    <s v="C"/>
  </r>
  <r>
    <n v="9188.5871760000009"/>
    <d v="2025-06-30T00:00:00"/>
    <n v="-63"/>
    <x v="5"/>
    <x v="400"/>
    <s v="Fornecedores Vencidos"/>
    <d v="2025-09-01T00:00:00"/>
    <s v="Não"/>
    <s v="C"/>
  </r>
  <r>
    <n v="10161.585725000001"/>
    <d v="2025-06-30T00:00:00"/>
    <n v="-63"/>
    <x v="5"/>
    <x v="400"/>
    <s v="Fornecedores Vencidos"/>
    <d v="2025-09-01T00:00:00"/>
    <s v="Não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C1DFC-174B-4B53-9840-B1498A8FDE4F}" name="Tabela dinâmica2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eríodos">
  <location ref="AB10:AC21" firstHeaderRow="1" firstDataRow="1" firstDataCol="1"/>
  <pivotFields count="9">
    <pivotField dataField="1" showAll="0"/>
    <pivotField showAll="0"/>
    <pivotField showAll="0"/>
    <pivotField axis="axisRow" showAll="0">
      <items count="12">
        <item sd="0" x="5"/>
        <item sd="0" x="7"/>
        <item sd="0" x="2"/>
        <item sd="0" x="0"/>
        <item sd="0" x="1"/>
        <item sd="0" x="3"/>
        <item sd="0" x="4"/>
        <item m="1" x="9"/>
        <item m="1" x="10"/>
        <item n="9. N informado" sd="0" x="6"/>
        <item x="8"/>
        <item t="default" sd="0"/>
      </items>
    </pivotField>
    <pivotField axis="axisRow" showAll="0">
      <items count="412">
        <item x="394"/>
        <item x="388"/>
        <item x="349"/>
        <item x="162"/>
        <item x="248"/>
        <item x="384"/>
        <item x="7"/>
        <item x="379"/>
        <item x="280"/>
        <item x="392"/>
        <item x="184"/>
        <item x="51"/>
        <item x="366"/>
        <item x="57"/>
        <item x="378"/>
        <item x="288"/>
        <item x="253"/>
        <item x="268"/>
        <item x="256"/>
        <item x="134"/>
        <item x="361"/>
        <item x="78"/>
        <item x="373"/>
        <item x="262"/>
        <item x="168"/>
        <item x="251"/>
        <item x="207"/>
        <item x="24"/>
        <item x="193"/>
        <item x="347"/>
        <item x="238"/>
        <item x="110"/>
        <item x="249"/>
        <item x="307"/>
        <item x="336"/>
        <item x="217"/>
        <item x="104"/>
        <item x="81"/>
        <item x="355"/>
        <item x="164"/>
        <item x="67"/>
        <item x="241"/>
        <item x="101"/>
        <item x="270"/>
        <item x="213"/>
        <item x="395"/>
        <item x="319"/>
        <item x="19"/>
        <item x="306"/>
        <item x="27"/>
        <item x="105"/>
        <item x="194"/>
        <item x="263"/>
        <item x="250"/>
        <item x="365"/>
        <item x="85"/>
        <item x="383"/>
        <item x="59"/>
        <item x="255"/>
        <item x="282"/>
        <item x="353"/>
        <item x="84"/>
        <item x="396"/>
        <item x="369"/>
        <item x="69"/>
        <item x="204"/>
        <item x="52"/>
        <item x="278"/>
        <item x="192"/>
        <item x="380"/>
        <item x="87"/>
        <item x="362"/>
        <item x="228"/>
        <item x="317"/>
        <item x="113"/>
        <item x="214"/>
        <item x="98"/>
        <item x="62"/>
        <item x="387"/>
        <item x="145"/>
        <item x="26"/>
        <item x="290"/>
        <item x="302"/>
        <item x="222"/>
        <item x="21"/>
        <item x="225"/>
        <item x="195"/>
        <item x="43"/>
        <item x="197"/>
        <item x="337"/>
        <item x="44"/>
        <item x="53"/>
        <item x="138"/>
        <item x="46"/>
        <item x="146"/>
        <item x="303"/>
        <item x="8"/>
        <item x="173"/>
        <item x="281"/>
        <item x="330"/>
        <item x="274"/>
        <item x="285"/>
        <item x="17"/>
        <item x="368"/>
        <item x="100"/>
        <item x="200"/>
        <item x="352"/>
        <item x="311"/>
        <item x="316"/>
        <item x="23"/>
        <item x="215"/>
        <item x="30"/>
        <item x="252"/>
        <item x="199"/>
        <item x="108"/>
        <item x="294"/>
        <item x="374"/>
        <item x="324"/>
        <item x="171"/>
        <item x="333"/>
        <item x="15"/>
        <item x="245"/>
        <item x="135"/>
        <item x="382"/>
        <item x="170"/>
        <item x="88"/>
        <item x="40"/>
        <item x="177"/>
        <item x="206"/>
        <item x="295"/>
        <item x="229"/>
        <item x="139"/>
        <item x="133"/>
        <item x="267"/>
        <item x="157"/>
        <item x="95"/>
        <item x="188"/>
        <item x="111"/>
        <item x="94"/>
        <item x="112"/>
        <item x="75"/>
        <item x="125"/>
        <item x="89"/>
        <item x="103"/>
        <item x="72"/>
        <item x="271"/>
        <item x="385"/>
        <item x="161"/>
        <item x="244"/>
        <item x="143"/>
        <item x="35"/>
        <item x="9"/>
        <item x="357"/>
        <item x="1"/>
        <item x="33"/>
        <item x="90"/>
        <item x="291"/>
        <item x="92"/>
        <item x="68"/>
        <item x="243"/>
        <item x="381"/>
        <item x="354"/>
        <item x="309"/>
        <item x="175"/>
        <item x="237"/>
        <item x="314"/>
        <item x="149"/>
        <item x="325"/>
        <item x="20"/>
        <item x="203"/>
        <item x="142"/>
        <item x="61"/>
        <item x="123"/>
        <item x="240"/>
        <item x="154"/>
        <item x="232"/>
        <item x="297"/>
        <item x="158"/>
        <item x="390"/>
        <item x="49"/>
        <item x="230"/>
        <item x="117"/>
        <item x="287"/>
        <item x="140"/>
        <item x="109"/>
        <item x="220"/>
        <item x="358"/>
        <item x="312"/>
        <item x="210"/>
        <item x="41"/>
        <item x="242"/>
        <item x="153"/>
        <item x="359"/>
        <item x="375"/>
        <item x="190"/>
        <item x="120"/>
        <item x="115"/>
        <item x="132"/>
        <item x="221"/>
        <item x="356"/>
        <item x="60"/>
        <item x="257"/>
        <item x="148"/>
        <item x="10"/>
        <item x="36"/>
        <item x="231"/>
        <item x="167"/>
        <item x="323"/>
        <item x="321"/>
        <item x="322"/>
        <item x="38"/>
        <item x="261"/>
        <item x="25"/>
        <item x="150"/>
        <item x="331"/>
        <item x="159"/>
        <item x="266"/>
        <item x="348"/>
        <item x="50"/>
        <item x="259"/>
        <item x="397"/>
        <item x="239"/>
        <item x="350"/>
        <item x="77"/>
        <item x="360"/>
        <item x="176"/>
        <item x="114"/>
        <item x="386"/>
        <item x="234"/>
        <item x="151"/>
        <item x="166"/>
        <item x="345"/>
        <item x="339"/>
        <item x="71"/>
        <item x="169"/>
        <item x="107"/>
        <item x="269"/>
        <item x="106"/>
        <item x="127"/>
        <item x="305"/>
        <item x="346"/>
        <item x="42"/>
        <item x="328"/>
        <item x="136"/>
        <item x="235"/>
        <item x="160"/>
        <item x="74"/>
        <item x="308"/>
        <item x="4"/>
        <item x="315"/>
        <item x="37"/>
        <item x="276"/>
        <item x="91"/>
        <item x="275"/>
        <item x="102"/>
        <item x="79"/>
        <item x="273"/>
        <item x="286"/>
        <item x="202"/>
        <item x="284"/>
        <item x="5"/>
        <item x="182"/>
        <item x="0"/>
        <item x="124"/>
        <item x="320"/>
        <item x="99"/>
        <item x="179"/>
        <item x="16"/>
        <item x="211"/>
        <item x="64"/>
        <item x="76"/>
        <item x="54"/>
        <item x="34"/>
        <item x="119"/>
        <item x="293"/>
        <item x="223"/>
        <item x="258"/>
        <item x="2"/>
        <item x="371"/>
        <item x="342"/>
        <item x="80"/>
        <item x="327"/>
        <item x="341"/>
        <item x="326"/>
        <item x="128"/>
        <item x="116"/>
        <item x="334"/>
        <item x="3"/>
        <item x="370"/>
        <item x="187"/>
        <item x="11"/>
        <item x="367"/>
        <item x="296"/>
        <item x="298"/>
        <item x="45"/>
        <item x="28"/>
        <item x="186"/>
        <item x="236"/>
        <item x="364"/>
        <item x="93"/>
        <item x="82"/>
        <item x="264"/>
        <item x="343"/>
        <item x="86"/>
        <item x="39"/>
        <item x="247"/>
        <item x="129"/>
        <item x="301"/>
        <item x="265"/>
        <item x="205"/>
        <item x="137"/>
        <item x="147"/>
        <item x="289"/>
        <item x="155"/>
        <item x="65"/>
        <item x="180"/>
        <item x="391"/>
        <item x="131"/>
        <item x="329"/>
        <item x="212"/>
        <item x="31"/>
        <item x="310"/>
        <item x="393"/>
        <item x="73"/>
        <item x="29"/>
        <item x="216"/>
        <item x="56"/>
        <item x="191"/>
        <item x="83"/>
        <item x="233"/>
        <item x="96"/>
        <item x="6"/>
        <item x="283"/>
        <item x="165"/>
        <item x="272"/>
        <item x="351"/>
        <item x="183"/>
        <item x="12"/>
        <item x="63"/>
        <item x="189"/>
        <item x="70"/>
        <item x="47"/>
        <item x="208"/>
        <item x="377"/>
        <item x="363"/>
        <item x="97"/>
        <item x="218"/>
        <item x="55"/>
        <item x="313"/>
        <item x="304"/>
        <item x="335"/>
        <item x="201"/>
        <item x="219"/>
        <item x="13"/>
        <item x="32"/>
        <item x="318"/>
        <item x="376"/>
        <item x="389"/>
        <item x="118"/>
        <item x="254"/>
        <item x="18"/>
        <item x="126"/>
        <item x="172"/>
        <item x="332"/>
        <item x="122"/>
        <item x="163"/>
        <item x="344"/>
        <item x="338"/>
        <item x="340"/>
        <item x="196"/>
        <item x="279"/>
        <item x="152"/>
        <item x="121"/>
        <item x="372"/>
        <item x="224"/>
        <item x="58"/>
        <item x="130"/>
        <item x="300"/>
        <item x="260"/>
        <item x="277"/>
        <item x="48"/>
        <item x="66"/>
        <item x="178"/>
        <item x="181"/>
        <item x="144"/>
        <item x="174"/>
        <item x="226"/>
        <item x="227"/>
        <item x="22"/>
        <item x="299"/>
        <item x="14"/>
        <item x="185"/>
        <item x="292"/>
        <item x="246"/>
        <item x="141"/>
        <item x="156"/>
        <item x="209"/>
        <item x="198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t="default"/>
      </items>
    </pivotField>
    <pivotField showAll="0"/>
    <pivotField numFmtId="14" showAll="0"/>
    <pivotField showAll="0"/>
    <pivotField showAll="0"/>
  </pivotFields>
  <rowFields count="2">
    <field x="3"/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9"/>
    </i>
    <i>
      <x v="10"/>
    </i>
    <i r="1">
      <x v="400"/>
    </i>
    <i t="grand">
      <x/>
    </i>
  </rowItems>
  <colItems count="1">
    <i/>
  </colItems>
  <dataFields count="1">
    <dataField name="Sum of Valor Pendente " fld="0" baseField="3" baseItem="0" numFmtId="167"/>
  </dataFields>
  <formats count="13">
    <format dxfId="25">
      <pivotArea field="3" type="button" dataOnly="0" labelOnly="1" outline="0" axis="axisRow" fieldPosition="0"/>
    </format>
    <format dxfId="24">
      <pivotArea dataOnly="0" labelOnly="1" outline="0" axis="axisValues" fieldPosition="0"/>
    </format>
    <format dxfId="23">
      <pivotArea field="3" type="button" dataOnly="0" labelOnly="1" outline="0" axis="axisRow" fieldPosition="0"/>
    </format>
    <format dxfId="22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grandRow="1" outline="0" collapsedLevelsAreSubtotals="1" fieldPosition="0"/>
    </format>
    <format dxfId="18">
      <pivotArea field="3" type="button" dataOnly="0" labelOnly="1" outline="0" axis="axisRow" fieldPosition="0"/>
    </format>
    <format dxfId="17">
      <pivotArea field="3" type="button" dataOnly="0" labelOnly="1" outline="0" axis="axisRow" fieldPosition="0"/>
    </format>
    <format dxfId="16">
      <pivotArea field="3" type="button" dataOnly="0" labelOnly="1" outline="0" axis="axisRow" fieldPosition="0"/>
    </format>
    <format dxfId="15">
      <pivotArea field="3" type="button" dataOnly="0" labelOnly="1" outline="0" axis="axisRow" fieldPosition="0"/>
    </format>
    <format dxfId="14">
      <pivotArea dataOnly="0" labelOnly="1" grandRow="1" outline="0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7E0A8-04C2-4335-8AA8-D6A24A9C2121}" name="Tabela dinâmica3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es">
  <location ref="AH10:AH422" firstHeaderRow="1" firstDataRow="1" firstDataCol="1"/>
  <pivotFields count="9">
    <pivotField showAll="0"/>
    <pivotField showAll="0"/>
    <pivotField showAll="0"/>
    <pivotField showAll="0"/>
    <pivotField axis="axisRow" showAll="0">
      <items count="412">
        <item x="394"/>
        <item x="388"/>
        <item x="349"/>
        <item x="162"/>
        <item x="248"/>
        <item x="384"/>
        <item x="7"/>
        <item x="379"/>
        <item x="280"/>
        <item x="392"/>
        <item x="184"/>
        <item x="51"/>
        <item x="366"/>
        <item x="57"/>
        <item x="378"/>
        <item x="288"/>
        <item x="253"/>
        <item x="268"/>
        <item x="256"/>
        <item x="134"/>
        <item x="361"/>
        <item x="78"/>
        <item x="373"/>
        <item x="262"/>
        <item x="168"/>
        <item x="251"/>
        <item x="207"/>
        <item x="24"/>
        <item x="193"/>
        <item x="347"/>
        <item x="238"/>
        <item x="110"/>
        <item x="249"/>
        <item x="307"/>
        <item x="336"/>
        <item x="217"/>
        <item x="104"/>
        <item x="81"/>
        <item x="355"/>
        <item x="164"/>
        <item x="67"/>
        <item x="241"/>
        <item x="101"/>
        <item x="270"/>
        <item x="213"/>
        <item x="395"/>
        <item x="319"/>
        <item x="19"/>
        <item x="306"/>
        <item x="27"/>
        <item x="105"/>
        <item x="194"/>
        <item x="263"/>
        <item x="250"/>
        <item x="365"/>
        <item x="85"/>
        <item x="383"/>
        <item x="59"/>
        <item x="255"/>
        <item x="282"/>
        <item x="353"/>
        <item x="84"/>
        <item x="396"/>
        <item x="369"/>
        <item x="69"/>
        <item x="204"/>
        <item x="52"/>
        <item x="278"/>
        <item x="192"/>
        <item x="380"/>
        <item x="87"/>
        <item x="362"/>
        <item x="228"/>
        <item x="317"/>
        <item x="113"/>
        <item x="214"/>
        <item x="98"/>
        <item x="62"/>
        <item x="387"/>
        <item x="145"/>
        <item x="26"/>
        <item x="290"/>
        <item x="302"/>
        <item x="222"/>
        <item x="21"/>
        <item x="225"/>
        <item x="195"/>
        <item x="43"/>
        <item x="197"/>
        <item x="337"/>
        <item x="44"/>
        <item x="53"/>
        <item x="138"/>
        <item x="46"/>
        <item x="146"/>
        <item x="303"/>
        <item x="8"/>
        <item x="173"/>
        <item x="281"/>
        <item x="330"/>
        <item x="274"/>
        <item x="285"/>
        <item x="17"/>
        <item x="368"/>
        <item x="100"/>
        <item x="200"/>
        <item x="352"/>
        <item x="311"/>
        <item x="316"/>
        <item x="23"/>
        <item x="215"/>
        <item x="30"/>
        <item x="252"/>
        <item x="199"/>
        <item x="108"/>
        <item x="294"/>
        <item x="374"/>
        <item x="324"/>
        <item x="171"/>
        <item x="333"/>
        <item x="15"/>
        <item x="245"/>
        <item x="135"/>
        <item x="382"/>
        <item x="170"/>
        <item x="88"/>
        <item x="40"/>
        <item x="177"/>
        <item x="206"/>
        <item x="295"/>
        <item x="229"/>
        <item x="139"/>
        <item x="133"/>
        <item x="267"/>
        <item x="157"/>
        <item x="95"/>
        <item x="188"/>
        <item x="111"/>
        <item x="94"/>
        <item x="112"/>
        <item x="75"/>
        <item x="125"/>
        <item x="89"/>
        <item x="103"/>
        <item x="72"/>
        <item x="271"/>
        <item x="385"/>
        <item x="161"/>
        <item x="244"/>
        <item x="143"/>
        <item x="35"/>
        <item x="9"/>
        <item x="357"/>
        <item x="1"/>
        <item x="33"/>
        <item x="90"/>
        <item x="291"/>
        <item x="92"/>
        <item x="68"/>
        <item x="243"/>
        <item x="381"/>
        <item x="354"/>
        <item x="309"/>
        <item x="175"/>
        <item x="237"/>
        <item x="314"/>
        <item x="149"/>
        <item x="325"/>
        <item x="20"/>
        <item x="203"/>
        <item x="142"/>
        <item x="61"/>
        <item x="123"/>
        <item x="240"/>
        <item x="154"/>
        <item x="232"/>
        <item x="297"/>
        <item x="158"/>
        <item x="390"/>
        <item x="49"/>
        <item x="230"/>
        <item x="117"/>
        <item x="287"/>
        <item x="140"/>
        <item x="109"/>
        <item x="220"/>
        <item x="358"/>
        <item x="312"/>
        <item x="210"/>
        <item x="41"/>
        <item x="242"/>
        <item x="153"/>
        <item x="359"/>
        <item x="375"/>
        <item x="190"/>
        <item x="120"/>
        <item x="115"/>
        <item x="132"/>
        <item x="221"/>
        <item x="356"/>
        <item x="60"/>
        <item x="257"/>
        <item x="148"/>
        <item x="10"/>
        <item x="36"/>
        <item x="231"/>
        <item x="167"/>
        <item x="323"/>
        <item x="321"/>
        <item x="322"/>
        <item x="38"/>
        <item x="261"/>
        <item x="25"/>
        <item x="150"/>
        <item x="331"/>
        <item x="159"/>
        <item x="266"/>
        <item x="348"/>
        <item x="50"/>
        <item x="259"/>
        <item x="397"/>
        <item x="239"/>
        <item x="350"/>
        <item x="77"/>
        <item x="360"/>
        <item x="176"/>
        <item x="114"/>
        <item x="386"/>
        <item x="234"/>
        <item x="151"/>
        <item x="166"/>
        <item x="345"/>
        <item x="339"/>
        <item x="71"/>
        <item x="169"/>
        <item x="107"/>
        <item x="269"/>
        <item x="106"/>
        <item x="127"/>
        <item x="305"/>
        <item x="346"/>
        <item x="42"/>
        <item x="328"/>
        <item x="136"/>
        <item x="235"/>
        <item x="160"/>
        <item x="74"/>
        <item x="308"/>
        <item x="4"/>
        <item x="315"/>
        <item x="37"/>
        <item x="276"/>
        <item x="91"/>
        <item x="275"/>
        <item x="102"/>
        <item x="79"/>
        <item x="273"/>
        <item x="286"/>
        <item x="202"/>
        <item x="284"/>
        <item x="5"/>
        <item x="182"/>
        <item x="0"/>
        <item x="124"/>
        <item x="320"/>
        <item x="99"/>
        <item x="179"/>
        <item x="16"/>
        <item x="211"/>
        <item x="64"/>
        <item x="76"/>
        <item x="54"/>
        <item x="34"/>
        <item x="119"/>
        <item x="293"/>
        <item x="223"/>
        <item x="258"/>
        <item x="2"/>
        <item x="371"/>
        <item x="342"/>
        <item x="80"/>
        <item x="327"/>
        <item x="341"/>
        <item x="326"/>
        <item x="128"/>
        <item x="116"/>
        <item x="334"/>
        <item x="3"/>
        <item x="370"/>
        <item x="187"/>
        <item x="11"/>
        <item x="367"/>
        <item x="296"/>
        <item x="298"/>
        <item x="45"/>
        <item x="28"/>
        <item x="186"/>
        <item x="236"/>
        <item x="364"/>
        <item x="93"/>
        <item x="82"/>
        <item x="264"/>
        <item x="343"/>
        <item x="86"/>
        <item x="39"/>
        <item x="247"/>
        <item x="129"/>
        <item x="301"/>
        <item x="265"/>
        <item x="205"/>
        <item x="137"/>
        <item x="147"/>
        <item x="289"/>
        <item x="155"/>
        <item x="65"/>
        <item x="180"/>
        <item x="391"/>
        <item x="131"/>
        <item x="329"/>
        <item x="212"/>
        <item x="31"/>
        <item x="310"/>
        <item x="393"/>
        <item x="73"/>
        <item x="29"/>
        <item x="216"/>
        <item x="56"/>
        <item x="191"/>
        <item x="83"/>
        <item x="233"/>
        <item x="96"/>
        <item x="6"/>
        <item x="283"/>
        <item x="165"/>
        <item x="272"/>
        <item x="351"/>
        <item x="183"/>
        <item x="12"/>
        <item x="63"/>
        <item x="189"/>
        <item x="70"/>
        <item x="47"/>
        <item x="208"/>
        <item x="377"/>
        <item x="363"/>
        <item x="97"/>
        <item x="218"/>
        <item x="55"/>
        <item x="313"/>
        <item x="304"/>
        <item x="335"/>
        <item x="201"/>
        <item x="219"/>
        <item x="13"/>
        <item x="32"/>
        <item x="318"/>
        <item x="376"/>
        <item x="389"/>
        <item x="118"/>
        <item x="254"/>
        <item x="18"/>
        <item x="126"/>
        <item x="172"/>
        <item x="332"/>
        <item x="122"/>
        <item x="163"/>
        <item x="344"/>
        <item x="338"/>
        <item x="340"/>
        <item x="196"/>
        <item x="279"/>
        <item x="152"/>
        <item x="121"/>
        <item x="372"/>
        <item x="224"/>
        <item x="58"/>
        <item x="130"/>
        <item x="300"/>
        <item x="260"/>
        <item x="277"/>
        <item x="48"/>
        <item x="66"/>
        <item x="178"/>
        <item x="181"/>
        <item x="144"/>
        <item x="174"/>
        <item x="226"/>
        <item x="227"/>
        <item x="22"/>
        <item x="299"/>
        <item x="14"/>
        <item x="185"/>
        <item x="292"/>
        <item x="246"/>
        <item x="141"/>
        <item x="156"/>
        <item x="209"/>
        <item x="198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t="default"/>
      </items>
    </pivotField>
    <pivotField showAll="0"/>
    <pivotField numFmtId="14" showAll="0"/>
    <pivotField showAll="0"/>
    <pivotField showAll="0"/>
  </pivotFields>
  <rowFields count="1">
    <field x="4"/>
  </rowFields>
  <rowItems count="4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 t="grand">
      <x/>
    </i>
  </rowItems>
  <colItems count="1">
    <i/>
  </colItems>
  <formats count="15">
    <format dxfId="40">
      <pivotArea field="4" type="button" dataOnly="0" labelOnly="1" outline="0" axis="axisRow" fieldPosition="0"/>
    </format>
    <format dxfId="39">
      <pivotArea field="4" type="button" dataOnly="0" labelOnly="1" outline="0" axis="axisRow" fieldPosition="0"/>
    </format>
    <format dxfId="38">
      <pivotArea field="4" type="button" dataOnly="0" labelOnly="1" outline="0" axis="axisRow" fieldPosition="0"/>
    </format>
    <format dxfId="37">
      <pivotArea field="4" type="button" dataOnly="0" labelOnly="1" outline="0" axis="axisRow" fieldPosition="0"/>
    </format>
    <format dxfId="36">
      <pivotArea collapsedLevelsAreSubtotals="1" fieldPosition="0">
        <references count="1">
          <reference field="4" count="1">
            <x v="105"/>
          </reference>
        </references>
      </pivotArea>
    </format>
    <format dxfId="35">
      <pivotArea dataOnly="0" labelOnly="1" fieldPosition="0">
        <references count="1">
          <reference field="4" count="1">
            <x v="105"/>
          </reference>
        </references>
      </pivotArea>
    </format>
    <format dxfId="34">
      <pivotArea field="4" type="button" dataOnly="0" labelOnly="1" outline="0" axis="axisRow" fieldPosition="0"/>
    </format>
    <format dxfId="33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2">
      <pivotArea dataOnly="0" labelOnly="1" fieldPosition="0">
        <references count="1">
          <reference field="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1">
      <pivotArea dataOnly="0" labelOnly="1" fieldPosition="0">
        <references count="1">
          <reference field="4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0">
      <pivotArea dataOnly="0" labelOnly="1" fieldPosition="0">
        <references count="1">
          <reference field="4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9">
      <pivotArea dataOnly="0" labelOnly="1" fieldPosition="0">
        <references count="1">
          <reference field="4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8">
      <pivotArea dataOnly="0" labelOnly="1" fieldPosition="0">
        <references count="1">
          <reference field="4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7">
      <pivotArea dataOnly="0" labelOnly="1" fieldPosition="0">
        <references count="1">
          <reference field="4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6">
      <pivotArea dataOnly="0" labelOnly="1" fieldPosition="0">
        <references count="1">
          <reference field="4" count="48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33743F-C42F-45BF-96BF-CDAE1417D389}" name="Table48" displayName="Table48" ref="L6:Z68" totalsRowShown="0" headerRowDxfId="55">
  <autoFilter ref="L6:Z68" xr:uid="{38BCF4BE-A2DF-473B-9364-0CD1D04F0486}"/>
  <tableColumns count="15">
    <tableColumn id="1" xr3:uid="{6C37D37F-ED59-4FCE-9459-005897E4B403}" name="Data" dataDxfId="54">
      <calculatedColumnFormula>EDATE(L6,1)</calculatedColumnFormula>
    </tableColumn>
    <tableColumn id="2" xr3:uid="{4274E054-B26B-43CB-8ED0-5976E40077F3}" name="ICMS - Parcelamento" dataDxfId="53">
      <calculatedColumnFormula>H25*3</calculatedColumnFormula>
    </tableColumn>
    <tableColumn id="3" xr3:uid="{3C11A3B0-A41D-45AA-A880-3EA19EA5E74B}" name="ICMS - Parcelamento2" dataDxfId="52">
      <calculatedColumnFormula>-$H$26*3</calculatedColumnFormula>
    </tableColumn>
    <tableColumn id="4" xr3:uid="{B73BC20E-A4A6-477A-88E4-E35DF4ED8A15}" name="INSS - Parcelamento" dataDxfId="51">
      <calculatedColumnFormula>-$H$27*3</calculatedColumnFormula>
    </tableColumn>
    <tableColumn id="5" xr3:uid="{D75F0273-6917-442A-9AA0-59A4E0DBC9D4}" name="ICMS" dataDxfId="50">
      <calculatedColumnFormula>IF(Table48[[#This Row],[Column1]]&lt;=$M$2,-P$3,0)*((1+$I$5)^((Table48[[#This Row],[Data]]-$L$7)/365))</calculatedColumnFormula>
    </tableColumn>
    <tableColumn id="6" xr3:uid="{D50D045F-F4BA-46F3-8A9F-000F708939B1}" name="INSS" dataDxfId="49">
      <calculatedColumnFormula>IF(Table48[[#This Row],[Column1]]&lt;=$M$2,-Q$3,0)*((1+$I$5)^((Table48[[#This Row],[Data]]-$L$7)/365))</calculatedColumnFormula>
    </tableColumn>
    <tableColumn id="7" xr3:uid="{629CDE29-AAE9-4071-A457-38EF3DB7EDC3}" name="PIS" dataDxfId="48">
      <calculatedColumnFormula>IF(Table48[[#This Row],[Column1]]&lt;=$M$2,-R$3,0)*((1+$I$5)^((Table48[[#This Row],[Data]]-$L$7)/365))</calculatedColumnFormula>
    </tableColumn>
    <tableColumn id="8" xr3:uid="{0C8969D5-FC0B-42E4-99BF-C44178DB98CA}" name="COFINS" dataDxfId="47">
      <calculatedColumnFormula>IF(Table48[[#This Row],[Column1]]&lt;=$M$2,-S$3,0)*((1+$I$5)^((Table48[[#This Row],[Data]]-$L$7)/365))</calculatedColumnFormula>
    </tableColumn>
    <tableColumn id="9" xr3:uid="{70691E87-C503-4B08-9309-F068E7FF0747}" name="IRRF" dataDxfId="46">
      <calculatedColumnFormula>IF(Table48[[#This Row],[Column1]]&lt;=$M$2,-T$3,0)*((1+$I$5)^((Table48[[#This Row],[Data]]-$L$7)/365))</calculatedColumnFormula>
    </tableColumn>
    <tableColumn id="10" xr3:uid="{4CEA36E2-716F-4FA6-8F1D-68418C771AC3}" name="IPTU" dataDxfId="45">
      <calculatedColumnFormula>IF(Table48[[#This Row],[Column1]]&lt;=$M$2,-U$3,0)*((1+$I$5)^((Table48[[#This Row],[Data]]-$L$7)/365))</calculatedColumnFormula>
    </tableColumn>
    <tableColumn id="11" xr3:uid="{1651281D-06FE-4AD5-BC97-673C1E137669}" name="Total" dataDxfId="44">
      <calculatedColumnFormula>SUM(Table48[[#This Row],[ICMS - Parcelamento]:[IPTU]])</calculatedColumnFormula>
    </tableColumn>
    <tableColumn id="12" xr3:uid="{6F670F76-DFD5-4339-9182-0803D56D60CB}" name="Categoria"/>
    <tableColumn id="13" xr3:uid="{FF636031-FD43-45DB-A69B-0A37037650E2}" name="Column1" dataDxfId="43"/>
    <tableColumn id="14" xr3:uid="{11CA16CD-795E-46AA-85FA-968D99FD1F3E}" name="Parcelamento" dataDxfId="42">
      <calculatedColumnFormula>SUM(Table48[[#This Row],[ICMS - Parcelamento]:[INSS - Parcelamento]])</calculatedColumnFormula>
    </tableColumn>
    <tableColumn id="15" xr3:uid="{AE7B47B6-2A3B-4A0A-828F-B1BB79032924}" name="Dívida não ativa" dataDxfId="41">
      <calculatedColumnFormula>SUM(Table48[[#This Row],[ICMS]:[IPTU]])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9C4D8-1BC4-4E34-8B71-CBAD3E94E4BF}" name="Tabela16" displayName="Tabela16" ref="R10:Z1660" totalsRowShown="0" headerRowDxfId="12">
  <autoFilter ref="R10:Z1660" xr:uid="{4BFF3121-0EF8-49A0-8C59-EBE82C4DC380}"/>
  <tableColumns count="9">
    <tableColumn id="1" xr3:uid="{5FFDCDE3-62BE-489D-839C-1B60162DCCA0}" name="Valor Pendente "/>
    <tableColumn id="2" xr3:uid="{944EDB41-270A-42DA-8889-F390FFE54493}" name="DataVcto" dataDxfId="11"/>
    <tableColumn id="3" xr3:uid="{23E45D50-F652-4691-A30F-15010B9270BC}" name="Classificação" dataDxfId="10"/>
    <tableColumn id="4" xr3:uid="{8448B929-96EA-4A58-931E-C048B4945437}" name="Classificação2" dataDxfId="9"/>
    <tableColumn id="5" xr3:uid="{22827F59-4842-4F47-B25F-4FE2C2C630E3}" name="Nome"/>
    <tableColumn id="6" xr3:uid="{2DEAC280-96C2-41F4-9BD7-C8AEB48EC61F}" name="Categoria Título" dataDxfId="8"/>
    <tableColumn id="8" xr3:uid="{9E71C97B-8C78-4860-8FBF-4C6A5A1C8960}" name="Nova Data" dataDxfId="7"/>
    <tableColumn id="7" xr3:uid="{CDDB3BB8-0D39-445B-A907-75CC786419B2}" name="Título Protestado?" dataDxfId="6"/>
    <tableColumn id="9" xr3:uid="{FE6CB103-5DF0-4C20-B054-53688CB0631D}" name="Grupo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08-30T21:06:38.55" personId="{A97D178D-9E35-4ECD-91F3-B1BA83DCD7E6}" id="{5A6634E8-85BE-4551-811E-069B3953EFCF}">
    <text>@Renan Cervantes Gomes - Sogest @Mateus Melges - Sogest mudar a estrutura de acordo com o modelo que impostei na versão "preliminar" (arquivo Maclinea)</text>
    <mentions>
      <mention mentionpersonId="{F14005AE-7C2A-4216-91FD-3CF910CAD9AF}" mentionId="{2CC656EB-9856-4020-827A-93CE66B49E3F}" startIndex="0" length="31"/>
      <mention mentionpersonId="{FE425448-1356-4B98-ACCF-648191264545}" mentionId="{F2C6393B-6CF9-49DC-808D-13B99696370C}" startIndex="32" length="23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0" dT="2025-08-26T18:37:27.68" personId="{F4E4D206-7AA7-44CE-8609-E101803653C4}" id="{1B70D234-2F02-444D-AAE3-7C19A8CF24F0}">
    <text xml:space="preserve">Classificar fornecedores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7" Type="http://schemas.microsoft.com/office/2017/10/relationships/threadedComment" Target="../threadedComments/threadedComment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2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8642-8313-48A4-90BF-4549F0004AB1}">
  <sheetPr>
    <tabColor theme="9" tint="0.79998168889431442"/>
  </sheetPr>
  <dimension ref="A1"/>
  <sheetViews>
    <sheetView showGridLines="0" tabSelected="1" workbookViewId="0"/>
  </sheetViews>
  <sheetFormatPr defaultRowHeight="14.4"/>
  <cols>
    <col min="1" max="1" width="2.6640625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2340-1CF3-427D-B92A-D30C56949102}">
  <sheetPr>
    <tabColor theme="9" tint="0.79998168889431442"/>
  </sheetPr>
  <dimension ref="A1:Q124"/>
  <sheetViews>
    <sheetView showGridLines="0" topLeftCell="B1" zoomScaleNormal="100" workbookViewId="0"/>
  </sheetViews>
  <sheetFormatPr defaultRowHeight="14.4" outlineLevelRow="2"/>
  <cols>
    <col min="1" max="1" width="0" hidden="1" customWidth="1"/>
    <col min="2" max="2" width="1.6640625" customWidth="1"/>
    <col min="3" max="4" width="3.5546875" customWidth="1"/>
    <col min="5" max="5" width="41.109375" bestFit="1" customWidth="1"/>
    <col min="6" max="6" width="15.6640625" customWidth="1"/>
    <col min="7" max="7" width="2.33203125" customWidth="1"/>
    <col min="8" max="8" width="17.5546875" customWidth="1"/>
    <col min="9" max="9" width="6" customWidth="1"/>
    <col min="10" max="10" width="2.33203125" customWidth="1"/>
    <col min="11" max="11" width="15.6640625" customWidth="1"/>
    <col min="12" max="12" width="6.33203125" customWidth="1"/>
    <col min="13" max="13" width="3.6640625" customWidth="1"/>
    <col min="14" max="14" width="38" bestFit="1" customWidth="1"/>
    <col min="16" max="16" width="14.44140625" bestFit="1" customWidth="1"/>
    <col min="17" max="17" width="11.5546875" bestFit="1" customWidth="1"/>
  </cols>
  <sheetData>
    <row r="1" spans="1:14">
      <c r="B1" s="2" t="s">
        <v>41</v>
      </c>
      <c r="C1" s="60"/>
      <c r="D1" s="60"/>
      <c r="E1" s="60"/>
      <c r="H1" s="110">
        <v>45903</v>
      </c>
      <c r="N1" s="60"/>
    </row>
    <row r="2" spans="1:14">
      <c r="B2" s="109" t="s">
        <v>179</v>
      </c>
      <c r="C2" s="107"/>
      <c r="D2" s="107"/>
      <c r="E2" s="107"/>
      <c r="F2" s="100"/>
      <c r="H2" s="108" t="s">
        <v>178</v>
      </c>
      <c r="I2" s="100"/>
      <c r="K2" s="100"/>
      <c r="L2" s="100"/>
      <c r="N2" s="107"/>
    </row>
    <row r="3" spans="1:14" s="9" customFormat="1" ht="15" customHeight="1">
      <c r="H3" s="67"/>
      <c r="J3" s="67"/>
      <c r="K3" s="67"/>
    </row>
    <row r="4" spans="1:14">
      <c r="A4">
        <v>9</v>
      </c>
      <c r="C4" s="9"/>
      <c r="F4" s="106">
        <f>F105</f>
        <v>-1362955.0013853833</v>
      </c>
      <c r="H4" s="105">
        <f>H105</f>
        <v>83819.757038176525</v>
      </c>
      <c r="I4" s="103"/>
      <c r="K4" s="104">
        <f>K105</f>
        <v>-122417.79200368997</v>
      </c>
      <c r="L4" s="103"/>
      <c r="N4" s="102"/>
    </row>
    <row r="5" spans="1:14" s="9" customFormat="1" ht="41.85" customHeight="1">
      <c r="E5" s="67"/>
      <c r="F5" s="101" t="s">
        <v>177</v>
      </c>
      <c r="H5" s="101" t="s">
        <v>176</v>
      </c>
      <c r="I5" s="101" t="s">
        <v>174</v>
      </c>
      <c r="K5" s="101" t="s">
        <v>175</v>
      </c>
      <c r="L5" s="101" t="s">
        <v>174</v>
      </c>
      <c r="N5" s="101" t="s">
        <v>173</v>
      </c>
    </row>
    <row r="6" spans="1:14" s="9" customFormat="1" ht="5.0999999999999996" customHeight="1">
      <c r="C6" s="100"/>
    </row>
    <row r="7" spans="1:14" ht="15" customHeight="1">
      <c r="A7">
        <v>7.4999999999999997E-2</v>
      </c>
      <c r="C7" s="416" t="s">
        <v>172</v>
      </c>
      <c r="D7" s="416"/>
      <c r="E7" s="416"/>
      <c r="F7" s="417">
        <f>SUM(F8:F11)</f>
        <v>0</v>
      </c>
      <c r="H7" s="417">
        <f>SUM(H8:H11)</f>
        <v>2171500</v>
      </c>
      <c r="I7" s="418">
        <f>H7/H$19</f>
        <v>1.2355489421903065</v>
      </c>
      <c r="K7" s="417">
        <f>SUM(K8:K11)</f>
        <v>850000</v>
      </c>
      <c r="L7" s="418">
        <f>K7/K$19</f>
        <v>1.2804193750047075</v>
      </c>
      <c r="N7" s="420" t="s">
        <v>169</v>
      </c>
    </row>
    <row r="8" spans="1:14" ht="15" hidden="1" customHeight="1" outlineLevel="1">
      <c r="A8" s="8"/>
      <c r="B8" s="94"/>
      <c r="C8" s="64"/>
      <c r="D8" s="62" t="s">
        <v>33</v>
      </c>
      <c r="E8" s="62"/>
      <c r="F8" s="62"/>
      <c r="H8" s="62">
        <f>SUMIFS(Premissas_Receita!I:I,Premissas_Receita!A:A,Estrutura_Mínima_BEP!D8)</f>
        <v>150000</v>
      </c>
      <c r="I8" s="85"/>
      <c r="K8" s="62">
        <f>H8</f>
        <v>150000</v>
      </c>
      <c r="L8" s="85"/>
      <c r="N8" s="85"/>
    </row>
    <row r="9" spans="1:14" ht="15" hidden="1" customHeight="1" outlineLevel="1">
      <c r="A9" s="8"/>
      <c r="B9" s="94"/>
      <c r="C9" s="64"/>
      <c r="D9" s="62" t="s">
        <v>35</v>
      </c>
      <c r="E9" s="62"/>
      <c r="F9" s="62"/>
      <c r="H9" s="62">
        <f>SUMIFS(Premissas_Receita!I:I,Premissas_Receita!A:A,Estrutura_Mínima_BEP!D9)</f>
        <v>700000</v>
      </c>
      <c r="I9" s="85"/>
      <c r="K9" s="62">
        <f>H9</f>
        <v>700000</v>
      </c>
      <c r="L9" s="85"/>
      <c r="N9" s="85"/>
    </row>
    <row r="10" spans="1:14" ht="15" hidden="1" customHeight="1" outlineLevel="1">
      <c r="A10" s="8"/>
      <c r="B10" s="94"/>
      <c r="C10" s="64"/>
      <c r="D10" s="62" t="s">
        <v>28</v>
      </c>
      <c r="E10" s="62"/>
      <c r="F10" s="62"/>
      <c r="H10" s="62">
        <f>SUMIFS(Premissas_Receita!I:I,Premissas_Receita!A:A,Estrutura_Mínima_BEP!D10)</f>
        <v>365833.33333333337</v>
      </c>
      <c r="I10" s="85"/>
      <c r="K10" s="62"/>
      <c r="L10" s="85"/>
      <c r="N10" s="85"/>
    </row>
    <row r="11" spans="1:14" ht="15" hidden="1" customHeight="1" outlineLevel="1">
      <c r="A11" s="8"/>
      <c r="B11" s="94"/>
      <c r="C11" s="64"/>
      <c r="D11" s="62" t="s">
        <v>3</v>
      </c>
      <c r="E11" s="62"/>
      <c r="F11" s="62"/>
      <c r="H11" s="62">
        <f>SUMIFS(Premissas_Receita!I:I,Premissas_Receita!A:A,Estrutura_Mínima_BEP!D11)</f>
        <v>955666.66666666651</v>
      </c>
      <c r="I11" s="85"/>
      <c r="K11" s="62"/>
      <c r="L11" s="85"/>
      <c r="N11" s="85"/>
    </row>
    <row r="12" spans="1:14" ht="5.0999999999999996" customHeight="1" collapsed="1">
      <c r="F12" s="51"/>
      <c r="H12" s="51"/>
      <c r="I12" s="51"/>
      <c r="K12" s="51"/>
      <c r="L12" s="51"/>
      <c r="N12" s="51"/>
    </row>
    <row r="13" spans="1:14" ht="15" customHeight="1">
      <c r="C13" s="416" t="s">
        <v>171</v>
      </c>
      <c r="D13" s="416"/>
      <c r="E13" s="416"/>
      <c r="F13" s="417">
        <f>SUM(F14:F17)</f>
        <v>0</v>
      </c>
      <c r="H13" s="417">
        <f>SUM(H14:H17)</f>
        <v>413981.6</v>
      </c>
      <c r="I13" s="419">
        <f>H13/H$19</f>
        <v>0.2355489421903065</v>
      </c>
      <c r="K13" s="417">
        <f>SUM(K14:K17)</f>
        <v>186155</v>
      </c>
      <c r="L13" s="419">
        <f>K13/K$19</f>
        <v>0.28041937500470743</v>
      </c>
      <c r="N13" s="420" t="s">
        <v>169</v>
      </c>
    </row>
    <row r="14" spans="1:14" ht="15" hidden="1" customHeight="1" outlineLevel="1">
      <c r="A14" s="8"/>
      <c r="B14" s="94"/>
      <c r="C14" s="64"/>
      <c r="D14" s="62" t="s">
        <v>33</v>
      </c>
      <c r="E14" s="62"/>
      <c r="F14" s="62"/>
      <c r="H14" s="62">
        <f>SUMIFS(Premissas_Receita!I:I,Premissas_Receita!A:A,Estrutura_Mínima_BEP!D14)*VLOOKUP(Estrutura_Mínima_BEP!D14,Premissas_Receita!A:J,10,0)</f>
        <v>21374.999999999996</v>
      </c>
      <c r="I14" s="93">
        <f>H14/H8</f>
        <v>0.14249999999999999</v>
      </c>
      <c r="K14" s="62">
        <f>H14</f>
        <v>21374.999999999996</v>
      </c>
      <c r="L14" s="93">
        <f>K14/K8</f>
        <v>0.14249999999999999</v>
      </c>
      <c r="N14" s="85"/>
    </row>
    <row r="15" spans="1:14" ht="15" hidden="1" customHeight="1" outlineLevel="1">
      <c r="A15" s="8"/>
      <c r="B15" s="94"/>
      <c r="C15" s="64"/>
      <c r="D15" s="62" t="s">
        <v>35</v>
      </c>
      <c r="E15" s="62"/>
      <c r="F15" s="62"/>
      <c r="H15" s="62">
        <f>SUMIFS(Premissas_Receita!I:I,Premissas_Receita!A:A,Estrutura_Mínima_BEP!D15)*VLOOKUP(Estrutura_Mínima_BEP!D15,Premissas_Receita!A:J,10,0)</f>
        <v>164780</v>
      </c>
      <c r="I15" s="93">
        <f>H15/H9</f>
        <v>0.2354</v>
      </c>
      <c r="K15" s="62">
        <f>H15</f>
        <v>164780</v>
      </c>
      <c r="L15" s="93">
        <f>K15/K9</f>
        <v>0.2354</v>
      </c>
      <c r="N15" s="85"/>
    </row>
    <row r="16" spans="1:14" ht="15" hidden="1" customHeight="1" outlineLevel="1">
      <c r="A16" s="8" t="e">
        <f>F16/F6</f>
        <v>#DIV/0!</v>
      </c>
      <c r="C16" s="64"/>
      <c r="D16" s="62" t="s">
        <v>28</v>
      </c>
      <c r="E16" s="62"/>
      <c r="F16" s="62"/>
      <c r="H16" s="62">
        <f>SUMIFS(Premissas_Receita!I:I,Premissas_Receita!A:A,Estrutura_Mínima_BEP!D16)*VLOOKUP(Estrutura_Mínima_BEP!D16,Premissas_Receita!A:J,10,0)</f>
        <v>63069.666666666672</v>
      </c>
      <c r="I16" s="93">
        <f>H16/H10</f>
        <v>0.1724</v>
      </c>
      <c r="K16" s="62"/>
      <c r="L16" s="93" t="e">
        <f>K16/K10</f>
        <v>#DIV/0!</v>
      </c>
      <c r="N16" s="85"/>
    </row>
    <row r="17" spans="1:14" ht="15" hidden="1" customHeight="1" outlineLevel="1">
      <c r="A17" s="8" t="e">
        <f>F17/F7</f>
        <v>#DIV/0!</v>
      </c>
      <c r="C17" s="64"/>
      <c r="D17" s="62" t="s">
        <v>3</v>
      </c>
      <c r="E17" s="62"/>
      <c r="F17" s="62"/>
      <c r="H17" s="62">
        <f>SUMIFS(Premissas_Receita!I:I,Premissas_Receita!A:A,Estrutura_Mínima_BEP!D17)*VLOOKUP(Estrutura_Mínima_BEP!D17,Premissas_Receita!A:J,10,0)</f>
        <v>164756.93333333329</v>
      </c>
      <c r="I17" s="93">
        <f>H17/H11</f>
        <v>0.17239999999999997</v>
      </c>
      <c r="K17" s="62"/>
      <c r="L17" s="93" t="e">
        <f>K17/K11</f>
        <v>#DIV/0!</v>
      </c>
      <c r="N17" s="85"/>
    </row>
    <row r="18" spans="1:14" ht="5.0999999999999996" customHeight="1" collapsed="1">
      <c r="F18" s="51"/>
      <c r="H18" s="51"/>
      <c r="I18" s="51"/>
      <c r="K18" s="51"/>
      <c r="L18" s="51"/>
      <c r="N18" s="51"/>
    </row>
    <row r="19" spans="1:14" ht="15" customHeight="1">
      <c r="C19" s="416" t="s">
        <v>170</v>
      </c>
      <c r="D19" s="416"/>
      <c r="E19" s="416"/>
      <c r="F19" s="417">
        <f>SUM(F20:F23)</f>
        <v>0</v>
      </c>
      <c r="H19" s="417">
        <f>SUM(H20:H23)</f>
        <v>1757518.4</v>
      </c>
      <c r="I19" s="419">
        <f>H19/H$19</f>
        <v>1</v>
      </c>
      <c r="K19" s="417">
        <f>SUM(K20:K23)</f>
        <v>663845</v>
      </c>
      <c r="L19" s="419">
        <f>K19/K$19</f>
        <v>1</v>
      </c>
      <c r="N19" s="417"/>
    </row>
    <row r="20" spans="1:14" ht="15" hidden="1" customHeight="1" outlineLevel="1">
      <c r="A20" s="8"/>
      <c r="B20" s="94"/>
      <c r="C20" s="64"/>
      <c r="D20" s="62" t="s">
        <v>33</v>
      </c>
      <c r="E20" s="62"/>
      <c r="F20" s="62"/>
      <c r="H20" s="62">
        <f>H8-H14</f>
        <v>128625</v>
      </c>
      <c r="I20" s="93">
        <f>H20/$K$8</f>
        <v>0.85750000000000004</v>
      </c>
      <c r="K20" s="62">
        <f>H20</f>
        <v>128625</v>
      </c>
      <c r="L20" s="93">
        <f>K20/$K$8</f>
        <v>0.85750000000000004</v>
      </c>
      <c r="N20" s="85"/>
    </row>
    <row r="21" spans="1:14" ht="15" hidden="1" customHeight="1" outlineLevel="1">
      <c r="A21" s="8"/>
      <c r="B21" s="94"/>
      <c r="C21" s="64"/>
      <c r="D21" s="62" t="s">
        <v>35</v>
      </c>
      <c r="E21" s="62"/>
      <c r="F21" s="62"/>
      <c r="H21" s="62">
        <f>H9-H15</f>
        <v>535220</v>
      </c>
      <c r="I21" s="93">
        <f>H21/$K$9</f>
        <v>0.76459999999999995</v>
      </c>
      <c r="K21" s="62">
        <f>H21</f>
        <v>535220</v>
      </c>
      <c r="L21" s="93">
        <f>K21/$K$9</f>
        <v>0.76459999999999995</v>
      </c>
      <c r="N21" s="85"/>
    </row>
    <row r="22" spans="1:14" ht="15" hidden="1" customHeight="1" outlineLevel="1">
      <c r="A22" s="8" t="e">
        <f>F22/F12</f>
        <v>#DIV/0!</v>
      </c>
      <c r="C22" s="64"/>
      <c r="D22" s="62" t="s">
        <v>28</v>
      </c>
      <c r="E22" s="62"/>
      <c r="F22" s="62"/>
      <c r="H22" s="62">
        <f>H10-H16</f>
        <v>302763.66666666669</v>
      </c>
      <c r="I22" s="93">
        <f>H22/$K$19</f>
        <v>0.45607584099701992</v>
      </c>
      <c r="K22" s="62"/>
      <c r="L22" s="93">
        <f>K22/$K$19</f>
        <v>0</v>
      </c>
      <c r="N22" s="85"/>
    </row>
    <row r="23" spans="1:14" ht="15" hidden="1" customHeight="1" outlineLevel="1">
      <c r="A23" s="8" t="e">
        <f>F23/F13</f>
        <v>#DIV/0!</v>
      </c>
      <c r="C23" s="64"/>
      <c r="D23" s="62" t="s">
        <v>3</v>
      </c>
      <c r="E23" s="62"/>
      <c r="F23" s="62"/>
      <c r="H23" s="62">
        <f>H11-H17</f>
        <v>790909.73333333316</v>
      </c>
      <c r="I23" s="93">
        <f>H23/$K$19</f>
        <v>1.1914072311056545</v>
      </c>
      <c r="K23" s="62"/>
      <c r="L23" s="93">
        <f>K23/$K$19</f>
        <v>0</v>
      </c>
      <c r="N23" s="85"/>
    </row>
    <row r="24" spans="1:14" ht="5.0999999999999996" customHeight="1" collapsed="1">
      <c r="F24" s="51"/>
      <c r="H24" s="51"/>
      <c r="I24" s="51"/>
      <c r="K24" s="51"/>
      <c r="L24" s="51"/>
      <c r="N24" s="51"/>
    </row>
    <row r="25" spans="1:14" ht="15" customHeight="1">
      <c r="C25" s="416" t="s">
        <v>20</v>
      </c>
      <c r="D25" s="416"/>
      <c r="E25" s="416"/>
      <c r="F25" s="417">
        <f>SUM(F26:F29)</f>
        <v>0</v>
      </c>
      <c r="H25" s="417">
        <f>SUM(H26:H29)</f>
        <v>60658.275000000001</v>
      </c>
      <c r="I25" s="419">
        <f>H25/H$19</f>
        <v>3.4513593143605213E-2</v>
      </c>
      <c r="K25" s="417">
        <f>SUM(K26:K29)</f>
        <v>5974.6049999999996</v>
      </c>
      <c r="L25" s="419">
        <f>K25/K$19</f>
        <v>8.9999999999999993E-3</v>
      </c>
      <c r="N25" s="420" t="s">
        <v>169</v>
      </c>
    </row>
    <row r="26" spans="1:14" ht="15" hidden="1" customHeight="1" outlineLevel="1">
      <c r="A26" s="8"/>
      <c r="B26" s="94"/>
      <c r="C26" s="64"/>
      <c r="D26" s="62" t="s">
        <v>33</v>
      </c>
      <c r="E26" s="62"/>
      <c r="F26" s="62"/>
      <c r="H26" s="62">
        <f>SUMIFS(Premissas_Receita!M:M,Premissas_Receita!A:A,Estrutura_Mínima_BEP!D26)</f>
        <v>1157.625</v>
      </c>
      <c r="I26" s="93">
        <f>H26/$H20</f>
        <v>8.9999999999999993E-3</v>
      </c>
      <c r="K26" s="62">
        <f>H26</f>
        <v>1157.625</v>
      </c>
      <c r="L26" s="93">
        <f>K26/$H20</f>
        <v>8.9999999999999993E-3</v>
      </c>
      <c r="N26" s="85"/>
    </row>
    <row r="27" spans="1:14" ht="15" hidden="1" customHeight="1" outlineLevel="1">
      <c r="A27" s="8"/>
      <c r="B27" s="94"/>
      <c r="C27" s="64"/>
      <c r="D27" s="62" t="s">
        <v>35</v>
      </c>
      <c r="E27" s="62"/>
      <c r="F27" s="62"/>
      <c r="H27" s="62">
        <f>SUMIFS(Premissas_Receita!M:M,Premissas_Receita!A:A,Estrutura_Mínima_BEP!D27)</f>
        <v>4816.9799999999996</v>
      </c>
      <c r="I27" s="93">
        <f>H27/$H21</f>
        <v>8.9999999999999993E-3</v>
      </c>
      <c r="K27" s="62">
        <f>H27</f>
        <v>4816.9799999999996</v>
      </c>
      <c r="L27" s="93">
        <f>K27/$H21</f>
        <v>8.9999999999999993E-3</v>
      </c>
      <c r="N27" s="85"/>
    </row>
    <row r="28" spans="1:14" ht="15" hidden="1" customHeight="1" outlineLevel="1">
      <c r="A28" s="8" t="e">
        <f>F28/F19</f>
        <v>#DIV/0!</v>
      </c>
      <c r="C28" s="64"/>
      <c r="D28" s="62" t="s">
        <v>28</v>
      </c>
      <c r="E28" s="62"/>
      <c r="F28" s="62"/>
      <c r="H28" s="62">
        <f>SUMIFS(Premissas_Receita!M:M,Premissas_Receita!A:A,Estrutura_Mínima_BEP!D28)</f>
        <v>15138.183333333332</v>
      </c>
      <c r="I28" s="93">
        <f>H28/$H22</f>
        <v>4.9999999999999996E-2</v>
      </c>
      <c r="K28" s="62"/>
      <c r="L28" s="93">
        <f>K28/$H22</f>
        <v>0</v>
      </c>
      <c r="N28" s="85"/>
    </row>
    <row r="29" spans="1:14" ht="15" hidden="1" customHeight="1" outlineLevel="1">
      <c r="A29" s="8" t="e">
        <f>F29/F20</f>
        <v>#DIV/0!</v>
      </c>
      <c r="C29" s="64"/>
      <c r="D29" s="62" t="s">
        <v>3</v>
      </c>
      <c r="E29" s="62"/>
      <c r="F29" s="62"/>
      <c r="H29" s="62">
        <f>SUMIFS(Premissas_Receita!M:M,Premissas_Receita!A:A,Estrutura_Mínima_BEP!D29)</f>
        <v>39545.486666666671</v>
      </c>
      <c r="I29" s="93">
        <f>H29/$H23</f>
        <v>5.0000000000000017E-2</v>
      </c>
      <c r="K29" s="62"/>
      <c r="L29" s="93">
        <f>K29/$H23</f>
        <v>0</v>
      </c>
      <c r="N29" s="85"/>
    </row>
    <row r="30" spans="1:14" ht="5.0999999999999996" customHeight="1" collapsed="1">
      <c r="F30" s="51"/>
      <c r="H30" s="51"/>
      <c r="I30" s="51"/>
      <c r="K30" s="51"/>
      <c r="L30" s="51"/>
      <c r="N30" s="51"/>
    </row>
    <row r="31" spans="1:14" ht="15" customHeight="1">
      <c r="C31" s="416" t="s">
        <v>19</v>
      </c>
      <c r="D31" s="416"/>
      <c r="E31" s="416"/>
      <c r="F31" s="417">
        <f>SUM(F32:F35)</f>
        <v>0</v>
      </c>
      <c r="H31" s="417">
        <f>SUM(H32:H35)</f>
        <v>897206.96250000002</v>
      </c>
      <c r="I31" s="419">
        <f>H31/H$19</f>
        <v>0.51049648328006125</v>
      </c>
      <c r="K31" s="417">
        <f>SUM(K32:K35)</f>
        <v>328686</v>
      </c>
      <c r="L31" s="419">
        <f>K31/K$19</f>
        <v>0.49512461493270266</v>
      </c>
      <c r="N31" s="420" t="s">
        <v>169</v>
      </c>
    </row>
    <row r="32" spans="1:14" ht="15" hidden="1" customHeight="1" outlineLevel="1">
      <c r="A32" s="8"/>
      <c r="B32" s="94"/>
      <c r="C32" s="64"/>
      <c r="D32" s="62" t="s">
        <v>33</v>
      </c>
      <c r="E32" s="62"/>
      <c r="F32" s="62"/>
      <c r="H32" s="62">
        <f>SUMIFS(Premissas_Receita!O:O,Premissas_Receita!A:A,Estrutura_Mínima_BEP!D32)</f>
        <v>0</v>
      </c>
      <c r="I32" s="93">
        <f>H32/$H20</f>
        <v>0</v>
      </c>
      <c r="K32" s="62">
        <f>H32</f>
        <v>0</v>
      </c>
      <c r="L32" s="93">
        <f>K32/$H20</f>
        <v>0</v>
      </c>
      <c r="N32" s="85"/>
    </row>
    <row r="33" spans="1:17" ht="15" hidden="1" customHeight="1" outlineLevel="1">
      <c r="A33" s="8"/>
      <c r="B33" s="94"/>
      <c r="C33" s="64"/>
      <c r="D33" s="62" t="s">
        <v>35</v>
      </c>
      <c r="E33" s="62"/>
      <c r="F33" s="62"/>
      <c r="H33" s="62">
        <f>SUMIFS(Premissas_Receita!O:O,Premissas_Receita!A:A,Estrutura_Mínima_BEP!D33)</f>
        <v>328686</v>
      </c>
      <c r="I33" s="93">
        <f>H33/$H21</f>
        <v>0.61411382235342471</v>
      </c>
      <c r="K33" s="62">
        <f>H33</f>
        <v>328686</v>
      </c>
      <c r="L33" s="93">
        <f>K33/$H21</f>
        <v>0.61411382235342471</v>
      </c>
      <c r="N33" s="85"/>
    </row>
    <row r="34" spans="1:17" ht="15" hidden="1" customHeight="1" outlineLevel="1">
      <c r="A34" s="8" t="e">
        <f>F34/F25</f>
        <v>#DIV/0!</v>
      </c>
      <c r="C34" s="64"/>
      <c r="D34" s="62" t="s">
        <v>28</v>
      </c>
      <c r="E34" s="62"/>
      <c r="F34" s="62"/>
      <c r="H34" s="62">
        <f>SUMIFS(Premissas_Receita!O:O,Premissas_Receita!A:A,Estrutura_Mínima_BEP!D34)</f>
        <v>171918.0625</v>
      </c>
      <c r="I34" s="93">
        <f>H34/$H22</f>
        <v>0.56782923919756989</v>
      </c>
      <c r="K34" s="62"/>
      <c r="L34" s="93">
        <f>K34/$H22</f>
        <v>0</v>
      </c>
      <c r="N34" s="85"/>
    </row>
    <row r="35" spans="1:17" ht="15" hidden="1" customHeight="1" outlineLevel="1">
      <c r="A35" s="8" t="e">
        <f>F35/F26</f>
        <v>#DIV/0!</v>
      </c>
      <c r="C35" s="64"/>
      <c r="D35" s="62" t="s">
        <v>3</v>
      </c>
      <c r="E35" s="62"/>
      <c r="F35" s="62"/>
      <c r="H35" s="62">
        <f>SUMIFS(Premissas_Receita!O:O,Premissas_Receita!A:A,Estrutura_Mínima_BEP!D35)</f>
        <v>396602.9</v>
      </c>
      <c r="I35" s="93">
        <f>H35/$H23</f>
        <v>0.50145153521944275</v>
      </c>
      <c r="K35" s="62"/>
      <c r="L35" s="93">
        <f>K35/$H23</f>
        <v>0</v>
      </c>
      <c r="N35" s="85"/>
    </row>
    <row r="36" spans="1:17" ht="5.0999999999999996" customHeight="1" collapsed="1">
      <c r="F36" s="51"/>
      <c r="H36" s="51"/>
      <c r="I36" s="51"/>
      <c r="K36" s="51"/>
      <c r="L36" s="51"/>
      <c r="N36" s="51"/>
    </row>
    <row r="37" spans="1:17" ht="15" customHeight="1">
      <c r="B37" s="99"/>
      <c r="C37" s="98" t="s">
        <v>13</v>
      </c>
      <c r="D37" s="98"/>
      <c r="E37" s="98"/>
      <c r="F37" s="97"/>
      <c r="G37" s="95"/>
      <c r="H37" s="97">
        <f>SUM(H38:H41)</f>
        <v>799653.16249999986</v>
      </c>
      <c r="I37" s="96">
        <f>H37/H$19</f>
        <v>0.4549899235763335</v>
      </c>
      <c r="J37" s="95"/>
      <c r="K37" s="97">
        <f>SUM(K38:K41)</f>
        <v>329184.39500000002</v>
      </c>
      <c r="L37" s="96">
        <f>K37/K$19</f>
        <v>0.49587538506729739</v>
      </c>
      <c r="M37" s="95"/>
      <c r="N37" s="421"/>
    </row>
    <row r="38" spans="1:17" ht="15" hidden="1" customHeight="1" outlineLevel="1">
      <c r="A38" s="8"/>
      <c r="B38" s="94"/>
      <c r="C38" s="64"/>
      <c r="D38" s="62" t="s">
        <v>33</v>
      </c>
      <c r="E38" s="62"/>
      <c r="F38" s="62"/>
      <c r="H38" s="62">
        <f>H20-H26-H32</f>
        <v>127467.375</v>
      </c>
      <c r="I38" s="93">
        <f>H38/H20</f>
        <v>0.99099999999999999</v>
      </c>
      <c r="K38" s="62">
        <f>K20-K26-K32</f>
        <v>127467.375</v>
      </c>
      <c r="L38" s="93">
        <f>K38/K20</f>
        <v>0.99099999999999999</v>
      </c>
      <c r="N38" s="85"/>
    </row>
    <row r="39" spans="1:17" ht="15" hidden="1" customHeight="1" outlineLevel="1">
      <c r="A39" s="8"/>
      <c r="B39" s="94"/>
      <c r="C39" s="64"/>
      <c r="D39" s="62" t="s">
        <v>35</v>
      </c>
      <c r="E39" s="62"/>
      <c r="F39" s="62"/>
      <c r="H39" s="62">
        <f>H21-H27-H33</f>
        <v>201717.02000000002</v>
      </c>
      <c r="I39" s="93">
        <f>H39/H21</f>
        <v>0.37688617764657528</v>
      </c>
      <c r="K39" s="62">
        <f>K21-K27-K33</f>
        <v>201717.02000000002</v>
      </c>
      <c r="L39" s="93">
        <f>K39/K21</f>
        <v>0.37688617764657528</v>
      </c>
      <c r="N39" s="85"/>
    </row>
    <row r="40" spans="1:17" ht="15" hidden="1" customHeight="1" outlineLevel="1">
      <c r="A40" s="8" t="e">
        <f>F40/F31</f>
        <v>#DIV/0!</v>
      </c>
      <c r="C40" s="64"/>
      <c r="D40" s="62" t="s">
        <v>28</v>
      </c>
      <c r="E40" s="62"/>
      <c r="F40" s="62"/>
      <c r="H40" s="62">
        <f>H22-H28-H34</f>
        <v>115707.42083333334</v>
      </c>
      <c r="I40" s="93">
        <f>H40/H22</f>
        <v>0.38217076080243007</v>
      </c>
      <c r="K40" s="62"/>
      <c r="L40" s="93" t="e">
        <f>K40/K22</f>
        <v>#DIV/0!</v>
      </c>
      <c r="N40" s="85"/>
    </row>
    <row r="41" spans="1:17" ht="15" hidden="1" customHeight="1" outlineLevel="1">
      <c r="A41" s="8" t="e">
        <f>F41/F32</f>
        <v>#DIV/0!</v>
      </c>
      <c r="C41" s="64"/>
      <c r="D41" s="62" t="s">
        <v>3</v>
      </c>
      <c r="E41" s="62"/>
      <c r="F41" s="62"/>
      <c r="H41" s="62">
        <f>H23-H29-H35</f>
        <v>354761.34666666645</v>
      </c>
      <c r="I41" s="93">
        <f>H41/H23</f>
        <v>0.44854846478055715</v>
      </c>
      <c r="K41" s="62"/>
      <c r="L41" s="93" t="e">
        <f>K41/K23</f>
        <v>#DIV/0!</v>
      </c>
      <c r="N41" s="85"/>
    </row>
    <row r="42" spans="1:17" ht="5.0999999999999996" customHeight="1" collapsed="1">
      <c r="C42" s="60"/>
      <c r="D42" s="60"/>
      <c r="E42" s="60"/>
      <c r="F42" s="92"/>
      <c r="H42" s="92"/>
      <c r="I42" s="92"/>
      <c r="K42" s="92"/>
      <c r="L42" s="92"/>
      <c r="N42" s="92"/>
    </row>
    <row r="43" spans="1:17" ht="15" customHeight="1">
      <c r="C43" s="416" t="s">
        <v>168</v>
      </c>
      <c r="D43" s="416"/>
      <c r="E43" s="416"/>
      <c r="F43" s="417">
        <f>F44+F56+F70+F80+F90</f>
        <v>1362955.0013853833</v>
      </c>
      <c r="H43" s="417">
        <f>H44+H56+H70+H80+H90</f>
        <v>715833.40546182333</v>
      </c>
      <c r="I43" s="418">
        <f>H43/H$19</f>
        <v>0.40729781575079005</v>
      </c>
      <c r="K43" s="417">
        <f>K44+K56+K70+K80+K90</f>
        <v>451602.18700368999</v>
      </c>
      <c r="L43" s="419">
        <f>K43/K$19</f>
        <v>0.68028257651061619</v>
      </c>
      <c r="N43" s="417"/>
      <c r="P43" s="51"/>
    </row>
    <row r="44" spans="1:17" ht="15" customHeight="1">
      <c r="C44" s="60"/>
      <c r="D44" s="78" t="s">
        <v>167</v>
      </c>
      <c r="E44" s="78"/>
      <c r="F44" s="91">
        <f>SUM(F45:F54)</f>
        <v>1022332.3437187166</v>
      </c>
      <c r="H44" s="91">
        <f>SUM(H45:H54)</f>
        <v>458211.91546182334</v>
      </c>
      <c r="I44" s="90">
        <f>H44/H$19</f>
        <v>0.26071528779546399</v>
      </c>
      <c r="K44" s="91">
        <f>SUM(K45:K54)</f>
        <v>301399.03700368997</v>
      </c>
      <c r="L44" s="90">
        <f>K44/K$19</f>
        <v>0.45402019598504162</v>
      </c>
      <c r="N44" s="74" t="s">
        <v>166</v>
      </c>
      <c r="P44" s="34"/>
      <c r="Q44" s="34"/>
    </row>
    <row r="45" spans="1:17" ht="15" hidden="1" customHeight="1" outlineLevel="1">
      <c r="C45" s="60"/>
      <c r="D45" s="60"/>
      <c r="E45" s="62" t="s">
        <v>165</v>
      </c>
      <c r="F45" s="62">
        <v>255459.90728177002</v>
      </c>
      <c r="H45" s="62">
        <f>SUMIFS(Análise_Rescisões_Estrutura!I:I,Análise_Rescisões_Estrutura!E:E,Estrutura_Mínima_BEP!E45,Análise_Rescisões_Estrutura!G:G,FALSE)</f>
        <v>93830.73455992667</v>
      </c>
      <c r="I45" s="79"/>
      <c r="K45" s="62">
        <f>SUMIFS(Análise_Rescisões_Estrutura!I:I,Análise_Rescisões_Estrutura!E:E,Estrutura_Mínima_BEP!E45,Análise_Rescisões_Estrutura!H:H,FALSE)</f>
        <v>93830.73455992667</v>
      </c>
      <c r="L45" s="79"/>
      <c r="N45" s="62"/>
    </row>
    <row r="46" spans="1:17" ht="15" hidden="1" customHeight="1" outlineLevel="1">
      <c r="C46" s="60"/>
      <c r="D46" s="60"/>
      <c r="E46" s="62" t="s">
        <v>164</v>
      </c>
      <c r="F46" s="62">
        <v>102758.41028500334</v>
      </c>
      <c r="H46" s="62">
        <f>SUMIFS(Análise_Rescisões_Estrutura!I:I,Análise_Rescisões_Estrutura!E:E,Estrutura_Mínima_BEP!E46,Análise_Rescisões_Estrutura!G:G,FALSE)</f>
        <v>36189.866666666669</v>
      </c>
      <c r="I46" s="79"/>
      <c r="K46" s="62">
        <f>SUMIFS(Análise_Rescisões_Estrutura!I:I,Análise_Rescisões_Estrutura!E:E,Estrutura_Mínima_BEP!E46,Análise_Rescisões_Estrutura!H:H,FALSE)</f>
        <v>36189.866666666669</v>
      </c>
      <c r="L46" s="79"/>
      <c r="N46" s="62"/>
    </row>
    <row r="47" spans="1:17" ht="15" hidden="1" customHeight="1" outlineLevel="1">
      <c r="C47" s="60"/>
      <c r="D47" s="60"/>
      <c r="E47" s="62" t="s">
        <v>163</v>
      </c>
      <c r="F47" s="62">
        <v>22791.385513746663</v>
      </c>
      <c r="H47" s="62">
        <f>SUMIFS(Análise_Rescisões_Estrutura!I:I,Análise_Rescisões_Estrutura!E:E,Estrutura_Mínima_BEP!E47,Análise_Rescisões_Estrutura!G:G,FALSE)</f>
        <v>5278.279262666666</v>
      </c>
      <c r="I47" s="79"/>
      <c r="K47" s="62">
        <f>SUMIFS(Análise_Rescisões_Estrutura!I:I,Análise_Rescisões_Estrutura!E:E,Estrutura_Mínima_BEP!E47,Análise_Rescisões_Estrutura!H:H,FALSE)</f>
        <v>5278.279262666666</v>
      </c>
      <c r="L47" s="79"/>
      <c r="N47" s="62"/>
    </row>
    <row r="48" spans="1:17" ht="15" hidden="1" customHeight="1" outlineLevel="1">
      <c r="C48" s="60"/>
      <c r="D48" s="60"/>
      <c r="E48" s="62" t="s">
        <v>162</v>
      </c>
      <c r="F48" s="62">
        <v>179000.89235891332</v>
      </c>
      <c r="H48" s="62">
        <f>SUMIFS(Análise_Rescisões_Estrutura!I:I,Análise_Rescisões_Estrutura!E:E,Estrutura_Mínima_BEP!E48,Análise_Rescisões_Estrutura!G:G,FALSE)</f>
        <v>98530.342654199994</v>
      </c>
      <c r="I48" s="79"/>
      <c r="K48" s="62">
        <f>SUMIFS(Análise_Rescisões_Estrutura!I:I,Análise_Rescisões_Estrutura!E:E,Estrutura_Mínima_BEP!E48,Análise_Rescisões_Estrutura!H:H,FALSE)</f>
        <v>69499.806709533339</v>
      </c>
      <c r="L48" s="79"/>
      <c r="N48" s="62"/>
    </row>
    <row r="49" spans="3:14" ht="15" hidden="1" customHeight="1" outlineLevel="1">
      <c r="C49" s="60"/>
      <c r="D49" s="60"/>
      <c r="E49" s="62" t="s">
        <v>161</v>
      </c>
      <c r="F49" s="62">
        <v>8925.0903896</v>
      </c>
      <c r="H49" s="62">
        <f>SUMIFS(Análise_Rescisões_Estrutura!I:I,Análise_Rescisões_Estrutura!E:E,Estrutura_Mínima_BEP!E49,Análise_Rescisões_Estrutura!G:G,FALSE)</f>
        <v>8925.0903896</v>
      </c>
      <c r="I49" s="79"/>
      <c r="K49" s="62">
        <f>SUMIFS(Análise_Rescisões_Estrutura!I:I,Análise_Rescisões_Estrutura!E:E,Estrutura_Mínima_BEP!E49,Análise_Rescisões_Estrutura!H:H,FALSE)</f>
        <v>0</v>
      </c>
      <c r="L49" s="79"/>
      <c r="N49" s="62"/>
    </row>
    <row r="50" spans="3:14" ht="15" hidden="1" customHeight="1" outlineLevel="1">
      <c r="C50" s="60"/>
      <c r="D50" s="60"/>
      <c r="E50" s="62" t="s">
        <v>160</v>
      </c>
      <c r="F50" s="62">
        <v>14766.07971333</v>
      </c>
      <c r="H50" s="62">
        <f>SUMIFS(Análise_Rescisões_Estrutura!I:I,Análise_Rescisões_Estrutura!E:E,Estrutura_Mínima_BEP!E50,Análise_Rescisões_Estrutura!G:G,FALSE)</f>
        <v>14766.07971333</v>
      </c>
      <c r="I50" s="79"/>
      <c r="K50" s="62">
        <f>SUMIFS(Análise_Rescisões_Estrutura!I:I,Análise_Rescisões_Estrutura!E:E,Estrutura_Mínima_BEP!E50,Análise_Rescisões_Estrutura!H:H,FALSE)</f>
        <v>14766.07971333</v>
      </c>
      <c r="L50" s="79"/>
      <c r="N50" s="62"/>
    </row>
    <row r="51" spans="3:14" ht="15" hidden="1" customHeight="1" outlineLevel="1">
      <c r="C51" s="60"/>
      <c r="D51" s="60"/>
      <c r="E51" s="62" t="s">
        <v>159</v>
      </c>
      <c r="F51" s="62">
        <v>157204.69344038999</v>
      </c>
      <c r="H51" s="62">
        <f>SUMIFS(Análise_Rescisões_Estrutura!I:I,Análise_Rescisões_Estrutura!E:E,Estrutura_Mínima_BEP!E51,Análise_Rescisões_Estrutura!G:G,FALSE)</f>
        <v>66499.931181566673</v>
      </c>
      <c r="I51" s="79"/>
      <c r="K51" s="62">
        <f>SUMIFS(Análise_Rescisões_Estrutura!I:I,Análise_Rescisões_Estrutura!E:E,Estrutura_Mínima_BEP!E51,Análise_Rescisões_Estrutura!H:H,FALSE)</f>
        <v>23824.700597500003</v>
      </c>
      <c r="L51" s="79"/>
      <c r="N51" s="62"/>
    </row>
    <row r="52" spans="3:14" ht="15" hidden="1" customHeight="1" outlineLevel="1">
      <c r="C52" s="60"/>
      <c r="D52" s="60"/>
      <c r="E52" s="62" t="s">
        <v>158</v>
      </c>
      <c r="F52" s="62">
        <v>78913.699861066678</v>
      </c>
      <c r="H52" s="62">
        <f>SUMIFS(Análise_Rescisões_Estrutura!I:I,Análise_Rescisões_Estrutura!E:E,Estrutura_Mínima_BEP!E52,Análise_Rescisões_Estrutura!G:G,FALSE)</f>
        <v>55487.053885266658</v>
      </c>
      <c r="I52" s="79"/>
      <c r="K52" s="62">
        <f>SUMIFS(Análise_Rescisões_Estrutura!I:I,Análise_Rescisões_Estrutura!E:E,Estrutura_Mínima_BEP!E52,Análise_Rescisões_Estrutura!H:H,FALSE)</f>
        <v>17922.157314599997</v>
      </c>
      <c r="L52" s="79"/>
      <c r="N52" s="62"/>
    </row>
    <row r="53" spans="3:14" ht="15" hidden="1" customHeight="1" outlineLevel="1">
      <c r="C53" s="60"/>
      <c r="D53" s="60"/>
      <c r="E53" s="62" t="s">
        <v>157</v>
      </c>
      <c r="F53" s="62">
        <v>45670.030892163333</v>
      </c>
      <c r="H53" s="62">
        <f>SUMIFS(Análise_Rescisões_Estrutura!I:I,Análise_Rescisões_Estrutura!E:E,Estrutura_Mínima_BEP!E53,Análise_Rescisões_Estrutura!G:G,FALSE)</f>
        <v>5452.7678333333342</v>
      </c>
      <c r="I53" s="79"/>
      <c r="K53" s="62">
        <f>SUMIFS(Análise_Rescisões_Estrutura!I:I,Análise_Rescisões_Estrutura!E:E,Estrutura_Mínima_BEP!E53,Análise_Rescisões_Estrutura!H:H,FALSE)</f>
        <v>5452.7678333333342</v>
      </c>
      <c r="L53" s="79"/>
      <c r="N53" s="62"/>
    </row>
    <row r="54" spans="3:14" ht="15" hidden="1" customHeight="1" outlineLevel="1">
      <c r="C54" s="60"/>
      <c r="D54" s="60"/>
      <c r="E54" s="62" t="s">
        <v>156</v>
      </c>
      <c r="F54" s="62">
        <v>156842.15398273332</v>
      </c>
      <c r="H54" s="62">
        <f>SUMIFS(Análise_Rescisões_Estrutura!I:I,Análise_Rescisões_Estrutura!E:E,Estrutura_Mínima_BEP!E54,Análise_Rescisões_Estrutura!G:G,FALSE)</f>
        <v>73251.769315266662</v>
      </c>
      <c r="I54" s="79"/>
      <c r="K54" s="62">
        <f>SUMIFS(Análise_Rescisões_Estrutura!I:I,Análise_Rescisões_Estrutura!E:E,Estrutura_Mínima_BEP!E54,Análise_Rescisões_Estrutura!H:H,FALSE)</f>
        <v>34634.644346133333</v>
      </c>
      <c r="L54" s="79"/>
      <c r="N54" s="62"/>
    </row>
    <row r="55" spans="3:14" ht="5.0999999999999996" customHeight="1" collapsed="1">
      <c r="F55" s="51"/>
      <c r="H55" s="89"/>
      <c r="I55" s="88"/>
      <c r="K55" s="51"/>
      <c r="L55" s="88"/>
      <c r="N55" s="51"/>
    </row>
    <row r="56" spans="3:14" ht="15" customHeight="1">
      <c r="D56" s="87" t="s">
        <v>155</v>
      </c>
      <c r="E56" s="87"/>
      <c r="F56" s="76">
        <f>SUM(F57:F69)</f>
        <v>19131.500833333332</v>
      </c>
      <c r="G56" s="9"/>
      <c r="H56" s="76">
        <f>SUM(H57:H69)</f>
        <v>110483.23999999999</v>
      </c>
      <c r="I56" s="75">
        <f>H56/H$19</f>
        <v>6.286320530129301E-2</v>
      </c>
      <c r="J56" s="9"/>
      <c r="K56" s="76">
        <f>SUM(K57:K69)</f>
        <v>61150.9</v>
      </c>
      <c r="L56" s="75">
        <f>K56/K$19</f>
        <v>9.2116231951735725E-2</v>
      </c>
      <c r="N56" s="440" t="s">
        <v>983</v>
      </c>
    </row>
    <row r="57" spans="3:14" ht="15" hidden="1" customHeight="1" outlineLevel="1">
      <c r="D57" s="64"/>
      <c r="E57" s="63" t="s">
        <v>154</v>
      </c>
      <c r="F57" s="66">
        <v>0</v>
      </c>
      <c r="H57" s="66">
        <v>987</v>
      </c>
      <c r="I57" s="79"/>
      <c r="K57" s="66">
        <v>494</v>
      </c>
      <c r="L57" s="79"/>
      <c r="N57" s="62"/>
    </row>
    <row r="58" spans="3:14" ht="15" hidden="1" customHeight="1" outlineLevel="1">
      <c r="D58" s="64"/>
      <c r="E58" s="63" t="s">
        <v>153</v>
      </c>
      <c r="F58" s="66">
        <v>0</v>
      </c>
      <c r="H58" s="66">
        <v>2800</v>
      </c>
      <c r="I58" s="79"/>
      <c r="K58" s="66">
        <v>2800</v>
      </c>
      <c r="L58" s="79"/>
      <c r="N58" s="62"/>
    </row>
    <row r="59" spans="3:14" ht="15" hidden="1" customHeight="1" outlineLevel="1">
      <c r="D59" s="64"/>
      <c r="E59" s="63" t="s">
        <v>152</v>
      </c>
      <c r="F59" s="66">
        <v>7703.4674999999997</v>
      </c>
      <c r="H59" s="66">
        <v>14425.24</v>
      </c>
      <c r="I59" s="79"/>
      <c r="K59" s="66">
        <v>9376.4</v>
      </c>
      <c r="L59" s="79"/>
      <c r="N59" s="62"/>
    </row>
    <row r="60" spans="3:14" ht="15" hidden="1" customHeight="1" outlineLevel="1">
      <c r="D60" s="64"/>
      <c r="E60" s="63" t="s">
        <v>151</v>
      </c>
      <c r="F60" s="66">
        <v>2646.7116666666666</v>
      </c>
      <c r="H60" s="66">
        <v>2647</v>
      </c>
      <c r="I60" s="79"/>
      <c r="K60" s="66">
        <v>1059</v>
      </c>
      <c r="L60" s="79"/>
      <c r="N60" s="62"/>
    </row>
    <row r="61" spans="3:14" ht="15" hidden="1" customHeight="1" outlineLevel="1">
      <c r="D61" s="64"/>
      <c r="E61" s="63" t="s">
        <v>150</v>
      </c>
      <c r="F61" s="66">
        <v>0</v>
      </c>
      <c r="H61" s="66">
        <v>15000</v>
      </c>
      <c r="I61" s="79"/>
      <c r="K61" s="66">
        <v>10000</v>
      </c>
      <c r="L61" s="79"/>
      <c r="N61" s="80"/>
    </row>
    <row r="62" spans="3:14" ht="15" hidden="1" customHeight="1" outlineLevel="1">
      <c r="D62" s="64"/>
      <c r="E62" s="63" t="s">
        <v>149</v>
      </c>
      <c r="F62" s="66">
        <v>0</v>
      </c>
      <c r="H62" s="66">
        <f>1400+700+11000</f>
        <v>13100</v>
      </c>
      <c r="I62" s="79"/>
      <c r="K62" s="66">
        <f>1400+700+5000</f>
        <v>7100</v>
      </c>
      <c r="L62" s="79"/>
      <c r="N62" s="62"/>
    </row>
    <row r="63" spans="3:14" hidden="1" outlineLevel="1">
      <c r="D63" s="64"/>
      <c r="E63" s="63" t="s">
        <v>148</v>
      </c>
      <c r="F63" s="66">
        <v>0</v>
      </c>
      <c r="H63" s="66">
        <v>38901</v>
      </c>
      <c r="I63" s="79"/>
      <c r="K63" s="66">
        <v>18899</v>
      </c>
      <c r="L63" s="79"/>
      <c r="N63" s="80"/>
    </row>
    <row r="64" spans="3:14" ht="15" hidden="1" customHeight="1" outlineLevel="1">
      <c r="D64" s="64"/>
      <c r="E64" s="63" t="s">
        <v>147</v>
      </c>
      <c r="F64" s="66">
        <v>0</v>
      </c>
      <c r="H64" s="66">
        <v>0</v>
      </c>
      <c r="I64" s="79"/>
      <c r="K64" s="66">
        <v>0</v>
      </c>
      <c r="L64" s="79"/>
      <c r="N64" s="62"/>
    </row>
    <row r="65" spans="4:14" ht="15" hidden="1" customHeight="1" outlineLevel="1">
      <c r="D65" s="64"/>
      <c r="E65" s="63" t="s">
        <v>146</v>
      </c>
      <c r="F65" s="66">
        <v>3283.4283333333328</v>
      </c>
      <c r="H65" s="66">
        <v>3283</v>
      </c>
      <c r="I65" s="79"/>
      <c r="K65" s="66">
        <f>H65*0.5</f>
        <v>1641.5</v>
      </c>
      <c r="L65" s="79"/>
      <c r="N65" s="62"/>
    </row>
    <row r="66" spans="4:14" ht="15" hidden="1" customHeight="1" outlineLevel="1">
      <c r="D66" s="64"/>
      <c r="E66" s="63" t="s">
        <v>145</v>
      </c>
      <c r="F66" s="66">
        <v>0</v>
      </c>
      <c r="H66" s="66">
        <v>18590</v>
      </c>
      <c r="I66" s="79"/>
      <c r="K66" s="66">
        <v>9031</v>
      </c>
      <c r="L66" s="79"/>
      <c r="N66" s="62"/>
    </row>
    <row r="67" spans="4:14" ht="15" hidden="1" customHeight="1" outlineLevel="1">
      <c r="D67" s="64"/>
      <c r="E67" s="63" t="s">
        <v>144</v>
      </c>
      <c r="F67" s="66">
        <v>0</v>
      </c>
      <c r="H67" s="66">
        <v>0</v>
      </c>
      <c r="I67" s="79"/>
      <c r="K67" s="66">
        <v>0</v>
      </c>
      <c r="L67" s="79"/>
      <c r="N67" s="62"/>
    </row>
    <row r="68" spans="4:14" ht="15" hidden="1" customHeight="1" outlineLevel="1">
      <c r="D68" s="64"/>
      <c r="E68" s="63" t="s">
        <v>143</v>
      </c>
      <c r="F68" s="66">
        <v>5497.8933333333334</v>
      </c>
      <c r="H68" s="66">
        <v>750</v>
      </c>
      <c r="I68" s="79"/>
      <c r="K68" s="66">
        <v>750</v>
      </c>
      <c r="L68" s="79"/>
      <c r="N68" s="62"/>
    </row>
    <row r="69" spans="4:14" ht="5.0999999999999996" customHeight="1" collapsed="1">
      <c r="D69" s="60"/>
      <c r="E69" s="63"/>
      <c r="F69" s="66"/>
      <c r="G69" s="9"/>
      <c r="H69" s="61"/>
      <c r="I69" s="86"/>
      <c r="J69" s="9"/>
      <c r="K69" s="61"/>
      <c r="L69" s="86"/>
      <c r="N69" s="85"/>
    </row>
    <row r="70" spans="4:14" ht="15" customHeight="1">
      <c r="D70" s="78" t="s">
        <v>142</v>
      </c>
      <c r="E70" s="77"/>
      <c r="F70" s="76">
        <f>SUM(F71:F78)</f>
        <v>267225.61583333329</v>
      </c>
      <c r="G70" s="9"/>
      <c r="H70" s="76">
        <f>SUM(H71:H78)</f>
        <v>87818.25</v>
      </c>
      <c r="I70" s="75">
        <f>H70/H$19</f>
        <v>4.9967186687775222E-2</v>
      </c>
      <c r="J70" s="9"/>
      <c r="K70" s="76">
        <f>SUM(K71:K78)</f>
        <v>60608.25</v>
      </c>
      <c r="L70" s="75">
        <f>K70/K$19</f>
        <v>9.1298797158975362E-2</v>
      </c>
      <c r="N70" s="440" t="s">
        <v>983</v>
      </c>
    </row>
    <row r="71" spans="4:14" ht="15" hidden="1" customHeight="1" outlineLevel="1">
      <c r="D71" s="64"/>
      <c r="E71" s="63" t="s">
        <v>141</v>
      </c>
      <c r="F71" s="66">
        <v>173938.94999999998</v>
      </c>
      <c r="H71" s="66">
        <f>5000+12000+5000</f>
        <v>22000</v>
      </c>
      <c r="I71" s="62"/>
      <c r="K71" s="66">
        <f>5000+5000</f>
        <v>10000</v>
      </c>
      <c r="L71" s="79"/>
      <c r="N71" s="62"/>
    </row>
    <row r="72" spans="4:14" ht="15" hidden="1" customHeight="1" outlineLevel="1">
      <c r="D72" s="64"/>
      <c r="E72" s="63" t="s">
        <v>140</v>
      </c>
      <c r="F72" s="66">
        <v>4734.7816666666668</v>
      </c>
      <c r="H72" s="66">
        <v>20000</v>
      </c>
      <c r="I72" s="62"/>
      <c r="K72" s="66">
        <v>13000</v>
      </c>
      <c r="L72" s="79"/>
      <c r="N72" s="62"/>
    </row>
    <row r="73" spans="4:14" ht="15" hidden="1" customHeight="1" outlineLevel="1">
      <c r="D73" s="64"/>
      <c r="E73" s="63" t="s">
        <v>139</v>
      </c>
      <c r="F73" s="66">
        <v>67784.39</v>
      </c>
      <c r="H73" s="66">
        <v>9820</v>
      </c>
      <c r="I73" s="62"/>
      <c r="K73" s="66">
        <f>H73/2</f>
        <v>4910</v>
      </c>
      <c r="L73" s="79"/>
      <c r="N73" s="80"/>
    </row>
    <row r="74" spans="4:14" ht="15" hidden="1" customHeight="1" outlineLevel="1">
      <c r="D74" s="64"/>
      <c r="E74" s="63" t="s">
        <v>138</v>
      </c>
      <c r="F74" s="66">
        <v>4550</v>
      </c>
      <c r="H74" s="66">
        <v>21000</v>
      </c>
      <c r="I74" s="62"/>
      <c r="K74" s="66">
        <v>21000</v>
      </c>
      <c r="L74" s="79"/>
      <c r="N74" s="62"/>
    </row>
    <row r="75" spans="4:14" ht="15" hidden="1" customHeight="1" outlineLevel="1">
      <c r="D75" s="64"/>
      <c r="E75" s="63" t="s">
        <v>137</v>
      </c>
      <c r="F75" s="66">
        <v>0</v>
      </c>
      <c r="H75" s="66">
        <v>0</v>
      </c>
      <c r="I75" s="62"/>
      <c r="K75" s="66">
        <v>0</v>
      </c>
      <c r="L75" s="79"/>
      <c r="N75" s="62"/>
    </row>
    <row r="76" spans="4:14" ht="15" hidden="1" customHeight="1" outlineLevel="1">
      <c r="D76" s="64"/>
      <c r="E76" s="63" t="s">
        <v>136</v>
      </c>
      <c r="F76" s="66">
        <v>4532.8341666666674</v>
      </c>
      <c r="H76" s="66">
        <v>2500</v>
      </c>
      <c r="I76" s="62"/>
      <c r="K76" s="66">
        <v>1200</v>
      </c>
      <c r="L76" s="79"/>
      <c r="N76" s="62"/>
    </row>
    <row r="77" spans="4:14" ht="15" hidden="1" customHeight="1" outlineLevel="1">
      <c r="D77" s="64"/>
      <c r="E77" s="68" t="s">
        <v>135</v>
      </c>
      <c r="F77" s="66">
        <v>0</v>
      </c>
      <c r="G77" s="9"/>
      <c r="H77" s="66">
        <v>200</v>
      </c>
      <c r="I77" s="62"/>
      <c r="K77" s="66">
        <v>200</v>
      </c>
      <c r="L77" s="79"/>
      <c r="N77" s="85"/>
    </row>
    <row r="78" spans="4:14" ht="15" hidden="1" customHeight="1" outlineLevel="1">
      <c r="D78" s="64"/>
      <c r="E78" s="68" t="s">
        <v>134</v>
      </c>
      <c r="F78" s="66">
        <v>11684.660000000002</v>
      </c>
      <c r="G78" s="9"/>
      <c r="H78" s="66">
        <f>3394+(58851/12)+4000</f>
        <v>12298.25</v>
      </c>
      <c r="I78" s="62"/>
      <c r="K78" s="66">
        <f>3394+(58851/12)+2000</f>
        <v>10298.25</v>
      </c>
      <c r="L78" s="79"/>
      <c r="N78" s="85"/>
    </row>
    <row r="79" spans="4:14" ht="5.0999999999999996" customHeight="1" collapsed="1">
      <c r="D79" s="60"/>
      <c r="E79" s="68"/>
      <c r="F79" s="84"/>
      <c r="G79" s="9"/>
      <c r="H79" s="83"/>
      <c r="I79" s="82"/>
      <c r="J79" s="9"/>
      <c r="K79" s="83"/>
      <c r="L79" s="82"/>
      <c r="N79" s="81"/>
    </row>
    <row r="80" spans="4:14" ht="15" customHeight="1">
      <c r="D80" s="78" t="s">
        <v>133</v>
      </c>
      <c r="E80" s="77"/>
      <c r="F80" s="76">
        <f>SUM(F81:F88)</f>
        <v>50345.279333333339</v>
      </c>
      <c r="G80" s="9"/>
      <c r="H80" s="76">
        <f>SUM(H81:H88)</f>
        <v>55112</v>
      </c>
      <c r="I80" s="75">
        <f>H80/H$19</f>
        <v>3.135785093345253E-2</v>
      </c>
      <c r="J80" s="9"/>
      <c r="K80" s="76">
        <f>SUM(K81:K88)</f>
        <v>27444</v>
      </c>
      <c r="L80" s="75">
        <f>K80/K$19</f>
        <v>4.1340975679563755E-2</v>
      </c>
      <c r="N80" s="440" t="s">
        <v>983</v>
      </c>
    </row>
    <row r="81" spans="4:14" ht="15" hidden="1" customHeight="1" outlineLevel="1">
      <c r="D81" s="64"/>
      <c r="E81" s="63" t="s">
        <v>132</v>
      </c>
      <c r="F81" s="66">
        <v>0</v>
      </c>
      <c r="H81" s="66">
        <v>300</v>
      </c>
      <c r="I81" s="62"/>
      <c r="K81" s="66">
        <v>150</v>
      </c>
      <c r="L81" s="62"/>
      <c r="N81" s="62"/>
    </row>
    <row r="82" spans="4:14" ht="15" hidden="1" customHeight="1" outlineLevel="1">
      <c r="D82" s="64"/>
      <c r="E82" s="63" t="s">
        <v>131</v>
      </c>
      <c r="F82" s="66">
        <v>34722.989333333338</v>
      </c>
      <c r="H82" s="66">
        <f>1518+490+904+8000</f>
        <v>10912</v>
      </c>
      <c r="I82" s="62"/>
      <c r="K82" s="66">
        <f>490+904+6000</f>
        <v>7394</v>
      </c>
      <c r="L82" s="62"/>
      <c r="N82" s="62"/>
    </row>
    <row r="83" spans="4:14" ht="15" hidden="1" customHeight="1" outlineLevel="1">
      <c r="D83" s="64"/>
      <c r="E83" s="63" t="s">
        <v>130</v>
      </c>
      <c r="F83" s="66">
        <v>4722.29</v>
      </c>
      <c r="H83" s="66">
        <v>0</v>
      </c>
      <c r="I83" s="62"/>
      <c r="K83" s="66">
        <v>0</v>
      </c>
      <c r="L83" s="62"/>
      <c r="N83" s="80"/>
    </row>
    <row r="84" spans="4:14" ht="15" hidden="1" customHeight="1" outlineLevel="1">
      <c r="D84" s="64"/>
      <c r="E84" s="63" t="s">
        <v>129</v>
      </c>
      <c r="F84" s="66">
        <v>10900</v>
      </c>
      <c r="H84" s="66">
        <v>4400</v>
      </c>
      <c r="I84" s="62"/>
      <c r="K84" s="66">
        <v>4400</v>
      </c>
      <c r="L84" s="62"/>
      <c r="N84" s="62"/>
    </row>
    <row r="85" spans="4:14" ht="15" hidden="1" customHeight="1" outlineLevel="1">
      <c r="D85" s="64"/>
      <c r="E85" s="63" t="s">
        <v>128</v>
      </c>
      <c r="F85" s="66">
        <v>0</v>
      </c>
      <c r="H85" s="66">
        <f>36000-5000</f>
        <v>31000</v>
      </c>
      <c r="I85" s="62"/>
      <c r="K85" s="66">
        <v>12000</v>
      </c>
      <c r="L85" s="62"/>
      <c r="N85" s="62"/>
    </row>
    <row r="86" spans="4:14" ht="15" hidden="1" customHeight="1" outlineLevel="1">
      <c r="D86" s="64"/>
      <c r="E86" s="63" t="s">
        <v>127</v>
      </c>
      <c r="F86" s="66">
        <v>0</v>
      </c>
      <c r="H86" s="66">
        <v>8500</v>
      </c>
      <c r="I86" s="62"/>
      <c r="K86" s="66">
        <v>3500</v>
      </c>
      <c r="L86" s="62"/>
      <c r="N86" s="62"/>
    </row>
    <row r="87" spans="4:14" ht="15" hidden="1" customHeight="1" outlineLevel="1">
      <c r="D87" s="64"/>
      <c r="E87" s="63" t="s">
        <v>126</v>
      </c>
      <c r="F87" s="66">
        <v>0</v>
      </c>
      <c r="H87" s="66">
        <v>0</v>
      </c>
      <c r="I87" s="62"/>
      <c r="K87" s="66">
        <v>0</v>
      </c>
      <c r="L87" s="62"/>
      <c r="N87" s="62"/>
    </row>
    <row r="88" spans="4:14" ht="15" hidden="1" customHeight="1" outlineLevel="1">
      <c r="D88" s="64"/>
      <c r="E88" s="63" t="s">
        <v>125</v>
      </c>
      <c r="F88" s="66">
        <v>0</v>
      </c>
      <c r="H88" s="66">
        <v>0</v>
      </c>
      <c r="I88" s="62"/>
      <c r="K88" s="66">
        <v>0</v>
      </c>
      <c r="L88" s="62"/>
      <c r="N88" s="62"/>
    </row>
    <row r="89" spans="4:14" ht="5.0999999999999996" customHeight="1" collapsed="1">
      <c r="D89" s="64"/>
      <c r="E89" s="63"/>
      <c r="F89" s="66"/>
      <c r="H89" s="66"/>
      <c r="I89" s="79"/>
      <c r="K89" s="66"/>
      <c r="L89" s="79"/>
      <c r="N89" s="62"/>
    </row>
    <row r="90" spans="4:14" ht="15" customHeight="1">
      <c r="D90" s="78" t="s">
        <v>124</v>
      </c>
      <c r="E90" s="77"/>
      <c r="F90" s="76">
        <f>SUM(F91:F98)</f>
        <v>3920.2616666666663</v>
      </c>
      <c r="G90" s="9"/>
      <c r="H90" s="76">
        <f>SUM(H91:H98)</f>
        <v>4208</v>
      </c>
      <c r="I90" s="75">
        <f>H90/H$19</f>
        <v>2.3942850328053464E-3</v>
      </c>
      <c r="J90" s="9"/>
      <c r="K90" s="76">
        <f>SUM(K91:K98)</f>
        <v>1000</v>
      </c>
      <c r="L90" s="75">
        <f>K90/K$19</f>
        <v>1.5063757352996557E-3</v>
      </c>
      <c r="N90" s="440" t="s">
        <v>983</v>
      </c>
    </row>
    <row r="91" spans="4:14" ht="15" customHeight="1" outlineLevel="1">
      <c r="D91" s="64"/>
      <c r="E91" s="63" t="s">
        <v>123</v>
      </c>
      <c r="F91" s="66">
        <v>520.49000000000012</v>
      </c>
      <c r="H91" s="66">
        <v>0</v>
      </c>
      <c r="I91" s="62"/>
      <c r="K91" s="66">
        <v>0</v>
      </c>
      <c r="L91" s="62"/>
      <c r="N91" s="62"/>
    </row>
    <row r="92" spans="4:14" ht="15" customHeight="1" outlineLevel="1">
      <c r="D92" s="64"/>
      <c r="E92" s="63" t="s">
        <v>122</v>
      </c>
      <c r="F92" s="66">
        <v>3399.7716666666661</v>
      </c>
      <c r="H92" s="66">
        <f>708+3500</f>
        <v>4208</v>
      </c>
      <c r="I92" s="62"/>
      <c r="K92" s="66">
        <v>1000</v>
      </c>
      <c r="L92" s="62"/>
      <c r="N92" s="62"/>
    </row>
    <row r="93" spans="4:14" ht="15" customHeight="1" outlineLevel="1">
      <c r="D93" s="64"/>
      <c r="E93" s="63" t="s">
        <v>121</v>
      </c>
      <c r="F93" s="66">
        <v>0</v>
      </c>
      <c r="H93" s="66">
        <v>0</v>
      </c>
      <c r="I93" s="62"/>
      <c r="K93" s="66">
        <v>0</v>
      </c>
      <c r="L93" s="62"/>
      <c r="N93" s="62"/>
    </row>
    <row r="94" spans="4:14" ht="15" customHeight="1" outlineLevel="1">
      <c r="D94" s="64"/>
      <c r="E94" s="63" t="s">
        <v>120</v>
      </c>
      <c r="F94" s="66">
        <v>0</v>
      </c>
      <c r="H94" s="66">
        <v>0</v>
      </c>
      <c r="I94" s="62"/>
      <c r="K94" s="66">
        <v>0</v>
      </c>
      <c r="L94" s="62"/>
      <c r="N94" s="62"/>
    </row>
    <row r="95" spans="4:14" ht="15" customHeight="1" outlineLevel="1">
      <c r="D95" s="64"/>
      <c r="E95" s="63" t="s">
        <v>119</v>
      </c>
      <c r="F95" s="66">
        <v>0</v>
      </c>
      <c r="H95" s="66">
        <v>0</v>
      </c>
      <c r="I95" s="62"/>
      <c r="K95" s="66">
        <v>0</v>
      </c>
      <c r="L95" s="62"/>
      <c r="N95" s="62"/>
    </row>
    <row r="96" spans="4:14" ht="15" customHeight="1" outlineLevel="1">
      <c r="D96" s="64"/>
      <c r="E96" s="63" t="s">
        <v>118</v>
      </c>
      <c r="F96" s="66">
        <v>0</v>
      </c>
      <c r="H96" s="66">
        <v>0</v>
      </c>
      <c r="I96" s="62"/>
      <c r="K96" s="66">
        <v>0</v>
      </c>
      <c r="L96" s="62"/>
      <c r="N96" s="62"/>
    </row>
    <row r="97" spans="2:16" ht="15" customHeight="1" outlineLevel="1">
      <c r="D97" s="64"/>
      <c r="E97" s="63" t="s">
        <v>117</v>
      </c>
      <c r="F97" s="66">
        <v>0</v>
      </c>
      <c r="H97" s="66">
        <v>0</v>
      </c>
      <c r="I97" s="62"/>
      <c r="K97" s="66">
        <v>0</v>
      </c>
      <c r="L97" s="62"/>
      <c r="N97" s="62"/>
    </row>
    <row r="98" spans="2:16" ht="15" customHeight="1" outlineLevel="1">
      <c r="D98" s="64"/>
      <c r="E98" s="63" t="s">
        <v>116</v>
      </c>
      <c r="F98" s="66">
        <v>0</v>
      </c>
      <c r="H98" s="66">
        <v>0</v>
      </c>
      <c r="I98" s="62"/>
      <c r="K98" s="66">
        <v>0</v>
      </c>
      <c r="L98" s="62"/>
      <c r="N98" s="62"/>
    </row>
    <row r="99" spans="2:16" ht="5.0999999999999996" customHeight="1">
      <c r="E99" s="67"/>
      <c r="F99" s="57"/>
      <c r="G99" s="9"/>
      <c r="H99" s="52"/>
      <c r="I99" s="73"/>
      <c r="J99" s="9"/>
      <c r="K99" s="52"/>
      <c r="L99" s="73"/>
      <c r="N99" s="34"/>
    </row>
    <row r="100" spans="2:16" ht="15" customHeight="1" outlineLevel="1">
      <c r="C100" s="416" t="s">
        <v>115</v>
      </c>
      <c r="D100" s="416"/>
      <c r="E100" s="422"/>
      <c r="F100" s="423">
        <f>F37-F43</f>
        <v>-1362955.0013853833</v>
      </c>
      <c r="G100" s="9"/>
      <c r="H100" s="423">
        <f>H37-H43</f>
        <v>83819.757038176525</v>
      </c>
      <c r="I100" s="424">
        <f>H100/H$19</f>
        <v>4.7692107825543409E-2</v>
      </c>
      <c r="J100" s="9"/>
      <c r="K100" s="423">
        <f>K37-K43</f>
        <v>-122417.79200368997</v>
      </c>
      <c r="L100" s="425">
        <f>K100/K$19</f>
        <v>-0.1844071914433188</v>
      </c>
      <c r="N100" s="34"/>
    </row>
    <row r="101" spans="2:16" ht="15" customHeight="1" outlineLevel="1">
      <c r="C101" s="72"/>
      <c r="D101" s="71"/>
      <c r="E101" s="70"/>
      <c r="F101" s="69">
        <f>IFERROR(F100/#REF!,0)</f>
        <v>0</v>
      </c>
      <c r="G101" s="9"/>
      <c r="H101" s="69">
        <f>IFERROR(H100/H19,0)</f>
        <v>4.7692107825543409E-2</v>
      </c>
      <c r="I101" s="69"/>
      <c r="J101" s="9"/>
      <c r="K101" s="69">
        <f>IFERROR(K100/K19,0)</f>
        <v>-0.1844071914433188</v>
      </c>
      <c r="L101" s="69"/>
      <c r="N101" s="62"/>
    </row>
    <row r="102" spans="2:16" s="9" customFormat="1" ht="15" hidden="1" customHeight="1" outlineLevel="2">
      <c r="D102" s="68"/>
      <c r="E102" s="63" t="s">
        <v>114</v>
      </c>
      <c r="F102" s="66">
        <v>0</v>
      </c>
      <c r="H102" s="66">
        <v>0</v>
      </c>
      <c r="I102" s="62"/>
      <c r="J102"/>
      <c r="K102" s="66">
        <v>0</v>
      </c>
      <c r="L102" s="62"/>
      <c r="N102" s="62"/>
      <c r="O102"/>
      <c r="P102"/>
    </row>
    <row r="103" spans="2:16" ht="15" hidden="1" customHeight="1" outlineLevel="2">
      <c r="D103" s="64"/>
      <c r="E103" s="63" t="s">
        <v>113</v>
      </c>
      <c r="F103" s="66">
        <v>0</v>
      </c>
      <c r="H103" s="66">
        <v>0</v>
      </c>
      <c r="I103" s="62"/>
      <c r="K103" s="66">
        <v>0</v>
      </c>
      <c r="L103" s="62"/>
      <c r="N103" s="62"/>
    </row>
    <row r="104" spans="2:16" ht="15" customHeight="1" outlineLevel="1" collapsed="1">
      <c r="C104" s="60"/>
      <c r="D104" s="60"/>
      <c r="E104" s="59"/>
      <c r="F104" s="58"/>
      <c r="G104" s="9"/>
      <c r="H104" s="58"/>
      <c r="I104" s="58"/>
      <c r="J104" s="9"/>
      <c r="K104" s="58"/>
      <c r="L104" s="58"/>
      <c r="N104" s="34"/>
    </row>
    <row r="105" spans="2:16" ht="15" customHeight="1" outlineLevel="1">
      <c r="B105" s="34"/>
      <c r="C105" s="416" t="s">
        <v>111</v>
      </c>
      <c r="D105" s="416"/>
      <c r="E105" s="422"/>
      <c r="F105" s="423">
        <f>F100-SUM(F102:F103)</f>
        <v>-1362955.0013853833</v>
      </c>
      <c r="G105" s="9"/>
      <c r="H105" s="423">
        <f>H100-SUM(H102:H103)</f>
        <v>83819.757038176525</v>
      </c>
      <c r="I105" s="426"/>
      <c r="J105" s="9"/>
      <c r="K105" s="423">
        <f>K100-SUM(K102:K103)</f>
        <v>-122417.79200368997</v>
      </c>
      <c r="L105" s="427"/>
      <c r="N105" s="62"/>
    </row>
    <row r="106" spans="2:16" ht="15" customHeight="1" outlineLevel="1">
      <c r="C106" s="60"/>
      <c r="D106" s="60"/>
      <c r="E106" s="59"/>
      <c r="F106" s="58"/>
      <c r="G106" s="9"/>
      <c r="H106" s="58"/>
      <c r="I106" s="58"/>
      <c r="J106" s="9"/>
      <c r="K106" s="58"/>
      <c r="L106" s="58"/>
      <c r="N106" s="62"/>
    </row>
    <row r="107" spans="2:16" ht="15" customHeight="1">
      <c r="D107" s="64" t="s">
        <v>110</v>
      </c>
      <c r="E107" s="65"/>
      <c r="F107" s="66">
        <v>400000</v>
      </c>
      <c r="H107" s="63"/>
      <c r="I107" s="62"/>
      <c r="K107" s="63"/>
      <c r="L107" s="62"/>
      <c r="N107" s="62" t="s">
        <v>449</v>
      </c>
    </row>
    <row r="108" spans="2:16" ht="15" customHeight="1">
      <c r="C108" s="64" t="s">
        <v>98</v>
      </c>
      <c r="D108" s="64"/>
      <c r="E108" s="65"/>
      <c r="F108" s="66">
        <f>F43+F107</f>
        <v>1762955.0013853833</v>
      </c>
      <c r="G108" s="9"/>
      <c r="H108" s="52"/>
      <c r="I108" s="52"/>
      <c r="J108" s="9"/>
      <c r="K108" s="52"/>
      <c r="L108" s="34"/>
      <c r="N108" s="34"/>
    </row>
    <row r="109" spans="2:16" ht="15" customHeight="1">
      <c r="E109" s="9"/>
      <c r="F109" s="52"/>
      <c r="G109" s="9"/>
      <c r="H109" s="52"/>
      <c r="I109" s="52"/>
      <c r="J109" s="9"/>
      <c r="K109" s="52"/>
      <c r="L109" s="52"/>
      <c r="N109" s="51"/>
    </row>
    <row r="110" spans="2:16" ht="15" customHeight="1">
      <c r="C110" s="416" t="s">
        <v>97</v>
      </c>
      <c r="D110" s="416"/>
      <c r="E110" s="422"/>
      <c r="F110" s="422"/>
      <c r="G110" s="9"/>
      <c r="H110" s="428">
        <v>3675508</v>
      </c>
      <c r="I110" s="428"/>
      <c r="J110" s="9"/>
      <c r="K110" s="428">
        <v>1150401</v>
      </c>
      <c r="L110" s="422"/>
      <c r="N110" s="62"/>
    </row>
    <row r="111" spans="2:16" ht="15" customHeight="1">
      <c r="C111" s="56"/>
      <c r="D111" s="56"/>
      <c r="E111" s="54"/>
      <c r="F111" s="54"/>
      <c r="G111" s="9"/>
      <c r="H111" s="55"/>
      <c r="I111" s="55"/>
      <c r="J111" s="9"/>
      <c r="K111" s="55"/>
      <c r="L111" s="54"/>
      <c r="N111" s="53"/>
    </row>
    <row r="112" spans="2:16" ht="15" customHeight="1">
      <c r="C112" s="416" t="s">
        <v>96</v>
      </c>
      <c r="D112" s="416"/>
      <c r="E112" s="422"/>
      <c r="F112" s="422"/>
      <c r="G112" s="9"/>
      <c r="H112" s="428">
        <v>2626728.7999999998</v>
      </c>
      <c r="I112" s="428"/>
      <c r="J112" s="9"/>
      <c r="K112" s="428">
        <v>3245728.8</v>
      </c>
      <c r="L112" s="422"/>
      <c r="N112" s="62"/>
    </row>
    <row r="113" spans="5:14" ht="15" customHeight="1">
      <c r="E113" s="9"/>
      <c r="F113" s="52"/>
      <c r="G113" s="9"/>
      <c r="H113" s="52"/>
      <c r="I113" s="52"/>
      <c r="J113" s="9"/>
      <c r="K113" s="52"/>
      <c r="L113" s="52"/>
      <c r="N113" s="51"/>
    </row>
    <row r="114" spans="5:14" ht="15" customHeight="1">
      <c r="E114" s="9"/>
      <c r="F114" s="52"/>
      <c r="G114" s="9"/>
      <c r="H114" s="52"/>
      <c r="I114" s="52"/>
      <c r="J114" s="9"/>
      <c r="K114" s="52"/>
      <c r="L114" s="52"/>
      <c r="N114" s="51"/>
    </row>
    <row r="115" spans="5:14" ht="15" customHeight="1">
      <c r="E115" s="9"/>
      <c r="F115" s="9"/>
      <c r="G115" s="9"/>
      <c r="H115" s="52"/>
      <c r="I115" s="52"/>
      <c r="J115" s="9"/>
      <c r="K115" s="52"/>
      <c r="L115" s="52"/>
      <c r="N115" s="51"/>
    </row>
    <row r="116" spans="5:14" ht="15" customHeight="1">
      <c r="E116" s="9"/>
      <c r="F116" s="9"/>
      <c r="G116" s="9"/>
      <c r="H116" s="52"/>
      <c r="I116" s="52"/>
      <c r="J116" s="9"/>
      <c r="K116" s="52"/>
      <c r="L116" s="52"/>
      <c r="N116" s="51"/>
    </row>
    <row r="117" spans="5:14" ht="15" customHeight="1">
      <c r="E117" s="9"/>
      <c r="F117" s="9"/>
      <c r="G117" s="9"/>
      <c r="H117" s="52"/>
      <c r="I117" s="52"/>
      <c r="J117" s="9"/>
      <c r="K117" s="52"/>
      <c r="L117" s="52"/>
      <c r="N117" s="51"/>
    </row>
    <row r="118" spans="5:14" ht="15" customHeight="1">
      <c r="E118" s="9"/>
      <c r="F118" s="9"/>
      <c r="G118" s="9"/>
      <c r="H118" s="52"/>
      <c r="I118" s="52"/>
      <c r="J118" s="9"/>
      <c r="K118" s="52"/>
      <c r="L118" s="52"/>
      <c r="N118" s="51"/>
    </row>
    <row r="119" spans="5:14" ht="15" customHeight="1">
      <c r="E119" s="9"/>
      <c r="F119" s="9"/>
      <c r="G119" s="9"/>
      <c r="H119" s="52"/>
      <c r="I119" s="52"/>
      <c r="J119" s="9"/>
      <c r="K119" s="52"/>
      <c r="L119" s="52"/>
      <c r="N119" s="51"/>
    </row>
    <row r="120" spans="5:14" ht="15" customHeight="1">
      <c r="E120" s="9"/>
      <c r="F120" s="9"/>
      <c r="G120" s="9"/>
      <c r="H120" s="52"/>
      <c r="I120" s="52"/>
      <c r="J120" s="9"/>
      <c r="K120" s="52"/>
      <c r="L120" s="52"/>
      <c r="N120" s="51"/>
    </row>
    <row r="121" spans="5:14" ht="15" customHeight="1">
      <c r="H121" s="51"/>
      <c r="I121" s="51"/>
      <c r="K121" s="51"/>
      <c r="L121" s="51"/>
      <c r="N121" s="51"/>
    </row>
    <row r="122" spans="5:14" ht="15" customHeight="1">
      <c r="H122" s="51"/>
      <c r="I122" s="51"/>
      <c r="K122" s="51"/>
      <c r="L122" s="51"/>
      <c r="N122" s="51"/>
    </row>
    <row r="123" spans="5:14">
      <c r="H123" s="51"/>
      <c r="I123" s="51"/>
      <c r="K123" s="51"/>
      <c r="L123" s="51"/>
      <c r="N123" s="51"/>
    </row>
    <row r="124" spans="5:14">
      <c r="H124" s="51"/>
      <c r="I124" s="51"/>
      <c r="K124" s="51"/>
      <c r="L124" s="51"/>
      <c r="N124" s="51"/>
    </row>
  </sheetData>
  <dataConsolidate/>
  <conditionalFormatting sqref="E57:E103">
    <cfRule type="duplicateValues" dxfId="4" priority="5"/>
  </conditionalFormatting>
  <conditionalFormatting sqref="F4 H4 K4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F100 H100 K100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N44" location="Análise_Rescisões_Estrutura!A1" display="Análise_Rescisões_Estrutura!A1" xr:uid="{2701A29B-471F-4092-A761-31A8D265B0D9}"/>
    <hyperlink ref="N56" location="'Custos e Despesas Estrutura'!A1" display="'Custos e Despesas Estrutura'!A1" xr:uid="{43C64325-F131-4764-934D-F01770890BFC}"/>
    <hyperlink ref="N7" location="Premissas_Receita!A1" display="Premissas_Receita!A1" xr:uid="{B07BEFE2-58D1-4497-B312-F0EB732E2745}"/>
    <hyperlink ref="N13" location="Premissas_Receita!A1" display="Premissas_Receita!A1" xr:uid="{F62E718C-0582-4FDB-93BE-4EA5E8C8827D}"/>
    <hyperlink ref="N25" location="Premissas_Receita!A1" display="Premissas_Receita!A1" xr:uid="{57C3CF28-7FD9-4043-A36F-F2D74E52CFA2}"/>
    <hyperlink ref="N31" location="Premissas_Receita!A1" display="Premissas_Receita!A1" xr:uid="{7930213A-9144-4D35-8B27-6013C70B8679}"/>
    <hyperlink ref="N70" location="'Custos e Despesas Estrutura'!A1" display="'Custos e Despesas Estrutura'!A1" xr:uid="{BF67A79C-44A5-46A7-99FF-92AEFB08AF1A}"/>
    <hyperlink ref="N80" location="'Custos e Despesas Estrutura'!A1" display="'Custos e Despesas Estrutura'!A1" xr:uid="{529DA0CE-3E78-42FE-9A4F-66D31DB04895}"/>
    <hyperlink ref="N90" location="'Custos e Despesas Estrutura'!A1" display="'Custos e Despesas Estrutura'!A1" xr:uid="{4F614079-AF06-4323-AE51-08AB8CFA14CE}"/>
  </hyperlinks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9F5B-81C2-4E9A-9CC8-0E6DA4F2CBA6}">
  <sheetPr>
    <tabColor theme="9" tint="0.79998168889431442"/>
  </sheetPr>
  <dimension ref="A2:N90"/>
  <sheetViews>
    <sheetView showGridLines="0" zoomScale="85" zoomScaleNormal="85" workbookViewId="0">
      <pane ySplit="4" topLeftCell="A32" activePane="bottomLeft" state="frozen"/>
      <selection activeCell="P20" sqref="P20"/>
      <selection pane="bottomLeft"/>
    </sheetView>
  </sheetViews>
  <sheetFormatPr defaultRowHeight="14.4" outlineLevelRow="1" outlineLevelCol="2"/>
  <cols>
    <col min="1" max="1" width="0.5546875" customWidth="1"/>
    <col min="2" max="2" width="20.33203125" customWidth="1"/>
    <col min="3" max="3" width="28.33203125" hidden="1" customWidth="1" outlineLevel="1"/>
    <col min="4" max="4" width="13" hidden="1" customWidth="1" outlineLevel="2"/>
    <col min="5" max="5" width="28.33203125" hidden="1" customWidth="1" outlineLevel="1" collapsed="1"/>
    <col min="6" max="6" width="14" customWidth="1" collapsed="1"/>
    <col min="7" max="7" width="10.33203125" hidden="1" customWidth="1" outlineLevel="1"/>
    <col min="8" max="8" width="20.6640625" hidden="1" customWidth="1" outlineLevel="1"/>
    <col min="9" max="9" width="11.33203125" hidden="1" customWidth="1" outlineLevel="1"/>
    <col min="10" max="10" width="16.44140625" customWidth="1" collapsed="1"/>
    <col min="11" max="11" width="15" customWidth="1"/>
    <col min="12" max="12" width="16.44140625" customWidth="1"/>
    <col min="13" max="13" width="12" customWidth="1"/>
    <col min="14" max="14" width="12.6640625" customWidth="1"/>
  </cols>
  <sheetData>
    <row r="2" spans="1:14">
      <c r="A2" s="9"/>
    </row>
    <row r="4" spans="1:14" ht="29.4" thickBot="1">
      <c r="A4" s="9"/>
      <c r="B4" s="50" t="s">
        <v>95</v>
      </c>
      <c r="C4" s="50" t="s">
        <v>94</v>
      </c>
      <c r="D4" s="50" t="s">
        <v>93</v>
      </c>
      <c r="E4" s="50" t="s">
        <v>92</v>
      </c>
      <c r="F4" s="50" t="s">
        <v>347</v>
      </c>
      <c r="G4" s="50" t="s">
        <v>346</v>
      </c>
      <c r="H4" s="50" t="s">
        <v>345</v>
      </c>
      <c r="I4" s="50" t="s">
        <v>88</v>
      </c>
      <c r="J4" s="50" t="s">
        <v>344</v>
      </c>
      <c r="L4" s="50" t="s">
        <v>91</v>
      </c>
      <c r="M4" s="50" t="s">
        <v>90</v>
      </c>
      <c r="N4" s="50" t="s">
        <v>89</v>
      </c>
    </row>
    <row r="5" spans="1:14" ht="14.7" customHeight="1" outlineLevel="1" thickTop="1" thickBot="1">
      <c r="A5" s="9"/>
      <c r="B5" s="462" t="s">
        <v>87</v>
      </c>
      <c r="C5" s="179" t="s">
        <v>85</v>
      </c>
      <c r="D5" s="40" t="s">
        <v>74</v>
      </c>
      <c r="E5" s="465" t="s">
        <v>86</v>
      </c>
      <c r="F5" s="42">
        <v>4550000</v>
      </c>
      <c r="G5" s="42">
        <f>MAX(Empréstimos_e_Financiamento!J9-Empréstimos_e_Financiamento!K9,1)</f>
        <v>1</v>
      </c>
      <c r="H5" s="172" t="s">
        <v>343</v>
      </c>
      <c r="I5" s="46">
        <f>N5/F5</f>
        <v>1.9050149450549447E-2</v>
      </c>
      <c r="J5" s="42"/>
      <c r="L5" s="42"/>
      <c r="M5" s="42">
        <v>0</v>
      </c>
      <c r="N5" s="42">
        <v>86678.18</v>
      </c>
    </row>
    <row r="6" spans="1:14" ht="14.7" customHeight="1" outlineLevel="1" thickBot="1">
      <c r="A6" s="9"/>
      <c r="B6" s="463"/>
      <c r="C6" s="179" t="s">
        <v>85</v>
      </c>
      <c r="D6" s="40" t="s">
        <v>74</v>
      </c>
      <c r="E6" s="465"/>
      <c r="F6" s="42">
        <v>2890000</v>
      </c>
      <c r="G6" s="42">
        <f>MAX(Empréstimos_e_Financiamento!J10-Empréstimos_e_Financiamento!K10,1)</f>
        <v>1</v>
      </c>
      <c r="H6" s="172" t="s">
        <v>343</v>
      </c>
      <c r="I6" s="46">
        <f>N6/F6</f>
        <v>1.7820003460207613E-2</v>
      </c>
      <c r="J6" s="42"/>
      <c r="L6" s="42"/>
      <c r="M6" s="42">
        <v>0</v>
      </c>
      <c r="N6" s="42">
        <v>51499.81</v>
      </c>
    </row>
    <row r="7" spans="1:14" ht="14.7" customHeight="1" outlineLevel="1" thickBot="1">
      <c r="A7" s="9"/>
      <c r="B7" s="463"/>
      <c r="C7" s="179" t="s">
        <v>84</v>
      </c>
      <c r="D7" s="40" t="s">
        <v>70</v>
      </c>
      <c r="E7" s="465"/>
      <c r="F7" s="42">
        <v>766265.27</v>
      </c>
      <c r="G7" s="42">
        <f>MAX(Empréstimos_e_Financiamento!J21-Empréstimos_e_Financiamento!K21,1)</f>
        <v>1</v>
      </c>
      <c r="H7" s="172" t="s">
        <v>328</v>
      </c>
      <c r="I7" s="42"/>
      <c r="J7" s="42">
        <v>766265.27</v>
      </c>
      <c r="L7" s="42"/>
      <c r="M7" s="42"/>
      <c r="N7" s="42"/>
    </row>
    <row r="8" spans="1:14" ht="14.7" customHeight="1" outlineLevel="1" thickBot="1">
      <c r="A8" s="9"/>
      <c r="B8" s="463"/>
      <c r="C8" s="179" t="s">
        <v>84</v>
      </c>
      <c r="D8" s="40" t="s">
        <v>70</v>
      </c>
      <c r="E8" s="465"/>
      <c r="F8" s="42">
        <v>383758.38</v>
      </c>
      <c r="G8" s="42">
        <f>MAX(Empréstimos_e_Financiamento!J20-Empréstimos_e_Financiamento!K20,1)</f>
        <v>1</v>
      </c>
      <c r="H8" s="172" t="s">
        <v>329</v>
      </c>
      <c r="I8" s="42"/>
      <c r="J8" s="42">
        <v>383758.38</v>
      </c>
      <c r="L8" s="42"/>
      <c r="M8" s="42"/>
      <c r="N8" s="42"/>
    </row>
    <row r="9" spans="1:14" ht="14.7" customHeight="1" outlineLevel="1" thickBot="1">
      <c r="A9" s="9"/>
      <c r="B9" s="463"/>
      <c r="C9" s="179" t="s">
        <v>84</v>
      </c>
      <c r="D9" s="40" t="s">
        <v>70</v>
      </c>
      <c r="E9" s="465"/>
      <c r="F9" s="42">
        <v>317407.3</v>
      </c>
      <c r="G9" s="42">
        <f>MAX(Empréstimos_e_Financiamento!J23-Empréstimos_e_Financiamento!K23,1)</f>
        <v>1</v>
      </c>
      <c r="H9" s="172" t="s">
        <v>327</v>
      </c>
      <c r="I9" s="42"/>
      <c r="J9" s="42">
        <v>317407.3</v>
      </c>
      <c r="L9" s="42"/>
      <c r="M9" s="42">
        <v>0</v>
      </c>
      <c r="N9" s="42"/>
    </row>
    <row r="10" spans="1:14" ht="14.7" customHeight="1" outlineLevel="1" thickBot="1">
      <c r="A10" s="9"/>
      <c r="B10" s="463"/>
      <c r="C10" s="179" t="s">
        <v>84</v>
      </c>
      <c r="D10" s="40" t="s">
        <v>70</v>
      </c>
      <c r="E10" s="465"/>
      <c r="F10" s="42">
        <v>49372</v>
      </c>
      <c r="G10" s="42">
        <f>MAX(Empréstimos_e_Financiamento!J22-Empréstimos_e_Financiamento!K22,1)</f>
        <v>1</v>
      </c>
      <c r="H10" s="172" t="s">
        <v>327</v>
      </c>
      <c r="I10" s="42"/>
      <c r="J10" s="42">
        <v>49372</v>
      </c>
      <c r="L10" s="42"/>
      <c r="M10" s="42"/>
      <c r="N10" s="42"/>
    </row>
    <row r="11" spans="1:14" ht="14.7" customHeight="1" thickBot="1">
      <c r="A11" s="9"/>
      <c r="B11" s="463"/>
      <c r="C11" s="466" t="s">
        <v>342</v>
      </c>
      <c r="D11" s="467"/>
      <c r="E11" s="467"/>
      <c r="F11" s="178">
        <f>SUM(F5:F10)</f>
        <v>8956802.9500000011</v>
      </c>
      <c r="G11" s="178"/>
      <c r="H11" s="180"/>
      <c r="I11" s="178"/>
      <c r="J11" s="178">
        <f>SUM(J5:J10)</f>
        <v>1516802.95</v>
      </c>
      <c r="K11" s="34"/>
      <c r="L11" s="40"/>
      <c r="M11" s="40"/>
      <c r="N11" s="40"/>
    </row>
    <row r="12" spans="1:14" ht="14.7" customHeight="1" outlineLevel="1" thickBot="1">
      <c r="A12" s="9"/>
      <c r="B12" s="463"/>
      <c r="C12" s="181" t="s">
        <v>83</v>
      </c>
      <c r="D12" s="48" t="s">
        <v>70</v>
      </c>
      <c r="E12" s="465" t="s">
        <v>82</v>
      </c>
      <c r="F12" s="42">
        <f>Empréstimos_e_Financiamento!G14</f>
        <v>1609756.17</v>
      </c>
      <c r="G12" s="42">
        <f>MAX(Empréstimos_e_Financiamento!J14-Empréstimos_e_Financiamento!K14,1)</f>
        <v>33</v>
      </c>
      <c r="H12" s="172" t="s">
        <v>341</v>
      </c>
      <c r="I12" s="47"/>
      <c r="J12" s="47">
        <f>Empréstimos_e_Financiamento!M14</f>
        <v>108195.19</v>
      </c>
      <c r="L12" s="47"/>
      <c r="M12" s="49">
        <f>Empréstimos_e_Financiamento!H14</f>
        <v>48780.49</v>
      </c>
      <c r="N12" s="47"/>
    </row>
    <row r="13" spans="1:14" ht="14.7" customHeight="1" outlineLevel="1" thickBot="1">
      <c r="A13" s="9"/>
      <c r="B13" s="463"/>
      <c r="C13" s="179" t="s">
        <v>75</v>
      </c>
      <c r="D13" s="40" t="s">
        <v>81</v>
      </c>
      <c r="E13" s="465"/>
      <c r="F13" s="42">
        <v>1372792.67</v>
      </c>
      <c r="G13" s="42">
        <f>MAX(Empréstimos_e_Financiamento!J36-Empréstimos_e_Financiamento!K36,1)</f>
        <v>84</v>
      </c>
      <c r="H13" s="172" t="s">
        <v>340</v>
      </c>
      <c r="I13" s="47"/>
      <c r="J13" s="42">
        <v>0</v>
      </c>
      <c r="L13" s="42"/>
      <c r="M13" s="42">
        <v>19266.64</v>
      </c>
      <c r="N13" s="42">
        <v>0</v>
      </c>
    </row>
    <row r="14" spans="1:14" ht="14.7" customHeight="1" outlineLevel="1" thickBot="1">
      <c r="A14" s="9"/>
      <c r="B14" s="463"/>
      <c r="C14" s="181" t="s">
        <v>80</v>
      </c>
      <c r="D14" s="48" t="s">
        <v>79</v>
      </c>
      <c r="E14" s="465"/>
      <c r="F14" s="47">
        <f>Empréstimos_e_Financiamento!G31</f>
        <v>742070.41999999993</v>
      </c>
      <c r="G14" s="47">
        <f>MAX(Empréstimos_e_Financiamento!J31-Empréstimos_e_Financiamento!K31,1)</f>
        <v>13</v>
      </c>
      <c r="H14" s="172" t="s">
        <v>333</v>
      </c>
      <c r="I14" s="47"/>
      <c r="J14" s="47">
        <v>0</v>
      </c>
      <c r="L14" s="47"/>
      <c r="M14" s="47">
        <f>Empréstimos_e_Financiamento!H31</f>
        <v>57082.34</v>
      </c>
      <c r="N14" s="47"/>
    </row>
    <row r="15" spans="1:14" ht="14.7" customHeight="1" outlineLevel="1" thickBot="1">
      <c r="A15" s="9"/>
      <c r="B15" s="463"/>
      <c r="C15" s="179" t="s">
        <v>78</v>
      </c>
      <c r="D15" s="40" t="s">
        <v>74</v>
      </c>
      <c r="E15" s="465"/>
      <c r="F15" s="42">
        <v>454364</v>
      </c>
      <c r="G15" s="42">
        <f>MAX(Empréstimos_e_Financiamento!J12-Empréstimos_e_Financiamento!K12,1)</f>
        <v>1</v>
      </c>
      <c r="H15" s="172" t="s">
        <v>329</v>
      </c>
      <c r="I15" s="46">
        <f>N15/F15</f>
        <v>3.149998679472845E-2</v>
      </c>
      <c r="J15" s="42"/>
      <c r="L15" s="42"/>
      <c r="M15" s="42">
        <v>0</v>
      </c>
      <c r="N15" s="42">
        <v>14312.46</v>
      </c>
    </row>
    <row r="16" spans="1:14" ht="14.7" customHeight="1" thickBot="1">
      <c r="A16" s="9"/>
      <c r="B16" s="463"/>
      <c r="C16" s="466" t="s">
        <v>82</v>
      </c>
      <c r="D16" s="467"/>
      <c r="E16" s="467"/>
      <c r="F16" s="178">
        <f>SUM(F12:F15)</f>
        <v>4178983.26</v>
      </c>
      <c r="G16" s="178"/>
      <c r="H16" s="180"/>
      <c r="I16" s="178"/>
      <c r="J16" s="178">
        <f>SUM(J12:J15)</f>
        <v>108195.19</v>
      </c>
      <c r="K16" s="34"/>
      <c r="L16" s="47"/>
      <c r="M16" s="40"/>
      <c r="N16" s="40"/>
    </row>
    <row r="17" spans="1:14" ht="14.7" customHeight="1" outlineLevel="1" thickBot="1">
      <c r="A17" s="9"/>
      <c r="B17" s="463"/>
      <c r="C17" s="179" t="str">
        <f>Empréstimos_e_Financiamento!C30</f>
        <v>GIRO</v>
      </c>
      <c r="D17" s="40" t="str">
        <f>Empréstimos_e_Financiamento!A30</f>
        <v>BRADESCO</v>
      </c>
      <c r="E17" s="465" t="s">
        <v>339</v>
      </c>
      <c r="F17" s="44">
        <f>Empréstimos_e_Financiamento!G30</f>
        <v>949690.08</v>
      </c>
      <c r="G17" s="42">
        <f>Empréstimos_e_Financiamento!J30-Empréstimos_e_Financiamento!K30</f>
        <v>48</v>
      </c>
      <c r="H17" s="172" t="s">
        <v>338</v>
      </c>
      <c r="I17" s="46"/>
      <c r="J17" s="44">
        <f>Empréstimos_e_Financiamento!M30</f>
        <v>0</v>
      </c>
      <c r="L17" s="42"/>
      <c r="M17" s="44">
        <f>Empréstimos_e_Financiamento!H30</f>
        <v>19785.21</v>
      </c>
      <c r="N17" s="44">
        <f>Empréstimos_e_Financiamento!I30</f>
        <v>0</v>
      </c>
    </row>
    <row r="18" spans="1:14" ht="14.7" customHeight="1" outlineLevel="1" thickBot="1">
      <c r="A18" s="9"/>
      <c r="B18" s="463"/>
      <c r="C18" s="179" t="str">
        <f>Empréstimos_e_Financiamento!C34</f>
        <v>Renegociação de Divida</v>
      </c>
      <c r="D18" s="40" t="str">
        <f>Empréstimos_e_Financiamento!A34</f>
        <v>SANTANDER</v>
      </c>
      <c r="E18" s="465"/>
      <c r="F18" s="44">
        <f>Empréstimos_e_Financiamento!G34</f>
        <v>694099.92</v>
      </c>
      <c r="G18" s="42">
        <f>Empréstimos_e_Financiamento!J34</f>
        <v>24</v>
      </c>
      <c r="H18" s="172" t="s">
        <v>337</v>
      </c>
      <c r="I18" s="42"/>
      <c r="J18" s="44">
        <f>Empréstimos_e_Financiamento!M34</f>
        <v>0</v>
      </c>
      <c r="L18" s="42"/>
      <c r="M18" s="44">
        <f>Empréstimos_e_Financiamento!H34</f>
        <v>28920.83</v>
      </c>
      <c r="N18" s="44">
        <f>Empréstimos_e_Financiamento!I34</f>
        <v>0</v>
      </c>
    </row>
    <row r="19" spans="1:14" ht="14.7" customHeight="1" outlineLevel="1" thickBot="1">
      <c r="A19" s="9"/>
      <c r="B19" s="463"/>
      <c r="C19" s="179" t="str">
        <f>Empréstimos_e_Financiamento!C26</f>
        <v>GARANTIA</v>
      </c>
      <c r="D19" s="40" t="str">
        <f>Empréstimos_e_Financiamento!A26</f>
        <v>BANCO BRASIL</v>
      </c>
      <c r="E19" s="465"/>
      <c r="F19" s="44">
        <f>Empréstimos_e_Financiamento!G26</f>
        <v>500000</v>
      </c>
      <c r="G19" s="42">
        <v>1</v>
      </c>
      <c r="H19" s="172" t="s">
        <v>326</v>
      </c>
      <c r="I19" s="46">
        <f>N19/F19</f>
        <v>2.7E-2</v>
      </c>
      <c r="J19" s="44">
        <f>Empréstimos_e_Financiamento!M26</f>
        <v>12514.82</v>
      </c>
      <c r="L19" s="42"/>
      <c r="M19" s="44">
        <f>Empréstimos_e_Financiamento!H26</f>
        <v>0</v>
      </c>
      <c r="N19" s="44">
        <f>Empréstimos_e_Financiamento!I26</f>
        <v>13500</v>
      </c>
    </row>
    <row r="20" spans="1:14" ht="14.7" customHeight="1" outlineLevel="1" thickBot="1">
      <c r="A20" s="9"/>
      <c r="B20" s="463"/>
      <c r="C20" s="179" t="str">
        <f>Empréstimos_e_Financiamento!C13</f>
        <v>LIMITE C/C</v>
      </c>
      <c r="D20" s="40" t="str">
        <f>Empréstimos_e_Financiamento!A13</f>
        <v>BANCO ITAU</v>
      </c>
      <c r="E20" s="465"/>
      <c r="F20" s="44">
        <f>Empréstimos_e_Financiamento!G13</f>
        <v>350000</v>
      </c>
      <c r="G20" s="42">
        <v>1</v>
      </c>
      <c r="H20" s="172" t="s">
        <v>329</v>
      </c>
      <c r="I20" s="46">
        <f>N20/F20</f>
        <v>0.13895714285714286</v>
      </c>
      <c r="J20" s="44">
        <f>Empréstimos_e_Financiamento!M13</f>
        <v>0</v>
      </c>
      <c r="L20" s="42"/>
      <c r="M20" s="44">
        <f>Empréstimos_e_Financiamento!H13</f>
        <v>0</v>
      </c>
      <c r="N20" s="44">
        <f>Empréstimos_e_Financiamento!I13</f>
        <v>48635</v>
      </c>
    </row>
    <row r="21" spans="1:14" ht="14.7" customHeight="1" outlineLevel="1" thickBot="1">
      <c r="A21" s="9"/>
      <c r="B21" s="463"/>
      <c r="C21" s="179" t="str">
        <f>Empréstimos_e_Financiamento!C15</f>
        <v xml:space="preserve">GIRO  </v>
      </c>
      <c r="D21" s="40" t="str">
        <f>Empréstimos_e_Financiamento!A15</f>
        <v>BANCO BRASIL</v>
      </c>
      <c r="E21" s="465"/>
      <c r="F21" s="44">
        <f>Empréstimos_e_Financiamento!G15</f>
        <v>347728.34</v>
      </c>
      <c r="G21" s="42">
        <f>Empréstimos_e_Financiamento!J15-Empréstimos_e_Financiamento!K15</f>
        <v>5</v>
      </c>
      <c r="H21" s="172" t="s">
        <v>330</v>
      </c>
      <c r="I21" s="42"/>
      <c r="J21" s="44">
        <f>Empréstimos_e_Financiamento!M15</f>
        <v>175935.81</v>
      </c>
      <c r="L21" s="42"/>
      <c r="M21" s="44">
        <f>Empréstimos_e_Financiamento!H15</f>
        <v>86868.12</v>
      </c>
      <c r="N21" s="44">
        <f>Empréstimos_e_Financiamento!I15</f>
        <v>0</v>
      </c>
    </row>
    <row r="22" spans="1:14" ht="14.7" customHeight="1" outlineLevel="1" thickBot="1">
      <c r="A22" s="9"/>
      <c r="B22" s="463"/>
      <c r="C22" s="179" t="str">
        <f>Empréstimos_e_Financiamento!C24</f>
        <v>Liquidação Finimp 409</v>
      </c>
      <c r="D22" s="40" t="str">
        <f>Empréstimos_e_Financiamento!A24</f>
        <v>BANCO BRASIL</v>
      </c>
      <c r="E22" s="465"/>
      <c r="F22" s="44">
        <f>Empréstimos_e_Financiamento!G24</f>
        <v>278661.03000000003</v>
      </c>
      <c r="G22" s="42">
        <f>Empréstimos_e_Financiamento!J24-Empréstimos_e_Financiamento!K24</f>
        <v>36</v>
      </c>
      <c r="H22" s="172" t="s">
        <v>336</v>
      </c>
      <c r="I22" s="42"/>
      <c r="J22" s="44">
        <f>Empréstimos_e_Financiamento!M24</f>
        <v>25456.82</v>
      </c>
      <c r="L22" s="42"/>
      <c r="M22" s="44">
        <f>Empréstimos_e_Financiamento!H24</f>
        <v>12728.41</v>
      </c>
      <c r="N22" s="44">
        <f>Empréstimos_e_Financiamento!I24</f>
        <v>0</v>
      </c>
    </row>
    <row r="23" spans="1:14" ht="14.7" customHeight="1" outlineLevel="1" thickBot="1">
      <c r="A23" s="9"/>
      <c r="B23" s="463"/>
      <c r="C23" s="179" t="str">
        <f>Empréstimos_e_Financiamento!C25</f>
        <v>Liquidação Finimp 1166</v>
      </c>
      <c r="D23" s="40" t="str">
        <f>Empréstimos_e_Financiamento!A25</f>
        <v>BANCO BRASIL</v>
      </c>
      <c r="E23" s="465"/>
      <c r="F23" s="44">
        <f>Empréstimos_e_Financiamento!G25</f>
        <v>269362.96999999997</v>
      </c>
      <c r="G23" s="42">
        <f>Empréstimos_e_Financiamento!J25-Empréstimos_e_Financiamento!K25</f>
        <v>33</v>
      </c>
      <c r="H23" s="172" t="s">
        <v>335</v>
      </c>
      <c r="I23" s="42"/>
      <c r="J23" s="44">
        <f>Empréstimos_e_Financiamento!M25</f>
        <v>0</v>
      </c>
      <c r="L23" s="42"/>
      <c r="M23" s="44">
        <f>Empréstimos_e_Financiamento!H25</f>
        <v>14045.43</v>
      </c>
      <c r="N23" s="44">
        <f>Empréstimos_e_Financiamento!I25</f>
        <v>0</v>
      </c>
    </row>
    <row r="24" spans="1:14" ht="14.7" customHeight="1" outlineLevel="1" thickBot="1">
      <c r="A24" s="9"/>
      <c r="B24" s="463"/>
      <c r="C24" s="179" t="str">
        <f>Empréstimos_e_Financiamento!C35</f>
        <v>LIMITE C/C</v>
      </c>
      <c r="D24" s="40" t="str">
        <f>Empréstimos_e_Financiamento!A35</f>
        <v>CAIXA</v>
      </c>
      <c r="E24" s="465"/>
      <c r="F24" s="44">
        <f>Empréstimos_e_Financiamento!G35</f>
        <v>100000</v>
      </c>
      <c r="G24" s="42">
        <v>1</v>
      </c>
      <c r="H24" s="172" t="s">
        <v>329</v>
      </c>
      <c r="I24" s="46">
        <f>N24/F24</f>
        <v>0.13799839999999999</v>
      </c>
      <c r="J24" s="44">
        <f>Empréstimos_e_Financiamento!M35</f>
        <v>0</v>
      </c>
      <c r="L24" s="42"/>
      <c r="M24" s="44">
        <f>Empréstimos_e_Financiamento!H35</f>
        <v>0</v>
      </c>
      <c r="N24" s="44">
        <f>Empréstimos_e_Financiamento!I35</f>
        <v>13799.84</v>
      </c>
    </row>
    <row r="25" spans="1:14" ht="14.7" customHeight="1" outlineLevel="1" thickBot="1">
      <c r="A25" s="9"/>
      <c r="B25" s="463"/>
      <c r="C25" s="179" t="str">
        <f>Empréstimos_e_Financiamento!C27</f>
        <v>LIMITE C/C</v>
      </c>
      <c r="D25" s="40" t="str">
        <f>Empréstimos_e_Financiamento!A27</f>
        <v>BANCO BRASIL</v>
      </c>
      <c r="E25" s="465"/>
      <c r="F25" s="44">
        <f>Empréstimos_e_Financiamento!G27</f>
        <v>24000</v>
      </c>
      <c r="G25" s="42">
        <v>1</v>
      </c>
      <c r="H25" s="172" t="s">
        <v>329</v>
      </c>
      <c r="I25" s="43"/>
      <c r="J25" s="44">
        <f>Empréstimos_e_Financiamento!M27</f>
        <v>0</v>
      </c>
      <c r="L25" s="45"/>
      <c r="M25" s="44">
        <f>Empréstimos_e_Financiamento!H27</f>
        <v>0</v>
      </c>
      <c r="N25" s="44">
        <f>Empréstimos_e_Financiamento!I27</f>
        <v>3768</v>
      </c>
    </row>
    <row r="26" spans="1:14" ht="14.7" customHeight="1" thickBot="1">
      <c r="A26" s="9"/>
      <c r="B26" s="463"/>
      <c r="C26" s="468" t="s">
        <v>334</v>
      </c>
      <c r="D26" s="469"/>
      <c r="E26" s="469"/>
      <c r="F26" s="176">
        <f>SUM(F17:F25)</f>
        <v>3513542.34</v>
      </c>
      <c r="G26" s="176"/>
      <c r="H26" s="176"/>
      <c r="I26" s="176"/>
      <c r="J26" s="176">
        <f>SUM(J17:J25)</f>
        <v>213907.45</v>
      </c>
      <c r="K26" s="34"/>
      <c r="L26" s="40"/>
      <c r="M26" s="40"/>
      <c r="N26" s="40"/>
    </row>
    <row r="27" spans="1:14" ht="14.7" customHeight="1" outlineLevel="1" thickBot="1">
      <c r="A27" s="9"/>
      <c r="B27" s="463"/>
      <c r="C27" s="179" t="s">
        <v>77</v>
      </c>
      <c r="D27" s="40" t="s">
        <v>74</v>
      </c>
      <c r="E27" s="38" t="s">
        <v>76</v>
      </c>
      <c r="F27" s="42">
        <f>Empréstimos_e_Financiamento!G11</f>
        <v>40061.979999999996</v>
      </c>
      <c r="G27" s="42">
        <f>MAX(Empréstimos_e_Financiamento!J11-Empréstimos_e_Financiamento!K11,1)</f>
        <v>14</v>
      </c>
      <c r="H27" s="172" t="s">
        <v>333</v>
      </c>
      <c r="I27" s="42"/>
      <c r="J27" s="42"/>
      <c r="L27" s="42"/>
      <c r="M27" s="42">
        <v>4323.01</v>
      </c>
      <c r="N27" s="42">
        <v>0</v>
      </c>
    </row>
    <row r="28" spans="1:14" ht="14.7" customHeight="1" outlineLevel="1" thickBot="1">
      <c r="A28" s="9"/>
      <c r="B28" s="463"/>
      <c r="C28" s="179" t="s">
        <v>75</v>
      </c>
      <c r="D28" s="40" t="s">
        <v>74</v>
      </c>
      <c r="E28" s="38" t="s">
        <v>73</v>
      </c>
      <c r="F28" s="42">
        <f>Empréstimos_e_Financiamento!G8</f>
        <v>0</v>
      </c>
      <c r="G28" s="42">
        <f>MAX(Empréstimos_e_Financiamento!J8-Empréstimos_e_Financiamento!K8,1)</f>
        <v>1</v>
      </c>
      <c r="H28" s="172" t="s">
        <v>326</v>
      </c>
      <c r="I28" s="42"/>
      <c r="J28" s="42">
        <v>14275.81</v>
      </c>
      <c r="L28" s="42"/>
      <c r="M28" s="42">
        <v>14275.81</v>
      </c>
      <c r="N28" s="42">
        <v>0</v>
      </c>
    </row>
    <row r="29" spans="1:14" ht="14.7" customHeight="1" thickBot="1">
      <c r="A29" s="9"/>
      <c r="B29" s="463"/>
      <c r="C29" s="454" t="s">
        <v>332</v>
      </c>
      <c r="D29" s="455"/>
      <c r="E29" s="455"/>
      <c r="F29" s="36">
        <f>SUM(F27:F28)</f>
        <v>40061.979999999996</v>
      </c>
      <c r="G29" s="36"/>
      <c r="H29" s="36"/>
      <c r="I29" s="36"/>
      <c r="J29" s="36">
        <f>SUM(J27:J28)</f>
        <v>14275.81</v>
      </c>
      <c r="K29" s="34"/>
      <c r="L29" s="40"/>
      <c r="M29" s="40"/>
      <c r="N29" s="40"/>
    </row>
    <row r="30" spans="1:14" ht="14.7" customHeight="1" outlineLevel="1" thickBot="1">
      <c r="A30" s="9"/>
      <c r="B30" s="463"/>
      <c r="C30" s="179" t="s">
        <v>71</v>
      </c>
      <c r="D30" s="40" t="s">
        <v>70</v>
      </c>
      <c r="E30" s="470" t="s">
        <v>72</v>
      </c>
      <c r="F30" s="42">
        <v>1141740</v>
      </c>
      <c r="G30" s="42">
        <f>MAX(Empréstimos_e_Financiamento!J17-Empréstimos_e_Financiamento!K17,1)</f>
        <v>1</v>
      </c>
      <c r="H30" s="172" t="s">
        <v>331</v>
      </c>
      <c r="I30" s="42"/>
      <c r="J30" s="42"/>
      <c r="L30" s="42"/>
      <c r="M30" s="42">
        <v>0</v>
      </c>
      <c r="N30" s="42">
        <v>0</v>
      </c>
    </row>
    <row r="31" spans="1:14" ht="14.7" customHeight="1" outlineLevel="1" thickBot="1">
      <c r="A31" s="9"/>
      <c r="B31" s="463"/>
      <c r="C31" s="179" t="s">
        <v>71</v>
      </c>
      <c r="D31" s="40" t="s">
        <v>70</v>
      </c>
      <c r="E31" s="470"/>
      <c r="F31" s="42">
        <v>719296.2</v>
      </c>
      <c r="G31" s="42">
        <f>MAX(Empréstimos_e_Financiamento!J16-Empréstimos_e_Financiamento!K16,1)</f>
        <v>1</v>
      </c>
      <c r="H31" s="172" t="s">
        <v>330</v>
      </c>
      <c r="I31" s="42"/>
      <c r="J31" s="42"/>
      <c r="L31" s="42"/>
      <c r="M31" s="42">
        <v>0</v>
      </c>
      <c r="N31" s="42">
        <v>0</v>
      </c>
    </row>
    <row r="32" spans="1:14" ht="14.7" customHeight="1" thickBot="1">
      <c r="A32" s="9"/>
      <c r="B32" s="463"/>
      <c r="C32" s="454" t="s">
        <v>72</v>
      </c>
      <c r="D32" s="455"/>
      <c r="E32" s="455"/>
      <c r="F32" s="36">
        <f>SUM(F30:F31)</f>
        <v>1861036.2</v>
      </c>
      <c r="G32" s="36"/>
      <c r="H32" s="36"/>
      <c r="I32" s="36"/>
      <c r="J32" s="36">
        <f>SUM(J30:J31)</f>
        <v>0</v>
      </c>
      <c r="K32" s="34"/>
      <c r="L32" s="40"/>
      <c r="M32" s="40"/>
      <c r="N32" s="40"/>
    </row>
    <row r="33" spans="1:14" ht="15" thickBot="1">
      <c r="A33" s="9"/>
      <c r="B33" s="464"/>
      <c r="C33" s="450" t="s">
        <v>325</v>
      </c>
      <c r="D33" s="450"/>
      <c r="E33" s="451"/>
      <c r="F33" s="171">
        <f>F32+F29+F26+F16+F11</f>
        <v>18550426.73</v>
      </c>
      <c r="G33" s="171"/>
      <c r="H33" s="171"/>
      <c r="I33" s="171"/>
      <c r="J33" s="171">
        <f>J32+J29+J26+J16+J11</f>
        <v>1853181.4</v>
      </c>
      <c r="L33" s="40"/>
      <c r="M33" s="40"/>
      <c r="N33" s="40"/>
    </row>
    <row r="34" spans="1:14" ht="14.7" customHeight="1" outlineLevel="1" thickTop="1" thickBot="1">
      <c r="A34" s="9"/>
      <c r="B34" s="446" t="s">
        <v>69</v>
      </c>
      <c r="C34" s="456" t="s">
        <v>68</v>
      </c>
      <c r="D34" s="457"/>
      <c r="E34" s="458"/>
      <c r="F34" s="178">
        <f>SUMIFS(Aging_fornecedores!$D:$D,Aging_fornecedores!$G:$G,C34)</f>
        <v>1529703.1</v>
      </c>
      <c r="G34" s="177"/>
      <c r="H34" s="177"/>
      <c r="I34" s="177"/>
      <c r="J34" s="177">
        <f>SUMIFS(Aging_fornecedores!$P:$P,Aging_fornecedores!$G:$G,Mapa_Endividamento!C34)</f>
        <v>1474383.7300000002</v>
      </c>
      <c r="L34" s="174"/>
      <c r="M34" s="173"/>
      <c r="N34" s="173"/>
    </row>
    <row r="35" spans="1:14" ht="14.7" customHeight="1" outlineLevel="1" thickBot="1">
      <c r="A35" s="9"/>
      <c r="B35" s="446"/>
      <c r="C35" s="459" t="s">
        <v>67</v>
      </c>
      <c r="D35" s="460"/>
      <c r="E35" s="461"/>
      <c r="F35" s="176">
        <f>SUMIFS(Aging_fornecedores!$D:$D,Aging_fornecedores!$G:$G,C35)</f>
        <v>938347.95000000007</v>
      </c>
      <c r="G35" s="175"/>
      <c r="H35" s="175"/>
      <c r="I35" s="175"/>
      <c r="J35" s="175">
        <f>SUMIFS(Aging_fornecedores!$P:$P,Aging_fornecedores!$G:$G,Mapa_Endividamento!C35)</f>
        <v>907957.20000000007</v>
      </c>
      <c r="L35" s="174"/>
      <c r="M35" s="173"/>
      <c r="N35" s="173"/>
    </row>
    <row r="36" spans="1:14" ht="14.7" customHeight="1" outlineLevel="1" thickBot="1">
      <c r="A36" s="9"/>
      <c r="B36" s="446"/>
      <c r="C36" s="448" t="s">
        <v>66</v>
      </c>
      <c r="D36" s="452"/>
      <c r="E36" s="453"/>
      <c r="F36" s="36">
        <f>SUMIFS(Aging_fornecedores!$D:$D,Aging_fornecedores!$G:$G,C36)</f>
        <v>2174141.8600000022</v>
      </c>
      <c r="G36" s="37"/>
      <c r="H36" s="37"/>
      <c r="I36" s="37"/>
      <c r="J36" s="37">
        <f>SUMIFS(Aging_fornecedores!$P:$P,Aging_fornecedores!$G:$G,Mapa_Endividamento!C36)</f>
        <v>2114034.8400000008</v>
      </c>
      <c r="L36" s="174"/>
      <c r="M36" s="173"/>
      <c r="N36" s="173"/>
    </row>
    <row r="37" spans="1:14" ht="14.7" customHeight="1" thickBot="1">
      <c r="A37" s="9"/>
      <c r="B37" s="447"/>
      <c r="C37" s="449" t="s">
        <v>325</v>
      </c>
      <c r="D37" s="450"/>
      <c r="E37" s="451"/>
      <c r="F37" s="171">
        <f>SUM(F34:F36)</f>
        <v>4642192.910000002</v>
      </c>
      <c r="G37" s="171"/>
      <c r="H37" s="171"/>
      <c r="I37" s="171"/>
      <c r="J37" s="171">
        <f>SUM(J34:J36)</f>
        <v>4496375.7700000014</v>
      </c>
      <c r="L37" s="174"/>
      <c r="M37" s="173"/>
      <c r="N37" s="173"/>
    </row>
    <row r="38" spans="1:14" ht="14.7" customHeight="1" outlineLevel="1" thickBot="1">
      <c r="A38" s="9"/>
      <c r="B38" s="445" t="s">
        <v>65</v>
      </c>
      <c r="C38" s="40" t="s">
        <v>64</v>
      </c>
      <c r="D38" s="40" t="s">
        <v>55</v>
      </c>
      <c r="E38" s="38"/>
      <c r="F38" s="39">
        <f>SUMIFS('Dividas tributárias'!$I$8:$I$21,'Dividas tributárias'!$A$8:$A$21,Mapa_Endividamento!C38)</f>
        <v>407232.2</v>
      </c>
      <c r="G38" s="38"/>
      <c r="H38" s="172" t="s">
        <v>329</v>
      </c>
      <c r="I38" s="38"/>
      <c r="J38" s="39">
        <f t="shared" ref="J38:J43" si="0">F38</f>
        <v>407232.2</v>
      </c>
      <c r="L38" s="39"/>
      <c r="M38" s="38"/>
      <c r="N38" s="38"/>
    </row>
    <row r="39" spans="1:14" ht="14.7" customHeight="1" outlineLevel="1" thickBot="1">
      <c r="A39" s="9"/>
      <c r="B39" s="446"/>
      <c r="C39" s="40" t="s">
        <v>63</v>
      </c>
      <c r="D39" s="40" t="s">
        <v>53</v>
      </c>
      <c r="E39" s="38"/>
      <c r="F39" s="39">
        <f>SUMIFS('Dividas tributárias'!$I$8:$I$21,'Dividas tributárias'!$A$8:$A$21,Mapa_Endividamento!C39)</f>
        <v>638297.99</v>
      </c>
      <c r="G39" s="38"/>
      <c r="H39" s="172" t="s">
        <v>327</v>
      </c>
      <c r="I39" s="38"/>
      <c r="J39" s="39">
        <f t="shared" si="0"/>
        <v>638297.99</v>
      </c>
      <c r="L39" s="39"/>
      <c r="M39" s="38"/>
      <c r="N39" s="38"/>
    </row>
    <row r="40" spans="1:14" ht="14.7" customHeight="1" outlineLevel="1" thickBot="1">
      <c r="A40" s="9"/>
      <c r="B40" s="446"/>
      <c r="C40" s="40" t="s">
        <v>62</v>
      </c>
      <c r="D40" s="40" t="s">
        <v>53</v>
      </c>
      <c r="E40" s="38"/>
      <c r="F40" s="39">
        <f>SUMIFS('Dividas tributárias'!$I$8:$I$21,'Dividas tributárias'!$A$8:$A$21,Mapa_Endividamento!C40)</f>
        <v>17866.02</v>
      </c>
      <c r="G40" s="38"/>
      <c r="H40" s="172" t="s">
        <v>328</v>
      </c>
      <c r="I40" s="38"/>
      <c r="J40" s="39">
        <f t="shared" si="0"/>
        <v>17866.02</v>
      </c>
      <c r="L40" s="39"/>
      <c r="M40" s="38"/>
      <c r="N40" s="38"/>
    </row>
    <row r="41" spans="1:14" ht="14.7" customHeight="1" outlineLevel="1" thickBot="1">
      <c r="A41" s="9"/>
      <c r="B41" s="446"/>
      <c r="C41" s="40" t="s">
        <v>61</v>
      </c>
      <c r="D41" s="40" t="s">
        <v>53</v>
      </c>
      <c r="E41" s="38"/>
      <c r="F41" s="39">
        <f>SUMIFS('Dividas tributárias'!$I$8:$I$21,'Dividas tributárias'!$A$8:$A$21,Mapa_Endividamento!C41)</f>
        <v>79862.84</v>
      </c>
      <c r="G41" s="38"/>
      <c r="H41" s="172" t="s">
        <v>328</v>
      </c>
      <c r="I41" s="38"/>
      <c r="J41" s="39">
        <f t="shared" si="0"/>
        <v>79862.84</v>
      </c>
      <c r="L41" s="39"/>
      <c r="M41" s="38"/>
      <c r="N41" s="38"/>
    </row>
    <row r="42" spans="1:14" ht="14.7" customHeight="1" outlineLevel="1" thickBot="1">
      <c r="A42" s="9"/>
      <c r="B42" s="446"/>
      <c r="C42" s="40" t="s">
        <v>60</v>
      </c>
      <c r="D42" s="40" t="s">
        <v>53</v>
      </c>
      <c r="E42" s="38"/>
      <c r="F42" s="39">
        <f>SUMIFS('Dividas tributárias'!$I$8:$I$21,'Dividas tributárias'!$A$8:$A$21,Mapa_Endividamento!C42)</f>
        <v>92074.93</v>
      </c>
      <c r="G42" s="38"/>
      <c r="H42" s="172" t="s">
        <v>327</v>
      </c>
      <c r="I42" s="38"/>
      <c r="J42" s="39">
        <f t="shared" si="0"/>
        <v>92074.93</v>
      </c>
      <c r="L42" s="39"/>
      <c r="M42" s="38"/>
      <c r="N42" s="38"/>
    </row>
    <row r="43" spans="1:14" ht="14.7" customHeight="1" outlineLevel="1" thickBot="1">
      <c r="A43" s="9"/>
      <c r="B43" s="446"/>
      <c r="C43" s="40" t="s">
        <v>59</v>
      </c>
      <c r="D43" s="40" t="s">
        <v>58</v>
      </c>
      <c r="E43" s="38"/>
      <c r="F43" s="39">
        <f>SUMIFS('Dividas tributárias'!$I$8:$I$21,'Dividas tributárias'!$A$8:$A$21,Mapa_Endividamento!C43)</f>
        <v>152318.04999999999</v>
      </c>
      <c r="G43" s="38"/>
      <c r="H43" s="172" t="s">
        <v>327</v>
      </c>
      <c r="I43" s="38"/>
      <c r="J43" s="39">
        <f t="shared" si="0"/>
        <v>152318.04999999999</v>
      </c>
      <c r="L43" s="39"/>
      <c r="M43" s="38"/>
      <c r="N43" s="38"/>
    </row>
    <row r="44" spans="1:14" ht="14.7" customHeight="1" thickBot="1">
      <c r="A44" s="9"/>
      <c r="B44" s="446"/>
      <c r="C44" s="448" t="s">
        <v>57</v>
      </c>
      <c r="D44" s="448"/>
      <c r="E44" s="448"/>
      <c r="F44" s="36">
        <f>SUM(F38:F43)</f>
        <v>1387652.03</v>
      </c>
      <c r="G44" s="36"/>
      <c r="H44" s="36"/>
      <c r="I44" s="36"/>
      <c r="J44" s="36">
        <f>SUM(J38:J43)</f>
        <v>1387652.03</v>
      </c>
      <c r="L44" s="39"/>
      <c r="M44" s="38"/>
      <c r="N44" s="38"/>
    </row>
    <row r="45" spans="1:14" ht="14.7" customHeight="1" outlineLevel="1" thickBot="1">
      <c r="A45" s="9"/>
      <c r="B45" s="446"/>
      <c r="C45" s="40" t="s">
        <v>56</v>
      </c>
      <c r="D45" s="40" t="s">
        <v>55</v>
      </c>
      <c r="E45" s="38"/>
      <c r="F45" s="39">
        <f>SUMIFS('Dividas tributárias'!$I:$I,'Dividas tributárias'!$A:$A,Mapa_Endividamento!C45)</f>
        <v>1106775.32</v>
      </c>
      <c r="G45" s="38"/>
      <c r="H45" s="172" t="s">
        <v>327</v>
      </c>
      <c r="I45" s="38"/>
      <c r="J45" s="39">
        <f>'Dividas tributárias'!G25*'Dividas tributárias'!H25+'Dividas tributárias'!G26*'Dividas tributárias'!H26</f>
        <v>32172.940000000002</v>
      </c>
      <c r="L45" s="39"/>
      <c r="M45" s="38"/>
      <c r="N45" s="38"/>
    </row>
    <row r="46" spans="1:14" ht="14.7" customHeight="1" outlineLevel="1" thickBot="1">
      <c r="A46" s="9"/>
      <c r="B46" s="446"/>
      <c r="C46" s="40" t="s">
        <v>54</v>
      </c>
      <c r="D46" s="40" t="s">
        <v>53</v>
      </c>
      <c r="E46" s="38"/>
      <c r="F46" s="39">
        <f>SUMIFS('Dividas tributárias'!$I:$I,'Dividas tributárias'!$A:$A,Mapa_Endividamento!C46)</f>
        <v>974795.34</v>
      </c>
      <c r="G46" s="38"/>
      <c r="H46" s="172" t="s">
        <v>326</v>
      </c>
      <c r="I46" s="38"/>
      <c r="J46" s="39">
        <f>'Dividas tributárias'!G27*'Dividas tributárias'!H27</f>
        <v>16521.95</v>
      </c>
      <c r="L46" s="39"/>
      <c r="M46" s="38"/>
      <c r="N46" s="38"/>
    </row>
    <row r="47" spans="1:14" ht="14.7" customHeight="1" thickBot="1">
      <c r="A47" s="9"/>
      <c r="B47" s="446"/>
      <c r="C47" s="448" t="s">
        <v>52</v>
      </c>
      <c r="D47" s="448"/>
      <c r="E47" s="448"/>
      <c r="F47" s="36">
        <f>SUM(F45:F46)</f>
        <v>2081570.6600000001</v>
      </c>
      <c r="G47" s="36"/>
      <c r="H47" s="36"/>
      <c r="I47" s="36"/>
      <c r="J47" s="36">
        <f>SUM(J45:J46)</f>
        <v>48694.89</v>
      </c>
      <c r="L47" s="39"/>
      <c r="M47" s="38"/>
      <c r="N47" s="38"/>
    </row>
    <row r="48" spans="1:14" ht="14.7" customHeight="1" thickBot="1">
      <c r="A48" s="9"/>
      <c r="B48" s="447"/>
      <c r="C48" s="449" t="s">
        <v>325</v>
      </c>
      <c r="D48" s="450"/>
      <c r="E48" s="451"/>
      <c r="F48" s="171">
        <f>F47+F44</f>
        <v>3469222.6900000004</v>
      </c>
      <c r="G48" s="171"/>
      <c r="H48" s="171"/>
      <c r="I48" s="171"/>
      <c r="J48" s="171">
        <f>J47+J44</f>
        <v>1436346.92</v>
      </c>
      <c r="L48" s="40"/>
      <c r="M48" s="40"/>
      <c r="N48" s="40"/>
    </row>
    <row r="49" spans="1:14" ht="14.7" customHeight="1" outlineLevel="1" thickBot="1">
      <c r="A49" s="9"/>
      <c r="B49" s="441" t="s">
        <v>51</v>
      </c>
      <c r="C49" s="448" t="s">
        <v>50</v>
      </c>
      <c r="D49" s="452"/>
      <c r="E49" s="453"/>
      <c r="F49" s="36">
        <v>2165068.1395000005</v>
      </c>
      <c r="G49" s="35"/>
      <c r="H49" s="35"/>
      <c r="I49" s="35"/>
      <c r="J49" s="37"/>
      <c r="L49" s="37"/>
      <c r="M49" s="35"/>
      <c r="N49" s="35"/>
    </row>
    <row r="50" spans="1:14" ht="14.7" customHeight="1" thickBot="1">
      <c r="A50" s="9"/>
      <c r="B50" s="442" t="s">
        <v>324</v>
      </c>
      <c r="C50" s="443"/>
      <c r="D50" s="443"/>
      <c r="E50" s="444"/>
      <c r="F50" s="170">
        <f>F48+F33+F37</f>
        <v>26661842.330000006</v>
      </c>
      <c r="G50" s="170"/>
      <c r="H50" s="170"/>
      <c r="I50" s="170"/>
      <c r="J50" s="170">
        <f>J48+J33+J37</f>
        <v>7785904.0900000017</v>
      </c>
      <c r="L50" s="34"/>
    </row>
    <row r="51" spans="1:14">
      <c r="A51" s="9"/>
    </row>
    <row r="52" spans="1:14">
      <c r="A52" s="9"/>
    </row>
    <row r="53" spans="1:14">
      <c r="A53" s="9"/>
    </row>
    <row r="54" spans="1:14">
      <c r="A54" s="9"/>
    </row>
    <row r="55" spans="1:14">
      <c r="A55" s="9"/>
      <c r="F55" s="33"/>
    </row>
    <row r="56" spans="1:14">
      <c r="A56" s="9"/>
    </row>
    <row r="57" spans="1:14">
      <c r="A57" s="9"/>
    </row>
    <row r="58" spans="1:14">
      <c r="A58" s="9"/>
    </row>
    <row r="59" spans="1:14">
      <c r="A59" s="9"/>
    </row>
    <row r="60" spans="1:14">
      <c r="A60" s="9"/>
    </row>
    <row r="61" spans="1:14">
      <c r="A61" s="9"/>
    </row>
    <row r="62" spans="1:14">
      <c r="A62" s="9"/>
    </row>
    <row r="63" spans="1:14">
      <c r="A63" s="9"/>
    </row>
    <row r="64" spans="1:14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</sheetData>
  <autoFilter ref="B4:N50" xr:uid="{8F0DD03C-21E0-4F92-9A2C-25FC7B475E95}"/>
  <mergeCells count="22">
    <mergeCell ref="C32:E32"/>
    <mergeCell ref="C33:E33"/>
    <mergeCell ref="B34:B37"/>
    <mergeCell ref="C34:E34"/>
    <mergeCell ref="C35:E35"/>
    <mergeCell ref="C36:E36"/>
    <mergeCell ref="C37:E37"/>
    <mergeCell ref="B5:B33"/>
    <mergeCell ref="E5:E10"/>
    <mergeCell ref="C11:E11"/>
    <mergeCell ref="E12:E15"/>
    <mergeCell ref="C16:E16"/>
    <mergeCell ref="E17:E25"/>
    <mergeCell ref="C26:E26"/>
    <mergeCell ref="C29:E29"/>
    <mergeCell ref="E30:E31"/>
    <mergeCell ref="B50:E50"/>
    <mergeCell ref="B38:B48"/>
    <mergeCell ref="C44:E44"/>
    <mergeCell ref="C47:E47"/>
    <mergeCell ref="C48:E48"/>
    <mergeCell ref="C49:E49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9EF1-F392-4C00-85ED-4D7D35E467E3}">
  <sheetPr>
    <tabColor rgb="FFFF0000"/>
    <pageSetUpPr fitToPage="1"/>
  </sheetPr>
  <dimension ref="A1:V78"/>
  <sheetViews>
    <sheetView showGridLines="0" zoomScale="115" zoomScaleNormal="115" workbookViewId="0">
      <selection activeCell="AA33" sqref="AA33"/>
    </sheetView>
  </sheetViews>
  <sheetFormatPr defaultColWidth="9.33203125" defaultRowHeight="13.2" outlineLevelCol="1"/>
  <cols>
    <col min="1" max="1" width="12.6640625" style="182" customWidth="1"/>
    <col min="2" max="2" width="13.33203125" style="182" customWidth="1"/>
    <col min="3" max="3" width="17.5546875" style="182" customWidth="1"/>
    <col min="4" max="4" width="13.33203125" style="182" bestFit="1" customWidth="1"/>
    <col min="5" max="5" width="11.6640625" style="182" bestFit="1" customWidth="1"/>
    <col min="6" max="6" width="9.33203125" style="182" bestFit="1" customWidth="1"/>
    <col min="7" max="7" width="14.33203125" style="182" customWidth="1"/>
    <col min="8" max="8" width="19.33203125" style="182" bestFit="1" customWidth="1"/>
    <col min="9" max="9" width="19.5546875" style="182" bestFit="1" customWidth="1"/>
    <col min="10" max="10" width="7.44140625" style="182" customWidth="1"/>
    <col min="11" max="12" width="7.33203125" style="182" bestFit="1" customWidth="1"/>
    <col min="13" max="13" width="15" style="182" bestFit="1" customWidth="1"/>
    <col min="14" max="14" width="61" style="182" hidden="1" customWidth="1" outlineLevel="1"/>
    <col min="15" max="15" width="15.6640625" style="182" customWidth="1" collapsed="1"/>
    <col min="16" max="16" width="12.5546875" style="182" customWidth="1"/>
    <col min="17" max="19" width="9.33203125" style="182"/>
    <col min="20" max="20" width="46.21875" style="182" hidden="1" customWidth="1"/>
    <col min="21" max="22" width="0" style="182" hidden="1" customWidth="1"/>
    <col min="23" max="260" width="9.33203125" style="182"/>
    <col min="261" max="261" width="12.6640625" style="182" customWidth="1"/>
    <col min="262" max="262" width="13.33203125" style="182" customWidth="1"/>
    <col min="263" max="266" width="13.6640625" style="182" customWidth="1"/>
    <col min="267" max="269" width="12.6640625" style="182" customWidth="1"/>
    <col min="270" max="270" width="15.33203125" style="182" customWidth="1"/>
    <col min="271" max="272" width="13.6640625" style="182" customWidth="1"/>
    <col min="273" max="516" width="9.33203125" style="182"/>
    <col min="517" max="517" width="12.6640625" style="182" customWidth="1"/>
    <col min="518" max="518" width="13.33203125" style="182" customWidth="1"/>
    <col min="519" max="522" width="13.6640625" style="182" customWidth="1"/>
    <col min="523" max="525" width="12.6640625" style="182" customWidth="1"/>
    <col min="526" max="526" width="15.33203125" style="182" customWidth="1"/>
    <col min="527" max="528" width="13.6640625" style="182" customWidth="1"/>
    <col min="529" max="772" width="9.33203125" style="182"/>
    <col min="773" max="773" width="12.6640625" style="182" customWidth="1"/>
    <col min="774" max="774" width="13.33203125" style="182" customWidth="1"/>
    <col min="775" max="778" width="13.6640625" style="182" customWidth="1"/>
    <col min="779" max="781" width="12.6640625" style="182" customWidth="1"/>
    <col min="782" max="782" width="15.33203125" style="182" customWidth="1"/>
    <col min="783" max="784" width="13.6640625" style="182" customWidth="1"/>
    <col min="785" max="1028" width="9.33203125" style="182"/>
    <col min="1029" max="1029" width="12.6640625" style="182" customWidth="1"/>
    <col min="1030" max="1030" width="13.33203125" style="182" customWidth="1"/>
    <col min="1031" max="1034" width="13.6640625" style="182" customWidth="1"/>
    <col min="1035" max="1037" width="12.6640625" style="182" customWidth="1"/>
    <col min="1038" max="1038" width="15.33203125" style="182" customWidth="1"/>
    <col min="1039" max="1040" width="13.6640625" style="182" customWidth="1"/>
    <col min="1041" max="1284" width="9.33203125" style="182"/>
    <col min="1285" max="1285" width="12.6640625" style="182" customWidth="1"/>
    <col min="1286" max="1286" width="13.33203125" style="182" customWidth="1"/>
    <col min="1287" max="1290" width="13.6640625" style="182" customWidth="1"/>
    <col min="1291" max="1293" width="12.6640625" style="182" customWidth="1"/>
    <col min="1294" max="1294" width="15.33203125" style="182" customWidth="1"/>
    <col min="1295" max="1296" width="13.6640625" style="182" customWidth="1"/>
    <col min="1297" max="1540" width="9.33203125" style="182"/>
    <col min="1541" max="1541" width="12.6640625" style="182" customWidth="1"/>
    <col min="1542" max="1542" width="13.33203125" style="182" customWidth="1"/>
    <col min="1543" max="1546" width="13.6640625" style="182" customWidth="1"/>
    <col min="1547" max="1549" width="12.6640625" style="182" customWidth="1"/>
    <col min="1550" max="1550" width="15.33203125" style="182" customWidth="1"/>
    <col min="1551" max="1552" width="13.6640625" style="182" customWidth="1"/>
    <col min="1553" max="1796" width="9.33203125" style="182"/>
    <col min="1797" max="1797" width="12.6640625" style="182" customWidth="1"/>
    <col min="1798" max="1798" width="13.33203125" style="182" customWidth="1"/>
    <col min="1799" max="1802" width="13.6640625" style="182" customWidth="1"/>
    <col min="1803" max="1805" width="12.6640625" style="182" customWidth="1"/>
    <col min="1806" max="1806" width="15.33203125" style="182" customWidth="1"/>
    <col min="1807" max="1808" width="13.6640625" style="182" customWidth="1"/>
    <col min="1809" max="2052" width="9.33203125" style="182"/>
    <col min="2053" max="2053" width="12.6640625" style="182" customWidth="1"/>
    <col min="2054" max="2054" width="13.33203125" style="182" customWidth="1"/>
    <col min="2055" max="2058" width="13.6640625" style="182" customWidth="1"/>
    <col min="2059" max="2061" width="12.6640625" style="182" customWidth="1"/>
    <col min="2062" max="2062" width="15.33203125" style="182" customWidth="1"/>
    <col min="2063" max="2064" width="13.6640625" style="182" customWidth="1"/>
    <col min="2065" max="2308" width="9.33203125" style="182"/>
    <col min="2309" max="2309" width="12.6640625" style="182" customWidth="1"/>
    <col min="2310" max="2310" width="13.33203125" style="182" customWidth="1"/>
    <col min="2311" max="2314" width="13.6640625" style="182" customWidth="1"/>
    <col min="2315" max="2317" width="12.6640625" style="182" customWidth="1"/>
    <col min="2318" max="2318" width="15.33203125" style="182" customWidth="1"/>
    <col min="2319" max="2320" width="13.6640625" style="182" customWidth="1"/>
    <col min="2321" max="2564" width="9.33203125" style="182"/>
    <col min="2565" max="2565" width="12.6640625" style="182" customWidth="1"/>
    <col min="2566" max="2566" width="13.33203125" style="182" customWidth="1"/>
    <col min="2567" max="2570" width="13.6640625" style="182" customWidth="1"/>
    <col min="2571" max="2573" width="12.6640625" style="182" customWidth="1"/>
    <col min="2574" max="2574" width="15.33203125" style="182" customWidth="1"/>
    <col min="2575" max="2576" width="13.6640625" style="182" customWidth="1"/>
    <col min="2577" max="2820" width="9.33203125" style="182"/>
    <col min="2821" max="2821" width="12.6640625" style="182" customWidth="1"/>
    <col min="2822" max="2822" width="13.33203125" style="182" customWidth="1"/>
    <col min="2823" max="2826" width="13.6640625" style="182" customWidth="1"/>
    <col min="2827" max="2829" width="12.6640625" style="182" customWidth="1"/>
    <col min="2830" max="2830" width="15.33203125" style="182" customWidth="1"/>
    <col min="2831" max="2832" width="13.6640625" style="182" customWidth="1"/>
    <col min="2833" max="3076" width="9.33203125" style="182"/>
    <col min="3077" max="3077" width="12.6640625" style="182" customWidth="1"/>
    <col min="3078" max="3078" width="13.33203125" style="182" customWidth="1"/>
    <col min="3079" max="3082" width="13.6640625" style="182" customWidth="1"/>
    <col min="3083" max="3085" width="12.6640625" style="182" customWidth="1"/>
    <col min="3086" max="3086" width="15.33203125" style="182" customWidth="1"/>
    <col min="3087" max="3088" width="13.6640625" style="182" customWidth="1"/>
    <col min="3089" max="3332" width="9.33203125" style="182"/>
    <col min="3333" max="3333" width="12.6640625" style="182" customWidth="1"/>
    <col min="3334" max="3334" width="13.33203125" style="182" customWidth="1"/>
    <col min="3335" max="3338" width="13.6640625" style="182" customWidth="1"/>
    <col min="3339" max="3341" width="12.6640625" style="182" customWidth="1"/>
    <col min="3342" max="3342" width="15.33203125" style="182" customWidth="1"/>
    <col min="3343" max="3344" width="13.6640625" style="182" customWidth="1"/>
    <col min="3345" max="3588" width="9.33203125" style="182"/>
    <col min="3589" max="3589" width="12.6640625" style="182" customWidth="1"/>
    <col min="3590" max="3590" width="13.33203125" style="182" customWidth="1"/>
    <col min="3591" max="3594" width="13.6640625" style="182" customWidth="1"/>
    <col min="3595" max="3597" width="12.6640625" style="182" customWidth="1"/>
    <col min="3598" max="3598" width="15.33203125" style="182" customWidth="1"/>
    <col min="3599" max="3600" width="13.6640625" style="182" customWidth="1"/>
    <col min="3601" max="3844" width="9.33203125" style="182"/>
    <col min="3845" max="3845" width="12.6640625" style="182" customWidth="1"/>
    <col min="3846" max="3846" width="13.33203125" style="182" customWidth="1"/>
    <col min="3847" max="3850" width="13.6640625" style="182" customWidth="1"/>
    <col min="3851" max="3853" width="12.6640625" style="182" customWidth="1"/>
    <col min="3854" max="3854" width="15.33203125" style="182" customWidth="1"/>
    <col min="3855" max="3856" width="13.6640625" style="182" customWidth="1"/>
    <col min="3857" max="4100" width="9.33203125" style="182"/>
    <col min="4101" max="4101" width="12.6640625" style="182" customWidth="1"/>
    <col min="4102" max="4102" width="13.33203125" style="182" customWidth="1"/>
    <col min="4103" max="4106" width="13.6640625" style="182" customWidth="1"/>
    <col min="4107" max="4109" width="12.6640625" style="182" customWidth="1"/>
    <col min="4110" max="4110" width="15.33203125" style="182" customWidth="1"/>
    <col min="4111" max="4112" width="13.6640625" style="182" customWidth="1"/>
    <col min="4113" max="4356" width="9.33203125" style="182"/>
    <col min="4357" max="4357" width="12.6640625" style="182" customWidth="1"/>
    <col min="4358" max="4358" width="13.33203125" style="182" customWidth="1"/>
    <col min="4359" max="4362" width="13.6640625" style="182" customWidth="1"/>
    <col min="4363" max="4365" width="12.6640625" style="182" customWidth="1"/>
    <col min="4366" max="4366" width="15.33203125" style="182" customWidth="1"/>
    <col min="4367" max="4368" width="13.6640625" style="182" customWidth="1"/>
    <col min="4369" max="4612" width="9.33203125" style="182"/>
    <col min="4613" max="4613" width="12.6640625" style="182" customWidth="1"/>
    <col min="4614" max="4614" width="13.33203125" style="182" customWidth="1"/>
    <col min="4615" max="4618" width="13.6640625" style="182" customWidth="1"/>
    <col min="4619" max="4621" width="12.6640625" style="182" customWidth="1"/>
    <col min="4622" max="4622" width="15.33203125" style="182" customWidth="1"/>
    <col min="4623" max="4624" width="13.6640625" style="182" customWidth="1"/>
    <col min="4625" max="4868" width="9.33203125" style="182"/>
    <col min="4869" max="4869" width="12.6640625" style="182" customWidth="1"/>
    <col min="4870" max="4870" width="13.33203125" style="182" customWidth="1"/>
    <col min="4871" max="4874" width="13.6640625" style="182" customWidth="1"/>
    <col min="4875" max="4877" width="12.6640625" style="182" customWidth="1"/>
    <col min="4878" max="4878" width="15.33203125" style="182" customWidth="1"/>
    <col min="4879" max="4880" width="13.6640625" style="182" customWidth="1"/>
    <col min="4881" max="5124" width="9.33203125" style="182"/>
    <col min="5125" max="5125" width="12.6640625" style="182" customWidth="1"/>
    <col min="5126" max="5126" width="13.33203125" style="182" customWidth="1"/>
    <col min="5127" max="5130" width="13.6640625" style="182" customWidth="1"/>
    <col min="5131" max="5133" width="12.6640625" style="182" customWidth="1"/>
    <col min="5134" max="5134" width="15.33203125" style="182" customWidth="1"/>
    <col min="5135" max="5136" width="13.6640625" style="182" customWidth="1"/>
    <col min="5137" max="5380" width="9.33203125" style="182"/>
    <col min="5381" max="5381" width="12.6640625" style="182" customWidth="1"/>
    <col min="5382" max="5382" width="13.33203125" style="182" customWidth="1"/>
    <col min="5383" max="5386" width="13.6640625" style="182" customWidth="1"/>
    <col min="5387" max="5389" width="12.6640625" style="182" customWidth="1"/>
    <col min="5390" max="5390" width="15.33203125" style="182" customWidth="1"/>
    <col min="5391" max="5392" width="13.6640625" style="182" customWidth="1"/>
    <col min="5393" max="5636" width="9.33203125" style="182"/>
    <col min="5637" max="5637" width="12.6640625" style="182" customWidth="1"/>
    <col min="5638" max="5638" width="13.33203125" style="182" customWidth="1"/>
    <col min="5639" max="5642" width="13.6640625" style="182" customWidth="1"/>
    <col min="5643" max="5645" width="12.6640625" style="182" customWidth="1"/>
    <col min="5646" max="5646" width="15.33203125" style="182" customWidth="1"/>
    <col min="5647" max="5648" width="13.6640625" style="182" customWidth="1"/>
    <col min="5649" max="5892" width="9.33203125" style="182"/>
    <col min="5893" max="5893" width="12.6640625" style="182" customWidth="1"/>
    <col min="5894" max="5894" width="13.33203125" style="182" customWidth="1"/>
    <col min="5895" max="5898" width="13.6640625" style="182" customWidth="1"/>
    <col min="5899" max="5901" width="12.6640625" style="182" customWidth="1"/>
    <col min="5902" max="5902" width="15.33203125" style="182" customWidth="1"/>
    <col min="5903" max="5904" width="13.6640625" style="182" customWidth="1"/>
    <col min="5905" max="6148" width="9.33203125" style="182"/>
    <col min="6149" max="6149" width="12.6640625" style="182" customWidth="1"/>
    <col min="6150" max="6150" width="13.33203125" style="182" customWidth="1"/>
    <col min="6151" max="6154" width="13.6640625" style="182" customWidth="1"/>
    <col min="6155" max="6157" width="12.6640625" style="182" customWidth="1"/>
    <col min="6158" max="6158" width="15.33203125" style="182" customWidth="1"/>
    <col min="6159" max="6160" width="13.6640625" style="182" customWidth="1"/>
    <col min="6161" max="6404" width="9.33203125" style="182"/>
    <col min="6405" max="6405" width="12.6640625" style="182" customWidth="1"/>
    <col min="6406" max="6406" width="13.33203125" style="182" customWidth="1"/>
    <col min="6407" max="6410" width="13.6640625" style="182" customWidth="1"/>
    <col min="6411" max="6413" width="12.6640625" style="182" customWidth="1"/>
    <col min="6414" max="6414" width="15.33203125" style="182" customWidth="1"/>
    <col min="6415" max="6416" width="13.6640625" style="182" customWidth="1"/>
    <col min="6417" max="6660" width="9.33203125" style="182"/>
    <col min="6661" max="6661" width="12.6640625" style="182" customWidth="1"/>
    <col min="6662" max="6662" width="13.33203125" style="182" customWidth="1"/>
    <col min="6663" max="6666" width="13.6640625" style="182" customWidth="1"/>
    <col min="6667" max="6669" width="12.6640625" style="182" customWidth="1"/>
    <col min="6670" max="6670" width="15.33203125" style="182" customWidth="1"/>
    <col min="6671" max="6672" width="13.6640625" style="182" customWidth="1"/>
    <col min="6673" max="6916" width="9.33203125" style="182"/>
    <col min="6917" max="6917" width="12.6640625" style="182" customWidth="1"/>
    <col min="6918" max="6918" width="13.33203125" style="182" customWidth="1"/>
    <col min="6919" max="6922" width="13.6640625" style="182" customWidth="1"/>
    <col min="6923" max="6925" width="12.6640625" style="182" customWidth="1"/>
    <col min="6926" max="6926" width="15.33203125" style="182" customWidth="1"/>
    <col min="6927" max="6928" width="13.6640625" style="182" customWidth="1"/>
    <col min="6929" max="7172" width="9.33203125" style="182"/>
    <col min="7173" max="7173" width="12.6640625" style="182" customWidth="1"/>
    <col min="7174" max="7174" width="13.33203125" style="182" customWidth="1"/>
    <col min="7175" max="7178" width="13.6640625" style="182" customWidth="1"/>
    <col min="7179" max="7181" width="12.6640625" style="182" customWidth="1"/>
    <col min="7182" max="7182" width="15.33203125" style="182" customWidth="1"/>
    <col min="7183" max="7184" width="13.6640625" style="182" customWidth="1"/>
    <col min="7185" max="7428" width="9.33203125" style="182"/>
    <col min="7429" max="7429" width="12.6640625" style="182" customWidth="1"/>
    <col min="7430" max="7430" width="13.33203125" style="182" customWidth="1"/>
    <col min="7431" max="7434" width="13.6640625" style="182" customWidth="1"/>
    <col min="7435" max="7437" width="12.6640625" style="182" customWidth="1"/>
    <col min="7438" max="7438" width="15.33203125" style="182" customWidth="1"/>
    <col min="7439" max="7440" width="13.6640625" style="182" customWidth="1"/>
    <col min="7441" max="7684" width="9.33203125" style="182"/>
    <col min="7685" max="7685" width="12.6640625" style="182" customWidth="1"/>
    <col min="7686" max="7686" width="13.33203125" style="182" customWidth="1"/>
    <col min="7687" max="7690" width="13.6640625" style="182" customWidth="1"/>
    <col min="7691" max="7693" width="12.6640625" style="182" customWidth="1"/>
    <col min="7694" max="7694" width="15.33203125" style="182" customWidth="1"/>
    <col min="7695" max="7696" width="13.6640625" style="182" customWidth="1"/>
    <col min="7697" max="7940" width="9.33203125" style="182"/>
    <col min="7941" max="7941" width="12.6640625" style="182" customWidth="1"/>
    <col min="7942" max="7942" width="13.33203125" style="182" customWidth="1"/>
    <col min="7943" max="7946" width="13.6640625" style="182" customWidth="1"/>
    <col min="7947" max="7949" width="12.6640625" style="182" customWidth="1"/>
    <col min="7950" max="7950" width="15.33203125" style="182" customWidth="1"/>
    <col min="7951" max="7952" width="13.6640625" style="182" customWidth="1"/>
    <col min="7953" max="8196" width="9.33203125" style="182"/>
    <col min="8197" max="8197" width="12.6640625" style="182" customWidth="1"/>
    <col min="8198" max="8198" width="13.33203125" style="182" customWidth="1"/>
    <col min="8199" max="8202" width="13.6640625" style="182" customWidth="1"/>
    <col min="8203" max="8205" width="12.6640625" style="182" customWidth="1"/>
    <col min="8206" max="8206" width="15.33203125" style="182" customWidth="1"/>
    <col min="8207" max="8208" width="13.6640625" style="182" customWidth="1"/>
    <col min="8209" max="8452" width="9.33203125" style="182"/>
    <col min="8453" max="8453" width="12.6640625" style="182" customWidth="1"/>
    <col min="8454" max="8454" width="13.33203125" style="182" customWidth="1"/>
    <col min="8455" max="8458" width="13.6640625" style="182" customWidth="1"/>
    <col min="8459" max="8461" width="12.6640625" style="182" customWidth="1"/>
    <col min="8462" max="8462" width="15.33203125" style="182" customWidth="1"/>
    <col min="8463" max="8464" width="13.6640625" style="182" customWidth="1"/>
    <col min="8465" max="8708" width="9.33203125" style="182"/>
    <col min="8709" max="8709" width="12.6640625" style="182" customWidth="1"/>
    <col min="8710" max="8710" width="13.33203125" style="182" customWidth="1"/>
    <col min="8711" max="8714" width="13.6640625" style="182" customWidth="1"/>
    <col min="8715" max="8717" width="12.6640625" style="182" customWidth="1"/>
    <col min="8718" max="8718" width="15.33203125" style="182" customWidth="1"/>
    <col min="8719" max="8720" width="13.6640625" style="182" customWidth="1"/>
    <col min="8721" max="8964" width="9.33203125" style="182"/>
    <col min="8965" max="8965" width="12.6640625" style="182" customWidth="1"/>
    <col min="8966" max="8966" width="13.33203125" style="182" customWidth="1"/>
    <col min="8967" max="8970" width="13.6640625" style="182" customWidth="1"/>
    <col min="8971" max="8973" width="12.6640625" style="182" customWidth="1"/>
    <col min="8974" max="8974" width="15.33203125" style="182" customWidth="1"/>
    <col min="8975" max="8976" width="13.6640625" style="182" customWidth="1"/>
    <col min="8977" max="9220" width="9.33203125" style="182"/>
    <col min="9221" max="9221" width="12.6640625" style="182" customWidth="1"/>
    <col min="9222" max="9222" width="13.33203125" style="182" customWidth="1"/>
    <col min="9223" max="9226" width="13.6640625" style="182" customWidth="1"/>
    <col min="9227" max="9229" width="12.6640625" style="182" customWidth="1"/>
    <col min="9230" max="9230" width="15.33203125" style="182" customWidth="1"/>
    <col min="9231" max="9232" width="13.6640625" style="182" customWidth="1"/>
    <col min="9233" max="9476" width="9.33203125" style="182"/>
    <col min="9477" max="9477" width="12.6640625" style="182" customWidth="1"/>
    <col min="9478" max="9478" width="13.33203125" style="182" customWidth="1"/>
    <col min="9479" max="9482" width="13.6640625" style="182" customWidth="1"/>
    <col min="9483" max="9485" width="12.6640625" style="182" customWidth="1"/>
    <col min="9486" max="9486" width="15.33203125" style="182" customWidth="1"/>
    <col min="9487" max="9488" width="13.6640625" style="182" customWidth="1"/>
    <col min="9489" max="9732" width="9.33203125" style="182"/>
    <col min="9733" max="9733" width="12.6640625" style="182" customWidth="1"/>
    <col min="9734" max="9734" width="13.33203125" style="182" customWidth="1"/>
    <col min="9735" max="9738" width="13.6640625" style="182" customWidth="1"/>
    <col min="9739" max="9741" width="12.6640625" style="182" customWidth="1"/>
    <col min="9742" max="9742" width="15.33203125" style="182" customWidth="1"/>
    <col min="9743" max="9744" width="13.6640625" style="182" customWidth="1"/>
    <col min="9745" max="9988" width="9.33203125" style="182"/>
    <col min="9989" max="9989" width="12.6640625" style="182" customWidth="1"/>
    <col min="9990" max="9990" width="13.33203125" style="182" customWidth="1"/>
    <col min="9991" max="9994" width="13.6640625" style="182" customWidth="1"/>
    <col min="9995" max="9997" width="12.6640625" style="182" customWidth="1"/>
    <col min="9998" max="9998" width="15.33203125" style="182" customWidth="1"/>
    <col min="9999" max="10000" width="13.6640625" style="182" customWidth="1"/>
    <col min="10001" max="10244" width="9.33203125" style="182"/>
    <col min="10245" max="10245" width="12.6640625" style="182" customWidth="1"/>
    <col min="10246" max="10246" width="13.33203125" style="182" customWidth="1"/>
    <col min="10247" max="10250" width="13.6640625" style="182" customWidth="1"/>
    <col min="10251" max="10253" width="12.6640625" style="182" customWidth="1"/>
    <col min="10254" max="10254" width="15.33203125" style="182" customWidth="1"/>
    <col min="10255" max="10256" width="13.6640625" style="182" customWidth="1"/>
    <col min="10257" max="10500" width="9.33203125" style="182"/>
    <col min="10501" max="10501" width="12.6640625" style="182" customWidth="1"/>
    <col min="10502" max="10502" width="13.33203125" style="182" customWidth="1"/>
    <col min="10503" max="10506" width="13.6640625" style="182" customWidth="1"/>
    <col min="10507" max="10509" width="12.6640625" style="182" customWidth="1"/>
    <col min="10510" max="10510" width="15.33203125" style="182" customWidth="1"/>
    <col min="10511" max="10512" width="13.6640625" style="182" customWidth="1"/>
    <col min="10513" max="10756" width="9.33203125" style="182"/>
    <col min="10757" max="10757" width="12.6640625" style="182" customWidth="1"/>
    <col min="10758" max="10758" width="13.33203125" style="182" customWidth="1"/>
    <col min="10759" max="10762" width="13.6640625" style="182" customWidth="1"/>
    <col min="10763" max="10765" width="12.6640625" style="182" customWidth="1"/>
    <col min="10766" max="10766" width="15.33203125" style="182" customWidth="1"/>
    <col min="10767" max="10768" width="13.6640625" style="182" customWidth="1"/>
    <col min="10769" max="11012" width="9.33203125" style="182"/>
    <col min="11013" max="11013" width="12.6640625" style="182" customWidth="1"/>
    <col min="11014" max="11014" width="13.33203125" style="182" customWidth="1"/>
    <col min="11015" max="11018" width="13.6640625" style="182" customWidth="1"/>
    <col min="11019" max="11021" width="12.6640625" style="182" customWidth="1"/>
    <col min="11022" max="11022" width="15.33203125" style="182" customWidth="1"/>
    <col min="11023" max="11024" width="13.6640625" style="182" customWidth="1"/>
    <col min="11025" max="11268" width="9.33203125" style="182"/>
    <col min="11269" max="11269" width="12.6640625" style="182" customWidth="1"/>
    <col min="11270" max="11270" width="13.33203125" style="182" customWidth="1"/>
    <col min="11271" max="11274" width="13.6640625" style="182" customWidth="1"/>
    <col min="11275" max="11277" width="12.6640625" style="182" customWidth="1"/>
    <col min="11278" max="11278" width="15.33203125" style="182" customWidth="1"/>
    <col min="11279" max="11280" width="13.6640625" style="182" customWidth="1"/>
    <col min="11281" max="11524" width="9.33203125" style="182"/>
    <col min="11525" max="11525" width="12.6640625" style="182" customWidth="1"/>
    <col min="11526" max="11526" width="13.33203125" style="182" customWidth="1"/>
    <col min="11527" max="11530" width="13.6640625" style="182" customWidth="1"/>
    <col min="11531" max="11533" width="12.6640625" style="182" customWidth="1"/>
    <col min="11534" max="11534" width="15.33203125" style="182" customWidth="1"/>
    <col min="11535" max="11536" width="13.6640625" style="182" customWidth="1"/>
    <col min="11537" max="11780" width="9.33203125" style="182"/>
    <col min="11781" max="11781" width="12.6640625" style="182" customWidth="1"/>
    <col min="11782" max="11782" width="13.33203125" style="182" customWidth="1"/>
    <col min="11783" max="11786" width="13.6640625" style="182" customWidth="1"/>
    <col min="11787" max="11789" width="12.6640625" style="182" customWidth="1"/>
    <col min="11790" max="11790" width="15.33203125" style="182" customWidth="1"/>
    <col min="11791" max="11792" width="13.6640625" style="182" customWidth="1"/>
    <col min="11793" max="12036" width="9.33203125" style="182"/>
    <col min="12037" max="12037" width="12.6640625" style="182" customWidth="1"/>
    <col min="12038" max="12038" width="13.33203125" style="182" customWidth="1"/>
    <col min="12039" max="12042" width="13.6640625" style="182" customWidth="1"/>
    <col min="12043" max="12045" width="12.6640625" style="182" customWidth="1"/>
    <col min="12046" max="12046" width="15.33203125" style="182" customWidth="1"/>
    <col min="12047" max="12048" width="13.6640625" style="182" customWidth="1"/>
    <col min="12049" max="12292" width="9.33203125" style="182"/>
    <col min="12293" max="12293" width="12.6640625" style="182" customWidth="1"/>
    <col min="12294" max="12294" width="13.33203125" style="182" customWidth="1"/>
    <col min="12295" max="12298" width="13.6640625" style="182" customWidth="1"/>
    <col min="12299" max="12301" width="12.6640625" style="182" customWidth="1"/>
    <col min="12302" max="12302" width="15.33203125" style="182" customWidth="1"/>
    <col min="12303" max="12304" width="13.6640625" style="182" customWidth="1"/>
    <col min="12305" max="12548" width="9.33203125" style="182"/>
    <col min="12549" max="12549" width="12.6640625" style="182" customWidth="1"/>
    <col min="12550" max="12550" width="13.33203125" style="182" customWidth="1"/>
    <col min="12551" max="12554" width="13.6640625" style="182" customWidth="1"/>
    <col min="12555" max="12557" width="12.6640625" style="182" customWidth="1"/>
    <col min="12558" max="12558" width="15.33203125" style="182" customWidth="1"/>
    <col min="12559" max="12560" width="13.6640625" style="182" customWidth="1"/>
    <col min="12561" max="12804" width="9.33203125" style="182"/>
    <col min="12805" max="12805" width="12.6640625" style="182" customWidth="1"/>
    <col min="12806" max="12806" width="13.33203125" style="182" customWidth="1"/>
    <col min="12807" max="12810" width="13.6640625" style="182" customWidth="1"/>
    <col min="12811" max="12813" width="12.6640625" style="182" customWidth="1"/>
    <col min="12814" max="12814" width="15.33203125" style="182" customWidth="1"/>
    <col min="12815" max="12816" width="13.6640625" style="182" customWidth="1"/>
    <col min="12817" max="13060" width="9.33203125" style="182"/>
    <col min="13061" max="13061" width="12.6640625" style="182" customWidth="1"/>
    <col min="13062" max="13062" width="13.33203125" style="182" customWidth="1"/>
    <col min="13063" max="13066" width="13.6640625" style="182" customWidth="1"/>
    <col min="13067" max="13069" width="12.6640625" style="182" customWidth="1"/>
    <col min="13070" max="13070" width="15.33203125" style="182" customWidth="1"/>
    <col min="13071" max="13072" width="13.6640625" style="182" customWidth="1"/>
    <col min="13073" max="13316" width="9.33203125" style="182"/>
    <col min="13317" max="13317" width="12.6640625" style="182" customWidth="1"/>
    <col min="13318" max="13318" width="13.33203125" style="182" customWidth="1"/>
    <col min="13319" max="13322" width="13.6640625" style="182" customWidth="1"/>
    <col min="13323" max="13325" width="12.6640625" style="182" customWidth="1"/>
    <col min="13326" max="13326" width="15.33203125" style="182" customWidth="1"/>
    <col min="13327" max="13328" width="13.6640625" style="182" customWidth="1"/>
    <col min="13329" max="13572" width="9.33203125" style="182"/>
    <col min="13573" max="13573" width="12.6640625" style="182" customWidth="1"/>
    <col min="13574" max="13574" width="13.33203125" style="182" customWidth="1"/>
    <col min="13575" max="13578" width="13.6640625" style="182" customWidth="1"/>
    <col min="13579" max="13581" width="12.6640625" style="182" customWidth="1"/>
    <col min="13582" max="13582" width="15.33203125" style="182" customWidth="1"/>
    <col min="13583" max="13584" width="13.6640625" style="182" customWidth="1"/>
    <col min="13585" max="13828" width="9.33203125" style="182"/>
    <col min="13829" max="13829" width="12.6640625" style="182" customWidth="1"/>
    <col min="13830" max="13830" width="13.33203125" style="182" customWidth="1"/>
    <col min="13831" max="13834" width="13.6640625" style="182" customWidth="1"/>
    <col min="13835" max="13837" width="12.6640625" style="182" customWidth="1"/>
    <col min="13838" max="13838" width="15.33203125" style="182" customWidth="1"/>
    <col min="13839" max="13840" width="13.6640625" style="182" customWidth="1"/>
    <col min="13841" max="14084" width="9.33203125" style="182"/>
    <col min="14085" max="14085" width="12.6640625" style="182" customWidth="1"/>
    <col min="14086" max="14086" width="13.33203125" style="182" customWidth="1"/>
    <col min="14087" max="14090" width="13.6640625" style="182" customWidth="1"/>
    <col min="14091" max="14093" width="12.6640625" style="182" customWidth="1"/>
    <col min="14094" max="14094" width="15.33203125" style="182" customWidth="1"/>
    <col min="14095" max="14096" width="13.6640625" style="182" customWidth="1"/>
    <col min="14097" max="14340" width="9.33203125" style="182"/>
    <col min="14341" max="14341" width="12.6640625" style="182" customWidth="1"/>
    <col min="14342" max="14342" width="13.33203125" style="182" customWidth="1"/>
    <col min="14343" max="14346" width="13.6640625" style="182" customWidth="1"/>
    <col min="14347" max="14349" width="12.6640625" style="182" customWidth="1"/>
    <col min="14350" max="14350" width="15.33203125" style="182" customWidth="1"/>
    <col min="14351" max="14352" width="13.6640625" style="182" customWidth="1"/>
    <col min="14353" max="14596" width="9.33203125" style="182"/>
    <col min="14597" max="14597" width="12.6640625" style="182" customWidth="1"/>
    <col min="14598" max="14598" width="13.33203125" style="182" customWidth="1"/>
    <col min="14599" max="14602" width="13.6640625" style="182" customWidth="1"/>
    <col min="14603" max="14605" width="12.6640625" style="182" customWidth="1"/>
    <col min="14606" max="14606" width="15.33203125" style="182" customWidth="1"/>
    <col min="14607" max="14608" width="13.6640625" style="182" customWidth="1"/>
    <col min="14609" max="14852" width="9.33203125" style="182"/>
    <col min="14853" max="14853" width="12.6640625" style="182" customWidth="1"/>
    <col min="14854" max="14854" width="13.33203125" style="182" customWidth="1"/>
    <col min="14855" max="14858" width="13.6640625" style="182" customWidth="1"/>
    <col min="14859" max="14861" width="12.6640625" style="182" customWidth="1"/>
    <col min="14862" max="14862" width="15.33203125" style="182" customWidth="1"/>
    <col min="14863" max="14864" width="13.6640625" style="182" customWidth="1"/>
    <col min="14865" max="15108" width="9.33203125" style="182"/>
    <col min="15109" max="15109" width="12.6640625" style="182" customWidth="1"/>
    <col min="15110" max="15110" width="13.33203125" style="182" customWidth="1"/>
    <col min="15111" max="15114" width="13.6640625" style="182" customWidth="1"/>
    <col min="15115" max="15117" width="12.6640625" style="182" customWidth="1"/>
    <col min="15118" max="15118" width="15.33203125" style="182" customWidth="1"/>
    <col min="15119" max="15120" width="13.6640625" style="182" customWidth="1"/>
    <col min="15121" max="15364" width="9.33203125" style="182"/>
    <col min="15365" max="15365" width="12.6640625" style="182" customWidth="1"/>
    <col min="15366" max="15366" width="13.33203125" style="182" customWidth="1"/>
    <col min="15367" max="15370" width="13.6640625" style="182" customWidth="1"/>
    <col min="15371" max="15373" width="12.6640625" style="182" customWidth="1"/>
    <col min="15374" max="15374" width="15.33203125" style="182" customWidth="1"/>
    <col min="15375" max="15376" width="13.6640625" style="182" customWidth="1"/>
    <col min="15377" max="15620" width="9.33203125" style="182"/>
    <col min="15621" max="15621" width="12.6640625" style="182" customWidth="1"/>
    <col min="15622" max="15622" width="13.33203125" style="182" customWidth="1"/>
    <col min="15623" max="15626" width="13.6640625" style="182" customWidth="1"/>
    <col min="15627" max="15629" width="12.6640625" style="182" customWidth="1"/>
    <col min="15630" max="15630" width="15.33203125" style="182" customWidth="1"/>
    <col min="15631" max="15632" width="13.6640625" style="182" customWidth="1"/>
    <col min="15633" max="15876" width="9.33203125" style="182"/>
    <col min="15877" max="15877" width="12.6640625" style="182" customWidth="1"/>
    <col min="15878" max="15878" width="13.33203125" style="182" customWidth="1"/>
    <col min="15879" max="15882" width="13.6640625" style="182" customWidth="1"/>
    <col min="15883" max="15885" width="12.6640625" style="182" customWidth="1"/>
    <col min="15886" max="15886" width="15.33203125" style="182" customWidth="1"/>
    <col min="15887" max="15888" width="13.6640625" style="182" customWidth="1"/>
    <col min="15889" max="16132" width="9.33203125" style="182"/>
    <col min="16133" max="16133" width="12.6640625" style="182" customWidth="1"/>
    <col min="16134" max="16134" width="13.33203125" style="182" customWidth="1"/>
    <col min="16135" max="16138" width="13.6640625" style="182" customWidth="1"/>
    <col min="16139" max="16141" width="12.6640625" style="182" customWidth="1"/>
    <col min="16142" max="16142" width="15.33203125" style="182" customWidth="1"/>
    <col min="16143" max="16144" width="13.6640625" style="182" customWidth="1"/>
    <col min="16145" max="16384" width="9.33203125" style="182"/>
  </cols>
  <sheetData>
    <row r="1" spans="1:21" ht="14.4">
      <c r="A1" s="30" t="s">
        <v>41</v>
      </c>
      <c r="B1" s="270"/>
      <c r="C1" s="264" t="s">
        <v>441</v>
      </c>
      <c r="D1" s="270"/>
      <c r="E1" s="269"/>
    </row>
    <row r="2" spans="1:21" ht="15" thickBot="1">
      <c r="A2" s="21" t="s">
        <v>39</v>
      </c>
      <c r="B2" s="268"/>
      <c r="C2" s="19" t="s">
        <v>444</v>
      </c>
      <c r="D2" s="268"/>
      <c r="E2" s="267"/>
      <c r="N2" s="182" t="s">
        <v>443</v>
      </c>
    </row>
    <row r="4" spans="1:21" ht="12" customHeight="1">
      <c r="A4" s="473" t="s">
        <v>442</v>
      </c>
      <c r="B4" s="473"/>
      <c r="C4" s="473"/>
      <c r="D4" s="473"/>
      <c r="E4" s="265"/>
      <c r="H4" s="266"/>
    </row>
    <row r="5" spans="1:21" ht="12" customHeight="1">
      <c r="A5" s="474" t="s">
        <v>440</v>
      </c>
      <c r="B5" s="474"/>
      <c r="C5" s="474"/>
      <c r="D5" s="265"/>
      <c r="E5" s="265"/>
      <c r="F5" s="264"/>
      <c r="G5" s="265"/>
      <c r="H5" s="261"/>
      <c r="K5" s="183"/>
      <c r="M5" s="183"/>
      <c r="U5" s="264"/>
    </row>
    <row r="6" spans="1:21" ht="12" customHeight="1">
      <c r="A6" s="263" t="s">
        <v>439</v>
      </c>
      <c r="B6" s="477"/>
      <c r="C6" s="477"/>
      <c r="D6" s="477"/>
      <c r="E6" s="477"/>
      <c r="F6" s="477"/>
      <c r="G6" s="477"/>
      <c r="H6" s="227"/>
      <c r="I6" s="262">
        <f>H8*2</f>
        <v>0</v>
      </c>
      <c r="J6" s="261"/>
      <c r="K6" s="261"/>
      <c r="L6" s="261"/>
      <c r="M6" s="261"/>
      <c r="N6" s="261"/>
      <c r="O6" s="261"/>
      <c r="P6" s="261"/>
    </row>
    <row r="7" spans="1:21" s="259" customFormat="1" ht="30.6">
      <c r="A7" s="240" t="s">
        <v>421</v>
      </c>
      <c r="B7" s="234" t="s">
        <v>420</v>
      </c>
      <c r="C7" s="234" t="s">
        <v>419</v>
      </c>
      <c r="D7" s="234" t="s">
        <v>78</v>
      </c>
      <c r="E7" s="234" t="s">
        <v>418</v>
      </c>
      <c r="F7" s="234" t="s">
        <v>410</v>
      </c>
      <c r="G7" s="239" t="s">
        <v>417</v>
      </c>
      <c r="H7" s="239" t="s">
        <v>90</v>
      </c>
      <c r="I7" s="239" t="s">
        <v>416</v>
      </c>
      <c r="J7" s="238" t="s">
        <v>415</v>
      </c>
      <c r="K7" s="237" t="s">
        <v>414</v>
      </c>
      <c r="L7" s="236" t="s">
        <v>413</v>
      </c>
      <c r="M7" s="235" t="s">
        <v>412</v>
      </c>
      <c r="N7" s="370" t="s">
        <v>411</v>
      </c>
      <c r="O7" s="376" t="s">
        <v>438</v>
      </c>
      <c r="P7" s="377" t="s">
        <v>437</v>
      </c>
      <c r="T7" s="260" t="s">
        <v>436</v>
      </c>
      <c r="U7" s="234" t="s">
        <v>410</v>
      </c>
    </row>
    <row r="8" spans="1:21" ht="12" customHeight="1">
      <c r="A8" s="258" t="s">
        <v>397</v>
      </c>
      <c r="B8" s="231" t="s">
        <v>409</v>
      </c>
      <c r="C8" s="257" t="s">
        <v>75</v>
      </c>
      <c r="D8" s="256" t="s">
        <v>402</v>
      </c>
      <c r="E8" s="233" t="s">
        <v>351</v>
      </c>
      <c r="F8" s="231" t="s">
        <v>326</v>
      </c>
      <c r="G8" s="255">
        <v>0</v>
      </c>
      <c r="H8" s="225">
        <v>0</v>
      </c>
      <c r="I8" s="232">
        <v>0</v>
      </c>
      <c r="J8" s="227" t="s">
        <v>408</v>
      </c>
      <c r="K8" s="242" t="s">
        <v>408</v>
      </c>
      <c r="L8" s="254" t="s">
        <v>399</v>
      </c>
      <c r="M8" s="253"/>
      <c r="N8" s="371" t="s">
        <v>406</v>
      </c>
      <c r="O8" s="383">
        <v>1</v>
      </c>
      <c r="P8" s="384">
        <v>14275.81</v>
      </c>
      <c r="Q8" s="241"/>
      <c r="T8" s="182" t="str">
        <f t="shared" ref="T8:T37" si="0">_xlfn.CONCAT(C8,"?",A8,"?",G8)</f>
        <v>FINAME?BANCO ITAU?0</v>
      </c>
      <c r="U8" s="231" t="s">
        <v>326</v>
      </c>
    </row>
    <row r="9" spans="1:21" ht="12" customHeight="1">
      <c r="A9" s="207" t="s">
        <v>397</v>
      </c>
      <c r="B9" s="203" t="s">
        <v>405</v>
      </c>
      <c r="C9" s="248" t="s">
        <v>85</v>
      </c>
      <c r="D9" s="222" t="s">
        <v>86</v>
      </c>
      <c r="E9" s="207" t="s">
        <v>354</v>
      </c>
      <c r="F9" s="203" t="s">
        <v>343</v>
      </c>
      <c r="G9" s="206">
        <v>4550000</v>
      </c>
      <c r="H9" s="225">
        <v>0</v>
      </c>
      <c r="I9" s="205">
        <v>86678.18</v>
      </c>
      <c r="J9" s="227"/>
      <c r="K9" s="203"/>
      <c r="L9" s="227"/>
      <c r="M9" s="226"/>
      <c r="N9" s="372"/>
      <c r="O9" s="378" t="s">
        <v>407</v>
      </c>
      <c r="P9" s="379">
        <v>0</v>
      </c>
      <c r="Q9" s="241"/>
      <c r="T9" s="182" t="str">
        <f t="shared" si="0"/>
        <v>GIROPRE?BANCO ITAU?4550000</v>
      </c>
      <c r="U9" s="203" t="s">
        <v>343</v>
      </c>
    </row>
    <row r="10" spans="1:21" ht="12" customHeight="1">
      <c r="A10" s="207" t="s">
        <v>397</v>
      </c>
      <c r="B10" s="203" t="s">
        <v>404</v>
      </c>
      <c r="C10" s="248" t="s">
        <v>85</v>
      </c>
      <c r="D10" s="222" t="s">
        <v>86</v>
      </c>
      <c r="E10" s="207" t="s">
        <v>354</v>
      </c>
      <c r="F10" s="203" t="s">
        <v>343</v>
      </c>
      <c r="G10" s="206">
        <v>2890000</v>
      </c>
      <c r="H10" s="225">
        <v>0</v>
      </c>
      <c r="I10" s="205">
        <v>51499.81</v>
      </c>
      <c r="J10" s="229"/>
      <c r="K10" s="230"/>
      <c r="L10" s="229"/>
      <c r="M10" s="228"/>
      <c r="N10" s="372"/>
      <c r="O10" s="378" t="s">
        <v>407</v>
      </c>
      <c r="P10" s="379">
        <v>0</v>
      </c>
      <c r="Q10" s="241"/>
      <c r="T10" s="182" t="str">
        <f t="shared" si="0"/>
        <v>GIROPRE?BANCO ITAU?2890000</v>
      </c>
      <c r="U10" s="203" t="s">
        <v>343</v>
      </c>
    </row>
    <row r="11" spans="1:21" ht="12" customHeight="1">
      <c r="A11" s="207" t="s">
        <v>397</v>
      </c>
      <c r="B11" s="203" t="s">
        <v>403</v>
      </c>
      <c r="C11" s="248" t="s">
        <v>77</v>
      </c>
      <c r="D11" s="222" t="s">
        <v>402</v>
      </c>
      <c r="E11" s="207" t="s">
        <v>351</v>
      </c>
      <c r="F11" s="203" t="s">
        <v>333</v>
      </c>
      <c r="G11" s="206">
        <v>40061.979999999996</v>
      </c>
      <c r="H11" s="225">
        <v>4323.01</v>
      </c>
      <c r="I11" s="205">
        <v>0</v>
      </c>
      <c r="J11" s="227" t="s">
        <v>401</v>
      </c>
      <c r="K11" s="203" t="s">
        <v>400</v>
      </c>
      <c r="L11" s="227" t="s">
        <v>399</v>
      </c>
      <c r="M11" s="226"/>
      <c r="N11" s="372" t="s">
        <v>398</v>
      </c>
      <c r="O11" s="378">
        <v>14</v>
      </c>
      <c r="P11" s="379">
        <v>60522.14</v>
      </c>
      <c r="Q11" s="241"/>
      <c r="T11" s="182" t="str">
        <f t="shared" si="0"/>
        <v>CDC?BANCO ITAU?40061,98</v>
      </c>
      <c r="U11" s="203" t="s">
        <v>333</v>
      </c>
    </row>
    <row r="12" spans="1:21" ht="12" customHeight="1">
      <c r="A12" s="207" t="s">
        <v>397</v>
      </c>
      <c r="B12" s="203" t="s">
        <v>357</v>
      </c>
      <c r="C12" s="248" t="s">
        <v>78</v>
      </c>
      <c r="D12" s="222" t="s">
        <v>352</v>
      </c>
      <c r="E12" s="207" t="s">
        <v>354</v>
      </c>
      <c r="F12" s="203" t="s">
        <v>329</v>
      </c>
      <c r="G12" s="206">
        <v>454364</v>
      </c>
      <c r="H12" s="225">
        <v>0</v>
      </c>
      <c r="I12" s="205">
        <v>14312.46</v>
      </c>
      <c r="J12" s="197"/>
      <c r="K12" s="204"/>
      <c r="L12" s="197"/>
      <c r="M12" s="221"/>
      <c r="N12" s="373"/>
      <c r="O12" s="378" t="s">
        <v>407</v>
      </c>
      <c r="P12" s="379">
        <v>0</v>
      </c>
      <c r="T12" s="182" t="str">
        <f t="shared" si="0"/>
        <v>GARANTIA?BANCO ITAU?454364</v>
      </c>
      <c r="U12" s="203" t="s">
        <v>329</v>
      </c>
    </row>
    <row r="13" spans="1:21" ht="12" customHeight="1">
      <c r="A13" s="207" t="s">
        <v>397</v>
      </c>
      <c r="B13" s="203" t="s">
        <v>357</v>
      </c>
      <c r="C13" s="248" t="s">
        <v>356</v>
      </c>
      <c r="D13" s="222" t="s">
        <v>355</v>
      </c>
      <c r="E13" s="207" t="s">
        <v>354</v>
      </c>
      <c r="F13" s="203" t="s">
        <v>329</v>
      </c>
      <c r="G13" s="206">
        <v>350000</v>
      </c>
      <c r="H13" s="225">
        <v>0</v>
      </c>
      <c r="I13" s="205">
        <v>48635</v>
      </c>
      <c r="J13" s="197"/>
      <c r="K13" s="204"/>
      <c r="L13" s="197"/>
      <c r="M13" s="221"/>
      <c r="N13" s="373"/>
      <c r="O13" s="378" t="s">
        <v>407</v>
      </c>
      <c r="P13" s="379">
        <v>0</v>
      </c>
      <c r="T13" s="182" t="str">
        <f t="shared" si="0"/>
        <v>LIMITE C/C?BANCO ITAU?350000</v>
      </c>
      <c r="U13" s="203" t="s">
        <v>329</v>
      </c>
    </row>
    <row r="14" spans="1:21" ht="12" customHeight="1">
      <c r="A14" s="245" t="s">
        <v>368</v>
      </c>
      <c r="B14" s="203" t="s">
        <v>396</v>
      </c>
      <c r="C14" s="248" t="s">
        <v>83</v>
      </c>
      <c r="D14" s="222" t="s">
        <v>395</v>
      </c>
      <c r="E14" s="207" t="s">
        <v>354</v>
      </c>
      <c r="F14" s="203" t="s">
        <v>341</v>
      </c>
      <c r="G14" s="215">
        <v>1609756.17</v>
      </c>
      <c r="H14" s="225">
        <v>48780.49</v>
      </c>
      <c r="I14" s="224"/>
      <c r="J14" s="197">
        <v>41</v>
      </c>
      <c r="K14" s="207">
        <v>8</v>
      </c>
      <c r="L14" s="211">
        <v>2</v>
      </c>
      <c r="M14" s="210">
        <v>108195.19</v>
      </c>
      <c r="N14" s="372" t="s">
        <v>392</v>
      </c>
      <c r="O14" s="378">
        <v>33</v>
      </c>
      <c r="P14" s="379">
        <v>1609756.17</v>
      </c>
      <c r="Q14" s="252" t="s">
        <v>435</v>
      </c>
      <c r="T14" s="182" t="str">
        <f t="shared" si="0"/>
        <v>GIRO  ?BANCO BRASIL?1609756,17</v>
      </c>
      <c r="U14" s="203" t="s">
        <v>341</v>
      </c>
    </row>
    <row r="15" spans="1:21" ht="12" customHeight="1">
      <c r="A15" s="245" t="s">
        <v>368</v>
      </c>
      <c r="B15" s="203" t="s">
        <v>394</v>
      </c>
      <c r="C15" s="248" t="s">
        <v>83</v>
      </c>
      <c r="D15" s="222" t="s">
        <v>393</v>
      </c>
      <c r="E15" s="207" t="s">
        <v>354</v>
      </c>
      <c r="F15" s="203" t="s">
        <v>330</v>
      </c>
      <c r="G15" s="251">
        <v>347728.34</v>
      </c>
      <c r="H15" s="225">
        <v>86868.12</v>
      </c>
      <c r="I15" s="224"/>
      <c r="J15" s="197">
        <v>12</v>
      </c>
      <c r="K15" s="207">
        <v>7</v>
      </c>
      <c r="L15" s="211">
        <v>2</v>
      </c>
      <c r="M15" s="210">
        <v>175935.81</v>
      </c>
      <c r="N15" s="372" t="s">
        <v>392</v>
      </c>
      <c r="O15" s="378">
        <v>5</v>
      </c>
      <c r="P15" s="379">
        <v>434340.6</v>
      </c>
      <c r="Q15" s="241" t="s">
        <v>432</v>
      </c>
      <c r="T15" s="182" t="str">
        <f t="shared" si="0"/>
        <v>GIRO  ?BANCO BRASIL?347728,34</v>
      </c>
      <c r="U15" s="203" t="s">
        <v>330</v>
      </c>
    </row>
    <row r="16" spans="1:21" ht="12" customHeight="1">
      <c r="A16" s="207" t="s">
        <v>368</v>
      </c>
      <c r="B16" s="203" t="s">
        <v>391</v>
      </c>
      <c r="C16" s="248" t="s">
        <v>71</v>
      </c>
      <c r="D16" s="222" t="s">
        <v>388</v>
      </c>
      <c r="E16" s="207" t="s">
        <v>354</v>
      </c>
      <c r="F16" s="203" t="s">
        <v>330</v>
      </c>
      <c r="G16" s="206">
        <v>719296.2</v>
      </c>
      <c r="H16" s="200">
        <v>0</v>
      </c>
      <c r="I16" s="205">
        <v>0</v>
      </c>
      <c r="J16" s="197"/>
      <c r="K16" s="207"/>
      <c r="L16" s="197"/>
      <c r="M16" s="196"/>
      <c r="N16" s="372" t="s">
        <v>390</v>
      </c>
      <c r="O16" s="378" t="s">
        <v>407</v>
      </c>
      <c r="P16" s="379">
        <v>0</v>
      </c>
      <c r="Q16" s="241"/>
      <c r="T16" s="182" t="str">
        <f t="shared" si="0"/>
        <v>ACC?BANCO BRASIL?719296,2</v>
      </c>
      <c r="U16" s="203" t="s">
        <v>330</v>
      </c>
    </row>
    <row r="17" spans="1:22" ht="12" customHeight="1">
      <c r="A17" s="207" t="s">
        <v>368</v>
      </c>
      <c r="B17" s="203" t="s">
        <v>389</v>
      </c>
      <c r="C17" s="248" t="s">
        <v>71</v>
      </c>
      <c r="D17" s="222" t="s">
        <v>388</v>
      </c>
      <c r="E17" s="207" t="s">
        <v>354</v>
      </c>
      <c r="F17" s="203" t="s">
        <v>331</v>
      </c>
      <c r="G17" s="206">
        <v>1141740</v>
      </c>
      <c r="H17" s="200">
        <v>0</v>
      </c>
      <c r="I17" s="205">
        <v>0</v>
      </c>
      <c r="J17" s="197"/>
      <c r="K17" s="207"/>
      <c r="L17" s="197"/>
      <c r="M17" s="196"/>
      <c r="N17" s="372" t="s">
        <v>387</v>
      </c>
      <c r="O17" s="378" t="s">
        <v>407</v>
      </c>
      <c r="P17" s="379">
        <v>0</v>
      </c>
      <c r="Q17" s="241"/>
      <c r="T17" s="182" t="str">
        <f t="shared" si="0"/>
        <v>ACC?BANCO BRASIL?1141740</v>
      </c>
      <c r="U17" s="203" t="s">
        <v>331</v>
      </c>
    </row>
    <row r="18" spans="1:22" ht="12" customHeight="1">
      <c r="A18" s="207" t="s">
        <v>368</v>
      </c>
      <c r="B18" s="203" t="s">
        <v>386</v>
      </c>
      <c r="C18" s="248" t="s">
        <v>84</v>
      </c>
      <c r="D18" s="222" t="s">
        <v>86</v>
      </c>
      <c r="E18" s="207" t="s">
        <v>354</v>
      </c>
      <c r="F18" s="223" t="s">
        <v>384</v>
      </c>
      <c r="G18" s="206"/>
      <c r="H18" s="200">
        <v>0</v>
      </c>
      <c r="I18" s="205"/>
      <c r="J18" s="197"/>
      <c r="K18" s="207"/>
      <c r="L18" s="197"/>
      <c r="M18" s="196"/>
      <c r="N18" s="372" t="s">
        <v>385</v>
      </c>
      <c r="O18" s="378" t="s">
        <v>407</v>
      </c>
      <c r="P18" s="379">
        <v>0</v>
      </c>
      <c r="T18" s="182" t="str">
        <f t="shared" si="0"/>
        <v>FINIMP?BANCO BRASIL?</v>
      </c>
      <c r="U18" s="223" t="s">
        <v>384</v>
      </c>
    </row>
    <row r="19" spans="1:22" ht="12" customHeight="1">
      <c r="A19" s="207" t="s">
        <v>368</v>
      </c>
      <c r="B19" s="203" t="s">
        <v>383</v>
      </c>
      <c r="C19" s="248" t="s">
        <v>84</v>
      </c>
      <c r="D19" s="222" t="s">
        <v>86</v>
      </c>
      <c r="E19" s="207" t="s">
        <v>354</v>
      </c>
      <c r="F19" s="223" t="s">
        <v>381</v>
      </c>
      <c r="G19" s="206"/>
      <c r="H19" s="200">
        <v>0</v>
      </c>
      <c r="I19" s="205"/>
      <c r="J19" s="197"/>
      <c r="K19" s="207"/>
      <c r="L19" s="197"/>
      <c r="M19" s="196"/>
      <c r="N19" s="372" t="s">
        <v>382</v>
      </c>
      <c r="O19" s="378" t="s">
        <v>407</v>
      </c>
      <c r="P19" s="379">
        <v>0</v>
      </c>
      <c r="T19" s="182" t="str">
        <f t="shared" si="0"/>
        <v>FINIMP?BANCO BRASIL?</v>
      </c>
      <c r="U19" s="223" t="s">
        <v>381</v>
      </c>
    </row>
    <row r="20" spans="1:22" ht="12" customHeight="1">
      <c r="A20" s="207" t="s">
        <v>368</v>
      </c>
      <c r="B20" s="203" t="s">
        <v>380</v>
      </c>
      <c r="C20" s="248" t="s">
        <v>84</v>
      </c>
      <c r="D20" s="222" t="s">
        <v>86</v>
      </c>
      <c r="E20" s="207" t="s">
        <v>354</v>
      </c>
      <c r="F20" s="203" t="s">
        <v>329</v>
      </c>
      <c r="G20" s="206">
        <v>383758.38</v>
      </c>
      <c r="H20" s="200"/>
      <c r="I20" s="205"/>
      <c r="J20" s="197"/>
      <c r="K20" s="207"/>
      <c r="L20" s="197"/>
      <c r="M20" s="196">
        <v>383758.38</v>
      </c>
      <c r="N20" s="372" t="s">
        <v>376</v>
      </c>
      <c r="O20" s="378" t="s">
        <v>407</v>
      </c>
      <c r="P20" s="379">
        <v>0</v>
      </c>
      <c r="Q20" s="250"/>
      <c r="T20" s="182" t="str">
        <f t="shared" si="0"/>
        <v>FINIMP?BANCO BRASIL?383758,38</v>
      </c>
      <c r="U20" s="203" t="s">
        <v>329</v>
      </c>
    </row>
    <row r="21" spans="1:22" ht="12" customHeight="1">
      <c r="A21" s="207" t="s">
        <v>368</v>
      </c>
      <c r="B21" s="203" t="s">
        <v>379</v>
      </c>
      <c r="C21" s="248" t="s">
        <v>84</v>
      </c>
      <c r="D21" s="222" t="s">
        <v>86</v>
      </c>
      <c r="E21" s="207" t="s">
        <v>354</v>
      </c>
      <c r="F21" s="203" t="s">
        <v>328</v>
      </c>
      <c r="G21" s="206">
        <v>766265.27</v>
      </c>
      <c r="H21" s="200"/>
      <c r="I21" s="205"/>
      <c r="J21" s="197"/>
      <c r="K21" s="207"/>
      <c r="L21" s="197"/>
      <c r="M21" s="196">
        <v>766265.27</v>
      </c>
      <c r="N21" s="372" t="s">
        <v>376</v>
      </c>
      <c r="O21" s="378" t="s">
        <v>407</v>
      </c>
      <c r="P21" s="379">
        <v>0</v>
      </c>
      <c r="T21" s="182" t="str">
        <f t="shared" si="0"/>
        <v>FINIMP?BANCO BRASIL?766265,27</v>
      </c>
      <c r="U21" s="203" t="s">
        <v>328</v>
      </c>
    </row>
    <row r="22" spans="1:22" ht="12" customHeight="1">
      <c r="A22" s="207" t="s">
        <v>368</v>
      </c>
      <c r="B22" s="203" t="s">
        <v>378</v>
      </c>
      <c r="C22" s="248" t="s">
        <v>84</v>
      </c>
      <c r="D22" s="222" t="s">
        <v>86</v>
      </c>
      <c r="E22" s="207" t="s">
        <v>354</v>
      </c>
      <c r="F22" s="203" t="s">
        <v>327</v>
      </c>
      <c r="G22" s="206">
        <v>49372</v>
      </c>
      <c r="H22" s="200"/>
      <c r="I22" s="205"/>
      <c r="J22" s="197"/>
      <c r="K22" s="207"/>
      <c r="L22" s="197"/>
      <c r="M22" s="196">
        <v>49372</v>
      </c>
      <c r="N22" s="372" t="s">
        <v>376</v>
      </c>
      <c r="O22" s="378" t="s">
        <v>407</v>
      </c>
      <c r="P22" s="379">
        <v>0</v>
      </c>
      <c r="T22" s="182" t="str">
        <f t="shared" si="0"/>
        <v>FINIMP?BANCO BRASIL?49372</v>
      </c>
      <c r="U22" s="203" t="s">
        <v>327</v>
      </c>
    </row>
    <row r="23" spans="1:22" ht="12" customHeight="1">
      <c r="A23" s="207" t="s">
        <v>368</v>
      </c>
      <c r="B23" s="203" t="s">
        <v>377</v>
      </c>
      <c r="C23" s="248" t="s">
        <v>84</v>
      </c>
      <c r="D23" s="222" t="s">
        <v>86</v>
      </c>
      <c r="E23" s="207" t="s">
        <v>354</v>
      </c>
      <c r="F23" s="203" t="s">
        <v>327</v>
      </c>
      <c r="G23" s="206">
        <v>317407.3</v>
      </c>
      <c r="H23" s="200">
        <v>0</v>
      </c>
      <c r="I23" s="205"/>
      <c r="J23" s="197"/>
      <c r="K23" s="207"/>
      <c r="L23" s="197"/>
      <c r="M23" s="196">
        <v>317407.3</v>
      </c>
      <c r="N23" s="372" t="s">
        <v>376</v>
      </c>
      <c r="O23" s="378" t="s">
        <v>407</v>
      </c>
      <c r="P23" s="379">
        <v>0</v>
      </c>
      <c r="T23" s="182" t="str">
        <f t="shared" si="0"/>
        <v>FINIMP?BANCO BRASIL?317407,3</v>
      </c>
      <c r="U23" s="203" t="s">
        <v>327</v>
      </c>
    </row>
    <row r="24" spans="1:22" ht="12" customHeight="1">
      <c r="A24" s="207" t="s">
        <v>368</v>
      </c>
      <c r="B24" s="203" t="s">
        <v>375</v>
      </c>
      <c r="C24" s="248" t="s">
        <v>374</v>
      </c>
      <c r="D24" s="222" t="s">
        <v>367</v>
      </c>
      <c r="E24" s="207" t="s">
        <v>354</v>
      </c>
      <c r="F24" s="203" t="s">
        <v>336</v>
      </c>
      <c r="G24" s="206">
        <v>278661.03000000003</v>
      </c>
      <c r="H24" s="200">
        <v>12728.41</v>
      </c>
      <c r="I24" s="205"/>
      <c r="J24" s="197">
        <v>36</v>
      </c>
      <c r="K24" s="207">
        <v>0</v>
      </c>
      <c r="L24" s="197">
        <v>2</v>
      </c>
      <c r="M24" s="249">
        <f>12728.41*2</f>
        <v>25456.82</v>
      </c>
      <c r="N24" s="372" t="s">
        <v>373</v>
      </c>
      <c r="O24" s="378">
        <v>36</v>
      </c>
      <c r="P24" s="379">
        <v>458222.76</v>
      </c>
      <c r="Q24" s="241"/>
      <c r="T24" s="182" t="str">
        <f t="shared" si="0"/>
        <v>Liquidação Finimp 409?BANCO BRASIL?278661,03</v>
      </c>
      <c r="U24" s="203" t="s">
        <v>336</v>
      </c>
    </row>
    <row r="25" spans="1:22" ht="12" customHeight="1">
      <c r="A25" s="207" t="s">
        <v>368</v>
      </c>
      <c r="B25" s="203" t="s">
        <v>372</v>
      </c>
      <c r="C25" s="248" t="s">
        <v>371</v>
      </c>
      <c r="D25" s="222" t="s">
        <v>367</v>
      </c>
      <c r="E25" s="207" t="s">
        <v>354</v>
      </c>
      <c r="F25" s="203" t="s">
        <v>335</v>
      </c>
      <c r="G25" s="206">
        <v>269362.96999999997</v>
      </c>
      <c r="H25" s="200">
        <v>14045.43</v>
      </c>
      <c r="I25" s="205"/>
      <c r="J25" s="197">
        <v>33</v>
      </c>
      <c r="K25" s="207">
        <v>0</v>
      </c>
      <c r="L25" s="197">
        <v>0</v>
      </c>
      <c r="M25" s="196"/>
      <c r="N25" s="372" t="s">
        <v>370</v>
      </c>
      <c r="O25" s="378">
        <v>33</v>
      </c>
      <c r="P25" s="379">
        <v>463499.19</v>
      </c>
      <c r="Q25" s="241"/>
      <c r="T25" s="182" t="str">
        <f t="shared" si="0"/>
        <v>Liquidação Finimp 1166?BANCO BRASIL?269362,97</v>
      </c>
      <c r="U25" s="203" t="s">
        <v>335</v>
      </c>
    </row>
    <row r="26" spans="1:22" ht="12" customHeight="1">
      <c r="A26" s="207" t="s">
        <v>368</v>
      </c>
      <c r="B26" s="203" t="s">
        <v>357</v>
      </c>
      <c r="C26" s="248" t="s">
        <v>78</v>
      </c>
      <c r="D26" s="222" t="s">
        <v>367</v>
      </c>
      <c r="E26" s="207" t="s">
        <v>354</v>
      </c>
      <c r="F26" s="203" t="s">
        <v>326</v>
      </c>
      <c r="G26" s="206">
        <v>500000</v>
      </c>
      <c r="H26" s="200"/>
      <c r="I26" s="205">
        <v>13500</v>
      </c>
      <c r="J26" s="197"/>
      <c r="K26" s="207"/>
      <c r="L26" s="197"/>
      <c r="M26" s="196">
        <v>12514.82</v>
      </c>
      <c r="N26" s="372" t="s">
        <v>369</v>
      </c>
      <c r="O26" s="378" t="s">
        <v>407</v>
      </c>
      <c r="P26" s="379">
        <v>0</v>
      </c>
      <c r="Q26" s="241"/>
      <c r="T26" s="182" t="str">
        <f t="shared" si="0"/>
        <v>GARANTIA?BANCO BRASIL?500000</v>
      </c>
      <c r="U26" s="203" t="s">
        <v>326</v>
      </c>
    </row>
    <row r="27" spans="1:22" ht="12" customHeight="1">
      <c r="A27" s="207" t="s">
        <v>368</v>
      </c>
      <c r="B27" s="203" t="s">
        <v>357</v>
      </c>
      <c r="C27" s="207" t="s">
        <v>356</v>
      </c>
      <c r="D27" s="208" t="s">
        <v>367</v>
      </c>
      <c r="E27" s="207" t="s">
        <v>354</v>
      </c>
      <c r="F27" s="203" t="s">
        <v>329</v>
      </c>
      <c r="G27" s="206">
        <v>24000</v>
      </c>
      <c r="H27" s="200"/>
      <c r="I27" s="205">
        <v>3768</v>
      </c>
      <c r="J27" s="197"/>
      <c r="K27" s="207"/>
      <c r="L27" s="197"/>
      <c r="M27" s="221"/>
      <c r="N27" s="372"/>
      <c r="O27" s="378" t="s">
        <v>407</v>
      </c>
      <c r="P27" s="379">
        <v>0</v>
      </c>
      <c r="T27" s="182" t="str">
        <f t="shared" si="0"/>
        <v>LIMITE C/C?BANCO BRASIL?24000</v>
      </c>
      <c r="U27" s="203" t="s">
        <v>329</v>
      </c>
    </row>
    <row r="28" spans="1:22" ht="12" customHeight="1" collapsed="1">
      <c r="A28" s="245" t="s">
        <v>364</v>
      </c>
      <c r="B28" s="203" t="s">
        <v>366</v>
      </c>
      <c r="C28" s="207" t="s">
        <v>362</v>
      </c>
      <c r="D28" s="208" t="s">
        <v>355</v>
      </c>
      <c r="E28" s="207" t="s">
        <v>354</v>
      </c>
      <c r="F28" s="203" t="s">
        <v>365</v>
      </c>
      <c r="G28" s="220"/>
      <c r="H28" s="219"/>
      <c r="I28" s="209"/>
      <c r="J28" s="217"/>
      <c r="K28" s="218"/>
      <c r="L28" s="217"/>
      <c r="M28" s="216"/>
      <c r="N28" s="374" t="s">
        <v>434</v>
      </c>
      <c r="O28" s="378">
        <v>0</v>
      </c>
      <c r="P28" s="379">
        <v>0</v>
      </c>
      <c r="Q28" s="241" t="s">
        <v>432</v>
      </c>
      <c r="T28" s="182" t="str">
        <f t="shared" si="0"/>
        <v>GIRO?BRADESCO?</v>
      </c>
      <c r="U28" s="203" t="s">
        <v>365</v>
      </c>
    </row>
    <row r="29" spans="1:22" ht="12" customHeight="1">
      <c r="A29" s="245" t="s">
        <v>364</v>
      </c>
      <c r="B29" s="203" t="s">
        <v>363</v>
      </c>
      <c r="C29" s="207" t="s">
        <v>362</v>
      </c>
      <c r="D29" s="208" t="s">
        <v>355</v>
      </c>
      <c r="E29" s="207" t="s">
        <v>354</v>
      </c>
      <c r="F29" s="203" t="s">
        <v>361</v>
      </c>
      <c r="G29" s="220"/>
      <c r="H29" s="219"/>
      <c r="I29" s="209"/>
      <c r="J29" s="217"/>
      <c r="K29" s="218"/>
      <c r="L29" s="217"/>
      <c r="M29" s="216"/>
      <c r="N29" s="374" t="s">
        <v>433</v>
      </c>
      <c r="O29" s="378">
        <v>0</v>
      </c>
      <c r="P29" s="379">
        <v>0</v>
      </c>
      <c r="Q29" s="241" t="s">
        <v>432</v>
      </c>
      <c r="T29" s="182" t="str">
        <f t="shared" si="0"/>
        <v>GIRO?BRADESCO?</v>
      </c>
      <c r="U29" s="203" t="s">
        <v>361</v>
      </c>
    </row>
    <row r="30" spans="1:22" ht="12" customHeight="1">
      <c r="A30" s="245" t="s">
        <v>364</v>
      </c>
      <c r="B30" s="242" t="s">
        <v>431</v>
      </c>
      <c r="C30" s="212" t="s">
        <v>362</v>
      </c>
      <c r="D30" s="244" t="s">
        <v>423</v>
      </c>
      <c r="E30" s="212" t="s">
        <v>354</v>
      </c>
      <c r="F30" s="242" t="s">
        <v>338</v>
      </c>
      <c r="G30" s="220">
        <v>949690.08</v>
      </c>
      <c r="H30" s="219">
        <v>19785.21</v>
      </c>
      <c r="I30" s="209"/>
      <c r="J30" s="217">
        <v>48</v>
      </c>
      <c r="K30" s="218">
        <v>0</v>
      </c>
      <c r="L30" s="217">
        <v>0</v>
      </c>
      <c r="M30" s="216"/>
      <c r="N30" s="374" t="s">
        <v>430</v>
      </c>
      <c r="O30" s="378">
        <v>48</v>
      </c>
      <c r="P30" s="379">
        <v>949690.08</v>
      </c>
      <c r="Q30" s="241"/>
      <c r="T30" s="182" t="str">
        <f t="shared" si="0"/>
        <v>GIRO?BRADESCO?949690,08</v>
      </c>
      <c r="U30" s="242" t="s">
        <v>338</v>
      </c>
    </row>
    <row r="31" spans="1:22" ht="12" customHeight="1">
      <c r="A31" s="245" t="s">
        <v>359</v>
      </c>
      <c r="B31" s="203" t="s">
        <v>360</v>
      </c>
      <c r="C31" s="207" t="s">
        <v>80</v>
      </c>
      <c r="D31" s="208" t="s">
        <v>352</v>
      </c>
      <c r="E31" s="207" t="s">
        <v>354</v>
      </c>
      <c r="F31" s="203" t="s">
        <v>333</v>
      </c>
      <c r="G31" s="215">
        <v>742070.41999999993</v>
      </c>
      <c r="H31" s="214">
        <v>57082.34</v>
      </c>
      <c r="I31" s="213"/>
      <c r="J31" s="211">
        <v>36</v>
      </c>
      <c r="K31" s="212">
        <v>23</v>
      </c>
      <c r="L31" s="211">
        <v>0</v>
      </c>
      <c r="M31" s="210"/>
      <c r="N31" s="374"/>
      <c r="O31" s="378">
        <v>13</v>
      </c>
      <c r="P31" s="379">
        <v>742070.41999999993</v>
      </c>
      <c r="Q31" s="247" t="s">
        <v>429</v>
      </c>
      <c r="R31" s="246"/>
      <c r="S31" s="246"/>
      <c r="T31" s="182" t="str">
        <f t="shared" si="0"/>
        <v>NCE?SANTANDER?742070,42</v>
      </c>
      <c r="U31" s="203" t="s">
        <v>333</v>
      </c>
      <c r="V31" s="246"/>
    </row>
    <row r="32" spans="1:22" ht="12" customHeight="1">
      <c r="A32" s="207" t="s">
        <v>359</v>
      </c>
      <c r="B32" s="203" t="s">
        <v>357</v>
      </c>
      <c r="C32" s="207" t="s">
        <v>78</v>
      </c>
      <c r="D32" s="208" t="s">
        <v>355</v>
      </c>
      <c r="E32" s="207" t="s">
        <v>354</v>
      </c>
      <c r="F32" s="203" t="s">
        <v>329</v>
      </c>
      <c r="G32" s="215"/>
      <c r="H32" s="214"/>
      <c r="I32" s="213"/>
      <c r="J32" s="211"/>
      <c r="K32" s="243"/>
      <c r="L32" s="211"/>
      <c r="M32" s="210"/>
      <c r="N32" s="374" t="s">
        <v>426</v>
      </c>
      <c r="O32" s="380" t="s">
        <v>428</v>
      </c>
      <c r="P32" s="379">
        <v>0</v>
      </c>
      <c r="Q32" s="182" t="s">
        <v>427</v>
      </c>
      <c r="T32" s="182" t="str">
        <f t="shared" si="0"/>
        <v>GARANTIA?SANTANDER?</v>
      </c>
      <c r="U32" s="203" t="s">
        <v>329</v>
      </c>
    </row>
    <row r="33" spans="1:21" ht="12" customHeight="1">
      <c r="A33" s="207" t="s">
        <v>359</v>
      </c>
      <c r="B33" s="203" t="s">
        <v>357</v>
      </c>
      <c r="C33" s="207" t="s">
        <v>356</v>
      </c>
      <c r="D33" s="208" t="s">
        <v>355</v>
      </c>
      <c r="E33" s="207" t="s">
        <v>354</v>
      </c>
      <c r="F33" s="203" t="s">
        <v>329</v>
      </c>
      <c r="G33" s="215"/>
      <c r="H33" s="214">
        <v>0</v>
      </c>
      <c r="I33" s="213"/>
      <c r="J33" s="211"/>
      <c r="K33" s="243"/>
      <c r="L33" s="211"/>
      <c r="M33" s="210"/>
      <c r="N33" s="374" t="s">
        <v>426</v>
      </c>
      <c r="O33" s="378" t="s">
        <v>407</v>
      </c>
      <c r="P33" s="379">
        <v>0</v>
      </c>
      <c r="T33" s="182" t="str">
        <f t="shared" si="0"/>
        <v>LIMITE C/C?SANTANDER?</v>
      </c>
      <c r="U33" s="203" t="s">
        <v>329</v>
      </c>
    </row>
    <row r="34" spans="1:21" ht="12" customHeight="1">
      <c r="A34" s="245" t="s">
        <v>359</v>
      </c>
      <c r="B34" s="242" t="s">
        <v>425</v>
      </c>
      <c r="C34" s="212" t="s">
        <v>424</v>
      </c>
      <c r="D34" s="244" t="s">
        <v>423</v>
      </c>
      <c r="E34" s="212" t="s">
        <v>354</v>
      </c>
      <c r="F34" s="242" t="s">
        <v>337</v>
      </c>
      <c r="G34" s="215">
        <v>694099.92</v>
      </c>
      <c r="H34" s="214">
        <v>28920.83</v>
      </c>
      <c r="I34" s="213"/>
      <c r="J34" s="211">
        <v>24</v>
      </c>
      <c r="K34" s="243">
        <v>0</v>
      </c>
      <c r="L34" s="211">
        <v>0</v>
      </c>
      <c r="M34" s="210"/>
      <c r="N34" s="374" t="s">
        <v>422</v>
      </c>
      <c r="O34" s="378" t="s">
        <v>407</v>
      </c>
      <c r="P34" s="379"/>
      <c r="T34" s="182" t="str">
        <f t="shared" si="0"/>
        <v>Renegociação de Divida?SANTANDER?694099,92</v>
      </c>
      <c r="U34" s="242" t="s">
        <v>337</v>
      </c>
    </row>
    <row r="35" spans="1:21" ht="12" customHeight="1">
      <c r="A35" s="207" t="s">
        <v>358</v>
      </c>
      <c r="B35" s="203" t="s">
        <v>357</v>
      </c>
      <c r="C35" s="207" t="s">
        <v>356</v>
      </c>
      <c r="D35" s="208" t="s">
        <v>355</v>
      </c>
      <c r="E35" s="207" t="s">
        <v>354</v>
      </c>
      <c r="F35" s="203" t="s">
        <v>329</v>
      </c>
      <c r="G35" s="206">
        <v>100000</v>
      </c>
      <c r="H35" s="200">
        <v>0</v>
      </c>
      <c r="I35" s="205">
        <v>13799.84</v>
      </c>
      <c r="J35" s="197"/>
      <c r="K35" s="204"/>
      <c r="L35" s="197"/>
      <c r="M35" s="196"/>
      <c r="N35" s="372"/>
      <c r="O35" s="378" t="s">
        <v>407</v>
      </c>
      <c r="P35" s="379">
        <v>0</v>
      </c>
      <c r="T35" s="182" t="str">
        <f t="shared" si="0"/>
        <v>LIMITE C/C?CAIXA?100000</v>
      </c>
      <c r="U35" s="203" t="s">
        <v>329</v>
      </c>
    </row>
    <row r="36" spans="1:21" ht="12" customHeight="1">
      <c r="A36" s="198" t="s">
        <v>353</v>
      </c>
      <c r="B36" s="198">
        <v>4600022060</v>
      </c>
      <c r="C36" s="198" t="s">
        <v>75</v>
      </c>
      <c r="D36" s="202" t="s">
        <v>352</v>
      </c>
      <c r="E36" s="198" t="s">
        <v>351</v>
      </c>
      <c r="F36" s="195" t="s">
        <v>340</v>
      </c>
      <c r="G36" s="201">
        <v>1372792.67</v>
      </c>
      <c r="H36" s="200">
        <v>19266.64</v>
      </c>
      <c r="I36" s="199">
        <v>0</v>
      </c>
      <c r="J36" s="197">
        <v>89</v>
      </c>
      <c r="K36" s="198">
        <v>5</v>
      </c>
      <c r="L36" s="197">
        <v>0</v>
      </c>
      <c r="M36" s="196">
        <v>0</v>
      </c>
      <c r="N36" s="375" t="s">
        <v>350</v>
      </c>
      <c r="O36" s="385">
        <v>84</v>
      </c>
      <c r="P36" s="386">
        <v>1618397.76</v>
      </c>
      <c r="Q36" s="241"/>
      <c r="T36" s="182" t="str">
        <f t="shared" si="0"/>
        <v>FINAME?COPEL?1372792,67</v>
      </c>
      <c r="U36" s="195" t="s">
        <v>340</v>
      </c>
    </row>
    <row r="37" spans="1:21" ht="12" customHeight="1">
      <c r="A37" s="475"/>
      <c r="B37" s="475"/>
      <c r="C37" s="475"/>
      <c r="D37" s="475"/>
      <c r="E37" s="476"/>
      <c r="F37" s="191" t="s">
        <v>325</v>
      </c>
      <c r="G37" s="194">
        <f>SUM(G8:G36)</f>
        <v>18550426.730000004</v>
      </c>
      <c r="H37" s="189">
        <f>SUM(H8:H36)</f>
        <v>291800.48</v>
      </c>
      <c r="I37" s="189">
        <f>SUM(I8:I36)</f>
        <v>232193.28999999998</v>
      </c>
      <c r="J37" s="189"/>
      <c r="K37" s="189"/>
      <c r="L37" s="193"/>
      <c r="M37" s="192">
        <f>SUM(M8:M36)</f>
        <v>1838905.59</v>
      </c>
      <c r="O37" s="381"/>
      <c r="P37" s="382"/>
      <c r="T37" s="182" t="str">
        <f t="shared" si="0"/>
        <v>??18550426,73</v>
      </c>
      <c r="U37" s="191" t="s">
        <v>325</v>
      </c>
    </row>
    <row r="38" spans="1:21">
      <c r="F38" s="188" t="s">
        <v>349</v>
      </c>
      <c r="G38" s="187"/>
      <c r="H38" s="190"/>
      <c r="I38" s="189">
        <f>I37+H37</f>
        <v>523993.76999999996</v>
      </c>
      <c r="U38" s="188" t="s">
        <v>349</v>
      </c>
    </row>
    <row r="40" spans="1:21">
      <c r="C40" s="187"/>
      <c r="D40" s="186"/>
      <c r="E40" s="186"/>
      <c r="F40" s="184" t="s">
        <v>348</v>
      </c>
      <c r="G40" s="185">
        <f>G12+G13+SUM(G20:G23)+G26+G27+G35</f>
        <v>2945166.95</v>
      </c>
      <c r="U40" s="184" t="s">
        <v>348</v>
      </c>
    </row>
    <row r="41" spans="1:21">
      <c r="H41" s="183"/>
    </row>
    <row r="43" spans="1:21" ht="14.4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21" ht="14.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21" ht="14.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21" ht="14.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21" ht="14.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21" ht="14.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ht="14.4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ht="14.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ht="14.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ht="14.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ht="14.4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ht="14.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ht="14.4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ht="14.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ht="14.4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ht="14.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ht="14.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ht="14.4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ht="14.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ht="14.4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ht="14.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ht="14.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ht="14.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4.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4.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4.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t="14.4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t="14.4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t="14.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ht="14.4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ht="14.4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ht="14.4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ht="14.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ht="14.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ht="14.4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ht="14.4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</sheetData>
  <autoFilter ref="A7:P38" xr:uid="{394842E3-B7CD-42F5-8029-8C5156631EDE}"/>
  <mergeCells count="3">
    <mergeCell ref="A4:D4"/>
    <mergeCell ref="A5:C5"/>
    <mergeCell ref="A37:E37"/>
  </mergeCells>
  <pageMargins left="0.11811023622047245" right="0.11811023622047245" top="0.78740157480314965" bottom="0.78740157480314965" header="0.31496062992125984" footer="0.31496062992125984"/>
  <pageSetup paperSize="9" scale="6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86FF-7406-4BBC-A72E-8217D6D63AFD}">
  <sheetPr>
    <tabColor theme="7" tint="0.79998168889431442"/>
    <pageSetUpPr fitToPage="1"/>
  </sheetPr>
  <dimension ref="A1:Z29"/>
  <sheetViews>
    <sheetView showGridLines="0" topLeftCell="B1" zoomScaleNormal="100" workbookViewId="0"/>
  </sheetViews>
  <sheetFormatPr defaultRowHeight="14.4"/>
  <cols>
    <col min="1" max="1" width="17.33203125" hidden="1" customWidth="1"/>
    <col min="2" max="2" width="2.6640625" customWidth="1"/>
    <col min="3" max="3" width="1.6640625" customWidth="1"/>
    <col min="4" max="4" width="2.5546875" customWidth="1"/>
    <col min="7" max="7" width="7.6640625" bestFit="1" customWidth="1"/>
    <col min="8" max="8" width="13.33203125" style="1" customWidth="1"/>
    <col min="9" max="9" width="13.6640625" style="1" customWidth="1"/>
    <col min="10" max="10" width="6.5546875" style="1" bestFit="1" customWidth="1"/>
    <col min="11" max="11" width="10.5546875" style="1" bestFit="1" customWidth="1"/>
    <col min="12" max="12" width="1.33203125" customWidth="1"/>
    <col min="14" max="14" width="1.33203125" customWidth="1"/>
    <col min="15" max="15" width="11.33203125" bestFit="1" customWidth="1"/>
    <col min="16" max="16" width="9.5546875" bestFit="1" customWidth="1"/>
    <col min="18" max="18" width="10" bestFit="1" customWidth="1"/>
    <col min="19" max="19" width="1.33203125" customWidth="1"/>
    <col min="20" max="20" width="10" bestFit="1" customWidth="1"/>
    <col min="21" max="21" width="6" bestFit="1" customWidth="1"/>
    <col min="22" max="22" width="10.109375" bestFit="1" customWidth="1"/>
    <col min="23" max="23" width="6.88671875" bestFit="1" customWidth="1"/>
  </cols>
  <sheetData>
    <row r="1" spans="1:26">
      <c r="D1" s="30" t="s">
        <v>41</v>
      </c>
      <c r="E1" s="29"/>
      <c r="F1" s="28"/>
      <c r="G1" s="27">
        <v>45901</v>
      </c>
      <c r="H1" s="27"/>
      <c r="I1" s="28"/>
      <c r="J1" s="32"/>
      <c r="K1" s="31"/>
    </row>
    <row r="2" spans="1:26" ht="15" thickBot="1">
      <c r="D2" s="21" t="s">
        <v>39</v>
      </c>
      <c r="E2" s="20"/>
      <c r="F2" s="19"/>
      <c r="G2" s="25" t="s">
        <v>40</v>
      </c>
      <c r="H2" s="18"/>
      <c r="I2" s="24"/>
      <c r="J2" s="23"/>
      <c r="K2" s="22"/>
    </row>
    <row r="3" spans="1:26">
      <c r="M3" s="10">
        <f>Premissas_COGS!I3</f>
        <v>8.9999999999999993E-3</v>
      </c>
    </row>
    <row r="4" spans="1:26" ht="36">
      <c r="C4" s="162" t="s">
        <v>37</v>
      </c>
      <c r="D4" s="163"/>
      <c r="E4" s="163"/>
      <c r="F4" s="163"/>
      <c r="G4" s="163"/>
      <c r="H4" s="164"/>
      <c r="I4" s="165" t="s">
        <v>23</v>
      </c>
      <c r="J4" s="165" t="s">
        <v>22</v>
      </c>
      <c r="K4" s="165" t="s">
        <v>21</v>
      </c>
      <c r="L4" s="157"/>
      <c r="M4" s="166" t="s">
        <v>20</v>
      </c>
      <c r="N4" s="157"/>
      <c r="O4" s="167" t="s">
        <v>32</v>
      </c>
      <c r="P4" s="166" t="s">
        <v>18</v>
      </c>
      <c r="Q4" s="167" t="s">
        <v>17</v>
      </c>
      <c r="R4" s="167" t="s">
        <v>16</v>
      </c>
      <c r="S4" s="157"/>
      <c r="T4" s="168" t="s">
        <v>15</v>
      </c>
      <c r="U4" s="161" t="s">
        <v>14</v>
      </c>
      <c r="V4" s="168" t="s">
        <v>13</v>
      </c>
      <c r="W4" s="161"/>
    </row>
    <row r="5" spans="1:26">
      <c r="A5" t="s">
        <v>35</v>
      </c>
      <c r="C5" s="15"/>
      <c r="D5" s="15" t="s">
        <v>36</v>
      </c>
      <c r="E5" s="15"/>
      <c r="F5" s="15"/>
      <c r="G5" s="14"/>
      <c r="H5" s="6"/>
      <c r="I5" s="3">
        <f>VLOOKUP(D5,Premissas_COGS!C:E,3,0)</f>
        <v>400000</v>
      </c>
      <c r="J5" s="5">
        <f>VLOOKUP(D5,Premissas_COGS!C:F,4,0)</f>
        <v>0.2354</v>
      </c>
      <c r="K5" s="3">
        <f>I5*(1-J5)</f>
        <v>305840</v>
      </c>
      <c r="M5" s="3">
        <f>$M$3*K5</f>
        <v>2752.56</v>
      </c>
      <c r="O5" s="3">
        <f>VLOOKUP(D5,Premissas_COGS!C:L,9,0)</f>
        <v>226680</v>
      </c>
      <c r="P5" s="3"/>
      <c r="Q5" s="3"/>
      <c r="R5" s="6">
        <f>SUM(O5:Q5)</f>
        <v>226680</v>
      </c>
      <c r="T5" s="3">
        <f>K5-M5-R5</f>
        <v>76407.44</v>
      </c>
      <c r="U5" s="5">
        <f>T5/(K5-M5)</f>
        <v>0.25209701860294836</v>
      </c>
      <c r="V5" s="3">
        <f>T5+P5+Q5</f>
        <v>76407.44</v>
      </c>
      <c r="W5" s="5">
        <f>V5/(K5-M5)</f>
        <v>0.25209701860294836</v>
      </c>
    </row>
    <row r="6" spans="1:26">
      <c r="A6" t="s">
        <v>35</v>
      </c>
      <c r="C6" s="4"/>
      <c r="D6" s="4" t="s">
        <v>34</v>
      </c>
      <c r="E6" s="4"/>
      <c r="F6" s="4"/>
      <c r="G6" s="7"/>
      <c r="H6" s="3"/>
      <c r="I6" s="3">
        <f>VLOOKUP(D6,Premissas_COGS!C:E,3,0)</f>
        <v>300000</v>
      </c>
      <c r="J6" s="5">
        <f>VLOOKUP(D6,Premissas_COGS!C:F,4,0)</f>
        <v>0.2354</v>
      </c>
      <c r="K6" s="3">
        <f>I6*(1-J6)</f>
        <v>229379.99999999997</v>
      </c>
      <c r="M6" s="3">
        <f>$M$3*K6</f>
        <v>2064.4199999999996</v>
      </c>
      <c r="O6" s="3">
        <f>VLOOKUP(D6,Premissas_COGS!C:L,9,0)</f>
        <v>102006</v>
      </c>
      <c r="P6" s="3">
        <f>VLOOKUP(D6,Premissas_COGS!C:L,10,0)</f>
        <v>34002</v>
      </c>
      <c r="Q6" s="3"/>
      <c r="R6" s="6">
        <f>SUM(O6:Q6)</f>
        <v>136008</v>
      </c>
      <c r="T6" s="3">
        <f>K6-M6-R6</f>
        <v>91307.579999999958</v>
      </c>
      <c r="U6" s="5">
        <f>T6/(K6-M6)</f>
        <v>0.40167761488235859</v>
      </c>
      <c r="V6" s="3">
        <f>T6+P6+Q6</f>
        <v>125309.57999999996</v>
      </c>
      <c r="W6" s="5">
        <f>V6/(K6-M6)</f>
        <v>0.55125821116176899</v>
      </c>
    </row>
    <row r="7" spans="1:26">
      <c r="A7" t="s">
        <v>33</v>
      </c>
      <c r="C7" s="4"/>
      <c r="D7" s="4" t="s">
        <v>33</v>
      </c>
      <c r="E7" s="4"/>
      <c r="F7" s="4"/>
      <c r="G7" s="7"/>
      <c r="H7" s="3"/>
      <c r="I7" s="3">
        <f>VLOOKUP(D7,Premissas_COGS!C:E,3,0)</f>
        <v>150000</v>
      </c>
      <c r="J7" s="5">
        <f>VLOOKUP(D7,Premissas_COGS!C:F,4,0)</f>
        <v>0.14249999999999999</v>
      </c>
      <c r="K7" s="3">
        <f>I7*(1-J7)</f>
        <v>128625</v>
      </c>
      <c r="M7" s="3">
        <f>$M$3*K7</f>
        <v>1157.625</v>
      </c>
      <c r="O7" s="3"/>
      <c r="P7" s="3">
        <f>VLOOKUP(D7,Premissas_COGS!C:L,10,0)</f>
        <v>82729</v>
      </c>
      <c r="Q7" s="3"/>
      <c r="R7" s="6">
        <f>SUM(O7:Q7)</f>
        <v>82729</v>
      </c>
      <c r="T7" s="3">
        <f>K7-M7-R7</f>
        <v>44738.375</v>
      </c>
      <c r="U7" s="5">
        <f>T7/(K7-M7)</f>
        <v>0.35097902502503092</v>
      </c>
      <c r="V7" s="3">
        <f>T7+P7+Q7</f>
        <v>127467.375</v>
      </c>
      <c r="W7" s="5">
        <f>V7/(K7-M7)</f>
        <v>1</v>
      </c>
    </row>
    <row r="9" spans="1:26">
      <c r="J9" s="10"/>
      <c r="M9" s="10">
        <f>Premissas_COGS!I9</f>
        <v>0.05</v>
      </c>
      <c r="O9" s="16"/>
      <c r="P9" s="10">
        <v>0.25</v>
      </c>
      <c r="Q9" s="10"/>
    </row>
    <row r="10" spans="1:26" s="9" customFormat="1" ht="36">
      <c r="C10" s="162" t="s">
        <v>28</v>
      </c>
      <c r="D10" s="163"/>
      <c r="E10" s="163"/>
      <c r="F10" s="163" t="s">
        <v>26</v>
      </c>
      <c r="G10" s="163" t="s">
        <v>25</v>
      </c>
      <c r="H10" s="164" t="s">
        <v>24</v>
      </c>
      <c r="I10" s="165" t="s">
        <v>23</v>
      </c>
      <c r="J10" s="165" t="s">
        <v>22</v>
      </c>
      <c r="K10" s="165" t="s">
        <v>21</v>
      </c>
      <c r="L10" s="157"/>
      <c r="M10" s="166" t="s">
        <v>20</v>
      </c>
      <c r="N10" s="157"/>
      <c r="O10" s="167" t="s">
        <v>32</v>
      </c>
      <c r="P10" s="166" t="s">
        <v>18</v>
      </c>
      <c r="Q10" s="167" t="s">
        <v>17</v>
      </c>
      <c r="R10" s="167" t="s">
        <v>16</v>
      </c>
      <c r="S10" s="157"/>
      <c r="T10" s="168" t="s">
        <v>15</v>
      </c>
      <c r="U10" s="161" t="s">
        <v>14</v>
      </c>
      <c r="V10" s="168" t="s">
        <v>13</v>
      </c>
      <c r="W10" s="161"/>
      <c r="Y10"/>
      <c r="Z10"/>
    </row>
    <row r="11" spans="1:26">
      <c r="A11" t="s">
        <v>28</v>
      </c>
      <c r="C11" s="15"/>
      <c r="D11" s="15" t="s">
        <v>31</v>
      </c>
      <c r="E11" s="15"/>
      <c r="F11" s="15">
        <v>6</v>
      </c>
      <c r="G11" s="14">
        <f>F11/12</f>
        <v>0.5</v>
      </c>
      <c r="H11" s="6">
        <v>230000</v>
      </c>
      <c r="I11" s="6">
        <f>H11*G11</f>
        <v>115000</v>
      </c>
      <c r="J11" s="5">
        <f>VLOOKUP(D11,Premissas_COGS!C:F,4,0)</f>
        <v>0.1724</v>
      </c>
      <c r="K11" s="6">
        <f>I11-(J11*I11)</f>
        <v>95174</v>
      </c>
      <c r="M11" s="6">
        <f>$M$9*K11</f>
        <v>4758.7</v>
      </c>
      <c r="O11" s="3">
        <f>VLOOKUP(D11,Premissas_COGS!C:L,9,0)*G11</f>
        <v>60881.925000000003</v>
      </c>
      <c r="P11" s="3">
        <f>VLOOKUP(D11,Premissas_COGS!C:L,10,0)*G11</f>
        <v>21250</v>
      </c>
      <c r="Q11" s="3">
        <f>VLOOKUP(D11,Premissas_COGS!C:M,11,0)*G11</f>
        <v>2868.0749999999998</v>
      </c>
      <c r="R11" s="6">
        <f>SUM(O11:Q11)</f>
        <v>85000</v>
      </c>
      <c r="T11" s="6">
        <f>K11-R11-M11</f>
        <v>5415.3</v>
      </c>
      <c r="U11" s="5">
        <f>T11/(K11-M11)</f>
        <v>5.9893624198559314E-2</v>
      </c>
      <c r="V11" s="3">
        <f>T11+P11+Q11</f>
        <v>29533.375</v>
      </c>
      <c r="W11" s="5">
        <f>V11/(K11-M11)</f>
        <v>0.32664134278158674</v>
      </c>
      <c r="X11" s="8"/>
    </row>
    <row r="12" spans="1:26">
      <c r="A12" t="s">
        <v>28</v>
      </c>
      <c r="C12" s="4"/>
      <c r="D12" s="4" t="s">
        <v>30</v>
      </c>
      <c r="E12" s="4"/>
      <c r="F12" s="4">
        <v>2</v>
      </c>
      <c r="G12" s="7">
        <f>F12/12</f>
        <v>0.16666666666666666</v>
      </c>
      <c r="H12" s="3">
        <v>130000</v>
      </c>
      <c r="I12" s="3">
        <f>H12*G12</f>
        <v>21666.666666666664</v>
      </c>
      <c r="J12" s="5">
        <f>VLOOKUP(D12,Premissas_COGS!C:F,4,0)</f>
        <v>0.1724</v>
      </c>
      <c r="K12" s="6">
        <f>I12-(J12*I12)</f>
        <v>17931.333333333332</v>
      </c>
      <c r="M12" s="6">
        <f>$M$9*K12</f>
        <v>896.56666666666661</v>
      </c>
      <c r="O12" s="3">
        <f>VLOOKUP(D12,Premissas_COGS!C:L,9,0)*G12</f>
        <v>10840.274999999998</v>
      </c>
      <c r="P12" s="3">
        <f>VLOOKUP(D12,Premissas_COGS!C:L,10,0)*G12</f>
        <v>3750</v>
      </c>
      <c r="Q12" s="3">
        <f>VLOOKUP(D12,Premissas_COGS!C:M,11,0)*G12</f>
        <v>409.72499999999997</v>
      </c>
      <c r="R12" s="6">
        <f>SUM(O12:Q12)</f>
        <v>14999.999999999998</v>
      </c>
      <c r="T12" s="6">
        <f>K12-R12-M12</f>
        <v>2034.7666666666673</v>
      </c>
      <c r="U12" s="5">
        <f>T12/(K12-M12)</f>
        <v>0.11944787424932936</v>
      </c>
      <c r="V12" s="3">
        <f>T12+P12+Q12</f>
        <v>6194.4916666666677</v>
      </c>
      <c r="W12" s="5">
        <f>V12/(K12-M12)</f>
        <v>0.36363818700187661</v>
      </c>
      <c r="X12" s="8"/>
    </row>
    <row r="13" spans="1:26">
      <c r="A13" t="s">
        <v>28</v>
      </c>
      <c r="C13" s="4"/>
      <c r="D13" s="4" t="s">
        <v>29</v>
      </c>
      <c r="E13" s="4"/>
      <c r="F13" s="4">
        <v>4</v>
      </c>
      <c r="G13" s="7">
        <f>F13/12</f>
        <v>0.33333333333333331</v>
      </c>
      <c r="H13" s="3">
        <v>250000</v>
      </c>
      <c r="I13" s="3">
        <f>H13*G13</f>
        <v>83333.333333333328</v>
      </c>
      <c r="J13" s="5">
        <f>VLOOKUP(D13,Premissas_COGS!C:F,4,0)</f>
        <v>0.1724</v>
      </c>
      <c r="K13" s="6">
        <f>I13-(J13*I13)</f>
        <v>68966.666666666657</v>
      </c>
      <c r="M13" s="6">
        <f>$M$9*K13</f>
        <v>3448.333333333333</v>
      </c>
      <c r="O13" s="3">
        <f>VLOOKUP(D13,Premissas_COGS!C:L,9,0)*G13</f>
        <v>44064.799999999996</v>
      </c>
      <c r="P13" s="3">
        <f>VLOOKUP(D13,Premissas_COGS!C:L,10,0)*G13</f>
        <v>15416.666666666666</v>
      </c>
      <c r="Q13" s="3">
        <f>VLOOKUP(D13,Premissas_COGS!C:M,11,0)*G13</f>
        <v>2185.1999999999998</v>
      </c>
      <c r="R13" s="6">
        <f>SUM(O13:Q13)</f>
        <v>61666.666666666657</v>
      </c>
      <c r="T13" s="6">
        <f>K13-R13-M13</f>
        <v>3851.666666666667</v>
      </c>
      <c r="U13" s="5">
        <f>T13/(K13-M13)</f>
        <v>5.8787616697616459E-2</v>
      </c>
      <c r="V13" s="3">
        <f>T13+P13+Q13</f>
        <v>21453.533333333333</v>
      </c>
      <c r="W13" s="5">
        <f>V13/(K13-M13)</f>
        <v>0.32744320927984538</v>
      </c>
      <c r="X13" s="8"/>
    </row>
    <row r="14" spans="1:26">
      <c r="A14" t="s">
        <v>28</v>
      </c>
      <c r="C14" s="4"/>
      <c r="D14" s="4" t="s">
        <v>27</v>
      </c>
      <c r="E14" s="4"/>
      <c r="F14" s="4">
        <v>5</v>
      </c>
      <c r="G14" s="7">
        <f>F14/12</f>
        <v>0.41666666666666669</v>
      </c>
      <c r="H14" s="3">
        <v>350000</v>
      </c>
      <c r="I14" s="3">
        <f>H14*G14</f>
        <v>145833.33333333334</v>
      </c>
      <c r="J14" s="5">
        <f>VLOOKUP(D14,Premissas_COGS!C:F,4,0)</f>
        <v>0.1724</v>
      </c>
      <c r="K14" s="6">
        <f>I14-(J14*I14)</f>
        <v>120691.66666666667</v>
      </c>
      <c r="M14" s="6">
        <f>$M$9*K14</f>
        <v>6034.5833333333339</v>
      </c>
      <c r="O14" s="3">
        <f>VLOOKUP(D14,Premissas_COGS!C:L,9,0)*G14</f>
        <v>56131.0625</v>
      </c>
      <c r="P14" s="3">
        <f>VLOOKUP(D14,Premissas_COGS!C:L,10,0)*G14</f>
        <v>19393.229166666668</v>
      </c>
      <c r="Q14" s="3">
        <f>VLOOKUP(D14,Premissas_COGS!C:M,11,0)*G14</f>
        <v>2048.625</v>
      </c>
      <c r="R14" s="6">
        <f>SUM(O14:Q14)</f>
        <v>77572.916666666672</v>
      </c>
      <c r="T14" s="6">
        <f>K14-R14-M14</f>
        <v>37084.166666666664</v>
      </c>
      <c r="U14" s="5">
        <f>T14/(K14-M14)</f>
        <v>0.32343546153930008</v>
      </c>
      <c r="V14" s="3">
        <f>T14+P14+Q14</f>
        <v>58526.020833333328</v>
      </c>
      <c r="W14" s="5">
        <f>V14/(K14-M14)</f>
        <v>0.51044400513124266</v>
      </c>
      <c r="X14" s="8"/>
    </row>
    <row r="15" spans="1:26">
      <c r="G15" s="12"/>
      <c r="J15" s="13"/>
      <c r="M15" s="1"/>
      <c r="O15" s="1"/>
      <c r="P15" s="1"/>
      <c r="Q15" s="1"/>
      <c r="T15" s="1"/>
      <c r="U15" s="1"/>
      <c r="V15" s="1"/>
      <c r="W15" s="1"/>
      <c r="X15" s="8"/>
    </row>
    <row r="16" spans="1:26">
      <c r="M16" s="10">
        <f>Premissas_COGS!I16</f>
        <v>0.05</v>
      </c>
      <c r="X16" s="8"/>
    </row>
    <row r="17" spans="1:24" ht="36">
      <c r="C17" s="169" t="s">
        <v>3</v>
      </c>
      <c r="D17" s="169"/>
      <c r="E17" s="169"/>
      <c r="F17" s="163" t="s">
        <v>26</v>
      </c>
      <c r="G17" s="163" t="s">
        <v>25</v>
      </c>
      <c r="H17" s="164" t="s">
        <v>24</v>
      </c>
      <c r="I17" s="165" t="s">
        <v>23</v>
      </c>
      <c r="J17" s="165" t="s">
        <v>22</v>
      </c>
      <c r="K17" s="165" t="s">
        <v>21</v>
      </c>
      <c r="L17" s="157"/>
      <c r="M17" s="166" t="s">
        <v>20</v>
      </c>
      <c r="N17" s="157"/>
      <c r="O17" s="167" t="s">
        <v>19</v>
      </c>
      <c r="P17" s="166" t="s">
        <v>18</v>
      </c>
      <c r="Q17" s="167" t="s">
        <v>17</v>
      </c>
      <c r="R17" s="167" t="s">
        <v>16</v>
      </c>
      <c r="S17" s="157"/>
      <c r="T17" s="168" t="s">
        <v>15</v>
      </c>
      <c r="U17" s="161" t="s">
        <v>14</v>
      </c>
      <c r="V17" s="168" t="s">
        <v>13</v>
      </c>
      <c r="W17" s="161"/>
      <c r="X17" s="8"/>
    </row>
    <row r="18" spans="1:24">
      <c r="A18" t="s">
        <v>3</v>
      </c>
      <c r="C18" s="4"/>
      <c r="D18" s="4" t="s">
        <v>12</v>
      </c>
      <c r="E18" s="4"/>
      <c r="F18" s="4">
        <v>3</v>
      </c>
      <c r="G18" s="7">
        <f>F18/12</f>
        <v>0.25</v>
      </c>
      <c r="H18" s="3">
        <f>VLOOKUP(D18,Premissas_COGS!C:E,3,0)</f>
        <v>1050000</v>
      </c>
      <c r="I18" s="3">
        <f>H18*G18</f>
        <v>262500</v>
      </c>
      <c r="J18" s="5">
        <f>VLOOKUP(D18,Premissas_COGS!C:F,4,0)</f>
        <v>0.1724</v>
      </c>
      <c r="K18" s="6">
        <f>I18-(J18*I18)</f>
        <v>217245</v>
      </c>
      <c r="M18" s="3">
        <f>$M$16*K18</f>
        <v>10862.25</v>
      </c>
      <c r="O18" s="3">
        <f>VLOOKUP(D18,Premissas_COGS!C:L,9,0)*G18</f>
        <v>102052.20000000001</v>
      </c>
      <c r="P18" s="3">
        <f>VLOOKUP(D18,Premissas_COGS!C:L,10,0)*G18</f>
        <v>34427.125</v>
      </c>
      <c r="Q18" s="3">
        <f>VLOOKUP(D18,Premissas_COGS!C:M,11,0)*G18</f>
        <v>1229.175</v>
      </c>
      <c r="R18" s="6">
        <f>SUM(O18:Q18)</f>
        <v>137708.5</v>
      </c>
      <c r="T18" s="6">
        <f>K18-R18-M18</f>
        <v>68674.25</v>
      </c>
      <c r="U18" s="5">
        <f>T18/(K18-M18)</f>
        <v>0.33275188938998052</v>
      </c>
      <c r="V18" s="3">
        <f>T18+P18+Q18</f>
        <v>104330.55</v>
      </c>
      <c r="W18" s="5">
        <f>V18/(K18-M18)</f>
        <v>0.50551972003474133</v>
      </c>
      <c r="X18" s="8"/>
    </row>
    <row r="19" spans="1:24">
      <c r="A19" t="s">
        <v>3</v>
      </c>
      <c r="C19" s="4"/>
      <c r="D19" s="4" t="s">
        <v>11</v>
      </c>
      <c r="E19" s="4"/>
      <c r="F19" s="4">
        <v>3</v>
      </c>
      <c r="G19" s="7">
        <f>F19/12</f>
        <v>0.25</v>
      </c>
      <c r="H19" s="3">
        <f>VLOOKUP(D19,Premissas_COGS!C:E,3,0)</f>
        <v>420000</v>
      </c>
      <c r="I19" s="3">
        <f>H19*G19</f>
        <v>105000</v>
      </c>
      <c r="J19" s="5">
        <f>VLOOKUP(D19,Premissas_COGS!C:F,4,0)</f>
        <v>0.1724</v>
      </c>
      <c r="K19" s="6">
        <f>I19-(J19*I19)</f>
        <v>86898</v>
      </c>
      <c r="M19" s="3">
        <f>$M$16*K19</f>
        <v>4344.9000000000005</v>
      </c>
      <c r="O19" s="3">
        <f>VLOOKUP(D19,Premissas_COGS!C:L,9,0)*G19</f>
        <v>45670.35</v>
      </c>
      <c r="P19" s="3">
        <f>VLOOKUP(D19,Premissas_COGS!C:L,10,0)*G19</f>
        <v>15769.75</v>
      </c>
      <c r="Q19" s="3">
        <f>VLOOKUP(D19,Premissas_COGS!C:M,11,0)*G19</f>
        <v>1638.9</v>
      </c>
      <c r="R19" s="6">
        <f>SUM(O19:Q19)</f>
        <v>63079</v>
      </c>
      <c r="T19" s="6">
        <f>K19-R19-M19</f>
        <v>19474.099999999999</v>
      </c>
      <c r="U19" s="5">
        <f>T19/(K19-M19)</f>
        <v>0.23589786452598385</v>
      </c>
      <c r="V19" s="3">
        <f>T19+P19+Q19</f>
        <v>36882.75</v>
      </c>
      <c r="W19" s="5">
        <f>V19/(K19-M19)</f>
        <v>0.44677607503534084</v>
      </c>
      <c r="X19" s="8"/>
    </row>
    <row r="20" spans="1:24">
      <c r="A20" t="s">
        <v>3</v>
      </c>
      <c r="C20" s="4"/>
      <c r="D20" s="4" t="s">
        <v>10</v>
      </c>
      <c r="E20" s="4"/>
      <c r="F20" s="4">
        <v>3</v>
      </c>
      <c r="G20" s="7">
        <f>F20/12</f>
        <v>0.25</v>
      </c>
      <c r="H20" s="3">
        <f>VLOOKUP(D20,Premissas_COGS!C:E,3,0)</f>
        <v>500000</v>
      </c>
      <c r="I20" s="3">
        <f>H20*G20</f>
        <v>125000</v>
      </c>
      <c r="J20" s="5">
        <f>VLOOKUP(D20,Premissas_COGS!C:F,4,0)</f>
        <v>0.1724</v>
      </c>
      <c r="K20" s="6">
        <f>I20-(J20*I20)</f>
        <v>103450</v>
      </c>
      <c r="M20" s="3">
        <f>$M$16*K20</f>
        <v>5172.5</v>
      </c>
      <c r="O20" s="3">
        <f>VLOOKUP(D20,Premissas_COGS!C:L,9,0)*G20</f>
        <v>54484.162500000006</v>
      </c>
      <c r="P20" s="3">
        <f>VLOOKUP(D20,Premissas_COGS!C:L,10,0)*G20</f>
        <v>18707.6875</v>
      </c>
      <c r="Q20" s="3">
        <f>VLOOKUP(D20,Premissas_COGS!C:M,11,0)*G20</f>
        <v>1638.9</v>
      </c>
      <c r="R20" s="6">
        <f>SUM(O20:Q20)</f>
        <v>74830.75</v>
      </c>
      <c r="T20" s="6">
        <f>K20-R20-M20</f>
        <v>23446.75</v>
      </c>
      <c r="U20" s="5">
        <f>T20/(K20-M20)</f>
        <v>0.23857698862913687</v>
      </c>
      <c r="V20" s="3">
        <f>T20+P20+Q20</f>
        <v>43793.337500000001</v>
      </c>
      <c r="W20" s="5">
        <f>V20/(K20-M20)</f>
        <v>0.44560898985016917</v>
      </c>
      <c r="X20" s="8"/>
    </row>
    <row r="21" spans="1:24">
      <c r="A21" t="s">
        <v>3</v>
      </c>
      <c r="C21" s="4" t="s">
        <v>9</v>
      </c>
      <c r="D21" s="4"/>
      <c r="E21" s="4"/>
      <c r="F21" s="4"/>
      <c r="G21" s="7"/>
      <c r="H21" s="3"/>
      <c r="I21" s="3"/>
      <c r="J21" s="5"/>
      <c r="K21" s="6"/>
      <c r="M21" s="3"/>
      <c r="O21" s="3"/>
      <c r="P21" s="3"/>
      <c r="Q21" s="3"/>
      <c r="R21" s="4"/>
      <c r="T21" s="6"/>
      <c r="U21" s="5"/>
      <c r="V21" s="3"/>
      <c r="W21" s="5"/>
      <c r="X21" s="8"/>
    </row>
    <row r="22" spans="1:24">
      <c r="A22" t="s">
        <v>3</v>
      </c>
      <c r="C22" s="4"/>
      <c r="D22" s="4" t="s">
        <v>2</v>
      </c>
      <c r="E22" s="4"/>
      <c r="F22" s="4">
        <v>7</v>
      </c>
      <c r="G22" s="7">
        <f t="shared" ref="G22:G29" si="0">F22/12</f>
        <v>0.58333333333333337</v>
      </c>
      <c r="H22" s="3">
        <f>VLOOKUP(D22,Premissas_COGS!C:E,3,0)</f>
        <v>140000</v>
      </c>
      <c r="I22" s="3">
        <f t="shared" ref="I22:I29" si="1">H22*G22</f>
        <v>81666.666666666672</v>
      </c>
      <c r="J22" s="5">
        <f>VLOOKUP(D22,Premissas_COGS!C:F,4,0)</f>
        <v>0.1724</v>
      </c>
      <c r="K22" s="6">
        <f t="shared" ref="K22:K29" si="2">I22-(J22*I22)</f>
        <v>67587.333333333343</v>
      </c>
      <c r="M22" s="3">
        <f t="shared" ref="M22:M29" si="3">$M$16*K22</f>
        <v>3379.3666666666672</v>
      </c>
      <c r="O22" s="3">
        <f>VLOOKUP(D22,Premissas_COGS!C:L,9,0)*G22</f>
        <v>33758.550000000003</v>
      </c>
      <c r="P22" s="3">
        <f>VLOOKUP(D22,Premissas_COGS!C:L,10,0)*G22</f>
        <v>12208.875</v>
      </c>
      <c r="Q22" s="3">
        <f>VLOOKUP(D22,Premissas_COGS!C:M,11,0)*G22</f>
        <v>2868.0750000000003</v>
      </c>
      <c r="R22" s="6">
        <f t="shared" ref="R22:R29" si="4">SUM(O22:Q22)</f>
        <v>48835.5</v>
      </c>
      <c r="T22" s="6">
        <f t="shared" ref="T22:T29" si="5">K22-R22-M22</f>
        <v>15372.466666666676</v>
      </c>
      <c r="U22" s="5">
        <f t="shared" ref="U22:U29" si="6">T22/(K22-M22)</f>
        <v>0.23941681172481724</v>
      </c>
      <c r="V22" s="3">
        <f t="shared" ref="V22:V29" si="7">T22+P22+Q22</f>
        <v>30449.416666666675</v>
      </c>
      <c r="W22" s="5">
        <f t="shared" ref="W22:W29" si="8">V22/(K22-M22)</f>
        <v>0.47423113123553212</v>
      </c>
      <c r="X22" s="8"/>
    </row>
    <row r="23" spans="1:24">
      <c r="A23" t="s">
        <v>3</v>
      </c>
      <c r="C23" s="4"/>
      <c r="D23" s="4" t="s">
        <v>1</v>
      </c>
      <c r="E23" s="4"/>
      <c r="F23" s="4">
        <v>7</v>
      </c>
      <c r="G23" s="7">
        <f t="shared" si="0"/>
        <v>0.58333333333333337</v>
      </c>
      <c r="H23" s="3">
        <f>VLOOKUP(D23,Premissas_COGS!C:E,3,0)</f>
        <v>242000</v>
      </c>
      <c r="I23" s="3">
        <f t="shared" si="1"/>
        <v>141166.66666666669</v>
      </c>
      <c r="J23" s="5">
        <f>VLOOKUP(D23,Premissas_COGS!C:F,4,0)</f>
        <v>0.1724</v>
      </c>
      <c r="K23" s="6">
        <f t="shared" si="2"/>
        <v>116829.53333333335</v>
      </c>
      <c r="M23" s="3">
        <f t="shared" si="3"/>
        <v>5841.4766666666683</v>
      </c>
      <c r="O23" s="3">
        <f>VLOOKUP(D23,Premissas_COGS!C:L,9,0)*G23</f>
        <v>59610.862499999996</v>
      </c>
      <c r="P23" s="3">
        <f>VLOOKUP(D23,Premissas_COGS!C:L,10,0)*G23</f>
        <v>20826.3125</v>
      </c>
      <c r="Q23" s="3">
        <f>VLOOKUP(D23,Premissas_COGS!C:M,11,0)*G23</f>
        <v>2868.0750000000003</v>
      </c>
      <c r="R23" s="6">
        <f t="shared" si="4"/>
        <v>83305.249999999985</v>
      </c>
      <c r="T23" s="6">
        <f t="shared" si="5"/>
        <v>27682.8066666667</v>
      </c>
      <c r="U23" s="5">
        <f t="shared" si="6"/>
        <v>0.24942149180796266</v>
      </c>
      <c r="V23" s="3">
        <f t="shared" si="7"/>
        <v>51377.194166666697</v>
      </c>
      <c r="W23" s="5">
        <f t="shared" si="8"/>
        <v>0.46290741283063602</v>
      </c>
      <c r="X23" s="8"/>
    </row>
    <row r="24" spans="1:24">
      <c r="A24" t="s">
        <v>3</v>
      </c>
      <c r="C24" s="4"/>
      <c r="D24" s="4" t="s">
        <v>8</v>
      </c>
      <c r="E24" s="4"/>
      <c r="F24" s="4">
        <v>2</v>
      </c>
      <c r="G24" s="7">
        <f t="shared" si="0"/>
        <v>0.16666666666666666</v>
      </c>
      <c r="H24" s="3">
        <f>VLOOKUP(D24,Premissas_COGS!C:E,3,0)</f>
        <v>220000</v>
      </c>
      <c r="I24" s="3">
        <f t="shared" si="1"/>
        <v>36666.666666666664</v>
      </c>
      <c r="J24" s="5">
        <f>VLOOKUP(D24,Premissas_COGS!C:F,4,0)</f>
        <v>0.1724</v>
      </c>
      <c r="K24" s="6">
        <f t="shared" si="2"/>
        <v>30345.333333333332</v>
      </c>
      <c r="M24" s="3">
        <f t="shared" si="3"/>
        <v>1517.2666666666667</v>
      </c>
      <c r="O24" s="3">
        <f>VLOOKUP(D24,Premissas_COGS!C:L,9,0)*G24</f>
        <v>15702.024999999998</v>
      </c>
      <c r="P24" s="3">
        <f>VLOOKUP(D24,Premissas_COGS!C:L,10,0)*G24</f>
        <v>5370.583333333333</v>
      </c>
      <c r="Q24" s="3">
        <f>VLOOKUP(D24,Premissas_COGS!C:M,11,0)*G24</f>
        <v>409.72499999999997</v>
      </c>
      <c r="R24" s="6">
        <f t="shared" si="4"/>
        <v>21482.333333333328</v>
      </c>
      <c r="T24" s="6">
        <f t="shared" si="5"/>
        <v>7345.7333333333372</v>
      </c>
      <c r="U24" s="5">
        <f t="shared" si="6"/>
        <v>0.25481186158859087</v>
      </c>
      <c r="V24" s="3">
        <f t="shared" si="7"/>
        <v>13126.04166666667</v>
      </c>
      <c r="W24" s="5">
        <f t="shared" si="8"/>
        <v>0.45532160787750836</v>
      </c>
      <c r="X24" s="8"/>
    </row>
    <row r="25" spans="1:24">
      <c r="A25" t="s">
        <v>3</v>
      </c>
      <c r="C25" s="4"/>
      <c r="D25" s="4" t="s">
        <v>7</v>
      </c>
      <c r="E25" s="4"/>
      <c r="F25" s="4">
        <v>2</v>
      </c>
      <c r="G25" s="7">
        <f t="shared" si="0"/>
        <v>0.16666666666666666</v>
      </c>
      <c r="H25" s="3">
        <f>VLOOKUP(D25,Premissas_COGS!C:E,3,0)</f>
        <v>220000</v>
      </c>
      <c r="I25" s="3">
        <f t="shared" si="1"/>
        <v>36666.666666666664</v>
      </c>
      <c r="J25" s="5">
        <f>VLOOKUP(D25,Premissas_COGS!C:F,4,0)</f>
        <v>0.1724</v>
      </c>
      <c r="K25" s="6">
        <f t="shared" si="2"/>
        <v>30345.333333333332</v>
      </c>
      <c r="M25" s="3">
        <f t="shared" si="3"/>
        <v>1517.2666666666667</v>
      </c>
      <c r="O25" s="3">
        <f>VLOOKUP(D25,Premissas_COGS!C:L,9,0)*G25</f>
        <v>15702.024999999998</v>
      </c>
      <c r="P25" s="3">
        <f>VLOOKUP(D25,Premissas_COGS!C:L,10,0)*G25</f>
        <v>5370.583333333333</v>
      </c>
      <c r="Q25" s="3">
        <f>VLOOKUP(D25,Premissas_COGS!C:M,11,0)*G25</f>
        <v>409.72499999999997</v>
      </c>
      <c r="R25" s="6">
        <f t="shared" si="4"/>
        <v>21482.333333333328</v>
      </c>
      <c r="T25" s="6">
        <f t="shared" si="5"/>
        <v>7345.7333333333372</v>
      </c>
      <c r="U25" s="5">
        <f t="shared" si="6"/>
        <v>0.25481186158859087</v>
      </c>
      <c r="V25" s="3">
        <f t="shared" si="7"/>
        <v>13126.04166666667</v>
      </c>
      <c r="W25" s="5">
        <f t="shared" si="8"/>
        <v>0.45532160787750836</v>
      </c>
      <c r="X25" s="8"/>
    </row>
    <row r="26" spans="1:24">
      <c r="A26" t="s">
        <v>3</v>
      </c>
      <c r="C26" s="4"/>
      <c r="D26" s="4" t="s">
        <v>6</v>
      </c>
      <c r="E26" s="4"/>
      <c r="F26" s="4">
        <v>5</v>
      </c>
      <c r="G26" s="7">
        <f t="shared" si="0"/>
        <v>0.41666666666666669</v>
      </c>
      <c r="H26" s="3">
        <f>VLOOKUP(D26,Premissas_COGS!C:E,3,0)</f>
        <v>113000</v>
      </c>
      <c r="I26" s="3">
        <f t="shared" si="1"/>
        <v>47083.333333333336</v>
      </c>
      <c r="J26" s="5">
        <f>VLOOKUP(D26,Premissas_COGS!C:F,4,0)</f>
        <v>0.1724</v>
      </c>
      <c r="K26" s="6">
        <f t="shared" si="2"/>
        <v>38966.166666666672</v>
      </c>
      <c r="M26" s="3">
        <f t="shared" si="3"/>
        <v>1948.3083333333336</v>
      </c>
      <c r="O26" s="3">
        <f>VLOOKUP(D26,Premissas_COGS!C:L,9,0)*G26</f>
        <v>19448.625</v>
      </c>
      <c r="P26" s="3">
        <f>VLOOKUP(D26,Premissas_COGS!C:L,10,0)*G26</f>
        <v>6938.125</v>
      </c>
      <c r="Q26" s="3">
        <f>VLOOKUP(D26,Premissas_COGS!C:M,11,0)*G26</f>
        <v>1365.7500000000002</v>
      </c>
      <c r="R26" s="6">
        <f t="shared" si="4"/>
        <v>27752.5</v>
      </c>
      <c r="T26" s="6">
        <f t="shared" si="5"/>
        <v>9265.3583333333372</v>
      </c>
      <c r="U26" s="5">
        <f t="shared" si="6"/>
        <v>0.25029428363742462</v>
      </c>
      <c r="V26" s="3">
        <f t="shared" si="7"/>
        <v>17569.233333333337</v>
      </c>
      <c r="W26" s="5">
        <f t="shared" si="8"/>
        <v>0.47461506754735278</v>
      </c>
      <c r="X26" s="8"/>
    </row>
    <row r="27" spans="1:24">
      <c r="A27" t="s">
        <v>3</v>
      </c>
      <c r="C27" s="4"/>
      <c r="D27" s="4" t="s">
        <v>5</v>
      </c>
      <c r="E27" s="4"/>
      <c r="F27" s="4">
        <v>5</v>
      </c>
      <c r="G27" s="7">
        <f t="shared" si="0"/>
        <v>0.41666666666666669</v>
      </c>
      <c r="H27" s="3">
        <f>VLOOKUP(D27,Premissas_COGS!C:E,3,0)</f>
        <v>127000</v>
      </c>
      <c r="I27" s="3">
        <f t="shared" si="1"/>
        <v>52916.666666666672</v>
      </c>
      <c r="J27" s="5">
        <f>VLOOKUP(D27,Premissas_COGS!C:F,4,0)</f>
        <v>0.1724</v>
      </c>
      <c r="K27" s="6">
        <f t="shared" si="2"/>
        <v>43793.833333333336</v>
      </c>
      <c r="M27" s="3">
        <f t="shared" si="3"/>
        <v>2189.6916666666671</v>
      </c>
      <c r="O27" s="3">
        <f>VLOOKUP(D27,Premissas_COGS!C:L,9,0)*G27</f>
        <v>21925.5</v>
      </c>
      <c r="P27" s="3">
        <f>VLOOKUP(D27,Premissas_COGS!C:L,10,0)*G27</f>
        <v>7763.75</v>
      </c>
      <c r="Q27" s="3">
        <f>VLOOKUP(D27,Premissas_COGS!C:M,11,0)*G27</f>
        <v>1365.7500000000002</v>
      </c>
      <c r="R27" s="6">
        <f t="shared" si="4"/>
        <v>31055</v>
      </c>
      <c r="T27" s="6">
        <f t="shared" si="5"/>
        <v>10549.141666666668</v>
      </c>
      <c r="U27" s="5">
        <f t="shared" si="6"/>
        <v>0.25355989197389606</v>
      </c>
      <c r="V27" s="3">
        <f t="shared" si="7"/>
        <v>19678.64166666667</v>
      </c>
      <c r="W27" s="5">
        <f t="shared" si="8"/>
        <v>0.4729971795676593</v>
      </c>
      <c r="X27" s="8"/>
    </row>
    <row r="28" spans="1:24">
      <c r="A28" t="s">
        <v>3</v>
      </c>
      <c r="C28" s="4"/>
      <c r="D28" s="4" t="s">
        <v>4</v>
      </c>
      <c r="E28" s="4"/>
      <c r="F28" s="4">
        <v>2</v>
      </c>
      <c r="G28" s="7">
        <f t="shared" si="0"/>
        <v>0.16666666666666666</v>
      </c>
      <c r="H28" s="3">
        <f>VLOOKUP(D28,Premissas_COGS!C:E,3,0)</f>
        <v>252000</v>
      </c>
      <c r="I28" s="3">
        <f t="shared" si="1"/>
        <v>42000</v>
      </c>
      <c r="J28" s="5">
        <f>VLOOKUP(D28,Premissas_COGS!C:F,4,0)</f>
        <v>0.1724</v>
      </c>
      <c r="K28" s="6">
        <f t="shared" si="2"/>
        <v>34759.199999999997</v>
      </c>
      <c r="M28" s="3">
        <f t="shared" si="3"/>
        <v>1737.96</v>
      </c>
      <c r="O28" s="3">
        <f>VLOOKUP(D28,Premissas_COGS!C:L,9,0)*G28</f>
        <v>17255.549999999996</v>
      </c>
      <c r="P28" s="3">
        <f>VLOOKUP(D28,Premissas_COGS!C:L,10,0)*G28</f>
        <v>6025</v>
      </c>
      <c r="Q28" s="3">
        <f>VLOOKUP(D28,Premissas_COGS!C:M,11,0)*G28</f>
        <v>819.44999999999993</v>
      </c>
      <c r="R28" s="6">
        <f t="shared" si="4"/>
        <v>24099.999999999996</v>
      </c>
      <c r="T28" s="6">
        <f t="shared" si="5"/>
        <v>8921.2400000000016</v>
      </c>
      <c r="U28" s="5">
        <f t="shared" si="6"/>
        <v>0.27016671693734101</v>
      </c>
      <c r="V28" s="3">
        <f t="shared" si="7"/>
        <v>15765.690000000002</v>
      </c>
      <c r="W28" s="5">
        <f t="shared" si="8"/>
        <v>0.47744088350407204</v>
      </c>
      <c r="X28" s="8"/>
    </row>
    <row r="29" spans="1:24">
      <c r="A29" t="s">
        <v>3</v>
      </c>
      <c r="C29" s="4"/>
      <c r="D29" s="4" t="s">
        <v>0</v>
      </c>
      <c r="E29" s="4"/>
      <c r="F29" s="4">
        <v>6</v>
      </c>
      <c r="G29" s="7">
        <f t="shared" si="0"/>
        <v>0.5</v>
      </c>
      <c r="H29" s="3">
        <f>VLOOKUP(D29,Premissas_COGS!C:E,3,0)</f>
        <v>50000</v>
      </c>
      <c r="I29" s="3">
        <f t="shared" si="1"/>
        <v>25000</v>
      </c>
      <c r="J29" s="5">
        <f>VLOOKUP(D29,Premissas_COGS!C:F,4,0)</f>
        <v>0.1724</v>
      </c>
      <c r="K29" s="6">
        <f t="shared" si="2"/>
        <v>20690</v>
      </c>
      <c r="M29" s="3">
        <f t="shared" si="3"/>
        <v>1034.5</v>
      </c>
      <c r="O29" s="3">
        <f>VLOOKUP(D29,Premissas_COGS!C:L,9,0)*G29</f>
        <v>10993.05</v>
      </c>
      <c r="P29" s="3">
        <f>VLOOKUP(D29,Premissas_COGS!C:L,10,0)*G29</f>
        <v>3937.5</v>
      </c>
      <c r="Q29" s="3">
        <f>VLOOKUP(D29,Premissas_COGS!C:M,11,0)*G29</f>
        <v>819.45</v>
      </c>
      <c r="R29" s="6">
        <f t="shared" si="4"/>
        <v>15750</v>
      </c>
      <c r="T29" s="6">
        <f t="shared" si="5"/>
        <v>3905.5</v>
      </c>
      <c r="U29" s="5">
        <f t="shared" si="6"/>
        <v>0.19869756556688967</v>
      </c>
      <c r="V29" s="3">
        <f t="shared" si="7"/>
        <v>8662.4500000000007</v>
      </c>
      <c r="W29" s="5">
        <f t="shared" si="8"/>
        <v>0.44071379512095854</v>
      </c>
      <c r="X29" s="8"/>
    </row>
  </sheetData>
  <pageMargins left="0.25" right="0.25" top="0.75" bottom="0.75" header="0.3" footer="0.3"/>
  <pageSetup paperSize="8" scale="9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00A1-B2F6-484D-8683-4311F33B4B2D}">
  <sheetPr>
    <tabColor theme="7" tint="0.79998168889431442"/>
    <pageSetUpPr fitToPage="1"/>
  </sheetPr>
  <dimension ref="B1:S29"/>
  <sheetViews>
    <sheetView showGridLines="0" zoomScaleNormal="100" workbookViewId="0"/>
  </sheetViews>
  <sheetFormatPr defaultRowHeight="14.4"/>
  <cols>
    <col min="1" max="1" width="2" customWidth="1"/>
    <col min="2" max="2" width="1.6640625" customWidth="1"/>
    <col min="3" max="3" width="2.5546875" customWidth="1"/>
    <col min="4" max="4" width="13.33203125" customWidth="1"/>
    <col min="5" max="5" width="12.5546875" style="1" bestFit="1" customWidth="1"/>
    <col min="6" max="6" width="8.33203125" style="1" customWidth="1"/>
    <col min="7" max="7" width="10.6640625" style="1" bestFit="1" customWidth="1"/>
    <col min="8" max="8" width="1.33203125" customWidth="1"/>
    <col min="9" max="9" width="8.88671875" style="16"/>
    <col min="10" max="10" width="1.33203125" customWidth="1"/>
    <col min="11" max="11" width="12.33203125" customWidth="1"/>
    <col min="12" max="12" width="10.6640625" customWidth="1"/>
    <col min="14" max="14" width="10.44140625" customWidth="1"/>
    <col min="15" max="15" width="1.33203125" customWidth="1"/>
    <col min="16" max="16" width="11.6640625" customWidth="1"/>
    <col min="17" max="17" width="8.5546875" customWidth="1"/>
    <col min="18" max="18" width="11.33203125" customWidth="1"/>
    <col min="19" max="19" width="8" customWidth="1"/>
  </cols>
  <sheetData>
    <row r="1" spans="2:19">
      <c r="B1" s="30" t="s">
        <v>41</v>
      </c>
      <c r="C1" s="29"/>
      <c r="E1" s="27">
        <v>45901</v>
      </c>
      <c r="F1" s="27"/>
      <c r="G1" s="26"/>
    </row>
    <row r="2" spans="2:19" ht="15" thickBot="1">
      <c r="B2" s="21" t="s">
        <v>39</v>
      </c>
      <c r="C2" s="20"/>
      <c r="D2" s="19"/>
      <c r="E2" s="18" t="s">
        <v>38</v>
      </c>
      <c r="F2" s="18"/>
      <c r="G2" s="17"/>
    </row>
    <row r="3" spans="2:19">
      <c r="I3" s="11">
        <v>8.9999999999999993E-3</v>
      </c>
      <c r="K3" s="16"/>
      <c r="L3" s="10"/>
      <c r="M3" s="10"/>
    </row>
    <row r="4" spans="2:19" s="9" customFormat="1" ht="36">
      <c r="B4" s="154" t="s">
        <v>37</v>
      </c>
      <c r="C4" s="155"/>
      <c r="D4" s="155"/>
      <c r="E4" s="156" t="s">
        <v>49</v>
      </c>
      <c r="F4" s="156" t="s">
        <v>22</v>
      </c>
      <c r="G4" s="156" t="s">
        <v>48</v>
      </c>
      <c r="H4" s="157"/>
      <c r="I4" s="158" t="s">
        <v>20</v>
      </c>
      <c r="J4" s="157"/>
      <c r="K4" s="159" t="s">
        <v>46</v>
      </c>
      <c r="L4" s="159" t="s">
        <v>45</v>
      </c>
      <c r="M4" s="159" t="s">
        <v>44</v>
      </c>
      <c r="N4" s="159" t="s">
        <v>43</v>
      </c>
      <c r="O4" s="157"/>
      <c r="P4" s="160" t="s">
        <v>15</v>
      </c>
      <c r="Q4" s="161" t="s">
        <v>42</v>
      </c>
      <c r="R4" s="160" t="s">
        <v>13</v>
      </c>
      <c r="S4" s="161" t="s">
        <v>42</v>
      </c>
    </row>
    <row r="5" spans="2:19">
      <c r="B5" s="4"/>
      <c r="C5" s="4" t="s">
        <v>36</v>
      </c>
      <c r="D5" s="4"/>
      <c r="E5" s="3">
        <v>400000</v>
      </c>
      <c r="F5" s="5">
        <v>0.2354</v>
      </c>
      <c r="G5" s="3">
        <f>E5*(1-F5)</f>
        <v>305840</v>
      </c>
      <c r="I5" s="3">
        <f>$I$3*G5</f>
        <v>2752.56</v>
      </c>
      <c r="K5" s="3">
        <v>226680</v>
      </c>
      <c r="L5" s="3"/>
      <c r="M5" s="3"/>
      <c r="N5" s="3">
        <f>SUM(K5:M5)</f>
        <v>226680</v>
      </c>
      <c r="P5" s="3">
        <f>G5-I5-N5</f>
        <v>76407.44</v>
      </c>
      <c r="Q5" s="5">
        <f>P5/(G5-I5)</f>
        <v>0.25209701860294836</v>
      </c>
      <c r="R5" s="3">
        <f>P5+L5+M5</f>
        <v>76407.44</v>
      </c>
      <c r="S5" s="5">
        <f>R5/(G5-I5)</f>
        <v>0.25209701860294836</v>
      </c>
    </row>
    <row r="6" spans="2:19">
      <c r="B6" s="4"/>
      <c r="C6" s="4" t="s">
        <v>34</v>
      </c>
      <c r="D6" s="4"/>
      <c r="E6" s="3">
        <v>300000</v>
      </c>
      <c r="F6" s="5">
        <v>0.2354</v>
      </c>
      <c r="G6" s="3">
        <f>E6*(1-F6)</f>
        <v>229379.99999999997</v>
      </c>
      <c r="I6" s="3">
        <f>$I$3*G6</f>
        <v>2064.4199999999996</v>
      </c>
      <c r="K6" s="3">
        <v>102006</v>
      </c>
      <c r="L6" s="3">
        <v>34002</v>
      </c>
      <c r="M6" s="3"/>
      <c r="N6" s="3">
        <f>SUM(K6:M6)</f>
        <v>136008</v>
      </c>
      <c r="P6" s="3">
        <f>G6-I6-N6</f>
        <v>91307.579999999958</v>
      </c>
      <c r="Q6" s="5">
        <f>P6/(G6-I6)</f>
        <v>0.40167761488235859</v>
      </c>
      <c r="R6" s="3">
        <f>P6+L6+M6</f>
        <v>125309.57999999996</v>
      </c>
      <c r="S6" s="5">
        <f>R6/(G6-I6)</f>
        <v>0.55125821116176899</v>
      </c>
    </row>
    <row r="7" spans="2:19">
      <c r="B7" s="4"/>
      <c r="C7" s="4" t="s">
        <v>33</v>
      </c>
      <c r="D7" s="4"/>
      <c r="E7" s="3">
        <v>150000</v>
      </c>
      <c r="F7" s="5">
        <v>0.14249999999999999</v>
      </c>
      <c r="G7" s="3">
        <f>E7*(1-F7)</f>
        <v>128625</v>
      </c>
      <c r="I7" s="3">
        <f>$I$3*G7</f>
        <v>1157.625</v>
      </c>
      <c r="K7" s="3"/>
      <c r="L7" s="3">
        <v>82729</v>
      </c>
      <c r="M7" s="3"/>
      <c r="N7" s="3">
        <f>SUM(K7:M7)</f>
        <v>82729</v>
      </c>
      <c r="P7" s="3">
        <f>G7-I7-N7</f>
        <v>44738.375</v>
      </c>
      <c r="Q7" s="5">
        <f>P7/(G7-I7)</f>
        <v>0.35097902502503092</v>
      </c>
      <c r="R7" s="3">
        <f>P7+L7+M7</f>
        <v>127467.375</v>
      </c>
      <c r="S7" s="5">
        <f>R7/(G7-I7)</f>
        <v>1</v>
      </c>
    </row>
    <row r="8" spans="2:19">
      <c r="F8" s="13"/>
      <c r="I8" s="1"/>
      <c r="K8" s="1"/>
      <c r="L8" s="1"/>
      <c r="M8" s="1"/>
      <c r="N8" s="1"/>
      <c r="P8" s="1"/>
      <c r="Q8" s="13"/>
      <c r="R8" s="1"/>
      <c r="S8" s="13"/>
    </row>
    <row r="9" spans="2:19">
      <c r="F9" s="10"/>
      <c r="I9" s="11">
        <v>0.05</v>
      </c>
      <c r="K9" s="16"/>
      <c r="L9" s="10">
        <v>0.25</v>
      </c>
      <c r="M9" s="10"/>
    </row>
    <row r="10" spans="2:19" s="9" customFormat="1" ht="24">
      <c r="B10" s="154" t="s">
        <v>28</v>
      </c>
      <c r="C10" s="155"/>
      <c r="D10" s="155"/>
      <c r="E10" s="156" t="s">
        <v>24</v>
      </c>
      <c r="F10" s="156" t="s">
        <v>22</v>
      </c>
      <c r="G10" s="156" t="s">
        <v>47</v>
      </c>
      <c r="H10" s="157"/>
      <c r="I10" s="158" t="s">
        <v>20</v>
      </c>
      <c r="J10" s="157"/>
      <c r="K10" s="159" t="s">
        <v>46</v>
      </c>
      <c r="L10" s="159" t="s">
        <v>45</v>
      </c>
      <c r="M10" s="159" t="s">
        <v>44</v>
      </c>
      <c r="N10" s="159" t="s">
        <v>43</v>
      </c>
      <c r="O10" s="157"/>
      <c r="P10" s="160" t="s">
        <v>15</v>
      </c>
      <c r="Q10" s="161" t="s">
        <v>42</v>
      </c>
      <c r="R10" s="160" t="s">
        <v>13</v>
      </c>
      <c r="S10" s="161" t="s">
        <v>42</v>
      </c>
    </row>
    <row r="11" spans="2:19">
      <c r="B11" s="4"/>
      <c r="C11" s="4" t="s">
        <v>31</v>
      </c>
      <c r="D11" s="4"/>
      <c r="E11" s="3">
        <v>230000</v>
      </c>
      <c r="F11" s="5">
        <v>0.1724</v>
      </c>
      <c r="G11" s="3">
        <f>E11*(1-F11)</f>
        <v>190348</v>
      </c>
      <c r="I11" s="3">
        <f>G11*$I$9</f>
        <v>9517.4</v>
      </c>
      <c r="K11" s="3">
        <f>N11-M11-L11</f>
        <v>121763.85</v>
      </c>
      <c r="L11" s="3">
        <f>$L$9*N11</f>
        <v>42500</v>
      </c>
      <c r="M11" s="3">
        <v>5736.15</v>
      </c>
      <c r="N11" s="3">
        <v>170000</v>
      </c>
      <c r="P11" s="3">
        <f>G11-N11-I11</f>
        <v>10830.6</v>
      </c>
      <c r="Q11" s="5">
        <f>P11/(G11-I11)</f>
        <v>5.9893624198559314E-2</v>
      </c>
      <c r="R11" s="3">
        <f>P11+L11+M11</f>
        <v>59066.75</v>
      </c>
      <c r="S11" s="5">
        <f>R11/(G11-I11)</f>
        <v>0.32664134278158674</v>
      </c>
    </row>
    <row r="12" spans="2:19">
      <c r="B12" s="4"/>
      <c r="C12" s="4" t="s">
        <v>30</v>
      </c>
      <c r="D12" s="4"/>
      <c r="E12" s="3">
        <v>130000</v>
      </c>
      <c r="F12" s="5">
        <v>0.1724</v>
      </c>
      <c r="G12" s="3">
        <f>E12*(1-F12)</f>
        <v>107588</v>
      </c>
      <c r="I12" s="3">
        <f>G12*$I$9</f>
        <v>5379.4000000000005</v>
      </c>
      <c r="K12" s="3">
        <f t="shared" ref="K12:K14" si="0">N12-M12-L12</f>
        <v>65041.649999999994</v>
      </c>
      <c r="L12" s="3">
        <f>$L$9*N12</f>
        <v>22500</v>
      </c>
      <c r="M12" s="3">
        <v>2458.35</v>
      </c>
      <c r="N12" s="3">
        <v>90000</v>
      </c>
      <c r="P12" s="3">
        <f>G12-N12-I12</f>
        <v>12208.599999999999</v>
      </c>
      <c r="Q12" s="5">
        <f>P12/(G12-I12)</f>
        <v>0.11944787424932929</v>
      </c>
      <c r="R12" s="3">
        <f>P12+L12+M12</f>
        <v>37166.949999999997</v>
      </c>
      <c r="S12" s="5">
        <f>R12/(G12-I12)</f>
        <v>0.3636381870018765</v>
      </c>
    </row>
    <row r="13" spans="2:19">
      <c r="B13" s="4"/>
      <c r="C13" s="4" t="s">
        <v>29</v>
      </c>
      <c r="D13" s="4"/>
      <c r="E13" s="3">
        <v>250000</v>
      </c>
      <c r="F13" s="5">
        <v>0.1724</v>
      </c>
      <c r="G13" s="3">
        <f>E13*(1-F13)</f>
        <v>206900</v>
      </c>
      <c r="I13" s="3">
        <f>G13*$I$9</f>
        <v>10345</v>
      </c>
      <c r="K13" s="3">
        <f t="shared" si="0"/>
        <v>132194.4</v>
      </c>
      <c r="L13" s="3">
        <f>$L$9*N13</f>
        <v>46250</v>
      </c>
      <c r="M13" s="3">
        <v>6555.6</v>
      </c>
      <c r="N13" s="3">
        <v>185000</v>
      </c>
      <c r="P13" s="3">
        <f>G13-N13-I13</f>
        <v>11555</v>
      </c>
      <c r="Q13" s="5">
        <f>P13/(G13-I13)</f>
        <v>5.8787616697616445E-2</v>
      </c>
      <c r="R13" s="3">
        <f>P13+L13+M13</f>
        <v>64360.6</v>
      </c>
      <c r="S13" s="5">
        <f>R13/(G13-I13)</f>
        <v>0.32744320927984533</v>
      </c>
    </row>
    <row r="14" spans="2:19">
      <c r="B14" s="4"/>
      <c r="C14" s="4" t="s">
        <v>27</v>
      </c>
      <c r="D14" s="4"/>
      <c r="E14" s="3">
        <v>350000</v>
      </c>
      <c r="F14" s="5">
        <v>0.1724</v>
      </c>
      <c r="G14" s="3">
        <f>E14*(1-F14)</f>
        <v>289660</v>
      </c>
      <c r="I14" s="3">
        <f>G14*$I$9</f>
        <v>14483</v>
      </c>
      <c r="K14" s="3">
        <f t="shared" si="0"/>
        <v>134714.54999999999</v>
      </c>
      <c r="L14" s="3">
        <f>$L$9*N14</f>
        <v>46543.75</v>
      </c>
      <c r="M14" s="3">
        <v>4916.7</v>
      </c>
      <c r="N14" s="3">
        <v>186175</v>
      </c>
      <c r="P14" s="3">
        <f>G14-N14-I14</f>
        <v>89002</v>
      </c>
      <c r="Q14" s="5">
        <f>P14/(G14-I14)</f>
        <v>0.32343546153930014</v>
      </c>
      <c r="R14" s="3">
        <f>P14+L14+M14</f>
        <v>140462.45000000001</v>
      </c>
      <c r="S14" s="5">
        <f>R14/(G14-I14)</f>
        <v>0.51044400513124288</v>
      </c>
    </row>
    <row r="16" spans="2:19">
      <c r="F16" s="10"/>
      <c r="I16" s="11">
        <v>0.05</v>
      </c>
      <c r="K16" s="16"/>
      <c r="L16" s="10">
        <v>0.25</v>
      </c>
      <c r="M16" s="10"/>
    </row>
    <row r="17" spans="2:19" s="9" customFormat="1" ht="24">
      <c r="B17" s="154" t="s">
        <v>3</v>
      </c>
      <c r="C17" s="155"/>
      <c r="D17" s="155"/>
      <c r="E17" s="156" t="s">
        <v>24</v>
      </c>
      <c r="F17" s="156" t="s">
        <v>22</v>
      </c>
      <c r="G17" s="156" t="s">
        <v>47</v>
      </c>
      <c r="H17" s="157"/>
      <c r="I17" s="158" t="s">
        <v>20</v>
      </c>
      <c r="J17" s="157"/>
      <c r="K17" s="159" t="s">
        <v>46</v>
      </c>
      <c r="L17" s="159" t="s">
        <v>45</v>
      </c>
      <c r="M17" s="159" t="s">
        <v>44</v>
      </c>
      <c r="N17" s="159" t="s">
        <v>43</v>
      </c>
      <c r="O17" s="157"/>
      <c r="P17" s="160" t="s">
        <v>15</v>
      </c>
      <c r="Q17" s="161" t="s">
        <v>42</v>
      </c>
      <c r="R17" s="160" t="s">
        <v>13</v>
      </c>
      <c r="S17" s="161" t="s">
        <v>42</v>
      </c>
    </row>
    <row r="18" spans="2:19">
      <c r="B18" s="4"/>
      <c r="C18" s="4" t="s">
        <v>12</v>
      </c>
      <c r="D18" s="4"/>
      <c r="E18" s="3">
        <v>1050000</v>
      </c>
      <c r="F18" s="5">
        <v>0.1724</v>
      </c>
      <c r="G18" s="3">
        <f>E18*(1-F18)</f>
        <v>868980</v>
      </c>
      <c r="I18" s="3">
        <f>$I$16*G18</f>
        <v>43449</v>
      </c>
      <c r="K18" s="3">
        <v>408208.80000000005</v>
      </c>
      <c r="L18" s="3">
        <v>137708.5</v>
      </c>
      <c r="M18" s="3">
        <v>4916.7</v>
      </c>
      <c r="N18" s="6">
        <v>550834</v>
      </c>
      <c r="P18" s="3">
        <f>G18-N18-I18</f>
        <v>274697</v>
      </c>
      <c r="Q18" s="5">
        <f>P18/(G18-I18)</f>
        <v>0.33275188938998052</v>
      </c>
      <c r="R18" s="3">
        <f>P18+L18+M18</f>
        <v>417322.2</v>
      </c>
      <c r="S18" s="5">
        <f>R18/(G18-I18)</f>
        <v>0.50551972003474133</v>
      </c>
    </row>
    <row r="19" spans="2:19">
      <c r="B19" s="4"/>
      <c r="C19" s="4" t="s">
        <v>11</v>
      </c>
      <c r="D19" s="4"/>
      <c r="E19" s="3">
        <v>420000</v>
      </c>
      <c r="F19" s="5">
        <v>0.1724</v>
      </c>
      <c r="G19" s="3">
        <f>E19*(1-F19)</f>
        <v>347592</v>
      </c>
      <c r="I19" s="3">
        <f>$I$16*G19</f>
        <v>17379.600000000002</v>
      </c>
      <c r="K19" s="3">
        <v>182681.4</v>
      </c>
      <c r="L19" s="3">
        <v>63079</v>
      </c>
      <c r="M19" s="3">
        <v>6555.6</v>
      </c>
      <c r="N19" s="3">
        <v>252316</v>
      </c>
      <c r="P19" s="3">
        <f>G19-N19-I19</f>
        <v>77896.399999999994</v>
      </c>
      <c r="Q19" s="5">
        <f>P19/(G19-I19)</f>
        <v>0.23589786452598385</v>
      </c>
      <c r="R19" s="3">
        <f>P19+L19+M19</f>
        <v>147531</v>
      </c>
      <c r="S19" s="5">
        <f>R19/(G19-I19)</f>
        <v>0.44677607503534084</v>
      </c>
    </row>
    <row r="20" spans="2:19">
      <c r="B20" s="4"/>
      <c r="C20" s="4" t="s">
        <v>10</v>
      </c>
      <c r="D20" s="4"/>
      <c r="E20" s="3">
        <v>500000</v>
      </c>
      <c r="F20" s="5">
        <v>0.1724</v>
      </c>
      <c r="G20" s="3">
        <f>E20*(1-F20)</f>
        <v>413800</v>
      </c>
      <c r="I20" s="3">
        <f>$I$16*G20</f>
        <v>20690</v>
      </c>
      <c r="K20" s="3">
        <v>217936.65000000002</v>
      </c>
      <c r="L20" s="3">
        <v>74830.75</v>
      </c>
      <c r="M20" s="3">
        <v>6555.6</v>
      </c>
      <c r="N20" s="3">
        <v>299323</v>
      </c>
      <c r="P20" s="3">
        <f>G20-N20-I20</f>
        <v>93787</v>
      </c>
      <c r="Q20" s="5">
        <f>P20/(G20-I20)</f>
        <v>0.23857698862913687</v>
      </c>
      <c r="R20" s="3">
        <f>P20+L20+M20</f>
        <v>175173.35</v>
      </c>
      <c r="S20" s="5">
        <f>R20/(G20-I20)</f>
        <v>0.44560898985016917</v>
      </c>
    </row>
    <row r="21" spans="2:19">
      <c r="B21" s="4" t="s">
        <v>9</v>
      </c>
      <c r="C21" s="4"/>
      <c r="D21" s="4"/>
      <c r="E21" s="3"/>
      <c r="F21" s="5"/>
      <c r="G21" s="3"/>
      <c r="I21" s="3"/>
      <c r="K21" s="3"/>
      <c r="L21" s="3"/>
      <c r="M21" s="3"/>
      <c r="N21" s="3"/>
      <c r="P21" s="3"/>
      <c r="Q21" s="5"/>
      <c r="R21" s="3"/>
      <c r="S21" s="5"/>
    </row>
    <row r="22" spans="2:19">
      <c r="B22" s="4"/>
      <c r="C22" s="4" t="s">
        <v>2</v>
      </c>
      <c r="D22" s="4"/>
      <c r="E22" s="3">
        <v>140000</v>
      </c>
      <c r="F22" s="5">
        <v>0.1724</v>
      </c>
      <c r="G22" s="3">
        <f t="shared" ref="G22:G29" si="1">E22*(1-F22)</f>
        <v>115864</v>
      </c>
      <c r="I22" s="3">
        <f t="shared" ref="I22:I29" si="2">$I$16*G22</f>
        <v>5793.2000000000007</v>
      </c>
      <c r="K22" s="3">
        <v>57871.8</v>
      </c>
      <c r="L22" s="3">
        <v>20929.5</v>
      </c>
      <c r="M22" s="3">
        <v>4916.7</v>
      </c>
      <c r="N22" s="3">
        <v>83718</v>
      </c>
      <c r="P22" s="3">
        <f t="shared" ref="P22:P29" si="3">G22-N22-I22</f>
        <v>26352.799999999999</v>
      </c>
      <c r="Q22" s="5">
        <f t="shared" ref="Q22:Q29" si="4">P22/(G22-I22)</f>
        <v>0.2394168117248171</v>
      </c>
      <c r="R22" s="3">
        <f t="shared" ref="R22:R29" si="5">P22+L22+M22</f>
        <v>52199</v>
      </c>
      <c r="S22" s="5">
        <f t="shared" ref="S22:S29" si="6">R22/(G22-I22)</f>
        <v>0.47423113123553201</v>
      </c>
    </row>
    <row r="23" spans="2:19">
      <c r="B23" s="4"/>
      <c r="C23" s="4" t="s">
        <v>1</v>
      </c>
      <c r="D23" s="4"/>
      <c r="E23" s="3">
        <v>242000</v>
      </c>
      <c r="F23" s="5">
        <v>0.1724</v>
      </c>
      <c r="G23" s="3">
        <f t="shared" si="1"/>
        <v>200279.2</v>
      </c>
      <c r="I23" s="3">
        <f t="shared" si="2"/>
        <v>10013.960000000001</v>
      </c>
      <c r="K23" s="3">
        <v>102190.04999999999</v>
      </c>
      <c r="L23" s="3">
        <v>35702.25</v>
      </c>
      <c r="M23" s="3">
        <v>4916.7</v>
      </c>
      <c r="N23" s="3">
        <v>142809</v>
      </c>
      <c r="P23" s="3">
        <f t="shared" si="3"/>
        <v>47456.240000000013</v>
      </c>
      <c r="Q23" s="5">
        <f t="shared" si="4"/>
        <v>0.24942149180796244</v>
      </c>
      <c r="R23" s="3">
        <f t="shared" si="5"/>
        <v>88075.190000000017</v>
      </c>
      <c r="S23" s="5">
        <f t="shared" si="6"/>
        <v>0.46290741283063586</v>
      </c>
    </row>
    <row r="24" spans="2:19">
      <c r="B24" s="4"/>
      <c r="C24" s="4" t="s">
        <v>8</v>
      </c>
      <c r="D24" s="4"/>
      <c r="E24" s="3">
        <v>220000</v>
      </c>
      <c r="F24" s="5">
        <v>0.1724</v>
      </c>
      <c r="G24" s="3">
        <f t="shared" si="1"/>
        <v>182072</v>
      </c>
      <c r="I24" s="3">
        <f t="shared" si="2"/>
        <v>9103.6</v>
      </c>
      <c r="K24" s="3">
        <v>94212.15</v>
      </c>
      <c r="L24" s="3">
        <v>32223.5</v>
      </c>
      <c r="M24" s="3">
        <v>2458.35</v>
      </c>
      <c r="N24" s="3">
        <v>128894</v>
      </c>
      <c r="P24" s="3">
        <f t="shared" si="3"/>
        <v>44074.400000000001</v>
      </c>
      <c r="Q24" s="5">
        <f t="shared" si="4"/>
        <v>0.25481186158859076</v>
      </c>
      <c r="R24" s="3">
        <f t="shared" si="5"/>
        <v>78756.25</v>
      </c>
      <c r="S24" s="5">
        <f t="shared" si="6"/>
        <v>0.45532160787750825</v>
      </c>
    </row>
    <row r="25" spans="2:19">
      <c r="B25" s="4"/>
      <c r="C25" s="4" t="s">
        <v>7</v>
      </c>
      <c r="D25" s="4"/>
      <c r="E25" s="3">
        <v>220000</v>
      </c>
      <c r="F25" s="5">
        <v>0.1724</v>
      </c>
      <c r="G25" s="3">
        <f t="shared" si="1"/>
        <v>182072</v>
      </c>
      <c r="I25" s="3">
        <f t="shared" si="2"/>
        <v>9103.6</v>
      </c>
      <c r="K25" s="3">
        <v>94212.15</v>
      </c>
      <c r="L25" s="3">
        <v>32223.5</v>
      </c>
      <c r="M25" s="3">
        <v>2458.35</v>
      </c>
      <c r="N25" s="3">
        <v>128894</v>
      </c>
      <c r="P25" s="3">
        <f t="shared" si="3"/>
        <v>44074.400000000001</v>
      </c>
      <c r="Q25" s="5">
        <f t="shared" si="4"/>
        <v>0.25481186158859076</v>
      </c>
      <c r="R25" s="3">
        <f t="shared" si="5"/>
        <v>78756.25</v>
      </c>
      <c r="S25" s="5">
        <f t="shared" si="6"/>
        <v>0.45532160787750825</v>
      </c>
    </row>
    <row r="26" spans="2:19">
      <c r="B26" s="4"/>
      <c r="C26" s="4" t="s">
        <v>6</v>
      </c>
      <c r="D26" s="4"/>
      <c r="E26" s="3">
        <v>113000</v>
      </c>
      <c r="F26" s="5">
        <v>0.1724</v>
      </c>
      <c r="G26" s="3">
        <f t="shared" si="1"/>
        <v>93518.8</v>
      </c>
      <c r="I26" s="3">
        <f t="shared" si="2"/>
        <v>4675.9400000000005</v>
      </c>
      <c r="K26" s="3">
        <v>46676.7</v>
      </c>
      <c r="L26" s="3">
        <v>16651.5</v>
      </c>
      <c r="M26" s="3">
        <v>3277.8</v>
      </c>
      <c r="N26" s="3">
        <v>66606</v>
      </c>
      <c r="P26" s="3">
        <f t="shared" si="3"/>
        <v>22236.86</v>
      </c>
      <c r="Q26" s="5">
        <f t="shared" si="4"/>
        <v>0.25029428363742456</v>
      </c>
      <c r="R26" s="3">
        <f t="shared" si="5"/>
        <v>42166.16</v>
      </c>
      <c r="S26" s="5">
        <f t="shared" si="6"/>
        <v>0.47461506754735272</v>
      </c>
    </row>
    <row r="27" spans="2:19">
      <c r="B27" s="4"/>
      <c r="C27" s="4" t="s">
        <v>5</v>
      </c>
      <c r="D27" s="4"/>
      <c r="E27" s="3">
        <v>127000</v>
      </c>
      <c r="F27" s="5">
        <v>0.1724</v>
      </c>
      <c r="G27" s="3">
        <f t="shared" si="1"/>
        <v>105105.2</v>
      </c>
      <c r="I27" s="3">
        <f t="shared" si="2"/>
        <v>5255.26</v>
      </c>
      <c r="K27" s="3">
        <v>52621.2</v>
      </c>
      <c r="L27" s="3">
        <v>18633</v>
      </c>
      <c r="M27" s="3">
        <v>3277.8</v>
      </c>
      <c r="N27" s="3">
        <v>74532</v>
      </c>
      <c r="P27" s="3">
        <f t="shared" si="3"/>
        <v>25317.939999999995</v>
      </c>
      <c r="Q27" s="5">
        <f t="shared" si="4"/>
        <v>0.25355989197389595</v>
      </c>
      <c r="R27" s="3">
        <f t="shared" si="5"/>
        <v>47228.74</v>
      </c>
      <c r="S27" s="5">
        <f t="shared" si="6"/>
        <v>0.47299717956765919</v>
      </c>
    </row>
    <row r="28" spans="2:19">
      <c r="B28" s="4"/>
      <c r="C28" s="4" t="s">
        <v>4</v>
      </c>
      <c r="D28" s="4"/>
      <c r="E28" s="3">
        <v>252000</v>
      </c>
      <c r="F28" s="5">
        <v>0.1724</v>
      </c>
      <c r="G28" s="3">
        <f t="shared" si="1"/>
        <v>208555.2</v>
      </c>
      <c r="I28" s="3">
        <f t="shared" si="2"/>
        <v>10427.760000000002</v>
      </c>
      <c r="K28" s="3">
        <v>103533.29999999999</v>
      </c>
      <c r="L28" s="3">
        <v>36150</v>
      </c>
      <c r="M28" s="3">
        <v>4916.7</v>
      </c>
      <c r="N28" s="3">
        <v>144600</v>
      </c>
      <c r="P28" s="3">
        <f t="shared" si="3"/>
        <v>53527.44000000001</v>
      </c>
      <c r="Q28" s="5">
        <f t="shared" si="4"/>
        <v>0.27016671693734096</v>
      </c>
      <c r="R28" s="3">
        <f t="shared" si="5"/>
        <v>94594.14</v>
      </c>
      <c r="S28" s="5">
        <f t="shared" si="6"/>
        <v>0.47744088350407193</v>
      </c>
    </row>
    <row r="29" spans="2:19">
      <c r="B29" s="4"/>
      <c r="C29" s="4" t="s">
        <v>0</v>
      </c>
      <c r="D29" s="4"/>
      <c r="E29" s="3">
        <v>50000</v>
      </c>
      <c r="F29" s="5">
        <v>0.1724</v>
      </c>
      <c r="G29" s="3">
        <f t="shared" si="1"/>
        <v>41380</v>
      </c>
      <c r="I29" s="3">
        <f t="shared" si="2"/>
        <v>2069</v>
      </c>
      <c r="K29" s="3">
        <v>21986.1</v>
      </c>
      <c r="L29" s="3">
        <v>7875</v>
      </c>
      <c r="M29" s="3">
        <v>1638.9</v>
      </c>
      <c r="N29" s="3">
        <v>31500</v>
      </c>
      <c r="P29" s="3">
        <f t="shared" si="3"/>
        <v>7811</v>
      </c>
      <c r="Q29" s="5">
        <f t="shared" si="4"/>
        <v>0.19869756556688967</v>
      </c>
      <c r="R29" s="3">
        <f t="shared" si="5"/>
        <v>17324.900000000001</v>
      </c>
      <c r="S29" s="5">
        <f t="shared" si="6"/>
        <v>0.44071379512095854</v>
      </c>
    </row>
  </sheetData>
  <pageMargins left="0.25" right="0.25" top="0.75" bottom="0.75" header="0.3" footer="0.3"/>
  <pageSetup paperSize="8" scale="9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DB00-1010-490A-89E6-977BAC06F55A}">
  <sheetPr>
    <tabColor theme="7" tint="0.79998168889431442"/>
  </sheetPr>
  <dimension ref="B1:Y11013"/>
  <sheetViews>
    <sheetView showGridLines="0" zoomScale="115" zoomScaleNormal="115" workbookViewId="0"/>
  </sheetViews>
  <sheetFormatPr defaultColWidth="8.6640625" defaultRowHeight="14.4"/>
  <cols>
    <col min="1" max="1" width="2.6640625" style="430" customWidth="1"/>
    <col min="2" max="2" width="42.33203125" style="430" bestFit="1" customWidth="1"/>
    <col min="3" max="4" width="11" style="430" bestFit="1" customWidth="1"/>
    <col min="5" max="8" width="10.6640625" style="430" customWidth="1"/>
    <col min="9" max="9" width="1.6640625" style="430" customWidth="1"/>
    <col min="10" max="11" width="15.6640625" style="430" customWidth="1"/>
    <col min="12" max="12" width="1.6640625" style="430" customWidth="1"/>
    <col min="13" max="16" width="15.6640625" style="430" customWidth="1"/>
    <col min="17" max="17" width="1.6640625" style="430" customWidth="1"/>
    <col min="18" max="18" width="45.44140625" style="430" bestFit="1" customWidth="1"/>
    <col min="19" max="19" width="16.44140625" style="430" bestFit="1" customWidth="1"/>
    <col min="20" max="20" width="9.5546875" style="430" bestFit="1" customWidth="1"/>
    <col min="21" max="22" width="8" style="430" bestFit="1" customWidth="1"/>
    <col min="23" max="24" width="9.5546875" style="430" bestFit="1" customWidth="1"/>
    <col min="25" max="25" width="10.6640625" style="430" bestFit="1" customWidth="1"/>
    <col min="26" max="16384" width="8.6640625" style="430"/>
  </cols>
  <sheetData>
    <row r="1" spans="2:25">
      <c r="C1" s="432">
        <v>-1046700.2600000001</v>
      </c>
      <c r="D1" s="432">
        <v>-1067017.08</v>
      </c>
      <c r="E1" s="432">
        <v>-932656.66</v>
      </c>
      <c r="F1" s="432">
        <v>-836846.59</v>
      </c>
      <c r="G1" s="432">
        <v>-824046.72999999986</v>
      </c>
      <c r="H1" s="432">
        <v>-983288.41000000015</v>
      </c>
      <c r="R1" t="s">
        <v>982</v>
      </c>
      <c r="S1" t="s">
        <v>981</v>
      </c>
    </row>
    <row r="2" spans="2:25" ht="43.2">
      <c r="B2" s="439" t="s">
        <v>980</v>
      </c>
      <c r="C2" s="438">
        <v>202501</v>
      </c>
      <c r="D2" s="438">
        <v>202502</v>
      </c>
      <c r="E2" s="438">
        <v>202503</v>
      </c>
      <c r="F2" s="438">
        <v>202504</v>
      </c>
      <c r="G2" s="438">
        <v>202505</v>
      </c>
      <c r="H2" s="438">
        <v>202506</v>
      </c>
      <c r="J2" s="437" t="s">
        <v>177</v>
      </c>
      <c r="K2" s="437" t="s">
        <v>979</v>
      </c>
      <c r="M2" s="437" t="s">
        <v>176</v>
      </c>
      <c r="N2" s="437" t="s">
        <v>979</v>
      </c>
      <c r="O2" s="437" t="s">
        <v>175</v>
      </c>
      <c r="P2" s="437" t="s">
        <v>979</v>
      </c>
    </row>
    <row r="3" spans="2:25">
      <c r="B3" s="436" t="s">
        <v>154</v>
      </c>
      <c r="C3" s="432">
        <v>-1366.48</v>
      </c>
      <c r="D3" s="432">
        <v>-1480.35</v>
      </c>
      <c r="E3" s="432">
        <v>-1480.35</v>
      </c>
      <c r="F3" s="432">
        <v>-1480.35</v>
      </c>
      <c r="G3" s="432">
        <v>-1480.35</v>
      </c>
      <c r="H3" s="432">
        <v>-1480.35</v>
      </c>
      <c r="J3" s="431">
        <v>0</v>
      </c>
      <c r="K3" s="430" t="s">
        <v>978</v>
      </c>
      <c r="M3" s="431">
        <v>0</v>
      </c>
      <c r="N3" s="430" t="s">
        <v>978</v>
      </c>
      <c r="O3" s="431">
        <v>0</v>
      </c>
      <c r="P3" s="430" t="s">
        <v>978</v>
      </c>
      <c r="R3" t="s">
        <v>977</v>
      </c>
      <c r="S3" t="s">
        <v>976</v>
      </c>
      <c r="T3"/>
      <c r="U3"/>
      <c r="V3"/>
      <c r="W3"/>
      <c r="X3"/>
      <c r="Y3"/>
    </row>
    <row r="4" spans="2:25">
      <c r="B4" s="430" t="s">
        <v>141</v>
      </c>
      <c r="C4" s="432">
        <v>-110879.33</v>
      </c>
      <c r="D4" s="432">
        <v>-135307.15999999997</v>
      </c>
      <c r="E4" s="432">
        <v>-182526.41</v>
      </c>
      <c r="F4" s="432">
        <v>-188405.52</v>
      </c>
      <c r="G4" s="432">
        <v>-206748.21</v>
      </c>
      <c r="H4" s="432">
        <v>-173938.94999999998</v>
      </c>
      <c r="J4" s="433">
        <v>173938.94999999998</v>
      </c>
      <c r="K4" s="430">
        <v>202506</v>
      </c>
      <c r="M4" s="431">
        <v>15000</v>
      </c>
      <c r="N4" s="430" t="s">
        <v>975</v>
      </c>
      <c r="O4" s="431">
        <v>6000</v>
      </c>
      <c r="P4" s="430" t="s">
        <v>974</v>
      </c>
      <c r="R4" t="s">
        <v>973</v>
      </c>
      <c r="S4">
        <v>202501</v>
      </c>
      <c r="T4">
        <v>202502</v>
      </c>
      <c r="U4">
        <v>202503</v>
      </c>
      <c r="V4">
        <v>202504</v>
      </c>
      <c r="W4">
        <v>202505</v>
      </c>
      <c r="X4">
        <v>202506</v>
      </c>
      <c r="Y4" t="s">
        <v>795</v>
      </c>
    </row>
    <row r="5" spans="2:25">
      <c r="B5" s="430" t="s">
        <v>114</v>
      </c>
      <c r="C5" s="432">
        <v>-5430.0899999999992</v>
      </c>
      <c r="D5" s="432">
        <v>-4897.1799999999994</v>
      </c>
      <c r="E5" s="432">
        <v>-5401.23</v>
      </c>
      <c r="F5" s="432">
        <v>-5227</v>
      </c>
      <c r="G5" s="432">
        <v>-5401.23</v>
      </c>
      <c r="H5" s="432">
        <v>-5226.9799999999996</v>
      </c>
      <c r="J5" s="435">
        <v>0</v>
      </c>
      <c r="K5" s="430" t="s">
        <v>112</v>
      </c>
      <c r="M5" s="435">
        <v>0</v>
      </c>
      <c r="N5" s="430" t="s">
        <v>112</v>
      </c>
      <c r="O5" s="435">
        <v>0</v>
      </c>
      <c r="P5" s="430" t="s">
        <v>112</v>
      </c>
      <c r="R5" s="287" t="s">
        <v>154</v>
      </c>
      <c r="S5" s="434">
        <v>-1366.48</v>
      </c>
      <c r="T5" s="434">
        <v>-1480.35</v>
      </c>
      <c r="U5" s="434">
        <v>-1480.35</v>
      </c>
      <c r="V5" s="434">
        <v>-1480.35</v>
      </c>
      <c r="W5" s="434">
        <v>-1480.35</v>
      </c>
      <c r="X5" s="434">
        <v>-1480.35</v>
      </c>
      <c r="Y5" s="434">
        <v>-8768.2300000000014</v>
      </c>
    </row>
    <row r="6" spans="2:25">
      <c r="B6" s="430" t="s">
        <v>152</v>
      </c>
      <c r="C6" s="432">
        <v>-8625.41</v>
      </c>
      <c r="D6" s="432">
        <v>-8740.2400000000016</v>
      </c>
      <c r="E6" s="432">
        <v>-8497.99</v>
      </c>
      <c r="F6" s="432">
        <v>-18313.150000000001</v>
      </c>
      <c r="G6" s="432">
        <v>-23194.81</v>
      </c>
      <c r="H6" s="432">
        <v>-25070.01</v>
      </c>
      <c r="J6" s="433">
        <v>7703.4674999999997</v>
      </c>
      <c r="K6" s="430" t="s">
        <v>960</v>
      </c>
      <c r="M6" s="431">
        <v>4310.6066666666666</v>
      </c>
      <c r="N6" s="430" t="s">
        <v>972</v>
      </c>
      <c r="O6" s="431">
        <v>1724.2426666666668</v>
      </c>
      <c r="P6" s="430" t="s">
        <v>971</v>
      </c>
      <c r="R6" s="287" t="s">
        <v>141</v>
      </c>
      <c r="S6" s="434">
        <v>-110879.33</v>
      </c>
      <c r="T6" s="434">
        <v>-135307.15999999997</v>
      </c>
      <c r="U6" s="434">
        <v>-182526.41</v>
      </c>
      <c r="V6" s="434">
        <v>-188405.52</v>
      </c>
      <c r="W6" s="434">
        <v>-206748.21</v>
      </c>
      <c r="X6" s="434">
        <v>-173938.94999999998</v>
      </c>
      <c r="Y6" s="434">
        <v>-997805.58</v>
      </c>
    </row>
    <row r="7" spans="2:25">
      <c r="B7" s="430" t="s">
        <v>151</v>
      </c>
      <c r="C7" s="432">
        <v>-6690.42</v>
      </c>
      <c r="D7" s="432">
        <v>-5086.37</v>
      </c>
      <c r="E7" s="432">
        <v>0</v>
      </c>
      <c r="F7" s="432">
        <v>-5170.4800000000005</v>
      </c>
      <c r="G7" s="432">
        <v>-4336.59</v>
      </c>
      <c r="H7" s="432">
        <v>-10476.68</v>
      </c>
      <c r="J7" s="433">
        <v>2646.7116666666666</v>
      </c>
      <c r="K7" s="430" t="s">
        <v>960</v>
      </c>
      <c r="M7" s="433">
        <v>2646.7116666666666</v>
      </c>
      <c r="N7" s="430" t="s">
        <v>957</v>
      </c>
      <c r="O7" s="433">
        <v>1058.6846666666668</v>
      </c>
      <c r="P7" s="430" t="s">
        <v>956</v>
      </c>
      <c r="R7" s="287" t="s">
        <v>114</v>
      </c>
      <c r="S7" s="434">
        <v>-5430.0899999999992</v>
      </c>
      <c r="T7" s="434">
        <v>-4897.1799999999994</v>
      </c>
      <c r="U7" s="434">
        <v>-5401.23</v>
      </c>
      <c r="V7" s="434">
        <v>-5227</v>
      </c>
      <c r="W7" s="434">
        <v>-5401.23</v>
      </c>
      <c r="X7" s="434">
        <v>-5226.9799999999996</v>
      </c>
      <c r="Y7" s="434">
        <v>-31583.71</v>
      </c>
    </row>
    <row r="8" spans="2:25">
      <c r="B8" s="430" t="s">
        <v>150</v>
      </c>
      <c r="C8" s="432">
        <v>-10745.3</v>
      </c>
      <c r="D8" s="432">
        <v>-59302.17</v>
      </c>
      <c r="E8" s="432">
        <v>-16744.2</v>
      </c>
      <c r="F8" s="432">
        <v>-33301</v>
      </c>
      <c r="G8" s="432">
        <v>-1817</v>
      </c>
      <c r="H8" s="432">
        <v>-15641.15</v>
      </c>
      <c r="J8" s="433">
        <v>0</v>
      </c>
      <c r="K8" s="430" t="s">
        <v>954</v>
      </c>
      <c r="M8" s="433">
        <v>11462.568333333335</v>
      </c>
      <c r="N8" s="430" t="s">
        <v>957</v>
      </c>
      <c r="O8" s="433">
        <v>4585.0273333333344</v>
      </c>
      <c r="P8" s="430" t="s">
        <v>956</v>
      </c>
      <c r="R8" s="287" t="s">
        <v>152</v>
      </c>
      <c r="S8" s="434">
        <v>-8625.41</v>
      </c>
      <c r="T8" s="434">
        <v>-8740.2400000000016</v>
      </c>
      <c r="U8" s="434">
        <v>-8497.99</v>
      </c>
      <c r="V8" s="434">
        <v>-18313.150000000001</v>
      </c>
      <c r="W8" s="434">
        <v>-23194.81</v>
      </c>
      <c r="X8" s="434">
        <v>-25070.01</v>
      </c>
      <c r="Y8" s="434">
        <v>-92441.61</v>
      </c>
    </row>
    <row r="9" spans="2:25">
      <c r="B9" s="430" t="s">
        <v>113</v>
      </c>
      <c r="C9" s="432">
        <v>-6138.22</v>
      </c>
      <c r="D9" s="432">
        <v>-5723.7699999999995</v>
      </c>
      <c r="E9" s="432">
        <v>-6422.1100000000006</v>
      </c>
      <c r="F9" s="432">
        <v>-6357.8600000000006</v>
      </c>
      <c r="G9" s="432">
        <v>-6680.91</v>
      </c>
      <c r="H9" s="432">
        <v>-6465.45</v>
      </c>
      <c r="J9" s="435">
        <v>0</v>
      </c>
      <c r="K9" s="430" t="s">
        <v>112</v>
      </c>
      <c r="M9" s="435">
        <v>0</v>
      </c>
      <c r="N9" s="430" t="s">
        <v>112</v>
      </c>
      <c r="O9" s="435">
        <v>0</v>
      </c>
      <c r="P9" s="430" t="s">
        <v>112</v>
      </c>
      <c r="R9" s="287" t="s">
        <v>151</v>
      </c>
      <c r="S9" s="434">
        <v>-6690.42</v>
      </c>
      <c r="T9" s="434">
        <v>-5086.37</v>
      </c>
      <c r="U9" s="434"/>
      <c r="V9" s="434">
        <v>-5170.4800000000005</v>
      </c>
      <c r="W9" s="434">
        <v>-4336.59</v>
      </c>
      <c r="X9" s="434">
        <v>-10476.68</v>
      </c>
      <c r="Y9" s="434">
        <v>-31760.54</v>
      </c>
    </row>
    <row r="10" spans="2:25">
      <c r="B10" s="430" t="s">
        <v>148</v>
      </c>
      <c r="C10" s="432">
        <v>-101000</v>
      </c>
      <c r="D10" s="432">
        <v>-17000</v>
      </c>
      <c r="E10" s="432">
        <v>-17000</v>
      </c>
      <c r="F10" s="432">
        <v>-37900</v>
      </c>
      <c r="G10" s="432">
        <v>-65000</v>
      </c>
      <c r="H10" s="432">
        <v>-56500</v>
      </c>
      <c r="J10" s="433">
        <v>0</v>
      </c>
      <c r="K10" s="430" t="s">
        <v>954</v>
      </c>
      <c r="M10" s="431">
        <v>12000</v>
      </c>
      <c r="N10" s="430" t="s">
        <v>970</v>
      </c>
      <c r="O10" s="431">
        <v>5000</v>
      </c>
      <c r="P10" s="430" t="s">
        <v>970</v>
      </c>
      <c r="R10" s="287" t="s">
        <v>150</v>
      </c>
      <c r="S10" s="434">
        <v>-10745.3</v>
      </c>
      <c r="T10" s="434">
        <v>-59302.17</v>
      </c>
      <c r="U10" s="434">
        <v>-16744.2</v>
      </c>
      <c r="V10" s="434">
        <v>-33301</v>
      </c>
      <c r="W10" s="434">
        <v>-1817</v>
      </c>
      <c r="X10" s="434">
        <v>-15641.15</v>
      </c>
      <c r="Y10" s="434">
        <v>-137550.82</v>
      </c>
    </row>
    <row r="11" spans="2:25">
      <c r="B11" s="430" t="s">
        <v>147</v>
      </c>
      <c r="C11" s="432">
        <v>-48.46</v>
      </c>
      <c r="D11" s="432">
        <v>-37.700000000000003</v>
      </c>
      <c r="E11" s="432">
        <v>-118.63</v>
      </c>
      <c r="F11" s="432">
        <v>-81.489999999999995</v>
      </c>
      <c r="G11" s="432">
        <v>-57.56</v>
      </c>
      <c r="H11" s="432">
        <v>-55.27</v>
      </c>
      <c r="J11" s="433">
        <v>0</v>
      </c>
      <c r="K11" s="430" t="s">
        <v>969</v>
      </c>
      <c r="M11" s="431">
        <v>0</v>
      </c>
      <c r="N11" s="430" t="s">
        <v>969</v>
      </c>
      <c r="O11" s="431">
        <v>0</v>
      </c>
      <c r="P11" s="430" t="s">
        <v>969</v>
      </c>
      <c r="R11" s="287" t="s">
        <v>113</v>
      </c>
      <c r="S11" s="434">
        <v>-6138.22</v>
      </c>
      <c r="T11" s="434">
        <v>-5723.7699999999995</v>
      </c>
      <c r="U11" s="434">
        <v>-6422.1100000000006</v>
      </c>
      <c r="V11" s="434">
        <v>-6357.8600000000006</v>
      </c>
      <c r="W11" s="434">
        <v>-6680.91</v>
      </c>
      <c r="X11" s="434">
        <v>-6465.45</v>
      </c>
      <c r="Y11" s="434">
        <v>-37788.32</v>
      </c>
    </row>
    <row r="12" spans="2:25">
      <c r="B12" s="430" t="s">
        <v>146</v>
      </c>
      <c r="C12" s="432">
        <v>-8545.5299999999988</v>
      </c>
      <c r="D12" s="432">
        <v>-3881.9399999999996</v>
      </c>
      <c r="E12" s="432">
        <v>-6988.170000000001</v>
      </c>
      <c r="F12" s="432">
        <v>-4165.7300000000005</v>
      </c>
      <c r="G12" s="432">
        <v>-9469.5699999999979</v>
      </c>
      <c r="H12" s="432">
        <v>-6350.2</v>
      </c>
      <c r="J12" s="433">
        <v>3283.4283333333328</v>
      </c>
      <c r="K12" s="430" t="s">
        <v>960</v>
      </c>
      <c r="M12" s="433">
        <v>3283.4283333333328</v>
      </c>
      <c r="N12" s="430" t="s">
        <v>968</v>
      </c>
      <c r="O12" s="433">
        <v>656.68566666666663</v>
      </c>
      <c r="P12" s="430" t="s">
        <v>956</v>
      </c>
      <c r="R12" s="287" t="s">
        <v>148</v>
      </c>
      <c r="S12" s="434">
        <v>-101000</v>
      </c>
      <c r="T12" s="434">
        <v>-17000</v>
      </c>
      <c r="U12" s="434">
        <v>-17000</v>
      </c>
      <c r="V12" s="434">
        <v>-37900</v>
      </c>
      <c r="W12" s="434">
        <v>-65000</v>
      </c>
      <c r="X12" s="434">
        <v>-56500</v>
      </c>
      <c r="Y12" s="434">
        <v>-294400</v>
      </c>
    </row>
    <row r="13" spans="2:25">
      <c r="B13" s="430" t="s">
        <v>145</v>
      </c>
      <c r="C13" s="432">
        <v>0</v>
      </c>
      <c r="D13" s="432">
        <v>0</v>
      </c>
      <c r="E13" s="432">
        <v>-30463.61</v>
      </c>
      <c r="F13" s="432">
        <v>0</v>
      </c>
      <c r="G13" s="432">
        <v>0</v>
      </c>
      <c r="H13" s="432">
        <v>0</v>
      </c>
      <c r="J13" s="433">
        <v>0</v>
      </c>
      <c r="K13" s="430" t="s">
        <v>954</v>
      </c>
      <c r="M13" s="431">
        <v>0</v>
      </c>
      <c r="N13" s="430" t="s">
        <v>967</v>
      </c>
      <c r="O13" s="431">
        <v>0</v>
      </c>
      <c r="P13" s="430" t="s">
        <v>967</v>
      </c>
      <c r="R13" s="287" t="s">
        <v>147</v>
      </c>
      <c r="S13" s="434">
        <v>-48.46</v>
      </c>
      <c r="T13" s="434">
        <v>-37.700000000000003</v>
      </c>
      <c r="U13" s="434">
        <v>-118.63</v>
      </c>
      <c r="V13" s="434">
        <v>-81.489999999999995</v>
      </c>
      <c r="W13" s="434">
        <v>-57.56</v>
      </c>
      <c r="X13" s="434">
        <v>-55.27</v>
      </c>
      <c r="Y13" s="434">
        <v>-399.10999999999996</v>
      </c>
    </row>
    <row r="14" spans="2:25">
      <c r="B14" s="430" t="s">
        <v>144</v>
      </c>
      <c r="C14" s="432">
        <v>-19108.04</v>
      </c>
      <c r="D14" s="432">
        <v>-18638.72</v>
      </c>
      <c r="E14" s="432">
        <v>-19457.28</v>
      </c>
      <c r="F14" s="432">
        <v>-13612.69</v>
      </c>
      <c r="G14" s="432">
        <v>-13512.48</v>
      </c>
      <c r="H14" s="432">
        <v>-13193.52</v>
      </c>
      <c r="J14" s="431">
        <v>0</v>
      </c>
      <c r="K14" s="430" t="s">
        <v>112</v>
      </c>
      <c r="M14" s="431">
        <v>0</v>
      </c>
      <c r="N14" s="430" t="s">
        <v>112</v>
      </c>
      <c r="O14" s="431">
        <v>0</v>
      </c>
      <c r="P14" s="430" t="s">
        <v>112</v>
      </c>
      <c r="R14" s="287" t="s">
        <v>146</v>
      </c>
      <c r="S14" s="434">
        <v>-8545.5299999999988</v>
      </c>
      <c r="T14" s="434">
        <v>-3881.9399999999996</v>
      </c>
      <c r="U14" s="434">
        <v>-6988.170000000001</v>
      </c>
      <c r="V14" s="434">
        <v>-4165.7300000000005</v>
      </c>
      <c r="W14" s="434">
        <v>-9469.5699999999979</v>
      </c>
      <c r="X14" s="434">
        <v>-6350.2</v>
      </c>
      <c r="Y14" s="434">
        <v>-39401.139999999992</v>
      </c>
    </row>
    <row r="15" spans="2:25">
      <c r="B15" s="430" t="s">
        <v>132</v>
      </c>
      <c r="C15" s="432">
        <v>-270.62</v>
      </c>
      <c r="D15" s="432">
        <v>-901.11</v>
      </c>
      <c r="E15" s="432">
        <v>-620.20000000000005</v>
      </c>
      <c r="F15" s="432">
        <v>-262.16000000000003</v>
      </c>
      <c r="G15" s="432">
        <v>-1300.3499999999999</v>
      </c>
      <c r="H15" s="432">
        <v>-1254.76</v>
      </c>
      <c r="J15" s="433">
        <v>0</v>
      </c>
      <c r="K15" s="430" t="s">
        <v>954</v>
      </c>
      <c r="M15" s="433">
        <v>384.09999999999997</v>
      </c>
      <c r="N15" s="430" t="s">
        <v>957</v>
      </c>
      <c r="O15" s="433">
        <v>153.63999999999999</v>
      </c>
      <c r="P15" s="430" t="s">
        <v>956</v>
      </c>
      <c r="R15" s="287" t="s">
        <v>145</v>
      </c>
      <c r="S15" s="434"/>
      <c r="T15" s="434"/>
      <c r="U15" s="434">
        <v>-30463.61</v>
      </c>
      <c r="V15" s="434"/>
      <c r="W15" s="434"/>
      <c r="X15" s="434"/>
      <c r="Y15" s="434">
        <v>-30463.61</v>
      </c>
    </row>
    <row r="16" spans="2:25">
      <c r="B16" s="430" t="s">
        <v>118</v>
      </c>
      <c r="C16" s="432">
        <v>0</v>
      </c>
      <c r="D16" s="432">
        <v>0</v>
      </c>
      <c r="E16" s="432">
        <v>0</v>
      </c>
      <c r="F16" s="432">
        <v>0</v>
      </c>
      <c r="G16" s="432">
        <v>0</v>
      </c>
      <c r="H16" s="432">
        <v>-3460</v>
      </c>
      <c r="J16" s="433">
        <v>0</v>
      </c>
      <c r="K16" s="430" t="s">
        <v>954</v>
      </c>
      <c r="M16" s="431">
        <v>0</v>
      </c>
      <c r="N16" s="430" t="s">
        <v>955</v>
      </c>
      <c r="O16" s="431">
        <v>0</v>
      </c>
      <c r="P16" s="430" t="s">
        <v>955</v>
      </c>
      <c r="R16" s="287" t="s">
        <v>144</v>
      </c>
      <c r="S16" s="434">
        <v>-19108.04</v>
      </c>
      <c r="T16" s="434">
        <v>-18638.72</v>
      </c>
      <c r="U16" s="434">
        <v>-19457.28</v>
      </c>
      <c r="V16" s="434">
        <v>-13612.69</v>
      </c>
      <c r="W16" s="434">
        <v>-13512.48</v>
      </c>
      <c r="X16" s="434">
        <v>-13193.52</v>
      </c>
      <c r="Y16" s="434">
        <v>-97522.73</v>
      </c>
    </row>
    <row r="17" spans="2:25">
      <c r="B17" s="430" t="s">
        <v>140</v>
      </c>
      <c r="C17" s="432">
        <v>-4413.4599999999991</v>
      </c>
      <c r="D17" s="432">
        <v>-6159.5099999999993</v>
      </c>
      <c r="E17" s="432">
        <v>-16544.740000000002</v>
      </c>
      <c r="F17" s="432">
        <v>-12455.069999999998</v>
      </c>
      <c r="G17" s="432">
        <v>-7391.3899999999985</v>
      </c>
      <c r="H17" s="432">
        <v>-9853.2099999999991</v>
      </c>
      <c r="J17" s="433">
        <v>4734.7816666666668</v>
      </c>
      <c r="K17" s="430" t="s">
        <v>960</v>
      </c>
      <c r="M17" s="431">
        <v>0</v>
      </c>
      <c r="N17" s="430" t="s">
        <v>955</v>
      </c>
      <c r="O17" s="431">
        <v>0</v>
      </c>
      <c r="P17" s="430" t="s">
        <v>955</v>
      </c>
      <c r="R17" s="287" t="s">
        <v>132</v>
      </c>
      <c r="S17" s="434">
        <v>-270.62</v>
      </c>
      <c r="T17" s="434">
        <v>-901.11</v>
      </c>
      <c r="U17" s="434">
        <v>-620.20000000000005</v>
      </c>
      <c r="V17" s="434">
        <v>-262.16000000000003</v>
      </c>
      <c r="W17" s="434">
        <v>-1300.3499999999999</v>
      </c>
      <c r="X17" s="434">
        <v>-1254.76</v>
      </c>
      <c r="Y17" s="434">
        <v>-4609.2</v>
      </c>
    </row>
    <row r="18" spans="2:25">
      <c r="B18" s="430" t="s">
        <v>149</v>
      </c>
      <c r="C18" s="432">
        <v>-25241.020000000004</v>
      </c>
      <c r="D18" s="432">
        <v>-21069.29</v>
      </c>
      <c r="E18" s="432">
        <v>-24293.29</v>
      </c>
      <c r="F18" s="432">
        <v>-22732.45</v>
      </c>
      <c r="G18" s="432">
        <v>-22845.69</v>
      </c>
      <c r="H18" s="432">
        <v>-27889.63</v>
      </c>
      <c r="J18" s="433">
        <v>0</v>
      </c>
      <c r="K18" s="430" t="s">
        <v>954</v>
      </c>
      <c r="M18" s="433">
        <v>12005.9475</v>
      </c>
      <c r="N18" s="430" t="s">
        <v>957</v>
      </c>
      <c r="O18" s="433">
        <v>4802.3789999999999</v>
      </c>
      <c r="P18" s="430" t="s">
        <v>956</v>
      </c>
      <c r="R18" s="287" t="s">
        <v>118</v>
      </c>
      <c r="S18" s="434"/>
      <c r="T18" s="434"/>
      <c r="U18" s="434"/>
      <c r="V18" s="434"/>
      <c r="W18" s="434"/>
      <c r="X18" s="434">
        <v>-3460</v>
      </c>
      <c r="Y18" s="434">
        <v>-3460</v>
      </c>
    </row>
    <row r="19" spans="2:25">
      <c r="B19" s="430" t="s">
        <v>139</v>
      </c>
      <c r="C19" s="432">
        <v>-233259.12</v>
      </c>
      <c r="D19" s="432">
        <v>-135346.85999999999</v>
      </c>
      <c r="E19" s="432">
        <v>-178832.65</v>
      </c>
      <c r="F19" s="432">
        <v>-121262.57</v>
      </c>
      <c r="G19" s="432">
        <v>-80874.959999999963</v>
      </c>
      <c r="H19" s="432">
        <v>-63836.51999999999</v>
      </c>
      <c r="J19" s="433">
        <v>67784.39</v>
      </c>
      <c r="K19" s="430" t="s">
        <v>960</v>
      </c>
      <c r="M19" s="431">
        <v>19635.51999999999</v>
      </c>
      <c r="N19" s="430" t="s">
        <v>966</v>
      </c>
      <c r="O19" s="431">
        <v>9817.7599999999948</v>
      </c>
      <c r="P19" s="430" t="s">
        <v>965</v>
      </c>
      <c r="R19" s="287" t="s">
        <v>140</v>
      </c>
      <c r="S19" s="434">
        <v>-4413.46</v>
      </c>
      <c r="T19" s="434">
        <v>-6159.5099999999993</v>
      </c>
      <c r="U19" s="434">
        <v>-16544.740000000002</v>
      </c>
      <c r="V19" s="434">
        <v>-12455.069999999998</v>
      </c>
      <c r="W19" s="434">
        <v>-7391.3899999999985</v>
      </c>
      <c r="X19" s="434">
        <v>-9853.2100000000009</v>
      </c>
      <c r="Y19" s="434">
        <v>-56817.38</v>
      </c>
    </row>
    <row r="20" spans="2:25">
      <c r="B20" s="430" t="s">
        <v>138</v>
      </c>
      <c r="C20" s="432">
        <v>-59720.15</v>
      </c>
      <c r="D20" s="432">
        <v>-56657.15</v>
      </c>
      <c r="E20" s="432">
        <v>-49925.41</v>
      </c>
      <c r="F20" s="432">
        <v>-4550</v>
      </c>
      <c r="G20" s="432">
        <v>-4550</v>
      </c>
      <c r="H20" s="432">
        <v>-4550</v>
      </c>
      <c r="J20" s="433">
        <v>4550</v>
      </c>
      <c r="K20" s="430" t="s">
        <v>961</v>
      </c>
      <c r="M20" s="431">
        <v>0</v>
      </c>
      <c r="N20" s="430" t="s">
        <v>955</v>
      </c>
      <c r="O20" s="431">
        <v>0</v>
      </c>
      <c r="P20" s="430" t="s">
        <v>955</v>
      </c>
      <c r="R20" s="287" t="s">
        <v>149</v>
      </c>
      <c r="S20" s="434">
        <v>-25241.020000000004</v>
      </c>
      <c r="T20" s="434">
        <v>-21069.29</v>
      </c>
      <c r="U20" s="434">
        <v>-24293.29</v>
      </c>
      <c r="V20" s="434">
        <v>-22732.45</v>
      </c>
      <c r="W20" s="434">
        <v>-22845.69</v>
      </c>
      <c r="X20" s="434">
        <v>-27889.63</v>
      </c>
      <c r="Y20" s="434">
        <v>-144071.37</v>
      </c>
    </row>
    <row r="21" spans="2:25">
      <c r="B21" s="430" t="s">
        <v>134</v>
      </c>
      <c r="C21" s="432">
        <v>-11018.130000000001</v>
      </c>
      <c r="D21" s="432">
        <v>-12275.400000000003</v>
      </c>
      <c r="E21" s="432">
        <v>-12453.600000000002</v>
      </c>
      <c r="F21" s="432">
        <v>-12420.540000000003</v>
      </c>
      <c r="G21" s="432">
        <v>-7689.23</v>
      </c>
      <c r="H21" s="432">
        <v>-14944.210000000001</v>
      </c>
      <c r="J21" s="433">
        <v>11684.660000000002</v>
      </c>
      <c r="K21" s="430" t="s">
        <v>961</v>
      </c>
      <c r="M21" s="431">
        <v>0</v>
      </c>
      <c r="N21" s="430" t="s">
        <v>955</v>
      </c>
      <c r="O21" s="431">
        <v>0</v>
      </c>
      <c r="P21" s="430" t="s">
        <v>955</v>
      </c>
      <c r="R21" s="287" t="s">
        <v>139</v>
      </c>
      <c r="S21" s="434">
        <v>-233259.12</v>
      </c>
      <c r="T21" s="434">
        <v>-135346.85999999996</v>
      </c>
      <c r="U21" s="434">
        <v>-178832.65</v>
      </c>
      <c r="V21" s="434">
        <v>-121262.57</v>
      </c>
      <c r="W21" s="434">
        <v>-80874.959999999963</v>
      </c>
      <c r="X21" s="434">
        <v>-63836.51999999999</v>
      </c>
      <c r="Y21" s="434">
        <v>-813412.67999999993</v>
      </c>
    </row>
    <row r="22" spans="2:25">
      <c r="B22" s="430" t="s">
        <v>128</v>
      </c>
      <c r="C22" s="432">
        <v>-73672.280000000013</v>
      </c>
      <c r="D22" s="432">
        <v>-66530.50999999998</v>
      </c>
      <c r="E22" s="432">
        <v>-47136.840000000004</v>
      </c>
      <c r="F22" s="432">
        <v>-84717.23</v>
      </c>
      <c r="G22" s="432">
        <v>-97067.239999999976</v>
      </c>
      <c r="H22" s="432">
        <v>-56796.77</v>
      </c>
      <c r="J22" s="433">
        <v>0</v>
      </c>
      <c r="K22" s="430" t="s">
        <v>954</v>
      </c>
      <c r="M22" s="433">
        <v>5678.9449333333332</v>
      </c>
      <c r="N22" s="430" t="s">
        <v>963</v>
      </c>
      <c r="O22" s="433">
        <v>3549.3405833333331</v>
      </c>
      <c r="P22" s="430" t="s">
        <v>953</v>
      </c>
      <c r="R22" s="287" t="s">
        <v>138</v>
      </c>
      <c r="S22" s="434">
        <v>-59720.15</v>
      </c>
      <c r="T22" s="434">
        <v>-56657.15</v>
      </c>
      <c r="U22" s="434">
        <v>-49925.41</v>
      </c>
      <c r="V22" s="434">
        <v>-4550</v>
      </c>
      <c r="W22" s="434">
        <v>-4550</v>
      </c>
      <c r="X22" s="434">
        <v>-4550</v>
      </c>
      <c r="Y22" s="434">
        <v>-179952.71000000002</v>
      </c>
    </row>
    <row r="23" spans="2:25">
      <c r="B23" s="430" t="s">
        <v>143</v>
      </c>
      <c r="C23" s="432">
        <v>-12738.67</v>
      </c>
      <c r="D23" s="432">
        <v>-5945.2999999999993</v>
      </c>
      <c r="E23" s="432">
        <v>-8468.41</v>
      </c>
      <c r="F23" s="432">
        <v>-6717.89</v>
      </c>
      <c r="G23" s="432">
        <v>-4746.26</v>
      </c>
      <c r="H23" s="432">
        <v>-5029.53</v>
      </c>
      <c r="J23" s="433">
        <v>5497.8933333333334</v>
      </c>
      <c r="K23" s="430" t="s">
        <v>961</v>
      </c>
      <c r="M23" s="433">
        <v>1454.868666666667</v>
      </c>
      <c r="N23" s="430" t="s">
        <v>964</v>
      </c>
      <c r="O23" s="433">
        <v>1454.868666666667</v>
      </c>
      <c r="P23" s="430" t="s">
        <v>964</v>
      </c>
      <c r="R23" s="287" t="s">
        <v>134</v>
      </c>
      <c r="S23" s="434">
        <v>-11018.130000000001</v>
      </c>
      <c r="T23" s="434">
        <v>-12275.400000000003</v>
      </c>
      <c r="U23" s="434">
        <v>-12453.600000000002</v>
      </c>
      <c r="V23" s="434">
        <v>-12420.540000000003</v>
      </c>
      <c r="W23" s="434">
        <v>-7689.23</v>
      </c>
      <c r="X23" s="434">
        <v>-14944.210000000001</v>
      </c>
      <c r="Y23" s="434">
        <v>-70801.110000000015</v>
      </c>
    </row>
    <row r="24" spans="2:25">
      <c r="B24" s="430" t="s">
        <v>127</v>
      </c>
      <c r="C24" s="432">
        <v>-16295.099999999999</v>
      </c>
      <c r="D24" s="432">
        <v>-19560.690000000002</v>
      </c>
      <c r="E24" s="432">
        <v>-11877.87</v>
      </c>
      <c r="F24" s="432">
        <v>-20399.509999999998</v>
      </c>
      <c r="G24" s="432">
        <v>-18859.259999999998</v>
      </c>
      <c r="H24" s="432">
        <v>-16883.090000000004</v>
      </c>
      <c r="J24" s="433">
        <v>0</v>
      </c>
      <c r="K24" s="430" t="s">
        <v>954</v>
      </c>
      <c r="M24" s="433">
        <v>1385.0069333333333</v>
      </c>
      <c r="N24" s="430" t="s">
        <v>963</v>
      </c>
      <c r="O24" s="433">
        <v>865.62933333333331</v>
      </c>
      <c r="P24" s="430" t="s">
        <v>953</v>
      </c>
      <c r="R24" s="287" t="s">
        <v>128</v>
      </c>
      <c r="S24" s="434">
        <v>-73672.280000000013</v>
      </c>
      <c r="T24" s="434">
        <v>-66530.50999999998</v>
      </c>
      <c r="U24" s="434">
        <v>-47136.840000000004</v>
      </c>
      <c r="V24" s="434">
        <v>-84717.23</v>
      </c>
      <c r="W24" s="434">
        <v>-97067.239999999976</v>
      </c>
      <c r="X24" s="434">
        <v>-56796.77</v>
      </c>
      <c r="Y24" s="434">
        <v>-425920.87</v>
      </c>
    </row>
    <row r="25" spans="2:25">
      <c r="B25" s="430" t="s">
        <v>153</v>
      </c>
      <c r="C25" s="432">
        <v>0</v>
      </c>
      <c r="D25" s="432">
        <v>-5157.18</v>
      </c>
      <c r="E25" s="432">
        <v>-880</v>
      </c>
      <c r="F25" s="432">
        <v>-5220</v>
      </c>
      <c r="G25" s="432">
        <v>-1495</v>
      </c>
      <c r="H25" s="432">
        <v>0</v>
      </c>
      <c r="J25" s="433">
        <v>0</v>
      </c>
      <c r="K25" s="430" t="s">
        <v>954</v>
      </c>
      <c r="M25" s="431">
        <v>0</v>
      </c>
      <c r="N25" s="430" t="s">
        <v>950</v>
      </c>
      <c r="O25" s="431">
        <v>0</v>
      </c>
      <c r="P25" s="430" t="s">
        <v>950</v>
      </c>
      <c r="R25" s="287" t="s">
        <v>143</v>
      </c>
      <c r="S25" s="434">
        <v>-12738.67</v>
      </c>
      <c r="T25" s="434">
        <v>-5945.2999999999993</v>
      </c>
      <c r="U25" s="434">
        <v>-8468.41</v>
      </c>
      <c r="V25" s="434">
        <v>-6717.89</v>
      </c>
      <c r="W25" s="434">
        <v>-4746.26</v>
      </c>
      <c r="X25" s="434">
        <v>-5029.53</v>
      </c>
      <c r="Y25" s="434">
        <v>-43646.060000000005</v>
      </c>
    </row>
    <row r="26" spans="2:25">
      <c r="B26" s="430" t="s">
        <v>126</v>
      </c>
      <c r="C26" s="432">
        <v>-1540</v>
      </c>
      <c r="D26" s="432">
        <v>-53913.89</v>
      </c>
      <c r="E26" s="432">
        <v>-20839.510000000002</v>
      </c>
      <c r="F26" s="432">
        <v>-4920</v>
      </c>
      <c r="G26" s="432">
        <v>0</v>
      </c>
      <c r="H26" s="432">
        <v>0</v>
      </c>
      <c r="J26" s="433">
        <v>0</v>
      </c>
      <c r="K26" s="430" t="s">
        <v>954</v>
      </c>
      <c r="M26" s="431">
        <v>0</v>
      </c>
      <c r="N26" s="430" t="s">
        <v>955</v>
      </c>
      <c r="O26" s="431">
        <v>0</v>
      </c>
      <c r="P26" s="430" t="s">
        <v>955</v>
      </c>
      <c r="R26" s="287" t="s">
        <v>127</v>
      </c>
      <c r="S26" s="434">
        <v>-16295.1</v>
      </c>
      <c r="T26" s="434">
        <v>-19560.690000000002</v>
      </c>
      <c r="U26" s="434">
        <v>-11877.87</v>
      </c>
      <c r="V26" s="434">
        <v>-20399.509999999998</v>
      </c>
      <c r="W26" s="434">
        <v>-18859.259999999998</v>
      </c>
      <c r="X26" s="434">
        <v>-16883.09</v>
      </c>
      <c r="Y26" s="434">
        <v>-103875.51999999999</v>
      </c>
    </row>
    <row r="27" spans="2:25">
      <c r="B27" s="430" t="s">
        <v>125</v>
      </c>
      <c r="C27" s="432">
        <v>0</v>
      </c>
      <c r="D27" s="432">
        <v>0</v>
      </c>
      <c r="E27" s="432">
        <v>0</v>
      </c>
      <c r="F27" s="432">
        <v>0</v>
      </c>
      <c r="G27" s="432">
        <v>0</v>
      </c>
      <c r="H27" s="432">
        <v>0</v>
      </c>
      <c r="J27" s="433">
        <v>0</v>
      </c>
      <c r="K27" s="430" t="s">
        <v>954</v>
      </c>
      <c r="M27" s="431">
        <v>0</v>
      </c>
      <c r="N27" s="430" t="s">
        <v>955</v>
      </c>
      <c r="O27" s="431">
        <v>0</v>
      </c>
      <c r="P27" s="430" t="s">
        <v>955</v>
      </c>
      <c r="R27" s="287" t="s">
        <v>153</v>
      </c>
      <c r="S27" s="434"/>
      <c r="T27" s="434">
        <v>-5157.18</v>
      </c>
      <c r="U27" s="434">
        <v>-880</v>
      </c>
      <c r="V27" s="434">
        <v>-5220</v>
      </c>
      <c r="W27" s="434">
        <v>-1495</v>
      </c>
      <c r="X27" s="434"/>
      <c r="Y27" s="434">
        <v>-12752.18</v>
      </c>
    </row>
    <row r="28" spans="2:25">
      <c r="B28" s="430" t="s">
        <v>99</v>
      </c>
      <c r="C28" s="432">
        <v>0</v>
      </c>
      <c r="D28" s="432">
        <v>0</v>
      </c>
      <c r="E28" s="432">
        <v>0</v>
      </c>
      <c r="F28" s="432">
        <v>0</v>
      </c>
      <c r="G28" s="432">
        <v>0</v>
      </c>
      <c r="H28" s="432">
        <v>0</v>
      </c>
      <c r="J28" s="433">
        <v>0</v>
      </c>
      <c r="K28" s="430" t="s">
        <v>954</v>
      </c>
      <c r="M28" s="431">
        <v>0</v>
      </c>
      <c r="N28" s="430" t="s">
        <v>955</v>
      </c>
      <c r="O28" s="431">
        <v>0</v>
      </c>
      <c r="P28" s="430" t="s">
        <v>955</v>
      </c>
      <c r="R28" s="287" t="s">
        <v>126</v>
      </c>
      <c r="S28" s="434">
        <v>-1540</v>
      </c>
      <c r="T28" s="434">
        <v>-53913.89</v>
      </c>
      <c r="U28" s="434">
        <v>-20839.510000000002</v>
      </c>
      <c r="V28" s="434">
        <v>-4920</v>
      </c>
      <c r="W28" s="434"/>
      <c r="X28" s="434"/>
      <c r="Y28" s="434">
        <v>-81213.399999999994</v>
      </c>
    </row>
    <row r="29" spans="2:25">
      <c r="B29" s="430" t="s">
        <v>131</v>
      </c>
      <c r="C29" s="432">
        <v>-203476.31</v>
      </c>
      <c r="D29" s="432">
        <v>-217368.99</v>
      </c>
      <c r="E29" s="432">
        <v>-186109.77</v>
      </c>
      <c r="F29" s="432">
        <v>-175151.40999999997</v>
      </c>
      <c r="G29" s="432">
        <v>-175296.99000000002</v>
      </c>
      <c r="H29" s="432">
        <v>-170396.44</v>
      </c>
      <c r="J29" s="433">
        <v>34722.989333333338</v>
      </c>
      <c r="K29" s="430" t="s">
        <v>962</v>
      </c>
      <c r="M29" s="433">
        <v>18796.665166666666</v>
      </c>
      <c r="N29" s="430" t="s">
        <v>959</v>
      </c>
      <c r="O29" s="433">
        <v>9398.3325833333329</v>
      </c>
      <c r="P29" s="430" t="s">
        <v>953</v>
      </c>
      <c r="R29" s="287" t="s">
        <v>131</v>
      </c>
      <c r="S29" s="434">
        <v>-203476.31</v>
      </c>
      <c r="T29" s="434">
        <v>-217368.99</v>
      </c>
      <c r="U29" s="434">
        <v>-186109.77</v>
      </c>
      <c r="V29" s="434">
        <v>-175151.40999999997</v>
      </c>
      <c r="W29" s="434">
        <v>-175296.99000000002</v>
      </c>
      <c r="X29" s="434">
        <v>-170396.44</v>
      </c>
      <c r="Y29" s="434">
        <v>-1127799.9099999999</v>
      </c>
    </row>
    <row r="30" spans="2:25">
      <c r="B30" s="430" t="s">
        <v>130</v>
      </c>
      <c r="C30" s="432">
        <v>-4722.29</v>
      </c>
      <c r="D30" s="432">
        <v>-4722.29</v>
      </c>
      <c r="E30" s="432">
        <v>-4722.29</v>
      </c>
      <c r="F30" s="432">
        <v>-4722.29</v>
      </c>
      <c r="G30" s="432">
        <v>-4722.29</v>
      </c>
      <c r="H30" s="432">
        <v>-4722.29</v>
      </c>
      <c r="J30" s="433">
        <v>4722.29</v>
      </c>
      <c r="K30" s="430" t="s">
        <v>961</v>
      </c>
      <c r="M30" s="431">
        <v>4722.29</v>
      </c>
      <c r="N30" s="430">
        <v>202506</v>
      </c>
      <c r="O30" s="431">
        <v>4722.29</v>
      </c>
      <c r="P30" s="430">
        <v>202506</v>
      </c>
      <c r="R30" s="287" t="s">
        <v>130</v>
      </c>
      <c r="S30" s="434">
        <v>-4722.29</v>
      </c>
      <c r="T30" s="434">
        <v>-4722.29</v>
      </c>
      <c r="U30" s="434">
        <v>-4722.29</v>
      </c>
      <c r="V30" s="434">
        <v>-4722.29</v>
      </c>
      <c r="W30" s="434">
        <v>-4722.29</v>
      </c>
      <c r="X30" s="434">
        <v>-4722.29</v>
      </c>
      <c r="Y30" s="434">
        <v>-28333.74</v>
      </c>
    </row>
    <row r="31" spans="2:25">
      <c r="B31" s="430" t="s">
        <v>129</v>
      </c>
      <c r="C31" s="432">
        <v>-10900</v>
      </c>
      <c r="D31" s="432">
        <v>-10900</v>
      </c>
      <c r="E31" s="432">
        <v>-10900</v>
      </c>
      <c r="F31" s="432">
        <v>-10900</v>
      </c>
      <c r="G31" s="432">
        <v>-10900</v>
      </c>
      <c r="H31" s="432">
        <v>-10900</v>
      </c>
      <c r="J31" s="433">
        <v>10900</v>
      </c>
      <c r="K31" s="430" t="s">
        <v>961</v>
      </c>
      <c r="M31" s="433">
        <v>1090</v>
      </c>
      <c r="N31" s="430" t="s">
        <v>959</v>
      </c>
      <c r="O31" s="433">
        <v>545</v>
      </c>
      <c r="P31" s="430" t="s">
        <v>953</v>
      </c>
      <c r="R31" s="287" t="s">
        <v>129</v>
      </c>
      <c r="S31" s="434">
        <v>-10900</v>
      </c>
      <c r="T31" s="434">
        <v>-10900</v>
      </c>
      <c r="U31" s="434">
        <v>-10900</v>
      </c>
      <c r="V31" s="434">
        <v>-10900</v>
      </c>
      <c r="W31" s="434">
        <v>-10900</v>
      </c>
      <c r="X31" s="434">
        <v>-10900</v>
      </c>
      <c r="Y31" s="434">
        <v>-65400</v>
      </c>
    </row>
    <row r="32" spans="2:25">
      <c r="B32" s="430" t="s">
        <v>123</v>
      </c>
      <c r="C32" s="432">
        <v>-513.09</v>
      </c>
      <c r="D32" s="432">
        <v>-513.09</v>
      </c>
      <c r="E32" s="432">
        <v>-513.09</v>
      </c>
      <c r="F32" s="432">
        <v>-513.09</v>
      </c>
      <c r="G32" s="432">
        <v>-524.19000000000005</v>
      </c>
      <c r="H32" s="432">
        <v>-524.19000000000005</v>
      </c>
      <c r="J32" s="433">
        <v>520.49000000000012</v>
      </c>
      <c r="K32" s="430" t="s">
        <v>961</v>
      </c>
      <c r="M32" s="431">
        <v>0</v>
      </c>
      <c r="N32" s="430" t="s">
        <v>955</v>
      </c>
      <c r="O32" s="431">
        <v>0</v>
      </c>
      <c r="P32" s="430" t="s">
        <v>955</v>
      </c>
      <c r="R32" s="287" t="s">
        <v>123</v>
      </c>
      <c r="S32" s="434">
        <v>-513.09</v>
      </c>
      <c r="T32" s="434">
        <v>-513.09</v>
      </c>
      <c r="U32" s="434">
        <v>-513.09</v>
      </c>
      <c r="V32" s="434">
        <v>-513.09</v>
      </c>
      <c r="W32" s="434">
        <v>-524.19000000000005</v>
      </c>
      <c r="X32" s="434">
        <v>-524.19000000000005</v>
      </c>
      <c r="Y32" s="434">
        <v>-3100.7400000000002</v>
      </c>
    </row>
    <row r="33" spans="2:25">
      <c r="B33" s="430" t="s">
        <v>137</v>
      </c>
      <c r="C33" s="432">
        <v>0</v>
      </c>
      <c r="D33" s="432">
        <v>0</v>
      </c>
      <c r="E33" s="432">
        <v>0</v>
      </c>
      <c r="F33" s="432">
        <v>0</v>
      </c>
      <c r="G33" s="432">
        <v>0</v>
      </c>
      <c r="H33" s="432">
        <v>0</v>
      </c>
      <c r="J33" s="433">
        <v>0</v>
      </c>
      <c r="K33" s="430" t="s">
        <v>954</v>
      </c>
      <c r="M33" s="431">
        <v>0</v>
      </c>
      <c r="N33" s="430" t="s">
        <v>955</v>
      </c>
      <c r="O33" s="431">
        <v>0</v>
      </c>
      <c r="P33" s="430" t="s">
        <v>955</v>
      </c>
      <c r="R33" s="287" t="s">
        <v>136</v>
      </c>
      <c r="S33" s="434">
        <v>-14391.630000000001</v>
      </c>
      <c r="T33" s="434">
        <v>-11692.02</v>
      </c>
      <c r="U33" s="434">
        <v>-13476.57</v>
      </c>
      <c r="V33" s="434">
        <v>-5521.91</v>
      </c>
      <c r="W33" s="434">
        <v>-5012.01</v>
      </c>
      <c r="X33" s="434">
        <v>-4299.87</v>
      </c>
      <c r="Y33" s="434">
        <v>-54394.010000000009</v>
      </c>
    </row>
    <row r="34" spans="2:25">
      <c r="B34" s="430" t="s">
        <v>136</v>
      </c>
      <c r="C34" s="432">
        <v>-14391.630000000001</v>
      </c>
      <c r="D34" s="432">
        <v>-11692.02</v>
      </c>
      <c r="E34" s="432">
        <v>-13476.57</v>
      </c>
      <c r="F34" s="432">
        <v>-5521.91</v>
      </c>
      <c r="G34" s="432">
        <v>-5012.0100000000011</v>
      </c>
      <c r="H34" s="432">
        <v>-4299.869999999999</v>
      </c>
      <c r="J34" s="433">
        <v>4532.8341666666674</v>
      </c>
      <c r="K34" s="430" t="s">
        <v>960</v>
      </c>
      <c r="M34" s="433">
        <v>906.56683333333353</v>
      </c>
      <c r="N34" s="430" t="s">
        <v>959</v>
      </c>
      <c r="O34" s="433">
        <v>453.28341666666677</v>
      </c>
      <c r="P34" s="430" t="s">
        <v>953</v>
      </c>
      <c r="R34" s="287" t="s">
        <v>122</v>
      </c>
      <c r="S34" s="434">
        <v>-4169.16</v>
      </c>
      <c r="T34" s="434">
        <v>-4169.16</v>
      </c>
      <c r="U34" s="434">
        <v>-12969.46</v>
      </c>
      <c r="V34" s="434">
        <v>-2891.15</v>
      </c>
      <c r="W34" s="434">
        <v>-6926.49</v>
      </c>
      <c r="X34" s="434">
        <v>-9671.8399999999983</v>
      </c>
      <c r="Y34" s="434">
        <v>-40797.259999999995</v>
      </c>
    </row>
    <row r="35" spans="2:25">
      <c r="B35" s="430" t="s">
        <v>122</v>
      </c>
      <c r="C35" s="432">
        <v>-4169.16</v>
      </c>
      <c r="D35" s="432">
        <v>-4169.16</v>
      </c>
      <c r="E35" s="432">
        <v>-12969.46</v>
      </c>
      <c r="F35" s="432">
        <v>-2891.15</v>
      </c>
      <c r="G35" s="432">
        <v>-6926.49</v>
      </c>
      <c r="H35" s="432">
        <v>-9671.8399999999983</v>
      </c>
      <c r="J35" s="433">
        <v>3399.7716666666661</v>
      </c>
      <c r="K35" s="430" t="s">
        <v>958</v>
      </c>
      <c r="M35" s="433">
        <v>3399.7716666666661</v>
      </c>
      <c r="N35" s="430" t="s">
        <v>957</v>
      </c>
      <c r="O35" s="433">
        <v>1359.9086666666665</v>
      </c>
      <c r="P35" s="430" t="s">
        <v>956</v>
      </c>
      <c r="R35" s="287" t="s">
        <v>121</v>
      </c>
      <c r="S35" s="434">
        <v>-15</v>
      </c>
      <c r="T35" s="434"/>
      <c r="U35" s="434"/>
      <c r="V35" s="434"/>
      <c r="W35" s="434"/>
      <c r="X35" s="434">
        <v>-29</v>
      </c>
      <c r="Y35" s="434">
        <v>-44</v>
      </c>
    </row>
    <row r="36" spans="2:25">
      <c r="B36" s="430" t="s">
        <v>121</v>
      </c>
      <c r="C36" s="432">
        <v>-15</v>
      </c>
      <c r="D36" s="432">
        <v>0</v>
      </c>
      <c r="E36" s="432">
        <v>0</v>
      </c>
      <c r="F36" s="432">
        <v>0</v>
      </c>
      <c r="G36" s="432">
        <v>0</v>
      </c>
      <c r="H36" s="432">
        <v>-29</v>
      </c>
      <c r="J36" s="433">
        <v>0</v>
      </c>
      <c r="K36" s="430" t="s">
        <v>954</v>
      </c>
      <c r="M36" s="431">
        <v>0</v>
      </c>
      <c r="N36" s="430" t="s">
        <v>955</v>
      </c>
      <c r="O36" s="431">
        <v>0</v>
      </c>
      <c r="P36" s="430" t="s">
        <v>955</v>
      </c>
      <c r="R36" s="287" t="s">
        <v>135</v>
      </c>
      <c r="S36" s="434">
        <v>-189.44</v>
      </c>
      <c r="T36" s="434"/>
      <c r="U36" s="434"/>
      <c r="V36" s="434"/>
      <c r="W36" s="434"/>
      <c r="X36" s="434"/>
      <c r="Y36" s="434">
        <v>-189.44</v>
      </c>
    </row>
    <row r="37" spans="2:25">
      <c r="B37" s="430" t="s">
        <v>135</v>
      </c>
      <c r="C37" s="432">
        <v>-189.44</v>
      </c>
      <c r="D37" s="432">
        <v>0</v>
      </c>
      <c r="E37" s="432">
        <v>0</v>
      </c>
      <c r="F37" s="432">
        <v>0</v>
      </c>
      <c r="G37" s="432">
        <v>0</v>
      </c>
      <c r="H37" s="432">
        <v>0</v>
      </c>
      <c r="J37" s="433">
        <v>0</v>
      </c>
      <c r="K37" s="430" t="s">
        <v>954</v>
      </c>
      <c r="M37" s="431">
        <v>0</v>
      </c>
      <c r="N37" s="430" t="s">
        <v>955</v>
      </c>
      <c r="O37" s="431">
        <v>0</v>
      </c>
      <c r="P37" s="430" t="s">
        <v>955</v>
      </c>
      <c r="R37" s="287" t="s">
        <v>119</v>
      </c>
      <c r="S37" s="434">
        <v>-54041.93</v>
      </c>
      <c r="T37" s="434">
        <v>-81815.140000000014</v>
      </c>
      <c r="U37" s="434"/>
      <c r="V37" s="434"/>
      <c r="W37" s="434"/>
      <c r="X37" s="434">
        <v>-215776.07</v>
      </c>
      <c r="Y37" s="434">
        <v>-351633.14</v>
      </c>
    </row>
    <row r="38" spans="2:25">
      <c r="B38" s="430" t="s">
        <v>120</v>
      </c>
      <c r="C38" s="432">
        <v>0</v>
      </c>
      <c r="D38" s="432">
        <v>0</v>
      </c>
      <c r="E38" s="432">
        <v>0</v>
      </c>
      <c r="F38" s="432">
        <v>0</v>
      </c>
      <c r="G38" s="432">
        <v>0</v>
      </c>
      <c r="H38" s="432">
        <v>0</v>
      </c>
      <c r="J38" s="433">
        <v>0</v>
      </c>
      <c r="K38" s="430" t="s">
        <v>954</v>
      </c>
      <c r="M38" s="431">
        <v>0</v>
      </c>
      <c r="N38" s="430" t="s">
        <v>955</v>
      </c>
      <c r="O38" s="431">
        <v>0</v>
      </c>
      <c r="P38" s="430" t="s">
        <v>955</v>
      </c>
      <c r="R38" s="287" t="s">
        <v>117</v>
      </c>
      <c r="S38" s="434">
        <v>-2677.9599999999996</v>
      </c>
      <c r="T38" s="434">
        <v>-2560.67</v>
      </c>
      <c r="U38" s="434">
        <v>-1720.6999999999998</v>
      </c>
      <c r="V38" s="434">
        <v>-2218.0500000000002</v>
      </c>
      <c r="W38" s="434">
        <v>-4974.2299999999996</v>
      </c>
      <c r="X38" s="434">
        <v>-1355.21</v>
      </c>
      <c r="Y38" s="434">
        <v>-15506.82</v>
      </c>
    </row>
    <row r="39" spans="2:25">
      <c r="B39" s="430" t="s">
        <v>119</v>
      </c>
      <c r="C39" s="432">
        <v>-54041.93</v>
      </c>
      <c r="D39" s="432">
        <v>-81815.140000000014</v>
      </c>
      <c r="E39" s="432">
        <v>0</v>
      </c>
      <c r="F39" s="432">
        <v>0</v>
      </c>
      <c r="G39" s="432">
        <v>0</v>
      </c>
      <c r="H39" s="432">
        <v>-215776.07</v>
      </c>
      <c r="J39" s="433">
        <v>0</v>
      </c>
      <c r="K39" s="430" t="s">
        <v>954</v>
      </c>
      <c r="M39" s="431">
        <v>0</v>
      </c>
      <c r="N39" s="430" t="s">
        <v>950</v>
      </c>
      <c r="O39" s="431">
        <v>0</v>
      </c>
      <c r="P39" s="430" t="s">
        <v>950</v>
      </c>
      <c r="R39" s="287" t="s">
        <v>105</v>
      </c>
      <c r="S39" s="434"/>
      <c r="T39" s="434"/>
      <c r="U39" s="434"/>
      <c r="V39" s="434">
        <v>0</v>
      </c>
      <c r="W39" s="434"/>
      <c r="X39" s="434">
        <v>0</v>
      </c>
      <c r="Y39" s="434">
        <v>0</v>
      </c>
    </row>
    <row r="40" spans="2:25">
      <c r="B40" s="430" t="s">
        <v>117</v>
      </c>
      <c r="C40" s="432">
        <v>-2677.9599999999996</v>
      </c>
      <c r="D40" s="432">
        <v>-2560.67</v>
      </c>
      <c r="E40" s="432">
        <v>-1720.6999999999998</v>
      </c>
      <c r="F40" s="432">
        <v>-2218.0500000000002</v>
      </c>
      <c r="G40" s="432">
        <v>-4974.2299999999996</v>
      </c>
      <c r="H40" s="432">
        <v>-1355.21</v>
      </c>
      <c r="J40" s="433">
        <v>0</v>
      </c>
      <c r="K40" s="430" t="s">
        <v>954</v>
      </c>
      <c r="M40" s="431">
        <v>0</v>
      </c>
      <c r="N40" s="430" t="s">
        <v>955</v>
      </c>
      <c r="O40" s="431">
        <v>0</v>
      </c>
      <c r="P40" s="430" t="s">
        <v>955</v>
      </c>
      <c r="R40" s="287" t="s">
        <v>116</v>
      </c>
      <c r="S40" s="434">
        <v>-34966.65</v>
      </c>
      <c r="T40" s="434">
        <v>-95599.529999999984</v>
      </c>
      <c r="U40" s="434">
        <v>-36117.369999999995</v>
      </c>
      <c r="V40" s="434">
        <v>-30627.63</v>
      </c>
      <c r="W40" s="434">
        <v>-31282.3</v>
      </c>
      <c r="X40" s="434">
        <v>-46717.22</v>
      </c>
      <c r="Y40" s="434">
        <v>-275310.69999999995</v>
      </c>
    </row>
    <row r="41" spans="2:25">
      <c r="B41" s="430" t="s">
        <v>105</v>
      </c>
      <c r="C41" s="432">
        <v>0</v>
      </c>
      <c r="D41" s="432">
        <v>0</v>
      </c>
      <c r="E41" s="432">
        <v>0</v>
      </c>
      <c r="F41" s="432">
        <v>0</v>
      </c>
      <c r="G41" s="432">
        <v>0</v>
      </c>
      <c r="H41" s="432">
        <v>0</v>
      </c>
      <c r="J41" s="433">
        <v>0</v>
      </c>
      <c r="K41" s="430" t="s">
        <v>954</v>
      </c>
      <c r="M41" s="431">
        <v>0</v>
      </c>
      <c r="N41" s="430" t="s">
        <v>950</v>
      </c>
      <c r="O41" s="431">
        <v>0</v>
      </c>
      <c r="P41" s="430" t="s">
        <v>950</v>
      </c>
      <c r="R41" s="287" t="s">
        <v>104</v>
      </c>
      <c r="S41" s="434">
        <v>109.03</v>
      </c>
      <c r="T41" s="434">
        <v>6001.5700000000006</v>
      </c>
      <c r="U41" s="434">
        <v>2346.33</v>
      </c>
      <c r="V41" s="434">
        <v>5401.63</v>
      </c>
      <c r="W41" s="434">
        <v>109.92</v>
      </c>
      <c r="X41" s="434"/>
      <c r="Y41" s="434">
        <v>13968.480000000001</v>
      </c>
    </row>
    <row r="42" spans="2:25">
      <c r="B42" s="430" t="s">
        <v>116</v>
      </c>
      <c r="C42" s="432">
        <v>-34966.65</v>
      </c>
      <c r="D42" s="432">
        <v>-95599.53</v>
      </c>
      <c r="E42" s="432">
        <v>-36117.369999999988</v>
      </c>
      <c r="F42" s="432">
        <v>-30627.63</v>
      </c>
      <c r="G42" s="432">
        <v>-31282.3</v>
      </c>
      <c r="H42" s="432">
        <v>-46717.22</v>
      </c>
      <c r="J42" s="433">
        <v>0</v>
      </c>
      <c r="K42" s="430" t="s">
        <v>954</v>
      </c>
      <c r="M42" s="431">
        <v>0</v>
      </c>
      <c r="N42" s="430" t="s">
        <v>950</v>
      </c>
      <c r="O42" s="431">
        <v>0</v>
      </c>
      <c r="P42" s="430" t="s">
        <v>950</v>
      </c>
      <c r="R42" s="287" t="s">
        <v>108</v>
      </c>
      <c r="S42" s="434"/>
      <c r="T42" s="434">
        <v>-65.27</v>
      </c>
      <c r="U42" s="434">
        <v>-1501.24</v>
      </c>
      <c r="V42" s="434">
        <v>-30</v>
      </c>
      <c r="W42" s="434">
        <v>-0.06</v>
      </c>
      <c r="X42" s="434"/>
      <c r="Y42" s="434">
        <v>-1596.57</v>
      </c>
    </row>
    <row r="43" spans="2:25">
      <c r="B43" s="430" t="s">
        <v>104</v>
      </c>
      <c r="C43" s="432">
        <v>109.03</v>
      </c>
      <c r="D43" s="432">
        <v>6001.57</v>
      </c>
      <c r="E43" s="432">
        <v>2346.33</v>
      </c>
      <c r="F43" s="432">
        <v>5401.63</v>
      </c>
      <c r="G43" s="432">
        <v>109.92</v>
      </c>
      <c r="H43" s="432">
        <v>0</v>
      </c>
      <c r="J43" s="433">
        <v>0</v>
      </c>
      <c r="K43" s="430" t="s">
        <v>954</v>
      </c>
      <c r="M43" s="431">
        <v>0</v>
      </c>
      <c r="N43" s="430" t="s">
        <v>950</v>
      </c>
      <c r="O43" s="431">
        <v>0</v>
      </c>
      <c r="P43" s="430" t="s">
        <v>950</v>
      </c>
      <c r="R43" s="287" t="s">
        <v>107</v>
      </c>
      <c r="S43" s="434">
        <v>-251.01</v>
      </c>
      <c r="T43" s="434">
        <v>-2932.94</v>
      </c>
      <c r="U43" s="434">
        <v>-13356.829999999998</v>
      </c>
      <c r="V43" s="434">
        <v>-30544.41</v>
      </c>
      <c r="W43" s="434">
        <v>-45616.179999999993</v>
      </c>
      <c r="X43" s="434">
        <v>-50340.490000000027</v>
      </c>
      <c r="Y43" s="434">
        <v>-143041.86000000002</v>
      </c>
    </row>
    <row r="44" spans="2:25">
      <c r="B44" s="430" t="s">
        <v>109</v>
      </c>
      <c r="C44" s="432">
        <v>0</v>
      </c>
      <c r="D44" s="432">
        <v>0</v>
      </c>
      <c r="E44" s="432">
        <v>0</v>
      </c>
      <c r="F44" s="432">
        <v>0</v>
      </c>
      <c r="G44" s="432">
        <v>0</v>
      </c>
      <c r="H44" s="432">
        <v>0</v>
      </c>
      <c r="J44" s="433">
        <v>0</v>
      </c>
      <c r="K44" s="430" t="s">
        <v>954</v>
      </c>
      <c r="M44" s="431">
        <v>0</v>
      </c>
      <c r="N44" s="430" t="s">
        <v>950</v>
      </c>
      <c r="O44" s="431">
        <v>0</v>
      </c>
      <c r="P44" s="430" t="s">
        <v>950</v>
      </c>
      <c r="R44" s="287" t="s">
        <v>106</v>
      </c>
      <c r="S44" s="434">
        <v>-8744.0999999999985</v>
      </c>
      <c r="T44" s="434">
        <v>-15880.890000000001</v>
      </c>
      <c r="U44" s="434">
        <v>-8970.82</v>
      </c>
      <c r="V44" s="434">
        <v>-9816.4399999999987</v>
      </c>
      <c r="W44" s="434">
        <v>-5092.1099999999997</v>
      </c>
      <c r="X44" s="434">
        <v>-52807.61</v>
      </c>
      <c r="Y44" s="434">
        <v>-101311.97</v>
      </c>
    </row>
    <row r="45" spans="2:25">
      <c r="B45" s="430" t="s">
        <v>108</v>
      </c>
      <c r="C45" s="432">
        <v>0</v>
      </c>
      <c r="D45" s="432">
        <v>-65.27</v>
      </c>
      <c r="E45" s="432">
        <v>-1501.24</v>
      </c>
      <c r="F45" s="432">
        <v>-30</v>
      </c>
      <c r="G45" s="432">
        <v>-0.06</v>
      </c>
      <c r="H45" s="432">
        <v>0</v>
      </c>
      <c r="J45" s="433">
        <v>0</v>
      </c>
      <c r="K45" s="430" t="s">
        <v>954</v>
      </c>
      <c r="M45" s="431">
        <v>0</v>
      </c>
      <c r="N45" s="430" t="s">
        <v>950</v>
      </c>
      <c r="O45" s="431">
        <v>0</v>
      </c>
      <c r="P45" s="430" t="s">
        <v>950</v>
      </c>
      <c r="R45" s="287" t="s">
        <v>103</v>
      </c>
      <c r="S45" s="434">
        <v>-13498.599999999997</v>
      </c>
      <c r="T45" s="434">
        <v>-31739.849999999995</v>
      </c>
      <c r="U45" s="434">
        <v>-33444.720000000001</v>
      </c>
      <c r="V45" s="434">
        <v>-40828.049999999981</v>
      </c>
      <c r="W45" s="434">
        <v>-337900.64000000013</v>
      </c>
      <c r="X45" s="434">
        <v>-32615.969999999987</v>
      </c>
      <c r="Y45" s="434">
        <v>-490027.83000000007</v>
      </c>
    </row>
    <row r="46" spans="2:25">
      <c r="B46" s="430" t="s">
        <v>107</v>
      </c>
      <c r="C46" s="432">
        <v>-251.01000000000008</v>
      </c>
      <c r="D46" s="432">
        <v>-2932.9400000000005</v>
      </c>
      <c r="E46" s="432">
        <v>-13356.830000000007</v>
      </c>
      <c r="F46" s="432">
        <v>-30544.410000000003</v>
      </c>
      <c r="G46" s="432">
        <v>-45616.179999999971</v>
      </c>
      <c r="H46" s="432">
        <v>-50340.489999999976</v>
      </c>
      <c r="J46" s="431">
        <v>0</v>
      </c>
      <c r="K46" s="430" t="s">
        <v>951</v>
      </c>
      <c r="M46" s="431">
        <v>0</v>
      </c>
      <c r="N46" s="430" t="s">
        <v>951</v>
      </c>
      <c r="O46" s="431">
        <v>0</v>
      </c>
      <c r="P46" s="430" t="s">
        <v>951</v>
      </c>
      <c r="R46" s="287" t="s">
        <v>102</v>
      </c>
      <c r="S46" s="434">
        <v>-5394.7</v>
      </c>
      <c r="T46" s="434"/>
      <c r="U46" s="434"/>
      <c r="V46" s="434"/>
      <c r="W46" s="434"/>
      <c r="X46" s="434">
        <v>-20186.900000000001</v>
      </c>
      <c r="Y46" s="434">
        <v>-25581.600000000002</v>
      </c>
    </row>
    <row r="47" spans="2:25">
      <c r="B47" s="430" t="s">
        <v>106</v>
      </c>
      <c r="C47" s="432">
        <v>-8744.1</v>
      </c>
      <c r="D47" s="432">
        <v>-15880.890000000001</v>
      </c>
      <c r="E47" s="432">
        <v>-8970.82</v>
      </c>
      <c r="F47" s="432">
        <v>-9816.4399999999987</v>
      </c>
      <c r="G47" s="432">
        <v>-5092.1099999999997</v>
      </c>
      <c r="H47" s="432">
        <v>-52807.61</v>
      </c>
      <c r="J47" s="431">
        <v>0</v>
      </c>
      <c r="K47" s="430" t="s">
        <v>951</v>
      </c>
      <c r="M47" s="431">
        <v>0</v>
      </c>
      <c r="N47" s="430" t="s">
        <v>951</v>
      </c>
      <c r="O47" s="431">
        <v>0</v>
      </c>
      <c r="P47" s="430" t="s">
        <v>951</v>
      </c>
      <c r="R47" s="287" t="s">
        <v>795</v>
      </c>
      <c r="S47" s="434">
        <v>-1074588.6700000002</v>
      </c>
      <c r="T47" s="434">
        <v>-1117570.76</v>
      </c>
      <c r="U47" s="434">
        <v>-988429.02999999991</v>
      </c>
      <c r="V47" s="434">
        <v>-918035.48999999987</v>
      </c>
      <c r="W47" s="434">
        <v>-1212655.6600000001</v>
      </c>
      <c r="X47" s="434">
        <v>-1139239.3800000001</v>
      </c>
      <c r="Y47" s="434">
        <v>-6450518.9900000002</v>
      </c>
    </row>
    <row r="48" spans="2:25">
      <c r="B48" s="430" t="s">
        <v>103</v>
      </c>
      <c r="C48" s="432">
        <v>-13498.600000000004</v>
      </c>
      <c r="D48" s="432">
        <v>-31739.849999999991</v>
      </c>
      <c r="E48" s="432">
        <v>-33444.720000000016</v>
      </c>
      <c r="F48" s="432">
        <v>-40828.049999999974</v>
      </c>
      <c r="G48" s="432">
        <v>-337900.64000000013</v>
      </c>
      <c r="H48" s="432">
        <v>-32615.969999999987</v>
      </c>
      <c r="J48" s="433">
        <v>1633.4261000000001</v>
      </c>
      <c r="K48" s="430" t="s">
        <v>952</v>
      </c>
      <c r="M48" s="433">
        <v>4083.5652500000006</v>
      </c>
      <c r="N48" s="430" t="s">
        <v>953</v>
      </c>
      <c r="O48" s="433">
        <v>1633.4261000000001</v>
      </c>
      <c r="P48" s="430" t="s">
        <v>952</v>
      </c>
      <c r="R48"/>
      <c r="S48"/>
      <c r="T48"/>
      <c r="U48"/>
      <c r="V48"/>
      <c r="W48"/>
      <c r="X48"/>
      <c r="Y48"/>
    </row>
    <row r="49" spans="2:25">
      <c r="B49" s="430" t="s">
        <v>102</v>
      </c>
      <c r="C49" s="432">
        <v>-5394.7</v>
      </c>
      <c r="D49" s="432">
        <v>0</v>
      </c>
      <c r="E49" s="432">
        <v>0</v>
      </c>
      <c r="F49" s="432">
        <v>0</v>
      </c>
      <c r="G49" s="432">
        <v>0</v>
      </c>
      <c r="H49" s="432">
        <v>-20186.900000000001</v>
      </c>
      <c r="J49" s="431">
        <v>0</v>
      </c>
      <c r="K49" s="430" t="s">
        <v>951</v>
      </c>
      <c r="M49" s="431">
        <v>0</v>
      </c>
      <c r="N49" s="430" t="s">
        <v>950</v>
      </c>
      <c r="O49" s="431">
        <v>0</v>
      </c>
      <c r="P49" s="430" t="s">
        <v>950</v>
      </c>
      <c r="R49"/>
      <c r="S49"/>
      <c r="T49"/>
      <c r="U49"/>
      <c r="V49"/>
      <c r="W49"/>
      <c r="X49"/>
      <c r="Y49"/>
    </row>
    <row r="50" spans="2:25">
      <c r="B50" s="430" t="s">
        <v>101</v>
      </c>
      <c r="C50" s="432">
        <v>0</v>
      </c>
      <c r="D50" s="432">
        <v>0</v>
      </c>
      <c r="E50" s="432">
        <v>0</v>
      </c>
      <c r="F50" s="432">
        <v>0</v>
      </c>
      <c r="G50" s="432">
        <v>0</v>
      </c>
      <c r="H50" s="432">
        <v>0</v>
      </c>
      <c r="J50" s="431">
        <v>0</v>
      </c>
      <c r="K50" s="430" t="s">
        <v>950</v>
      </c>
      <c r="M50" s="431">
        <v>0</v>
      </c>
      <c r="N50" s="430" t="s">
        <v>950</v>
      </c>
      <c r="O50" s="431">
        <v>0</v>
      </c>
      <c r="P50" s="430" t="s">
        <v>950</v>
      </c>
      <c r="R50"/>
      <c r="S50"/>
      <c r="T50"/>
      <c r="U50"/>
      <c r="V50"/>
      <c r="W50"/>
      <c r="X50"/>
      <c r="Y50"/>
    </row>
    <row r="51" spans="2:25">
      <c r="B51" s="430" t="s">
        <v>100</v>
      </c>
      <c r="C51" s="432">
        <v>127.86</v>
      </c>
      <c r="D51" s="432">
        <v>110.59</v>
      </c>
      <c r="E51" s="432">
        <v>21.6</v>
      </c>
      <c r="F51" s="432">
        <v>243.36</v>
      </c>
      <c r="G51" s="432">
        <v>307.02999999999997</v>
      </c>
      <c r="H51" s="432">
        <v>156.94999999999999</v>
      </c>
      <c r="J51" s="431">
        <v>0</v>
      </c>
      <c r="K51" s="430" t="s">
        <v>950</v>
      </c>
      <c r="M51" s="431">
        <v>0</v>
      </c>
      <c r="N51" s="430" t="s">
        <v>950</v>
      </c>
      <c r="O51" s="431">
        <v>0</v>
      </c>
      <c r="P51" s="430" t="s">
        <v>950</v>
      </c>
      <c r="R51"/>
      <c r="S51"/>
      <c r="T51"/>
      <c r="U51"/>
      <c r="V51"/>
      <c r="W51"/>
      <c r="X51"/>
      <c r="Y51"/>
    </row>
    <row r="52" spans="2:25">
      <c r="R52"/>
      <c r="S52"/>
      <c r="T52"/>
      <c r="U52"/>
      <c r="V52"/>
      <c r="W52"/>
      <c r="X52"/>
      <c r="Y52"/>
    </row>
    <row r="53" spans="2:25">
      <c r="R53"/>
      <c r="S53"/>
      <c r="T53"/>
      <c r="U53"/>
      <c r="V53"/>
      <c r="W53"/>
      <c r="X53"/>
      <c r="Y53"/>
    </row>
    <row r="54" spans="2:25">
      <c r="D54"/>
      <c r="E54"/>
      <c r="F54"/>
      <c r="G54"/>
      <c r="H54"/>
      <c r="R54"/>
      <c r="S54"/>
      <c r="T54"/>
      <c r="U54"/>
      <c r="V54"/>
      <c r="W54"/>
      <c r="X54"/>
      <c r="Y54"/>
    </row>
    <row r="55" spans="2:25">
      <c r="C55"/>
      <c r="D55"/>
      <c r="E55"/>
      <c r="F55"/>
      <c r="G55"/>
      <c r="H55"/>
      <c r="R55"/>
      <c r="S55"/>
      <c r="T55"/>
      <c r="U55"/>
      <c r="V55"/>
      <c r="W55"/>
      <c r="X55"/>
      <c r="Y55"/>
    </row>
    <row r="56" spans="2:25">
      <c r="B56"/>
      <c r="C56"/>
      <c r="D56"/>
      <c r="E56"/>
      <c r="F56"/>
      <c r="G56"/>
      <c r="H56"/>
      <c r="R56"/>
      <c r="S56"/>
      <c r="T56"/>
      <c r="U56"/>
      <c r="V56"/>
      <c r="W56"/>
      <c r="X56"/>
      <c r="Y56"/>
    </row>
    <row r="57" spans="2:25">
      <c r="B57"/>
      <c r="C57"/>
      <c r="D57"/>
      <c r="E57"/>
      <c r="F57"/>
      <c r="G57"/>
      <c r="H57"/>
      <c r="R57"/>
      <c r="S57"/>
      <c r="T57"/>
      <c r="U57"/>
      <c r="V57"/>
      <c r="W57"/>
      <c r="X57"/>
      <c r="Y57"/>
    </row>
    <row r="58" spans="2:25">
      <c r="B58"/>
      <c r="C58"/>
      <c r="D58"/>
      <c r="E58"/>
      <c r="F58"/>
      <c r="G58"/>
      <c r="H58"/>
      <c r="R58"/>
      <c r="S58"/>
      <c r="T58"/>
      <c r="U58"/>
      <c r="V58"/>
      <c r="W58"/>
      <c r="X58"/>
      <c r="Y58"/>
    </row>
    <row r="59" spans="2:25">
      <c r="B59"/>
      <c r="C59"/>
      <c r="D59"/>
      <c r="E59"/>
      <c r="F59"/>
      <c r="G59"/>
      <c r="H59"/>
      <c r="R59"/>
      <c r="S59"/>
      <c r="T59"/>
      <c r="U59"/>
      <c r="V59"/>
      <c r="W59"/>
      <c r="X59"/>
      <c r="Y59"/>
    </row>
    <row r="60" spans="2:25">
      <c r="B60"/>
      <c r="C60"/>
      <c r="D60"/>
      <c r="E60"/>
      <c r="F60"/>
      <c r="G60"/>
      <c r="H60"/>
      <c r="R60"/>
      <c r="S60"/>
      <c r="T60"/>
      <c r="U60"/>
      <c r="V60"/>
      <c r="W60"/>
      <c r="X60"/>
      <c r="Y60"/>
    </row>
    <row r="61" spans="2:25">
      <c r="B61"/>
      <c r="C61"/>
      <c r="D61"/>
      <c r="E61"/>
      <c r="F61"/>
      <c r="G61"/>
      <c r="H61"/>
      <c r="R61"/>
      <c r="S61"/>
      <c r="T61"/>
      <c r="U61"/>
      <c r="V61"/>
      <c r="W61"/>
      <c r="X61"/>
      <c r="Y61"/>
    </row>
    <row r="62" spans="2:25">
      <c r="B62"/>
      <c r="C62"/>
      <c r="D62"/>
      <c r="E62"/>
      <c r="F62"/>
      <c r="G62"/>
      <c r="H62"/>
      <c r="R62"/>
      <c r="S62"/>
      <c r="T62"/>
      <c r="U62"/>
      <c r="V62"/>
      <c r="W62"/>
      <c r="X62"/>
      <c r="Y62"/>
    </row>
    <row r="63" spans="2:25">
      <c r="B63"/>
      <c r="C63"/>
      <c r="D63"/>
      <c r="E63"/>
      <c r="F63"/>
      <c r="G63"/>
      <c r="H63"/>
      <c r="R63"/>
      <c r="S63"/>
      <c r="T63"/>
      <c r="U63"/>
      <c r="V63"/>
      <c r="W63"/>
      <c r="X63"/>
      <c r="Y63"/>
    </row>
    <row r="64" spans="2:25">
      <c r="B64"/>
      <c r="C64"/>
      <c r="D64"/>
      <c r="E64"/>
      <c r="F64"/>
      <c r="G64"/>
      <c r="H64"/>
      <c r="R64"/>
      <c r="S64"/>
      <c r="T64"/>
      <c r="U64"/>
      <c r="V64"/>
      <c r="W64"/>
      <c r="X64"/>
      <c r="Y64"/>
    </row>
    <row r="65" spans="2:25">
      <c r="B65"/>
      <c r="C65"/>
      <c r="D65"/>
      <c r="E65"/>
      <c r="F65"/>
      <c r="G65"/>
      <c r="H65"/>
      <c r="R65"/>
      <c r="S65"/>
      <c r="T65"/>
      <c r="U65"/>
      <c r="V65"/>
      <c r="W65"/>
      <c r="X65"/>
      <c r="Y65"/>
    </row>
    <row r="66" spans="2:25">
      <c r="B66"/>
      <c r="C66"/>
      <c r="D66"/>
      <c r="E66"/>
      <c r="F66"/>
      <c r="G66"/>
      <c r="H66"/>
      <c r="R66"/>
      <c r="S66"/>
      <c r="T66"/>
      <c r="U66"/>
      <c r="V66"/>
      <c r="W66"/>
      <c r="X66"/>
      <c r="Y66"/>
    </row>
    <row r="67" spans="2:25">
      <c r="B67"/>
      <c r="C67"/>
      <c r="D67"/>
      <c r="E67"/>
      <c r="F67"/>
      <c r="G67"/>
      <c r="H67"/>
      <c r="R67"/>
      <c r="S67"/>
      <c r="T67"/>
      <c r="U67"/>
      <c r="V67"/>
      <c r="W67"/>
      <c r="X67"/>
      <c r="Y67"/>
    </row>
    <row r="68" spans="2:25">
      <c r="B68"/>
      <c r="C68"/>
      <c r="D68"/>
      <c r="E68"/>
      <c r="F68"/>
      <c r="G68"/>
      <c r="H68"/>
      <c r="R68"/>
      <c r="S68"/>
      <c r="T68"/>
      <c r="U68"/>
      <c r="V68"/>
      <c r="W68"/>
      <c r="X68"/>
      <c r="Y68"/>
    </row>
    <row r="69" spans="2:25">
      <c r="B69"/>
      <c r="C69"/>
      <c r="D69"/>
      <c r="E69"/>
      <c r="F69"/>
      <c r="G69"/>
      <c r="H69"/>
      <c r="R69"/>
      <c r="S69"/>
      <c r="T69"/>
      <c r="U69"/>
      <c r="V69"/>
      <c r="W69"/>
      <c r="X69"/>
      <c r="Y69"/>
    </row>
    <row r="70" spans="2:25">
      <c r="B70"/>
      <c r="C70"/>
      <c r="D70"/>
      <c r="E70"/>
      <c r="F70"/>
      <c r="G70"/>
      <c r="H70"/>
      <c r="R70"/>
      <c r="S70"/>
      <c r="T70"/>
      <c r="U70"/>
      <c r="V70"/>
      <c r="W70"/>
      <c r="X70"/>
      <c r="Y70"/>
    </row>
    <row r="71" spans="2:25">
      <c r="B71"/>
      <c r="C71"/>
      <c r="D71"/>
      <c r="E71"/>
      <c r="F71"/>
      <c r="G71"/>
      <c r="H71"/>
      <c r="R71"/>
      <c r="S71"/>
      <c r="T71"/>
      <c r="U71"/>
      <c r="V71"/>
      <c r="W71"/>
      <c r="X71"/>
      <c r="Y71"/>
    </row>
    <row r="72" spans="2:25">
      <c r="B72"/>
      <c r="C72"/>
      <c r="D72"/>
      <c r="E72"/>
      <c r="F72"/>
      <c r="G72"/>
      <c r="H72"/>
      <c r="R72"/>
      <c r="S72"/>
      <c r="T72"/>
      <c r="U72"/>
      <c r="V72"/>
      <c r="W72"/>
      <c r="X72"/>
      <c r="Y72"/>
    </row>
    <row r="73" spans="2:25">
      <c r="B73"/>
      <c r="C73"/>
      <c r="D73"/>
      <c r="E73"/>
      <c r="F73"/>
      <c r="G73"/>
      <c r="H73"/>
      <c r="R73"/>
      <c r="S73"/>
      <c r="T73"/>
      <c r="U73"/>
      <c r="V73"/>
      <c r="W73"/>
      <c r="X73"/>
      <c r="Y73"/>
    </row>
    <row r="74" spans="2:25">
      <c r="B74"/>
      <c r="C74"/>
      <c r="D74"/>
      <c r="E74"/>
      <c r="F74"/>
      <c r="G74"/>
      <c r="H74"/>
      <c r="R74"/>
      <c r="S74"/>
      <c r="T74"/>
      <c r="U74"/>
      <c r="V74"/>
      <c r="W74"/>
      <c r="X74"/>
      <c r="Y74"/>
    </row>
    <row r="75" spans="2:25">
      <c r="B75"/>
      <c r="C75"/>
      <c r="D75"/>
      <c r="E75"/>
      <c r="F75"/>
      <c r="G75"/>
      <c r="H75"/>
      <c r="R75"/>
      <c r="S75"/>
      <c r="T75"/>
      <c r="U75"/>
      <c r="V75"/>
      <c r="W75"/>
      <c r="X75"/>
      <c r="Y75"/>
    </row>
    <row r="76" spans="2:25">
      <c r="B76"/>
      <c r="C76"/>
      <c r="D76"/>
      <c r="E76"/>
      <c r="F76"/>
      <c r="G76"/>
      <c r="H76"/>
      <c r="R76"/>
      <c r="S76"/>
      <c r="T76"/>
      <c r="U76"/>
      <c r="V76"/>
      <c r="W76"/>
      <c r="X76"/>
      <c r="Y76"/>
    </row>
    <row r="77" spans="2:25">
      <c r="B77"/>
      <c r="C77"/>
      <c r="D77"/>
      <c r="E77"/>
      <c r="F77"/>
      <c r="G77"/>
      <c r="H77"/>
      <c r="R77"/>
      <c r="S77"/>
      <c r="T77"/>
      <c r="U77"/>
      <c r="V77"/>
      <c r="W77"/>
      <c r="X77"/>
      <c r="Y77"/>
    </row>
    <row r="78" spans="2:25">
      <c r="B78"/>
      <c r="C78"/>
      <c r="D78"/>
      <c r="E78"/>
      <c r="F78"/>
      <c r="G78"/>
      <c r="H78"/>
      <c r="R78"/>
      <c r="S78"/>
      <c r="T78"/>
      <c r="U78"/>
      <c r="V78"/>
      <c r="W78"/>
      <c r="X78"/>
      <c r="Y78"/>
    </row>
    <row r="79" spans="2:25">
      <c r="B79"/>
      <c r="C79"/>
      <c r="D79"/>
      <c r="E79"/>
      <c r="F79"/>
      <c r="G79"/>
      <c r="H79"/>
      <c r="R79"/>
      <c r="S79"/>
      <c r="T79"/>
      <c r="U79"/>
      <c r="V79"/>
      <c r="W79"/>
      <c r="X79"/>
      <c r="Y79"/>
    </row>
    <row r="80" spans="2:25">
      <c r="B80"/>
      <c r="C80"/>
      <c r="D80"/>
      <c r="E80"/>
      <c r="F80"/>
      <c r="G80"/>
      <c r="H80"/>
      <c r="R80"/>
      <c r="S80"/>
      <c r="T80"/>
      <c r="U80"/>
      <c r="V80"/>
      <c r="W80"/>
      <c r="X80"/>
      <c r="Y80"/>
    </row>
    <row r="81" spans="2:25">
      <c r="B81"/>
      <c r="C81"/>
      <c r="D81"/>
      <c r="E81"/>
      <c r="F81"/>
      <c r="G81"/>
      <c r="H81"/>
      <c r="R81"/>
      <c r="S81"/>
      <c r="T81"/>
      <c r="U81"/>
      <c r="V81"/>
      <c r="W81"/>
      <c r="X81"/>
      <c r="Y81"/>
    </row>
    <row r="82" spans="2:25">
      <c r="B82"/>
      <c r="C82"/>
      <c r="D82"/>
      <c r="E82"/>
      <c r="F82"/>
      <c r="G82"/>
      <c r="H82"/>
      <c r="R82"/>
      <c r="S82"/>
      <c r="T82"/>
      <c r="U82"/>
      <c r="V82"/>
      <c r="W82"/>
      <c r="X82"/>
      <c r="Y82"/>
    </row>
    <row r="83" spans="2:25">
      <c r="B83"/>
      <c r="C83"/>
      <c r="D83"/>
      <c r="E83"/>
      <c r="F83"/>
      <c r="G83"/>
      <c r="H83"/>
      <c r="R83"/>
      <c r="S83"/>
      <c r="T83"/>
      <c r="U83"/>
      <c r="V83"/>
      <c r="W83"/>
      <c r="X83"/>
      <c r="Y83"/>
    </row>
    <row r="84" spans="2:25">
      <c r="B84"/>
      <c r="C84"/>
      <c r="D84"/>
      <c r="E84"/>
      <c r="F84"/>
      <c r="G84"/>
      <c r="H84"/>
      <c r="R84"/>
      <c r="S84"/>
      <c r="T84"/>
      <c r="U84"/>
      <c r="V84"/>
      <c r="W84"/>
      <c r="X84"/>
      <c r="Y84"/>
    </row>
    <row r="85" spans="2:25">
      <c r="B85"/>
      <c r="C85"/>
      <c r="D85"/>
      <c r="E85"/>
      <c r="F85"/>
      <c r="G85"/>
      <c r="H85"/>
      <c r="R85"/>
      <c r="S85"/>
      <c r="T85"/>
      <c r="U85"/>
      <c r="V85"/>
      <c r="W85"/>
      <c r="X85"/>
      <c r="Y85"/>
    </row>
    <row r="86" spans="2:25">
      <c r="B86"/>
      <c r="C86"/>
      <c r="D86"/>
      <c r="E86"/>
      <c r="F86"/>
      <c r="G86"/>
      <c r="H86"/>
      <c r="R86"/>
      <c r="S86"/>
      <c r="T86"/>
      <c r="U86"/>
      <c r="V86"/>
      <c r="W86"/>
      <c r="X86"/>
      <c r="Y86"/>
    </row>
    <row r="87" spans="2:25">
      <c r="B87"/>
      <c r="C87"/>
      <c r="D87"/>
      <c r="E87"/>
      <c r="F87"/>
      <c r="G87"/>
      <c r="H87"/>
      <c r="R87"/>
      <c r="S87"/>
      <c r="T87"/>
      <c r="U87"/>
      <c r="V87"/>
      <c r="W87"/>
      <c r="X87"/>
      <c r="Y87"/>
    </row>
    <row r="88" spans="2:25">
      <c r="B88"/>
      <c r="C88"/>
      <c r="D88"/>
      <c r="E88"/>
      <c r="F88"/>
      <c r="G88"/>
      <c r="H88"/>
      <c r="R88"/>
      <c r="S88"/>
      <c r="T88"/>
      <c r="U88"/>
      <c r="V88"/>
      <c r="W88"/>
      <c r="X88"/>
      <c r="Y88"/>
    </row>
    <row r="89" spans="2:25">
      <c r="B89"/>
      <c r="C89"/>
      <c r="D89"/>
      <c r="E89"/>
      <c r="F89"/>
      <c r="G89"/>
      <c r="H89"/>
      <c r="R89"/>
      <c r="S89"/>
      <c r="T89"/>
      <c r="U89"/>
      <c r="V89"/>
      <c r="W89"/>
      <c r="X89"/>
      <c r="Y89"/>
    </row>
    <row r="90" spans="2:25">
      <c r="B90"/>
      <c r="C90"/>
      <c r="D90"/>
      <c r="E90"/>
      <c r="F90"/>
      <c r="G90"/>
      <c r="H90"/>
      <c r="R90"/>
      <c r="S90"/>
      <c r="T90"/>
      <c r="U90"/>
      <c r="V90"/>
      <c r="W90"/>
      <c r="X90"/>
      <c r="Y90"/>
    </row>
    <row r="91" spans="2:25">
      <c r="B91"/>
      <c r="C91"/>
      <c r="D91"/>
      <c r="E91"/>
      <c r="F91"/>
      <c r="G91"/>
      <c r="H91"/>
      <c r="R91"/>
      <c r="S91"/>
      <c r="T91"/>
      <c r="U91"/>
      <c r="V91"/>
      <c r="W91"/>
      <c r="X91"/>
      <c r="Y91"/>
    </row>
    <row r="92" spans="2:25">
      <c r="B92"/>
      <c r="C92"/>
      <c r="D92"/>
      <c r="E92"/>
      <c r="F92"/>
      <c r="G92"/>
      <c r="H92"/>
      <c r="R92"/>
      <c r="S92"/>
      <c r="T92"/>
      <c r="U92"/>
      <c r="V92"/>
      <c r="W92"/>
      <c r="X92"/>
      <c r="Y92"/>
    </row>
    <row r="93" spans="2:25">
      <c r="B93"/>
      <c r="C93"/>
      <c r="D93"/>
      <c r="E93"/>
      <c r="F93"/>
      <c r="G93"/>
      <c r="H93"/>
      <c r="R93"/>
      <c r="S93"/>
      <c r="T93"/>
      <c r="U93"/>
      <c r="V93"/>
      <c r="W93"/>
      <c r="X93"/>
      <c r="Y93"/>
    </row>
    <row r="94" spans="2:25">
      <c r="B94"/>
      <c r="C94"/>
      <c r="D94"/>
      <c r="E94"/>
      <c r="F94"/>
      <c r="G94"/>
      <c r="H94"/>
      <c r="R94"/>
      <c r="S94"/>
      <c r="T94"/>
      <c r="U94"/>
      <c r="V94"/>
      <c r="W94"/>
      <c r="X94"/>
      <c r="Y94"/>
    </row>
    <row r="95" spans="2:25">
      <c r="B95"/>
      <c r="C95"/>
      <c r="D95"/>
      <c r="E95"/>
      <c r="F95"/>
      <c r="G95"/>
      <c r="H95"/>
      <c r="R95"/>
      <c r="S95"/>
      <c r="T95"/>
      <c r="U95"/>
      <c r="V95"/>
      <c r="W95"/>
      <c r="X95"/>
      <c r="Y95"/>
    </row>
    <row r="96" spans="2:25">
      <c r="B96"/>
      <c r="C96"/>
      <c r="D96"/>
      <c r="E96"/>
      <c r="F96"/>
      <c r="G96"/>
      <c r="H96"/>
      <c r="R96"/>
      <c r="S96"/>
      <c r="T96"/>
      <c r="U96"/>
      <c r="V96"/>
      <c r="W96"/>
      <c r="X96"/>
      <c r="Y96"/>
    </row>
    <row r="97" spans="2:25">
      <c r="B97"/>
      <c r="C97"/>
      <c r="D97"/>
      <c r="E97"/>
      <c r="F97"/>
      <c r="G97"/>
      <c r="H97"/>
      <c r="R97"/>
      <c r="S97"/>
      <c r="T97"/>
      <c r="U97"/>
      <c r="V97"/>
      <c r="W97"/>
      <c r="X97"/>
      <c r="Y97"/>
    </row>
    <row r="98" spans="2:25">
      <c r="B98"/>
      <c r="C98"/>
      <c r="D98"/>
      <c r="E98"/>
      <c r="F98"/>
      <c r="G98"/>
      <c r="H98"/>
      <c r="R98"/>
      <c r="S98"/>
      <c r="T98"/>
      <c r="U98"/>
      <c r="V98"/>
      <c r="W98"/>
      <c r="X98"/>
      <c r="Y98"/>
    </row>
    <row r="99" spans="2:25">
      <c r="B99"/>
      <c r="C99"/>
      <c r="D99"/>
      <c r="E99"/>
      <c r="F99"/>
      <c r="G99"/>
      <c r="H99"/>
      <c r="R99"/>
      <c r="S99"/>
      <c r="T99"/>
      <c r="U99"/>
      <c r="V99"/>
      <c r="W99"/>
      <c r="X99"/>
      <c r="Y99"/>
    </row>
    <row r="100" spans="2:25">
      <c r="B100"/>
      <c r="C100"/>
      <c r="D100"/>
      <c r="E100"/>
      <c r="F100"/>
      <c r="G100"/>
      <c r="H100"/>
      <c r="R100"/>
      <c r="S100"/>
      <c r="T100"/>
      <c r="U100"/>
      <c r="V100"/>
      <c r="W100"/>
      <c r="X100"/>
      <c r="Y100"/>
    </row>
    <row r="101" spans="2:25">
      <c r="B101"/>
      <c r="C101"/>
      <c r="D101"/>
      <c r="E101"/>
      <c r="F101"/>
      <c r="G101"/>
      <c r="H101"/>
      <c r="R101"/>
      <c r="S101"/>
      <c r="T101"/>
      <c r="U101"/>
      <c r="V101"/>
      <c r="W101"/>
      <c r="X101"/>
      <c r="Y101"/>
    </row>
    <row r="102" spans="2:25">
      <c r="B102"/>
      <c r="C102"/>
      <c r="D102"/>
      <c r="E102"/>
      <c r="F102"/>
      <c r="G102"/>
      <c r="H102"/>
      <c r="R102"/>
      <c r="S102"/>
      <c r="T102"/>
      <c r="U102"/>
      <c r="V102"/>
      <c r="W102"/>
      <c r="X102"/>
      <c r="Y102"/>
    </row>
    <row r="103" spans="2:25">
      <c r="B103"/>
      <c r="C103"/>
      <c r="D103"/>
      <c r="E103"/>
      <c r="F103"/>
      <c r="G103"/>
      <c r="H103"/>
      <c r="R103"/>
      <c r="S103"/>
      <c r="T103"/>
      <c r="U103"/>
      <c r="V103"/>
      <c r="W103"/>
      <c r="X103"/>
      <c r="Y103"/>
    </row>
    <row r="104" spans="2:25">
      <c r="B104"/>
      <c r="C104"/>
      <c r="D104"/>
      <c r="E104"/>
      <c r="F104"/>
      <c r="G104"/>
      <c r="H104"/>
      <c r="R104"/>
      <c r="S104"/>
      <c r="T104"/>
      <c r="U104"/>
      <c r="V104"/>
      <c r="W104"/>
      <c r="X104"/>
      <c r="Y104"/>
    </row>
    <row r="105" spans="2:25">
      <c r="B105"/>
      <c r="C105"/>
      <c r="D105"/>
      <c r="E105"/>
      <c r="F105"/>
      <c r="G105"/>
      <c r="H105"/>
      <c r="R105"/>
      <c r="S105"/>
      <c r="T105"/>
      <c r="U105"/>
      <c r="V105"/>
      <c r="W105"/>
      <c r="X105"/>
      <c r="Y105"/>
    </row>
    <row r="106" spans="2:25">
      <c r="B106"/>
      <c r="C106"/>
      <c r="D106"/>
      <c r="E106"/>
      <c r="F106"/>
      <c r="G106"/>
      <c r="H106"/>
      <c r="R106"/>
      <c r="S106"/>
      <c r="T106"/>
      <c r="U106"/>
      <c r="V106"/>
      <c r="W106"/>
      <c r="X106"/>
      <c r="Y106"/>
    </row>
    <row r="107" spans="2:25">
      <c r="B107"/>
      <c r="C107"/>
      <c r="D107"/>
      <c r="E107"/>
      <c r="F107"/>
      <c r="G107"/>
      <c r="H107"/>
      <c r="R107"/>
      <c r="S107"/>
      <c r="T107"/>
      <c r="U107"/>
      <c r="V107"/>
      <c r="W107"/>
      <c r="X107"/>
      <c r="Y107"/>
    </row>
    <row r="108" spans="2:25">
      <c r="B108"/>
      <c r="C108"/>
      <c r="D108"/>
      <c r="E108"/>
      <c r="F108"/>
      <c r="G108"/>
      <c r="H108"/>
      <c r="R108"/>
      <c r="S108"/>
      <c r="T108"/>
      <c r="U108"/>
      <c r="V108"/>
      <c r="W108"/>
      <c r="X108"/>
      <c r="Y108"/>
    </row>
    <row r="109" spans="2:25">
      <c r="B109"/>
      <c r="C109"/>
      <c r="D109"/>
      <c r="E109"/>
      <c r="F109"/>
      <c r="G109"/>
      <c r="H109"/>
      <c r="R109"/>
      <c r="S109"/>
      <c r="T109"/>
      <c r="U109"/>
      <c r="V109"/>
      <c r="W109"/>
      <c r="X109"/>
      <c r="Y109"/>
    </row>
    <row r="110" spans="2:25">
      <c r="B110"/>
      <c r="C110"/>
      <c r="D110"/>
      <c r="E110"/>
      <c r="F110"/>
      <c r="G110"/>
      <c r="H110"/>
      <c r="R110"/>
      <c r="S110"/>
      <c r="T110"/>
      <c r="U110"/>
      <c r="V110"/>
      <c r="W110"/>
      <c r="X110"/>
      <c r="Y110"/>
    </row>
    <row r="111" spans="2:25">
      <c r="B111"/>
      <c r="C111"/>
      <c r="D111"/>
      <c r="E111"/>
      <c r="F111"/>
      <c r="G111"/>
      <c r="H111"/>
      <c r="R111"/>
      <c r="S111"/>
      <c r="T111"/>
      <c r="U111"/>
      <c r="V111"/>
      <c r="W111"/>
      <c r="X111"/>
      <c r="Y111"/>
    </row>
    <row r="112" spans="2:25">
      <c r="B112"/>
      <c r="C112"/>
      <c r="D112"/>
      <c r="E112"/>
      <c r="F112"/>
      <c r="G112"/>
      <c r="H112"/>
      <c r="R112"/>
      <c r="S112"/>
      <c r="T112"/>
      <c r="U112"/>
      <c r="V112"/>
      <c r="W112"/>
      <c r="X112"/>
      <c r="Y112"/>
    </row>
    <row r="113" spans="2:25">
      <c r="B113"/>
      <c r="C113"/>
      <c r="D113"/>
      <c r="E113"/>
      <c r="F113"/>
      <c r="G113"/>
      <c r="H113"/>
      <c r="R113"/>
      <c r="S113"/>
      <c r="T113"/>
      <c r="U113"/>
      <c r="V113"/>
      <c r="W113"/>
      <c r="X113"/>
      <c r="Y113"/>
    </row>
    <row r="114" spans="2:25">
      <c r="B114"/>
      <c r="C114"/>
      <c r="D114"/>
      <c r="E114"/>
      <c r="F114"/>
      <c r="G114"/>
      <c r="H114"/>
      <c r="R114"/>
      <c r="S114"/>
      <c r="T114"/>
      <c r="U114"/>
      <c r="V114"/>
      <c r="W114"/>
      <c r="X114"/>
      <c r="Y114"/>
    </row>
    <row r="115" spans="2:25">
      <c r="B115"/>
      <c r="C115"/>
      <c r="D115"/>
      <c r="E115"/>
      <c r="F115"/>
      <c r="G115"/>
      <c r="H115"/>
      <c r="R115"/>
      <c r="S115"/>
      <c r="T115"/>
      <c r="U115"/>
      <c r="V115"/>
      <c r="W115"/>
      <c r="X115"/>
      <c r="Y115"/>
    </row>
    <row r="116" spans="2:25">
      <c r="B116"/>
      <c r="C116"/>
      <c r="D116"/>
      <c r="E116"/>
      <c r="F116"/>
      <c r="G116"/>
      <c r="H116"/>
      <c r="R116"/>
      <c r="S116"/>
      <c r="T116"/>
      <c r="U116"/>
      <c r="V116"/>
      <c r="W116"/>
      <c r="X116"/>
      <c r="Y116"/>
    </row>
    <row r="117" spans="2:25">
      <c r="B117"/>
      <c r="C117"/>
      <c r="D117"/>
      <c r="E117"/>
      <c r="F117"/>
      <c r="G117"/>
      <c r="H117"/>
      <c r="R117"/>
      <c r="S117"/>
      <c r="T117"/>
      <c r="U117"/>
      <c r="V117"/>
      <c r="W117"/>
      <c r="X117"/>
      <c r="Y117"/>
    </row>
    <row r="118" spans="2:25">
      <c r="B118"/>
      <c r="C118"/>
      <c r="D118"/>
      <c r="E118"/>
      <c r="F118"/>
      <c r="G118"/>
      <c r="H118"/>
      <c r="R118"/>
      <c r="S118"/>
      <c r="T118"/>
      <c r="U118"/>
      <c r="V118"/>
      <c r="W118"/>
      <c r="X118"/>
      <c r="Y118"/>
    </row>
    <row r="119" spans="2:25">
      <c r="B119"/>
      <c r="C119"/>
      <c r="D119"/>
      <c r="E119"/>
      <c r="F119"/>
      <c r="G119"/>
      <c r="H119"/>
      <c r="R119"/>
      <c r="S119"/>
      <c r="T119"/>
      <c r="U119"/>
      <c r="V119"/>
      <c r="W119"/>
      <c r="X119"/>
      <c r="Y119"/>
    </row>
    <row r="120" spans="2:25">
      <c r="B120"/>
      <c r="C120"/>
      <c r="D120"/>
      <c r="E120"/>
      <c r="F120"/>
      <c r="G120"/>
      <c r="H120"/>
      <c r="R120"/>
      <c r="S120"/>
      <c r="T120"/>
      <c r="U120"/>
      <c r="V120"/>
      <c r="W120"/>
      <c r="X120"/>
      <c r="Y120"/>
    </row>
    <row r="121" spans="2:25">
      <c r="B121"/>
      <c r="C121"/>
      <c r="D121"/>
      <c r="E121"/>
      <c r="F121"/>
      <c r="G121"/>
      <c r="H121"/>
      <c r="R121"/>
      <c r="S121"/>
      <c r="T121"/>
      <c r="U121"/>
      <c r="V121"/>
      <c r="W121"/>
      <c r="X121"/>
      <c r="Y121"/>
    </row>
    <row r="122" spans="2:25">
      <c r="B122"/>
      <c r="C122"/>
      <c r="D122"/>
      <c r="E122"/>
      <c r="F122"/>
      <c r="G122"/>
      <c r="H122"/>
      <c r="R122"/>
      <c r="S122"/>
      <c r="T122"/>
      <c r="U122"/>
      <c r="V122"/>
      <c r="W122"/>
      <c r="X122"/>
      <c r="Y122"/>
    </row>
    <row r="123" spans="2:25">
      <c r="B123"/>
      <c r="C123"/>
      <c r="D123"/>
      <c r="E123"/>
      <c r="F123"/>
      <c r="G123"/>
      <c r="H123"/>
      <c r="R123"/>
      <c r="S123"/>
      <c r="T123"/>
      <c r="U123"/>
      <c r="V123"/>
      <c r="W123"/>
      <c r="X123"/>
      <c r="Y123"/>
    </row>
    <row r="124" spans="2:25">
      <c r="B124"/>
      <c r="C124"/>
      <c r="D124"/>
      <c r="E124"/>
      <c r="F124"/>
      <c r="G124"/>
      <c r="H124"/>
      <c r="R124"/>
      <c r="S124"/>
      <c r="T124"/>
      <c r="U124"/>
      <c r="V124"/>
      <c r="W124"/>
      <c r="X124"/>
      <c r="Y124"/>
    </row>
    <row r="125" spans="2:25">
      <c r="B125"/>
      <c r="C125"/>
      <c r="D125"/>
      <c r="E125"/>
      <c r="F125"/>
      <c r="G125"/>
      <c r="H125"/>
      <c r="R125"/>
      <c r="S125"/>
      <c r="T125"/>
      <c r="U125"/>
      <c r="V125"/>
      <c r="W125"/>
      <c r="X125"/>
      <c r="Y125"/>
    </row>
    <row r="126" spans="2:25">
      <c r="B126"/>
      <c r="C126"/>
      <c r="D126"/>
      <c r="E126"/>
      <c r="F126"/>
      <c r="G126"/>
      <c r="H126"/>
      <c r="R126"/>
      <c r="S126"/>
      <c r="T126"/>
      <c r="U126"/>
      <c r="V126"/>
      <c r="W126"/>
      <c r="X126"/>
      <c r="Y126"/>
    </row>
    <row r="127" spans="2:25">
      <c r="B127"/>
      <c r="C127"/>
      <c r="D127"/>
      <c r="E127"/>
      <c r="F127"/>
      <c r="G127"/>
      <c r="H127"/>
      <c r="R127"/>
      <c r="S127"/>
      <c r="T127"/>
      <c r="U127"/>
      <c r="V127"/>
      <c r="W127"/>
      <c r="X127"/>
      <c r="Y127"/>
    </row>
    <row r="128" spans="2:25">
      <c r="B128"/>
      <c r="C128"/>
      <c r="D128"/>
      <c r="E128"/>
      <c r="F128"/>
      <c r="G128"/>
      <c r="H128"/>
      <c r="R128"/>
      <c r="S128"/>
      <c r="T128"/>
      <c r="U128"/>
      <c r="V128"/>
      <c r="W128"/>
      <c r="X128"/>
      <c r="Y128"/>
    </row>
    <row r="129" spans="2:25">
      <c r="B129"/>
      <c r="C129"/>
      <c r="D129"/>
      <c r="E129"/>
      <c r="F129"/>
      <c r="G129"/>
      <c r="H129"/>
      <c r="R129"/>
      <c r="S129"/>
      <c r="T129"/>
      <c r="U129"/>
      <c r="V129"/>
      <c r="W129"/>
      <c r="X129"/>
      <c r="Y129"/>
    </row>
    <row r="130" spans="2:25">
      <c r="B130"/>
      <c r="C130"/>
      <c r="D130"/>
      <c r="E130"/>
      <c r="F130"/>
      <c r="G130"/>
      <c r="H130"/>
      <c r="R130"/>
      <c r="S130"/>
      <c r="T130"/>
      <c r="U130"/>
      <c r="V130"/>
      <c r="W130"/>
      <c r="X130"/>
      <c r="Y130"/>
    </row>
    <row r="131" spans="2:25">
      <c r="B131"/>
      <c r="C131"/>
      <c r="D131"/>
      <c r="E131"/>
      <c r="F131"/>
      <c r="G131"/>
      <c r="H131"/>
      <c r="R131"/>
      <c r="S131"/>
      <c r="T131"/>
      <c r="U131"/>
      <c r="V131"/>
      <c r="W131"/>
      <c r="X131"/>
      <c r="Y131"/>
    </row>
    <row r="132" spans="2:25">
      <c r="B132"/>
      <c r="C132"/>
      <c r="D132"/>
      <c r="E132"/>
      <c r="F132"/>
      <c r="G132"/>
      <c r="H132"/>
      <c r="R132"/>
      <c r="S132"/>
      <c r="T132"/>
      <c r="U132"/>
      <c r="V132"/>
      <c r="W132"/>
      <c r="X132"/>
      <c r="Y132"/>
    </row>
    <row r="133" spans="2:25">
      <c r="B133"/>
      <c r="C133"/>
      <c r="D133"/>
      <c r="E133"/>
      <c r="F133"/>
      <c r="G133"/>
      <c r="H133"/>
      <c r="R133"/>
      <c r="S133"/>
      <c r="T133"/>
      <c r="U133"/>
      <c r="V133"/>
      <c r="W133"/>
      <c r="X133"/>
      <c r="Y133"/>
    </row>
    <row r="134" spans="2:25">
      <c r="B134"/>
      <c r="C134"/>
      <c r="D134"/>
      <c r="E134"/>
      <c r="F134"/>
      <c r="G134"/>
      <c r="H134"/>
      <c r="R134"/>
      <c r="S134"/>
      <c r="T134"/>
      <c r="U134"/>
      <c r="V134"/>
      <c r="W134"/>
      <c r="X134"/>
      <c r="Y134"/>
    </row>
    <row r="135" spans="2:25">
      <c r="B135"/>
      <c r="C135"/>
      <c r="D135"/>
      <c r="E135"/>
      <c r="F135"/>
      <c r="G135"/>
      <c r="H135"/>
      <c r="R135"/>
      <c r="S135"/>
      <c r="T135"/>
      <c r="U135"/>
      <c r="V135"/>
      <c r="W135"/>
      <c r="X135"/>
      <c r="Y135"/>
    </row>
    <row r="136" spans="2:25">
      <c r="B136"/>
      <c r="C136"/>
      <c r="D136"/>
      <c r="E136"/>
      <c r="F136"/>
      <c r="G136"/>
      <c r="H136"/>
      <c r="R136"/>
      <c r="S136"/>
      <c r="T136"/>
      <c r="U136"/>
      <c r="V136"/>
      <c r="W136"/>
      <c r="X136"/>
      <c r="Y136"/>
    </row>
    <row r="137" spans="2:25">
      <c r="B137"/>
      <c r="C137"/>
      <c r="D137"/>
      <c r="E137"/>
      <c r="F137"/>
      <c r="G137"/>
      <c r="H137"/>
      <c r="R137"/>
      <c r="S137"/>
      <c r="T137"/>
      <c r="U137"/>
      <c r="V137"/>
      <c r="W137"/>
      <c r="X137"/>
      <c r="Y137"/>
    </row>
    <row r="138" spans="2:25">
      <c r="B138"/>
      <c r="C138"/>
      <c r="D138"/>
      <c r="E138"/>
      <c r="F138"/>
      <c r="G138"/>
      <c r="H138"/>
      <c r="R138"/>
      <c r="S138"/>
      <c r="T138"/>
      <c r="U138"/>
      <c r="V138"/>
      <c r="W138"/>
      <c r="X138"/>
      <c r="Y138"/>
    </row>
    <row r="139" spans="2:25">
      <c r="B139"/>
      <c r="C139"/>
      <c r="D139"/>
      <c r="E139"/>
      <c r="F139"/>
      <c r="G139"/>
      <c r="H139"/>
      <c r="R139"/>
      <c r="S139"/>
      <c r="T139"/>
      <c r="U139"/>
      <c r="V139"/>
      <c r="W139"/>
      <c r="X139"/>
      <c r="Y139"/>
    </row>
    <row r="140" spans="2:25">
      <c r="B140"/>
      <c r="C140"/>
      <c r="D140"/>
      <c r="E140"/>
      <c r="F140"/>
      <c r="G140"/>
      <c r="H140"/>
      <c r="R140"/>
      <c r="S140"/>
      <c r="T140"/>
      <c r="U140"/>
      <c r="V140"/>
      <c r="W140"/>
      <c r="X140"/>
      <c r="Y140"/>
    </row>
    <row r="141" spans="2:25">
      <c r="B141"/>
      <c r="C141"/>
      <c r="D141"/>
      <c r="E141"/>
      <c r="F141"/>
      <c r="G141"/>
      <c r="H141"/>
      <c r="R141"/>
      <c r="S141"/>
      <c r="T141"/>
      <c r="U141"/>
      <c r="V141"/>
      <c r="W141"/>
      <c r="X141"/>
      <c r="Y141"/>
    </row>
    <row r="142" spans="2:25">
      <c r="B142"/>
      <c r="C142"/>
      <c r="D142"/>
      <c r="E142"/>
      <c r="F142"/>
      <c r="G142"/>
      <c r="H142"/>
      <c r="R142"/>
      <c r="S142"/>
      <c r="T142"/>
      <c r="U142"/>
      <c r="V142"/>
      <c r="W142"/>
      <c r="X142"/>
      <c r="Y142"/>
    </row>
    <row r="143" spans="2:25">
      <c r="B143"/>
      <c r="C143"/>
      <c r="D143"/>
      <c r="E143"/>
      <c r="F143"/>
      <c r="G143"/>
      <c r="H143"/>
      <c r="R143"/>
      <c r="S143"/>
      <c r="T143"/>
      <c r="U143"/>
      <c r="V143"/>
      <c r="W143"/>
      <c r="X143"/>
      <c r="Y143"/>
    </row>
    <row r="144" spans="2:25">
      <c r="B144"/>
      <c r="C144"/>
      <c r="D144"/>
      <c r="E144"/>
      <c r="F144"/>
      <c r="G144"/>
      <c r="H144"/>
      <c r="R144"/>
      <c r="S144"/>
      <c r="T144"/>
      <c r="U144"/>
      <c r="V144"/>
      <c r="W144"/>
      <c r="X144"/>
      <c r="Y144"/>
    </row>
    <row r="145" spans="2:25">
      <c r="B145"/>
      <c r="C145"/>
      <c r="D145"/>
      <c r="E145"/>
      <c r="F145"/>
      <c r="G145"/>
      <c r="H145"/>
      <c r="R145"/>
      <c r="S145"/>
      <c r="T145"/>
      <c r="U145"/>
      <c r="V145"/>
      <c r="W145"/>
      <c r="X145"/>
      <c r="Y145"/>
    </row>
    <row r="146" spans="2:25">
      <c r="B146"/>
      <c r="C146"/>
      <c r="D146"/>
      <c r="E146"/>
      <c r="F146"/>
      <c r="G146"/>
      <c r="H146"/>
      <c r="R146"/>
      <c r="S146"/>
      <c r="T146"/>
      <c r="U146"/>
      <c r="V146"/>
      <c r="W146"/>
      <c r="X146"/>
      <c r="Y146"/>
    </row>
    <row r="147" spans="2:25">
      <c r="B147"/>
      <c r="C147"/>
      <c r="D147"/>
      <c r="E147"/>
      <c r="F147"/>
      <c r="G147"/>
      <c r="H147"/>
      <c r="R147"/>
      <c r="S147"/>
      <c r="T147"/>
      <c r="U147"/>
      <c r="V147"/>
      <c r="W147"/>
      <c r="X147"/>
      <c r="Y147"/>
    </row>
    <row r="148" spans="2:25">
      <c r="B148"/>
      <c r="C148"/>
      <c r="D148"/>
      <c r="E148"/>
      <c r="F148"/>
      <c r="G148"/>
      <c r="H148"/>
      <c r="R148"/>
      <c r="S148"/>
      <c r="T148"/>
      <c r="U148"/>
      <c r="V148"/>
      <c r="W148"/>
      <c r="X148"/>
      <c r="Y148"/>
    </row>
    <row r="149" spans="2:25">
      <c r="B149"/>
      <c r="C149"/>
      <c r="D149"/>
      <c r="E149"/>
      <c r="F149"/>
      <c r="G149"/>
      <c r="H149"/>
      <c r="R149"/>
      <c r="S149"/>
      <c r="T149"/>
      <c r="U149"/>
      <c r="V149"/>
      <c r="W149"/>
      <c r="X149"/>
      <c r="Y149"/>
    </row>
    <row r="150" spans="2:25">
      <c r="B150"/>
      <c r="C150"/>
      <c r="D150"/>
      <c r="E150"/>
      <c r="F150"/>
      <c r="G150"/>
      <c r="H150"/>
      <c r="R150"/>
      <c r="S150"/>
      <c r="T150"/>
      <c r="U150"/>
      <c r="V150"/>
      <c r="W150"/>
      <c r="X150"/>
      <c r="Y150"/>
    </row>
    <row r="151" spans="2:25">
      <c r="B151"/>
      <c r="C151"/>
      <c r="D151"/>
      <c r="E151"/>
      <c r="F151"/>
      <c r="G151"/>
      <c r="H151"/>
      <c r="R151"/>
      <c r="S151"/>
      <c r="T151"/>
      <c r="U151"/>
      <c r="V151"/>
      <c r="W151"/>
      <c r="X151"/>
      <c r="Y151"/>
    </row>
    <row r="152" spans="2:25">
      <c r="B152"/>
      <c r="C152"/>
      <c r="D152"/>
      <c r="E152"/>
      <c r="F152"/>
      <c r="G152"/>
      <c r="H152"/>
      <c r="R152"/>
      <c r="S152"/>
      <c r="T152"/>
      <c r="U152"/>
      <c r="V152"/>
      <c r="W152"/>
      <c r="X152"/>
      <c r="Y152"/>
    </row>
    <row r="153" spans="2:25">
      <c r="B153"/>
      <c r="C153"/>
      <c r="D153"/>
      <c r="E153"/>
      <c r="F153"/>
      <c r="G153"/>
      <c r="H153"/>
      <c r="R153"/>
      <c r="S153"/>
      <c r="T153"/>
      <c r="U153"/>
      <c r="V153"/>
      <c r="W153"/>
      <c r="X153"/>
      <c r="Y153"/>
    </row>
    <row r="154" spans="2:25">
      <c r="B154"/>
      <c r="C154"/>
      <c r="D154"/>
      <c r="E154"/>
      <c r="F154"/>
      <c r="G154"/>
      <c r="H154"/>
      <c r="R154"/>
      <c r="S154"/>
      <c r="T154"/>
      <c r="U154"/>
      <c r="V154"/>
      <c r="W154"/>
      <c r="X154"/>
      <c r="Y154"/>
    </row>
    <row r="155" spans="2:25">
      <c r="B155"/>
      <c r="C155"/>
      <c r="D155"/>
      <c r="E155"/>
      <c r="F155"/>
      <c r="G155"/>
      <c r="H155"/>
      <c r="R155"/>
      <c r="S155"/>
      <c r="T155"/>
      <c r="U155"/>
      <c r="V155"/>
      <c r="W155"/>
      <c r="X155"/>
      <c r="Y155"/>
    </row>
    <row r="156" spans="2:25">
      <c r="B156"/>
      <c r="C156"/>
      <c r="D156"/>
      <c r="E156"/>
      <c r="F156"/>
      <c r="G156"/>
      <c r="H156"/>
      <c r="R156"/>
      <c r="S156"/>
      <c r="T156"/>
      <c r="U156"/>
      <c r="V156"/>
      <c r="W156"/>
      <c r="X156"/>
      <c r="Y156"/>
    </row>
    <row r="157" spans="2:25">
      <c r="B157"/>
      <c r="C157"/>
      <c r="D157"/>
      <c r="E157"/>
      <c r="F157"/>
      <c r="G157"/>
      <c r="H157"/>
      <c r="R157"/>
      <c r="S157"/>
      <c r="T157"/>
      <c r="U157"/>
      <c r="V157"/>
      <c r="W157"/>
      <c r="X157"/>
      <c r="Y157"/>
    </row>
    <row r="158" spans="2:25">
      <c r="B158"/>
      <c r="C158"/>
      <c r="D158"/>
      <c r="E158"/>
      <c r="F158"/>
      <c r="G158"/>
      <c r="H158"/>
      <c r="R158"/>
      <c r="S158"/>
      <c r="T158"/>
      <c r="U158"/>
      <c r="V158"/>
      <c r="W158"/>
      <c r="X158"/>
      <c r="Y158"/>
    </row>
    <row r="159" spans="2:25">
      <c r="B159"/>
      <c r="C159"/>
      <c r="D159"/>
      <c r="E159"/>
      <c r="F159"/>
      <c r="G159"/>
      <c r="H159"/>
      <c r="R159"/>
      <c r="S159"/>
      <c r="T159"/>
      <c r="U159"/>
      <c r="V159"/>
      <c r="W159"/>
      <c r="X159"/>
      <c r="Y159"/>
    </row>
    <row r="160" spans="2:25">
      <c r="B160"/>
      <c r="C160"/>
      <c r="D160"/>
      <c r="E160"/>
      <c r="F160"/>
      <c r="G160"/>
      <c r="H160"/>
      <c r="R160"/>
      <c r="S160"/>
      <c r="T160"/>
      <c r="U160"/>
      <c r="V160"/>
      <c r="W160"/>
      <c r="X160"/>
      <c r="Y160"/>
    </row>
    <row r="161" spans="2:25">
      <c r="B161"/>
      <c r="C161"/>
      <c r="D161"/>
      <c r="E161"/>
      <c r="F161"/>
      <c r="G161"/>
      <c r="H161"/>
      <c r="R161"/>
      <c r="S161"/>
      <c r="T161"/>
      <c r="U161"/>
      <c r="V161"/>
      <c r="W161"/>
      <c r="X161"/>
      <c r="Y161"/>
    </row>
    <row r="162" spans="2:25">
      <c r="B162"/>
      <c r="C162"/>
      <c r="D162"/>
      <c r="E162"/>
      <c r="F162"/>
      <c r="G162"/>
      <c r="H162"/>
      <c r="R162"/>
      <c r="S162"/>
      <c r="T162"/>
      <c r="U162"/>
      <c r="V162"/>
      <c r="W162"/>
      <c r="X162"/>
      <c r="Y162"/>
    </row>
    <row r="163" spans="2:25">
      <c r="B163"/>
      <c r="C163"/>
      <c r="D163"/>
      <c r="E163"/>
      <c r="F163"/>
      <c r="G163"/>
      <c r="H163"/>
      <c r="R163"/>
      <c r="S163"/>
      <c r="T163"/>
      <c r="U163"/>
      <c r="V163"/>
      <c r="W163"/>
      <c r="X163"/>
      <c r="Y163"/>
    </row>
    <row r="164" spans="2:25">
      <c r="B164"/>
      <c r="C164"/>
      <c r="D164"/>
      <c r="E164"/>
      <c r="F164"/>
      <c r="G164"/>
      <c r="H164"/>
      <c r="R164"/>
      <c r="S164"/>
      <c r="T164"/>
      <c r="U164"/>
      <c r="V164"/>
      <c r="W164"/>
      <c r="X164"/>
      <c r="Y164"/>
    </row>
    <row r="165" spans="2:25">
      <c r="B165"/>
      <c r="C165"/>
      <c r="D165"/>
      <c r="E165"/>
      <c r="F165"/>
      <c r="G165"/>
      <c r="H165"/>
      <c r="R165"/>
      <c r="S165"/>
      <c r="T165"/>
      <c r="U165"/>
      <c r="V165"/>
      <c r="W165"/>
      <c r="X165"/>
      <c r="Y165"/>
    </row>
    <row r="166" spans="2:25">
      <c r="B166"/>
      <c r="C166"/>
      <c r="D166"/>
      <c r="E166"/>
      <c r="F166"/>
      <c r="G166"/>
      <c r="H166"/>
      <c r="R166"/>
      <c r="S166"/>
      <c r="T166"/>
      <c r="U166"/>
      <c r="V166"/>
      <c r="W166"/>
      <c r="X166"/>
      <c r="Y166"/>
    </row>
    <row r="167" spans="2:25">
      <c r="B167"/>
      <c r="C167"/>
      <c r="D167"/>
      <c r="E167"/>
      <c r="F167"/>
      <c r="G167"/>
      <c r="H167"/>
      <c r="R167"/>
      <c r="S167"/>
      <c r="T167"/>
      <c r="U167"/>
      <c r="V167"/>
      <c r="W167"/>
      <c r="X167"/>
      <c r="Y167"/>
    </row>
    <row r="168" spans="2:25">
      <c r="B168"/>
      <c r="C168"/>
      <c r="D168"/>
      <c r="E168"/>
      <c r="F168"/>
      <c r="G168"/>
      <c r="H168"/>
      <c r="R168"/>
      <c r="S168"/>
      <c r="T168"/>
      <c r="U168"/>
      <c r="V168"/>
      <c r="W168"/>
      <c r="X168"/>
      <c r="Y168"/>
    </row>
    <row r="169" spans="2:25">
      <c r="B169"/>
      <c r="C169"/>
      <c r="D169"/>
      <c r="E169"/>
      <c r="F169"/>
      <c r="G169"/>
      <c r="H169"/>
      <c r="R169"/>
      <c r="S169"/>
      <c r="T169"/>
      <c r="U169"/>
      <c r="V169"/>
      <c r="W169"/>
      <c r="X169"/>
      <c r="Y169"/>
    </row>
    <row r="170" spans="2:25">
      <c r="B170"/>
      <c r="C170"/>
      <c r="D170"/>
      <c r="E170"/>
      <c r="F170"/>
      <c r="G170"/>
      <c r="H170"/>
      <c r="R170"/>
      <c r="S170"/>
      <c r="T170"/>
      <c r="U170"/>
      <c r="V170"/>
      <c r="W170"/>
      <c r="X170"/>
      <c r="Y170"/>
    </row>
    <row r="171" spans="2:25">
      <c r="B171"/>
      <c r="C171"/>
      <c r="D171"/>
      <c r="E171"/>
      <c r="F171"/>
      <c r="G171"/>
      <c r="H171"/>
      <c r="R171"/>
      <c r="S171"/>
      <c r="T171"/>
      <c r="U171"/>
      <c r="V171"/>
      <c r="W171"/>
      <c r="X171"/>
      <c r="Y171"/>
    </row>
    <row r="172" spans="2:25">
      <c r="B172"/>
      <c r="C172"/>
      <c r="D172"/>
      <c r="E172"/>
      <c r="F172"/>
      <c r="G172"/>
      <c r="H172"/>
      <c r="R172"/>
      <c r="S172"/>
      <c r="T172"/>
      <c r="U172"/>
      <c r="V172"/>
      <c r="W172"/>
      <c r="X172"/>
      <c r="Y172"/>
    </row>
    <row r="173" spans="2:25">
      <c r="B173"/>
      <c r="C173"/>
      <c r="D173"/>
      <c r="E173"/>
      <c r="F173"/>
      <c r="G173"/>
      <c r="H173"/>
      <c r="R173"/>
      <c r="S173"/>
      <c r="T173"/>
      <c r="U173"/>
      <c r="V173"/>
      <c r="W173"/>
      <c r="X173"/>
      <c r="Y173"/>
    </row>
    <row r="174" spans="2:25">
      <c r="B174"/>
      <c r="C174"/>
      <c r="D174"/>
      <c r="E174"/>
      <c r="F174"/>
      <c r="G174"/>
      <c r="H174"/>
      <c r="R174"/>
      <c r="S174"/>
      <c r="T174"/>
      <c r="U174"/>
      <c r="V174"/>
      <c r="W174"/>
      <c r="X174"/>
      <c r="Y174"/>
    </row>
    <row r="175" spans="2:25">
      <c r="B175"/>
      <c r="C175"/>
      <c r="D175"/>
      <c r="E175"/>
      <c r="F175"/>
      <c r="G175"/>
      <c r="H175"/>
      <c r="R175"/>
      <c r="S175"/>
      <c r="T175"/>
      <c r="U175"/>
      <c r="V175"/>
      <c r="W175"/>
      <c r="X175"/>
      <c r="Y175"/>
    </row>
    <row r="176" spans="2:25">
      <c r="B176"/>
      <c r="C176"/>
      <c r="D176"/>
      <c r="E176"/>
      <c r="F176"/>
      <c r="G176"/>
      <c r="H176"/>
      <c r="R176"/>
      <c r="S176"/>
      <c r="T176"/>
      <c r="U176"/>
      <c r="V176"/>
      <c r="W176"/>
      <c r="X176"/>
      <c r="Y176"/>
    </row>
    <row r="177" spans="2:25">
      <c r="B177"/>
      <c r="C177"/>
      <c r="D177"/>
      <c r="E177"/>
      <c r="F177"/>
      <c r="G177"/>
      <c r="H177"/>
      <c r="R177"/>
      <c r="S177"/>
      <c r="T177"/>
      <c r="U177"/>
      <c r="V177"/>
      <c r="W177"/>
      <c r="X177"/>
      <c r="Y177"/>
    </row>
    <row r="178" spans="2:25">
      <c r="B178"/>
      <c r="C178"/>
      <c r="D178"/>
      <c r="E178"/>
      <c r="F178"/>
      <c r="G178"/>
      <c r="H178"/>
      <c r="R178"/>
      <c r="S178"/>
      <c r="T178"/>
      <c r="U178"/>
      <c r="V178"/>
      <c r="W178"/>
      <c r="X178"/>
      <c r="Y178"/>
    </row>
    <row r="179" spans="2:25">
      <c r="B179"/>
      <c r="C179"/>
      <c r="D179"/>
      <c r="E179"/>
      <c r="F179"/>
      <c r="G179"/>
      <c r="H179"/>
      <c r="R179"/>
      <c r="S179"/>
      <c r="T179"/>
      <c r="U179"/>
      <c r="V179"/>
      <c r="W179"/>
      <c r="X179"/>
      <c r="Y179"/>
    </row>
    <row r="180" spans="2:25">
      <c r="B180"/>
      <c r="C180"/>
      <c r="D180"/>
      <c r="E180"/>
      <c r="F180"/>
      <c r="G180"/>
      <c r="H180"/>
      <c r="R180"/>
      <c r="S180"/>
      <c r="T180"/>
      <c r="U180"/>
      <c r="V180"/>
      <c r="W180"/>
      <c r="X180"/>
      <c r="Y180"/>
    </row>
    <row r="181" spans="2:25">
      <c r="B181"/>
      <c r="C181"/>
      <c r="D181"/>
      <c r="E181"/>
      <c r="F181"/>
      <c r="G181"/>
      <c r="H181"/>
      <c r="R181"/>
      <c r="S181"/>
      <c r="T181"/>
      <c r="U181"/>
      <c r="V181"/>
      <c r="W181"/>
      <c r="X181"/>
      <c r="Y181"/>
    </row>
    <row r="182" spans="2:25">
      <c r="B182"/>
      <c r="C182"/>
      <c r="D182"/>
      <c r="E182"/>
      <c r="F182"/>
      <c r="G182"/>
      <c r="H182"/>
      <c r="R182"/>
      <c r="S182"/>
      <c r="T182"/>
      <c r="U182"/>
      <c r="V182"/>
      <c r="W182"/>
      <c r="X182"/>
      <c r="Y182"/>
    </row>
    <row r="183" spans="2:25">
      <c r="B183"/>
      <c r="C183"/>
      <c r="D183"/>
      <c r="E183"/>
      <c r="F183"/>
      <c r="G183"/>
      <c r="H183"/>
      <c r="R183"/>
      <c r="S183"/>
      <c r="T183"/>
      <c r="U183"/>
      <c r="V183"/>
      <c r="W183"/>
      <c r="X183"/>
      <c r="Y183"/>
    </row>
    <row r="184" spans="2:25">
      <c r="B184"/>
      <c r="C184"/>
      <c r="D184"/>
      <c r="E184"/>
      <c r="F184"/>
      <c r="G184"/>
      <c r="H184"/>
      <c r="R184"/>
      <c r="S184"/>
      <c r="T184"/>
      <c r="U184"/>
      <c r="V184"/>
      <c r="W184"/>
      <c r="X184"/>
      <c r="Y184"/>
    </row>
    <row r="185" spans="2:25">
      <c r="B185"/>
      <c r="C185"/>
      <c r="D185"/>
      <c r="E185"/>
      <c r="F185"/>
      <c r="G185"/>
      <c r="H185"/>
      <c r="R185"/>
      <c r="S185"/>
      <c r="T185"/>
      <c r="U185"/>
      <c r="V185"/>
      <c r="W185"/>
      <c r="X185"/>
      <c r="Y185"/>
    </row>
    <row r="186" spans="2:25">
      <c r="B186"/>
      <c r="C186"/>
      <c r="D186"/>
      <c r="E186"/>
      <c r="F186"/>
      <c r="G186"/>
      <c r="H186"/>
      <c r="R186"/>
      <c r="S186"/>
      <c r="T186"/>
      <c r="U186"/>
      <c r="V186"/>
      <c r="W186"/>
      <c r="X186"/>
      <c r="Y186"/>
    </row>
    <row r="187" spans="2:25">
      <c r="B187"/>
      <c r="C187"/>
      <c r="D187"/>
      <c r="E187"/>
      <c r="F187"/>
      <c r="G187"/>
      <c r="H187"/>
      <c r="R187"/>
      <c r="S187"/>
      <c r="T187"/>
      <c r="U187"/>
      <c r="V187"/>
      <c r="W187"/>
      <c r="X187"/>
      <c r="Y187"/>
    </row>
    <row r="188" spans="2:25">
      <c r="B188"/>
      <c r="C188"/>
      <c r="D188"/>
      <c r="E188"/>
      <c r="F188"/>
      <c r="G188"/>
      <c r="H188"/>
      <c r="R188"/>
      <c r="S188"/>
      <c r="T188"/>
      <c r="U188"/>
      <c r="V188"/>
      <c r="W188"/>
      <c r="X188"/>
      <c r="Y188"/>
    </row>
    <row r="189" spans="2:25">
      <c r="B189"/>
      <c r="C189"/>
      <c r="D189"/>
      <c r="E189"/>
      <c r="F189"/>
      <c r="G189"/>
      <c r="H189"/>
      <c r="R189"/>
      <c r="S189"/>
      <c r="T189"/>
      <c r="U189"/>
      <c r="V189"/>
      <c r="W189"/>
      <c r="X189"/>
      <c r="Y189"/>
    </row>
    <row r="190" spans="2:25">
      <c r="B190"/>
      <c r="C190"/>
      <c r="D190"/>
      <c r="E190"/>
      <c r="F190"/>
      <c r="G190"/>
      <c r="H190"/>
      <c r="R190"/>
      <c r="S190"/>
      <c r="T190"/>
      <c r="U190"/>
      <c r="V190"/>
      <c r="W190"/>
      <c r="X190"/>
      <c r="Y190"/>
    </row>
    <row r="191" spans="2:25">
      <c r="B191"/>
      <c r="C191"/>
      <c r="D191"/>
      <c r="E191"/>
      <c r="F191"/>
      <c r="G191"/>
      <c r="H191"/>
      <c r="R191"/>
      <c r="S191"/>
      <c r="T191"/>
      <c r="U191"/>
      <c r="V191"/>
      <c r="W191"/>
      <c r="X191"/>
      <c r="Y191"/>
    </row>
    <row r="192" spans="2:25">
      <c r="B192"/>
      <c r="C192"/>
      <c r="D192"/>
      <c r="E192"/>
      <c r="F192"/>
      <c r="G192"/>
      <c r="H192"/>
      <c r="R192"/>
      <c r="S192"/>
      <c r="T192"/>
      <c r="U192"/>
      <c r="V192"/>
      <c r="W192"/>
      <c r="X192"/>
      <c r="Y192"/>
    </row>
    <row r="193" spans="2:25">
      <c r="B193"/>
      <c r="C193"/>
      <c r="D193"/>
      <c r="E193"/>
      <c r="F193"/>
      <c r="G193"/>
      <c r="H193"/>
      <c r="R193"/>
      <c r="S193"/>
      <c r="T193"/>
      <c r="U193"/>
      <c r="V193"/>
      <c r="W193"/>
      <c r="X193"/>
      <c r="Y193"/>
    </row>
    <row r="194" spans="2:25">
      <c r="B194"/>
      <c r="C194"/>
      <c r="D194"/>
      <c r="E194"/>
      <c r="F194"/>
      <c r="G194"/>
      <c r="H194"/>
      <c r="R194"/>
      <c r="S194"/>
      <c r="T194"/>
      <c r="U194"/>
      <c r="V194"/>
      <c r="W194"/>
      <c r="X194"/>
      <c r="Y194"/>
    </row>
    <row r="195" spans="2:25">
      <c r="B195"/>
      <c r="C195"/>
      <c r="D195"/>
      <c r="E195"/>
      <c r="F195"/>
      <c r="G195"/>
      <c r="H195"/>
      <c r="R195"/>
      <c r="S195"/>
      <c r="T195"/>
      <c r="U195"/>
      <c r="V195"/>
      <c r="W195"/>
      <c r="X195"/>
      <c r="Y195"/>
    </row>
    <row r="196" spans="2:25">
      <c r="B196"/>
      <c r="C196"/>
      <c r="D196"/>
      <c r="E196"/>
      <c r="F196"/>
      <c r="G196"/>
      <c r="H196"/>
      <c r="R196"/>
      <c r="S196"/>
      <c r="T196"/>
      <c r="U196"/>
      <c r="V196"/>
      <c r="W196"/>
      <c r="X196"/>
      <c r="Y196"/>
    </row>
    <row r="197" spans="2:25">
      <c r="B197"/>
      <c r="C197"/>
      <c r="D197"/>
      <c r="E197"/>
      <c r="F197"/>
      <c r="G197"/>
      <c r="H197"/>
      <c r="R197"/>
      <c r="S197"/>
      <c r="T197"/>
      <c r="U197"/>
      <c r="V197"/>
      <c r="W197"/>
      <c r="X197"/>
      <c r="Y197"/>
    </row>
    <row r="198" spans="2:25">
      <c r="B198"/>
      <c r="C198"/>
      <c r="D198"/>
      <c r="E198"/>
      <c r="F198"/>
      <c r="G198"/>
      <c r="H198"/>
      <c r="R198"/>
      <c r="S198"/>
      <c r="T198"/>
      <c r="U198"/>
      <c r="V198"/>
      <c r="W198"/>
      <c r="X198"/>
      <c r="Y198"/>
    </row>
    <row r="199" spans="2:25">
      <c r="B199"/>
      <c r="C199"/>
      <c r="D199"/>
      <c r="E199"/>
      <c r="F199"/>
      <c r="G199"/>
      <c r="H199"/>
      <c r="R199"/>
      <c r="S199"/>
      <c r="T199"/>
      <c r="U199"/>
      <c r="V199"/>
      <c r="W199"/>
      <c r="X199"/>
      <c r="Y199"/>
    </row>
    <row r="200" spans="2:25">
      <c r="B200"/>
      <c r="C200"/>
      <c r="D200"/>
      <c r="E200"/>
      <c r="F200"/>
      <c r="G200"/>
      <c r="H200"/>
      <c r="R200"/>
      <c r="S200"/>
      <c r="T200"/>
      <c r="U200"/>
      <c r="V200"/>
      <c r="W200"/>
      <c r="X200"/>
      <c r="Y200"/>
    </row>
    <row r="201" spans="2:25">
      <c r="B201"/>
      <c r="C201"/>
      <c r="D201"/>
      <c r="E201"/>
      <c r="F201"/>
      <c r="G201"/>
      <c r="H201"/>
      <c r="R201"/>
      <c r="S201"/>
      <c r="T201"/>
      <c r="U201"/>
      <c r="V201"/>
      <c r="W201"/>
      <c r="X201"/>
      <c r="Y201"/>
    </row>
    <row r="202" spans="2:25">
      <c r="B202"/>
      <c r="C202"/>
      <c r="D202"/>
      <c r="E202"/>
      <c r="F202"/>
      <c r="G202"/>
      <c r="H202"/>
      <c r="R202"/>
      <c r="S202"/>
      <c r="T202"/>
      <c r="U202"/>
      <c r="V202"/>
      <c r="W202"/>
      <c r="X202"/>
      <c r="Y202"/>
    </row>
    <row r="203" spans="2:25">
      <c r="B203"/>
      <c r="C203"/>
      <c r="D203"/>
      <c r="E203"/>
      <c r="F203"/>
      <c r="G203"/>
      <c r="H203"/>
      <c r="R203"/>
      <c r="S203"/>
      <c r="T203"/>
      <c r="U203"/>
      <c r="V203"/>
      <c r="W203"/>
      <c r="X203"/>
      <c r="Y203"/>
    </row>
    <row r="204" spans="2:25">
      <c r="B204"/>
      <c r="C204"/>
      <c r="D204"/>
      <c r="E204"/>
      <c r="F204"/>
      <c r="G204"/>
      <c r="H204"/>
      <c r="R204"/>
      <c r="S204"/>
      <c r="T204"/>
      <c r="U204"/>
      <c r="V204"/>
      <c r="W204"/>
      <c r="X204"/>
      <c r="Y204"/>
    </row>
    <row r="205" spans="2:25">
      <c r="B205"/>
      <c r="C205"/>
      <c r="D205"/>
      <c r="E205"/>
      <c r="F205"/>
      <c r="G205"/>
      <c r="H205"/>
      <c r="R205"/>
      <c r="S205"/>
      <c r="T205"/>
      <c r="U205"/>
      <c r="V205"/>
      <c r="W205"/>
      <c r="X205"/>
      <c r="Y205"/>
    </row>
    <row r="206" spans="2:25">
      <c r="B206"/>
      <c r="C206"/>
      <c r="D206"/>
      <c r="E206"/>
      <c r="F206"/>
      <c r="G206"/>
      <c r="H206"/>
      <c r="R206"/>
      <c r="S206"/>
      <c r="T206"/>
      <c r="U206"/>
      <c r="V206"/>
      <c r="W206"/>
      <c r="X206"/>
      <c r="Y206"/>
    </row>
    <row r="207" spans="2:25">
      <c r="B207"/>
      <c r="C207"/>
      <c r="D207"/>
      <c r="E207"/>
      <c r="F207"/>
      <c r="G207"/>
      <c r="H207"/>
      <c r="R207"/>
      <c r="S207"/>
      <c r="T207"/>
      <c r="U207"/>
      <c r="V207"/>
      <c r="W207"/>
      <c r="X207"/>
      <c r="Y207"/>
    </row>
    <row r="208" spans="2:25">
      <c r="B208"/>
      <c r="C208"/>
      <c r="D208"/>
      <c r="E208"/>
      <c r="F208"/>
      <c r="G208"/>
      <c r="H208"/>
      <c r="R208"/>
      <c r="S208"/>
      <c r="T208"/>
      <c r="U208"/>
      <c r="V208"/>
      <c r="W208"/>
      <c r="X208"/>
      <c r="Y208"/>
    </row>
    <row r="209" spans="2:25">
      <c r="B209"/>
      <c r="C209"/>
      <c r="D209"/>
      <c r="E209"/>
      <c r="F209"/>
      <c r="G209"/>
      <c r="H209"/>
      <c r="R209"/>
      <c r="S209"/>
      <c r="T209"/>
      <c r="U209"/>
      <c r="V209"/>
      <c r="W209"/>
      <c r="X209"/>
      <c r="Y209"/>
    </row>
    <row r="210" spans="2:25">
      <c r="B210"/>
      <c r="C210"/>
      <c r="D210"/>
      <c r="E210"/>
      <c r="F210"/>
      <c r="G210"/>
      <c r="H210"/>
      <c r="R210"/>
      <c r="S210"/>
      <c r="T210"/>
      <c r="U210"/>
      <c r="V210"/>
      <c r="W210"/>
      <c r="X210"/>
      <c r="Y210"/>
    </row>
    <row r="211" spans="2:25">
      <c r="B211"/>
      <c r="C211"/>
      <c r="D211"/>
      <c r="E211"/>
      <c r="F211"/>
      <c r="G211"/>
      <c r="H211"/>
      <c r="R211"/>
      <c r="S211"/>
      <c r="T211"/>
      <c r="U211"/>
      <c r="V211"/>
      <c r="W211"/>
      <c r="X211"/>
      <c r="Y211"/>
    </row>
    <row r="212" spans="2:25">
      <c r="B212"/>
      <c r="C212"/>
      <c r="D212"/>
      <c r="E212"/>
      <c r="F212"/>
      <c r="G212"/>
      <c r="H212"/>
      <c r="R212"/>
      <c r="S212"/>
      <c r="T212"/>
      <c r="U212"/>
      <c r="V212"/>
      <c r="W212"/>
      <c r="X212"/>
      <c r="Y212"/>
    </row>
    <row r="213" spans="2:25">
      <c r="B213"/>
      <c r="C213"/>
      <c r="D213"/>
      <c r="E213"/>
      <c r="F213"/>
      <c r="G213"/>
      <c r="H213"/>
      <c r="R213"/>
      <c r="S213"/>
      <c r="T213"/>
      <c r="U213"/>
      <c r="V213"/>
      <c r="W213"/>
      <c r="X213"/>
      <c r="Y213"/>
    </row>
    <row r="214" spans="2:25">
      <c r="B214"/>
      <c r="C214"/>
      <c r="D214"/>
      <c r="E214"/>
      <c r="F214"/>
      <c r="G214"/>
      <c r="H214"/>
      <c r="R214"/>
      <c r="S214"/>
      <c r="T214"/>
      <c r="U214"/>
      <c r="V214"/>
      <c r="W214"/>
      <c r="X214"/>
      <c r="Y214"/>
    </row>
    <row r="215" spans="2:25">
      <c r="B215"/>
      <c r="C215"/>
      <c r="D215"/>
      <c r="E215"/>
      <c r="F215"/>
      <c r="G215"/>
      <c r="H215"/>
      <c r="R215"/>
      <c r="S215"/>
      <c r="T215"/>
      <c r="U215"/>
      <c r="V215"/>
      <c r="W215"/>
      <c r="X215"/>
      <c r="Y215"/>
    </row>
    <row r="216" spans="2:25">
      <c r="B216"/>
      <c r="C216"/>
      <c r="D216"/>
      <c r="E216"/>
      <c r="F216"/>
      <c r="G216"/>
      <c r="H216"/>
      <c r="R216"/>
      <c r="S216"/>
      <c r="T216"/>
      <c r="U216"/>
      <c r="V216"/>
      <c r="W216"/>
      <c r="X216"/>
      <c r="Y216"/>
    </row>
    <row r="217" spans="2:25">
      <c r="B217"/>
      <c r="C217"/>
      <c r="D217"/>
      <c r="E217"/>
      <c r="F217"/>
      <c r="G217"/>
      <c r="H217"/>
      <c r="R217"/>
      <c r="S217"/>
      <c r="T217"/>
      <c r="U217"/>
      <c r="V217"/>
      <c r="W217"/>
      <c r="X217"/>
      <c r="Y217"/>
    </row>
    <row r="218" spans="2:25">
      <c r="B218"/>
      <c r="C218"/>
      <c r="D218"/>
      <c r="E218"/>
      <c r="F218"/>
      <c r="G218"/>
      <c r="H218"/>
      <c r="R218"/>
      <c r="S218"/>
      <c r="T218"/>
      <c r="U218"/>
      <c r="V218"/>
      <c r="W218"/>
      <c r="X218"/>
      <c r="Y218"/>
    </row>
    <row r="219" spans="2:25">
      <c r="B219"/>
      <c r="C219"/>
      <c r="D219"/>
      <c r="E219"/>
      <c r="F219"/>
      <c r="G219"/>
      <c r="H219"/>
      <c r="R219"/>
      <c r="S219"/>
      <c r="T219"/>
      <c r="U219"/>
      <c r="V219"/>
      <c r="W219"/>
      <c r="X219"/>
      <c r="Y219"/>
    </row>
    <row r="220" spans="2:25">
      <c r="B220"/>
      <c r="C220"/>
      <c r="D220"/>
      <c r="E220"/>
      <c r="F220"/>
      <c r="G220"/>
      <c r="H220"/>
      <c r="R220"/>
      <c r="S220"/>
      <c r="T220"/>
      <c r="U220"/>
      <c r="V220"/>
      <c r="W220"/>
      <c r="X220"/>
      <c r="Y220"/>
    </row>
    <row r="221" spans="2:25">
      <c r="B221"/>
      <c r="C221"/>
      <c r="D221"/>
      <c r="E221"/>
      <c r="F221"/>
      <c r="G221"/>
      <c r="H221"/>
      <c r="R221"/>
      <c r="S221"/>
      <c r="T221"/>
      <c r="U221"/>
      <c r="V221"/>
      <c r="W221"/>
      <c r="X221"/>
      <c r="Y221"/>
    </row>
    <row r="222" spans="2:25">
      <c r="B222"/>
      <c r="C222"/>
      <c r="D222"/>
      <c r="E222"/>
      <c r="F222"/>
      <c r="G222"/>
      <c r="H222"/>
      <c r="R222"/>
      <c r="S222"/>
      <c r="T222"/>
      <c r="U222"/>
      <c r="V222"/>
      <c r="W222"/>
      <c r="X222"/>
      <c r="Y222"/>
    </row>
    <row r="223" spans="2:25">
      <c r="B223"/>
      <c r="C223"/>
      <c r="D223"/>
      <c r="E223"/>
      <c r="F223"/>
      <c r="G223"/>
      <c r="H223"/>
      <c r="R223"/>
      <c r="S223"/>
      <c r="T223"/>
      <c r="U223"/>
      <c r="V223"/>
      <c r="W223"/>
      <c r="X223"/>
      <c r="Y223"/>
    </row>
    <row r="224" spans="2:25">
      <c r="B224"/>
      <c r="C224"/>
      <c r="D224"/>
      <c r="E224"/>
      <c r="F224"/>
      <c r="G224"/>
      <c r="H224"/>
      <c r="R224"/>
      <c r="S224"/>
      <c r="T224"/>
      <c r="U224"/>
      <c r="V224"/>
      <c r="W224"/>
      <c r="X224"/>
      <c r="Y224"/>
    </row>
    <row r="225" spans="2:25">
      <c r="B225"/>
      <c r="C225"/>
      <c r="D225"/>
      <c r="E225"/>
      <c r="F225"/>
      <c r="G225"/>
      <c r="H225"/>
      <c r="R225"/>
      <c r="S225"/>
      <c r="T225"/>
      <c r="U225"/>
      <c r="V225"/>
      <c r="W225"/>
      <c r="X225"/>
      <c r="Y225"/>
    </row>
    <row r="226" spans="2:25">
      <c r="B226"/>
      <c r="C226"/>
      <c r="D226"/>
      <c r="E226"/>
      <c r="F226"/>
      <c r="G226"/>
      <c r="H226"/>
      <c r="R226"/>
      <c r="S226"/>
      <c r="T226"/>
      <c r="U226"/>
      <c r="V226"/>
      <c r="W226"/>
      <c r="X226"/>
      <c r="Y226"/>
    </row>
    <row r="227" spans="2:25">
      <c r="B227"/>
      <c r="C227"/>
      <c r="D227"/>
      <c r="E227"/>
      <c r="F227"/>
      <c r="G227"/>
      <c r="H227"/>
      <c r="R227"/>
      <c r="S227"/>
      <c r="T227"/>
      <c r="U227"/>
      <c r="V227"/>
      <c r="W227"/>
      <c r="X227"/>
      <c r="Y227"/>
    </row>
    <row r="228" spans="2:25">
      <c r="B228"/>
      <c r="C228"/>
      <c r="D228"/>
      <c r="E228"/>
      <c r="F228"/>
      <c r="G228"/>
      <c r="H228"/>
      <c r="R228"/>
      <c r="S228"/>
      <c r="T228"/>
      <c r="U228"/>
      <c r="V228"/>
      <c r="W228"/>
      <c r="X228"/>
      <c r="Y228"/>
    </row>
    <row r="229" spans="2:25">
      <c r="B229"/>
      <c r="C229"/>
      <c r="D229"/>
      <c r="E229"/>
      <c r="F229"/>
      <c r="G229"/>
      <c r="H229"/>
      <c r="R229"/>
      <c r="S229"/>
      <c r="T229"/>
      <c r="U229"/>
      <c r="V229"/>
      <c r="W229"/>
      <c r="X229"/>
      <c r="Y229"/>
    </row>
    <row r="230" spans="2:25">
      <c r="B230"/>
      <c r="C230"/>
      <c r="D230"/>
      <c r="E230"/>
      <c r="F230"/>
      <c r="G230"/>
      <c r="H230"/>
      <c r="R230"/>
      <c r="S230"/>
      <c r="T230"/>
      <c r="U230"/>
      <c r="V230"/>
      <c r="W230"/>
      <c r="X230"/>
      <c r="Y230"/>
    </row>
    <row r="231" spans="2:25">
      <c r="B231"/>
      <c r="C231"/>
      <c r="D231"/>
      <c r="E231"/>
      <c r="F231"/>
      <c r="G231"/>
      <c r="H231"/>
      <c r="R231"/>
      <c r="S231"/>
      <c r="T231"/>
      <c r="U231"/>
      <c r="V231"/>
      <c r="W231"/>
      <c r="X231"/>
      <c r="Y231"/>
    </row>
    <row r="232" spans="2:25">
      <c r="B232"/>
      <c r="C232"/>
      <c r="D232"/>
      <c r="E232"/>
      <c r="F232"/>
      <c r="G232"/>
      <c r="H232"/>
      <c r="R232"/>
      <c r="S232"/>
      <c r="T232"/>
      <c r="U232"/>
      <c r="V232"/>
      <c r="W232"/>
      <c r="X232"/>
      <c r="Y232"/>
    </row>
    <row r="233" spans="2:25">
      <c r="B233"/>
      <c r="C233"/>
      <c r="D233"/>
      <c r="E233"/>
      <c r="F233"/>
      <c r="G233"/>
      <c r="H233"/>
      <c r="R233"/>
      <c r="S233"/>
      <c r="T233"/>
      <c r="U233"/>
      <c r="V233"/>
      <c r="W233"/>
      <c r="X233"/>
      <c r="Y233"/>
    </row>
    <row r="234" spans="2:25">
      <c r="B234"/>
      <c r="C234"/>
      <c r="D234"/>
      <c r="E234"/>
      <c r="F234"/>
      <c r="G234"/>
      <c r="H234"/>
      <c r="R234"/>
      <c r="S234"/>
      <c r="T234"/>
      <c r="U234"/>
      <c r="V234"/>
      <c r="W234"/>
      <c r="X234"/>
      <c r="Y234"/>
    </row>
    <row r="235" spans="2:25">
      <c r="B235"/>
      <c r="C235"/>
      <c r="D235"/>
      <c r="E235"/>
      <c r="F235"/>
      <c r="G235"/>
      <c r="H235"/>
      <c r="R235"/>
      <c r="S235"/>
      <c r="T235"/>
      <c r="U235"/>
      <c r="V235"/>
      <c r="W235"/>
      <c r="X235"/>
      <c r="Y235"/>
    </row>
    <row r="236" spans="2:25">
      <c r="B236"/>
      <c r="C236"/>
      <c r="D236"/>
      <c r="E236"/>
      <c r="F236"/>
      <c r="G236"/>
      <c r="H236"/>
      <c r="R236"/>
      <c r="S236"/>
      <c r="T236"/>
      <c r="U236"/>
      <c r="V236"/>
      <c r="W236"/>
      <c r="X236"/>
      <c r="Y236"/>
    </row>
    <row r="237" spans="2:25">
      <c r="B237"/>
      <c r="C237"/>
      <c r="D237"/>
      <c r="E237"/>
      <c r="F237"/>
      <c r="G237"/>
      <c r="H237"/>
      <c r="R237"/>
      <c r="S237"/>
      <c r="T237"/>
      <c r="U237"/>
      <c r="V237"/>
      <c r="W237"/>
      <c r="X237"/>
      <c r="Y237"/>
    </row>
    <row r="238" spans="2:25">
      <c r="B238"/>
      <c r="C238"/>
      <c r="D238"/>
      <c r="E238"/>
      <c r="F238"/>
      <c r="G238"/>
      <c r="H238"/>
      <c r="R238"/>
      <c r="S238"/>
      <c r="T238"/>
      <c r="U238"/>
      <c r="V238"/>
      <c r="W238"/>
      <c r="X238"/>
      <c r="Y238"/>
    </row>
    <row r="239" spans="2:25">
      <c r="B239"/>
      <c r="C239"/>
      <c r="D239"/>
      <c r="E239"/>
      <c r="F239"/>
      <c r="G239"/>
      <c r="H239"/>
      <c r="R239"/>
      <c r="S239"/>
      <c r="T239"/>
      <c r="U239"/>
      <c r="V239"/>
      <c r="W239"/>
      <c r="X239"/>
      <c r="Y239"/>
    </row>
    <row r="240" spans="2:25">
      <c r="B240"/>
      <c r="C240"/>
      <c r="D240"/>
      <c r="E240"/>
      <c r="F240"/>
      <c r="G240"/>
      <c r="H240"/>
      <c r="R240"/>
      <c r="S240"/>
      <c r="T240"/>
      <c r="U240"/>
      <c r="V240"/>
      <c r="W240"/>
      <c r="X240"/>
      <c r="Y240"/>
    </row>
    <row r="241" spans="2:25">
      <c r="B241"/>
      <c r="C241"/>
      <c r="D241"/>
      <c r="E241"/>
      <c r="F241"/>
      <c r="G241"/>
      <c r="H241"/>
      <c r="R241"/>
      <c r="S241"/>
      <c r="T241"/>
      <c r="U241"/>
      <c r="V241"/>
      <c r="W241"/>
      <c r="X241"/>
      <c r="Y241"/>
    </row>
    <row r="242" spans="2:25">
      <c r="B242"/>
      <c r="C242"/>
      <c r="D242"/>
      <c r="E242"/>
      <c r="F242"/>
      <c r="G242"/>
      <c r="H242"/>
      <c r="R242"/>
      <c r="S242"/>
      <c r="T242"/>
      <c r="U242"/>
      <c r="V242"/>
      <c r="W242"/>
      <c r="X242"/>
      <c r="Y242"/>
    </row>
    <row r="243" spans="2:25">
      <c r="B243"/>
      <c r="C243"/>
      <c r="D243"/>
      <c r="E243"/>
      <c r="F243"/>
      <c r="G243"/>
      <c r="H243"/>
      <c r="R243"/>
      <c r="S243"/>
      <c r="T243"/>
      <c r="U243"/>
      <c r="V243"/>
      <c r="W243"/>
      <c r="X243"/>
      <c r="Y243"/>
    </row>
    <row r="244" spans="2:25">
      <c r="B244"/>
      <c r="C244"/>
      <c r="D244"/>
      <c r="E244"/>
      <c r="F244"/>
      <c r="G244"/>
      <c r="H244"/>
      <c r="R244"/>
      <c r="S244"/>
      <c r="T244"/>
      <c r="U244"/>
      <c r="V244"/>
      <c r="W244"/>
      <c r="X244"/>
      <c r="Y244"/>
    </row>
    <row r="245" spans="2:25">
      <c r="B245"/>
      <c r="C245"/>
      <c r="D245"/>
      <c r="E245"/>
      <c r="F245"/>
      <c r="G245"/>
      <c r="H245"/>
      <c r="R245"/>
      <c r="S245"/>
      <c r="T245"/>
      <c r="U245"/>
      <c r="V245"/>
      <c r="W245"/>
      <c r="X245"/>
      <c r="Y245"/>
    </row>
    <row r="246" spans="2:25">
      <c r="B246"/>
      <c r="C246"/>
      <c r="D246"/>
      <c r="E246"/>
      <c r="F246"/>
      <c r="G246"/>
      <c r="H246"/>
      <c r="R246"/>
      <c r="S246"/>
      <c r="T246"/>
      <c r="U246"/>
      <c r="V246"/>
      <c r="W246"/>
      <c r="X246"/>
      <c r="Y246"/>
    </row>
    <row r="247" spans="2:25">
      <c r="B247"/>
      <c r="C247"/>
      <c r="D247"/>
      <c r="E247"/>
      <c r="F247"/>
      <c r="G247"/>
      <c r="H247"/>
      <c r="R247"/>
      <c r="S247"/>
      <c r="T247"/>
      <c r="U247"/>
      <c r="V247"/>
      <c r="W247"/>
      <c r="X247"/>
      <c r="Y247"/>
    </row>
    <row r="248" spans="2:25">
      <c r="B248"/>
      <c r="C248"/>
      <c r="D248"/>
      <c r="E248"/>
      <c r="F248"/>
      <c r="G248"/>
      <c r="H248"/>
      <c r="R248"/>
      <c r="S248"/>
      <c r="T248"/>
      <c r="U248"/>
      <c r="V248"/>
      <c r="W248"/>
      <c r="X248"/>
      <c r="Y248"/>
    </row>
    <row r="249" spans="2:25">
      <c r="B249"/>
      <c r="C249"/>
      <c r="D249"/>
      <c r="E249"/>
      <c r="F249"/>
      <c r="G249"/>
      <c r="H249"/>
      <c r="R249"/>
      <c r="S249"/>
      <c r="T249"/>
      <c r="U249"/>
      <c r="V249"/>
      <c r="W249"/>
      <c r="X249"/>
      <c r="Y249"/>
    </row>
    <row r="250" spans="2:25">
      <c r="B250"/>
      <c r="C250"/>
      <c r="D250"/>
      <c r="E250"/>
      <c r="F250"/>
      <c r="G250"/>
      <c r="H250"/>
      <c r="R250"/>
      <c r="S250"/>
      <c r="T250"/>
      <c r="U250"/>
      <c r="V250"/>
      <c r="W250"/>
      <c r="X250"/>
      <c r="Y250"/>
    </row>
    <row r="251" spans="2:25">
      <c r="B251"/>
      <c r="C251"/>
      <c r="D251"/>
      <c r="E251"/>
      <c r="F251"/>
      <c r="G251"/>
      <c r="H251"/>
      <c r="R251"/>
      <c r="S251"/>
      <c r="T251"/>
      <c r="U251"/>
      <c r="V251"/>
      <c r="W251"/>
      <c r="X251"/>
      <c r="Y251"/>
    </row>
    <row r="252" spans="2:25">
      <c r="B252"/>
      <c r="C252"/>
      <c r="D252"/>
      <c r="E252"/>
      <c r="F252"/>
      <c r="G252"/>
      <c r="H252"/>
      <c r="R252"/>
      <c r="S252"/>
      <c r="T252"/>
      <c r="U252"/>
      <c r="V252"/>
      <c r="W252"/>
      <c r="X252"/>
      <c r="Y252"/>
    </row>
    <row r="253" spans="2:25">
      <c r="B253"/>
      <c r="C253"/>
      <c r="D253"/>
      <c r="E253"/>
      <c r="F253"/>
      <c r="G253"/>
      <c r="H253"/>
      <c r="R253"/>
      <c r="S253"/>
      <c r="T253"/>
      <c r="U253"/>
      <c r="V253"/>
      <c r="W253"/>
      <c r="X253"/>
      <c r="Y253"/>
    </row>
    <row r="254" spans="2:25">
      <c r="B254"/>
      <c r="C254"/>
      <c r="D254"/>
      <c r="E254"/>
      <c r="F254"/>
      <c r="G254"/>
      <c r="H254"/>
      <c r="R254"/>
      <c r="S254"/>
      <c r="T254"/>
      <c r="U254"/>
      <c r="V254"/>
      <c r="W254"/>
      <c r="X254"/>
      <c r="Y254"/>
    </row>
    <row r="255" spans="2:25">
      <c r="B255"/>
      <c r="C255"/>
      <c r="D255"/>
      <c r="E255"/>
      <c r="F255"/>
      <c r="G255"/>
      <c r="H255"/>
      <c r="R255"/>
      <c r="S255"/>
      <c r="T255"/>
      <c r="U255"/>
      <c r="V255"/>
      <c r="W255"/>
      <c r="X255"/>
      <c r="Y255"/>
    </row>
    <row r="256" spans="2:25">
      <c r="B256"/>
      <c r="C256"/>
      <c r="D256"/>
      <c r="E256"/>
      <c r="F256"/>
      <c r="G256"/>
      <c r="H256"/>
      <c r="R256"/>
      <c r="S256"/>
      <c r="T256"/>
      <c r="U256"/>
      <c r="V256"/>
      <c r="W256"/>
      <c r="X256"/>
      <c r="Y256"/>
    </row>
    <row r="257" spans="2:25">
      <c r="B257"/>
      <c r="C257"/>
      <c r="D257"/>
      <c r="E257"/>
      <c r="F257"/>
      <c r="G257"/>
      <c r="H257"/>
      <c r="R257"/>
      <c r="S257"/>
      <c r="T257"/>
      <c r="U257"/>
      <c r="V257"/>
      <c r="W257"/>
      <c r="X257"/>
      <c r="Y257"/>
    </row>
    <row r="258" spans="2:25">
      <c r="B258"/>
      <c r="C258"/>
      <c r="D258"/>
      <c r="E258"/>
      <c r="F258"/>
      <c r="G258"/>
      <c r="H258"/>
      <c r="R258"/>
      <c r="S258"/>
      <c r="T258"/>
      <c r="U258"/>
      <c r="V258"/>
      <c r="W258"/>
      <c r="X258"/>
      <c r="Y258"/>
    </row>
    <row r="259" spans="2:25">
      <c r="B259"/>
      <c r="C259"/>
      <c r="D259"/>
      <c r="E259"/>
      <c r="F259"/>
      <c r="G259"/>
      <c r="H259"/>
      <c r="R259"/>
      <c r="S259"/>
      <c r="T259"/>
      <c r="U259"/>
      <c r="V259"/>
      <c r="W259"/>
      <c r="X259"/>
      <c r="Y259"/>
    </row>
    <row r="260" spans="2:25">
      <c r="B260"/>
      <c r="C260"/>
      <c r="D260"/>
      <c r="E260"/>
      <c r="F260"/>
      <c r="G260"/>
      <c r="H260"/>
      <c r="R260"/>
      <c r="S260"/>
      <c r="T260"/>
      <c r="U260"/>
      <c r="V260"/>
      <c r="W260"/>
      <c r="X260"/>
      <c r="Y260"/>
    </row>
    <row r="261" spans="2:25">
      <c r="B261"/>
      <c r="C261"/>
      <c r="D261"/>
      <c r="E261"/>
      <c r="F261"/>
      <c r="G261"/>
      <c r="H261"/>
      <c r="R261"/>
      <c r="S261"/>
      <c r="T261"/>
      <c r="U261"/>
      <c r="V261"/>
      <c r="W261"/>
      <c r="X261"/>
      <c r="Y261"/>
    </row>
    <row r="262" spans="2:25">
      <c r="B262"/>
      <c r="C262"/>
      <c r="D262"/>
      <c r="E262"/>
      <c r="F262"/>
      <c r="G262"/>
      <c r="H262"/>
      <c r="R262"/>
      <c r="S262"/>
      <c r="T262"/>
      <c r="U262"/>
      <c r="V262"/>
      <c r="W262"/>
      <c r="X262"/>
      <c r="Y262"/>
    </row>
    <row r="263" spans="2:25">
      <c r="B263"/>
      <c r="C263"/>
      <c r="D263"/>
      <c r="E263"/>
      <c r="F263"/>
      <c r="G263"/>
      <c r="H263"/>
      <c r="R263"/>
      <c r="S263"/>
      <c r="T263"/>
      <c r="U263"/>
      <c r="V263"/>
      <c r="W263"/>
      <c r="X263"/>
      <c r="Y263"/>
    </row>
    <row r="264" spans="2:25">
      <c r="B264"/>
      <c r="C264"/>
      <c r="D264"/>
      <c r="E264"/>
      <c r="F264"/>
      <c r="G264"/>
      <c r="H264"/>
      <c r="R264"/>
      <c r="S264"/>
      <c r="T264"/>
      <c r="U264"/>
      <c r="V264"/>
      <c r="W264"/>
      <c r="X264"/>
      <c r="Y264"/>
    </row>
    <row r="265" spans="2:25">
      <c r="B265"/>
      <c r="C265"/>
      <c r="D265"/>
      <c r="E265"/>
      <c r="F265"/>
      <c r="G265"/>
      <c r="H265"/>
      <c r="R265"/>
      <c r="S265"/>
      <c r="T265"/>
      <c r="U265"/>
      <c r="V265"/>
      <c r="W265"/>
      <c r="X265"/>
      <c r="Y265"/>
    </row>
    <row r="266" spans="2:25">
      <c r="B266"/>
      <c r="C266"/>
      <c r="D266"/>
      <c r="E266"/>
      <c r="F266"/>
      <c r="G266"/>
      <c r="H266"/>
      <c r="R266"/>
      <c r="S266"/>
      <c r="T266"/>
      <c r="U266"/>
      <c r="V266"/>
      <c r="W266"/>
      <c r="X266"/>
      <c r="Y266"/>
    </row>
    <row r="267" spans="2:25">
      <c r="B267"/>
      <c r="C267"/>
      <c r="D267"/>
      <c r="E267"/>
      <c r="F267"/>
      <c r="G267"/>
      <c r="H267"/>
      <c r="R267"/>
      <c r="S267"/>
      <c r="T267"/>
      <c r="U267"/>
      <c r="V267"/>
      <c r="W267"/>
      <c r="X267"/>
      <c r="Y267"/>
    </row>
    <row r="268" spans="2:25">
      <c r="B268"/>
      <c r="C268"/>
      <c r="D268"/>
      <c r="E268"/>
      <c r="F268"/>
      <c r="G268"/>
      <c r="H268"/>
      <c r="R268"/>
      <c r="S268"/>
      <c r="T268"/>
      <c r="U268"/>
      <c r="V268"/>
      <c r="W268"/>
      <c r="X268"/>
      <c r="Y268"/>
    </row>
    <row r="269" spans="2:25">
      <c r="B269"/>
      <c r="C269"/>
      <c r="D269"/>
      <c r="E269"/>
      <c r="F269"/>
      <c r="G269"/>
      <c r="H269"/>
      <c r="R269"/>
      <c r="S269"/>
      <c r="T269"/>
      <c r="U269"/>
      <c r="V269"/>
      <c r="W269"/>
      <c r="X269"/>
      <c r="Y269"/>
    </row>
    <row r="270" spans="2:25">
      <c r="B270"/>
      <c r="C270"/>
      <c r="D270"/>
      <c r="E270"/>
      <c r="F270"/>
      <c r="G270"/>
      <c r="H270"/>
      <c r="R270"/>
      <c r="S270"/>
      <c r="T270"/>
      <c r="U270"/>
      <c r="V270"/>
      <c r="W270"/>
      <c r="X270"/>
      <c r="Y270"/>
    </row>
    <row r="271" spans="2:25">
      <c r="B271"/>
      <c r="C271"/>
      <c r="D271"/>
      <c r="E271"/>
      <c r="F271"/>
      <c r="G271"/>
      <c r="H271"/>
      <c r="R271"/>
      <c r="S271"/>
      <c r="T271"/>
      <c r="U271"/>
      <c r="V271"/>
      <c r="W271"/>
      <c r="X271"/>
      <c r="Y271"/>
    </row>
    <row r="272" spans="2:25">
      <c r="B272"/>
      <c r="C272"/>
      <c r="D272"/>
      <c r="E272"/>
      <c r="F272"/>
      <c r="G272"/>
      <c r="H272"/>
      <c r="R272"/>
      <c r="S272"/>
      <c r="T272"/>
      <c r="U272"/>
      <c r="V272"/>
      <c r="W272"/>
      <c r="X272"/>
      <c r="Y272"/>
    </row>
    <row r="273" spans="2:25">
      <c r="B273"/>
      <c r="C273"/>
      <c r="D273"/>
      <c r="E273"/>
      <c r="F273"/>
      <c r="G273"/>
      <c r="H273"/>
      <c r="R273"/>
      <c r="S273"/>
      <c r="T273"/>
      <c r="U273"/>
      <c r="V273"/>
      <c r="W273"/>
      <c r="X273"/>
      <c r="Y273"/>
    </row>
    <row r="274" spans="2:25">
      <c r="B274"/>
      <c r="C274"/>
      <c r="D274"/>
      <c r="E274"/>
      <c r="F274"/>
      <c r="G274"/>
      <c r="H274"/>
      <c r="R274"/>
      <c r="S274"/>
      <c r="T274"/>
      <c r="U274"/>
      <c r="V274"/>
      <c r="W274"/>
      <c r="X274"/>
      <c r="Y274"/>
    </row>
    <row r="275" spans="2:25">
      <c r="B275"/>
      <c r="C275"/>
      <c r="D275"/>
      <c r="E275"/>
      <c r="F275"/>
      <c r="G275"/>
      <c r="H275"/>
      <c r="R275"/>
      <c r="S275"/>
      <c r="T275"/>
      <c r="U275"/>
      <c r="V275"/>
      <c r="W275"/>
      <c r="X275"/>
      <c r="Y275"/>
    </row>
    <row r="276" spans="2:25">
      <c r="B276"/>
      <c r="C276"/>
      <c r="D276"/>
      <c r="E276"/>
      <c r="F276"/>
      <c r="G276"/>
      <c r="H276"/>
      <c r="R276"/>
      <c r="S276"/>
      <c r="T276"/>
      <c r="U276"/>
      <c r="V276"/>
      <c r="W276"/>
      <c r="X276"/>
      <c r="Y276"/>
    </row>
    <row r="277" spans="2:25">
      <c r="B277"/>
      <c r="C277"/>
      <c r="D277"/>
      <c r="E277"/>
      <c r="F277"/>
      <c r="G277"/>
      <c r="H277"/>
      <c r="R277"/>
      <c r="S277"/>
      <c r="T277"/>
      <c r="U277"/>
      <c r="V277"/>
      <c r="W277"/>
      <c r="X277"/>
      <c r="Y277"/>
    </row>
    <row r="278" spans="2:25">
      <c r="B278"/>
      <c r="C278"/>
      <c r="D278"/>
      <c r="E278"/>
      <c r="F278"/>
      <c r="G278"/>
      <c r="H278"/>
      <c r="R278"/>
      <c r="S278"/>
      <c r="T278"/>
      <c r="U278"/>
      <c r="V278"/>
      <c r="W278"/>
      <c r="X278"/>
      <c r="Y278"/>
    </row>
    <row r="279" spans="2:25">
      <c r="B279"/>
      <c r="C279"/>
      <c r="D279"/>
      <c r="E279"/>
      <c r="F279"/>
      <c r="G279"/>
      <c r="H279"/>
      <c r="R279"/>
      <c r="S279"/>
      <c r="T279"/>
      <c r="U279"/>
      <c r="V279"/>
      <c r="W279"/>
      <c r="X279"/>
      <c r="Y279"/>
    </row>
    <row r="280" spans="2:25">
      <c r="B280"/>
      <c r="C280"/>
      <c r="D280"/>
      <c r="E280"/>
      <c r="F280"/>
      <c r="G280"/>
      <c r="H280"/>
      <c r="R280"/>
      <c r="S280"/>
      <c r="T280"/>
      <c r="U280"/>
      <c r="V280"/>
      <c r="W280"/>
      <c r="X280"/>
      <c r="Y280"/>
    </row>
    <row r="281" spans="2:25">
      <c r="B281"/>
      <c r="C281"/>
      <c r="D281"/>
      <c r="E281"/>
      <c r="F281"/>
      <c r="G281"/>
      <c r="H281"/>
      <c r="R281"/>
      <c r="S281"/>
      <c r="T281"/>
      <c r="U281"/>
      <c r="V281"/>
      <c r="W281"/>
      <c r="X281"/>
      <c r="Y281"/>
    </row>
    <row r="282" spans="2:25">
      <c r="B282"/>
      <c r="C282"/>
      <c r="D282"/>
      <c r="E282"/>
      <c r="F282"/>
      <c r="G282"/>
      <c r="H282"/>
      <c r="R282"/>
      <c r="S282"/>
      <c r="T282"/>
      <c r="U282"/>
      <c r="V282"/>
      <c r="W282"/>
      <c r="X282"/>
      <c r="Y282"/>
    </row>
    <row r="283" spans="2:25">
      <c r="B283"/>
      <c r="C283"/>
      <c r="D283"/>
      <c r="E283"/>
      <c r="F283"/>
      <c r="G283"/>
      <c r="H283"/>
      <c r="R283"/>
      <c r="S283"/>
      <c r="T283"/>
      <c r="U283"/>
      <c r="V283"/>
      <c r="W283"/>
      <c r="X283"/>
      <c r="Y283"/>
    </row>
    <row r="284" spans="2:25">
      <c r="B284"/>
      <c r="C284"/>
      <c r="D284"/>
      <c r="E284"/>
      <c r="F284"/>
      <c r="G284"/>
      <c r="H284"/>
      <c r="R284"/>
      <c r="S284"/>
      <c r="T284"/>
      <c r="U284"/>
      <c r="V284"/>
      <c r="W284"/>
      <c r="X284"/>
      <c r="Y284"/>
    </row>
    <row r="285" spans="2:25">
      <c r="B285"/>
      <c r="C285"/>
      <c r="D285"/>
      <c r="E285"/>
      <c r="F285"/>
      <c r="G285"/>
      <c r="H285"/>
      <c r="R285"/>
      <c r="S285"/>
      <c r="T285"/>
      <c r="U285"/>
      <c r="V285"/>
      <c r="W285"/>
      <c r="X285"/>
      <c r="Y285"/>
    </row>
    <row r="286" spans="2:25">
      <c r="B286"/>
      <c r="C286"/>
      <c r="D286"/>
      <c r="E286"/>
      <c r="F286"/>
      <c r="G286"/>
      <c r="H286"/>
      <c r="R286"/>
      <c r="S286"/>
      <c r="T286"/>
      <c r="U286"/>
      <c r="V286"/>
      <c r="W286"/>
      <c r="X286"/>
      <c r="Y286"/>
    </row>
    <row r="287" spans="2:25">
      <c r="B287"/>
      <c r="C287"/>
      <c r="D287"/>
      <c r="E287"/>
      <c r="F287"/>
      <c r="G287"/>
      <c r="H287"/>
      <c r="R287"/>
      <c r="S287"/>
      <c r="T287"/>
      <c r="U287"/>
      <c r="V287"/>
      <c r="W287"/>
      <c r="X287"/>
      <c r="Y287"/>
    </row>
    <row r="288" spans="2:25">
      <c r="B288"/>
      <c r="C288"/>
      <c r="D288"/>
      <c r="E288"/>
      <c r="F288"/>
      <c r="G288"/>
      <c r="H288"/>
      <c r="R288"/>
      <c r="S288"/>
      <c r="T288"/>
      <c r="U288"/>
      <c r="V288"/>
      <c r="W288"/>
      <c r="X288"/>
      <c r="Y288"/>
    </row>
    <row r="289" spans="2:25">
      <c r="B289"/>
      <c r="C289"/>
      <c r="D289"/>
      <c r="E289"/>
      <c r="F289"/>
      <c r="G289"/>
      <c r="H289"/>
      <c r="R289"/>
      <c r="S289"/>
      <c r="T289"/>
      <c r="U289"/>
      <c r="V289"/>
      <c r="W289"/>
      <c r="X289"/>
      <c r="Y289"/>
    </row>
    <row r="290" spans="2:25">
      <c r="B290"/>
      <c r="C290"/>
      <c r="D290"/>
      <c r="E290"/>
      <c r="F290"/>
      <c r="G290"/>
      <c r="H290"/>
      <c r="R290"/>
      <c r="S290"/>
      <c r="T290"/>
      <c r="U290"/>
      <c r="V290"/>
      <c r="W290"/>
      <c r="X290"/>
      <c r="Y290"/>
    </row>
    <row r="291" spans="2:25">
      <c r="B291"/>
      <c r="C291"/>
      <c r="D291"/>
      <c r="E291"/>
      <c r="F291"/>
      <c r="G291"/>
      <c r="H291"/>
      <c r="R291"/>
      <c r="S291"/>
      <c r="T291"/>
      <c r="U291"/>
      <c r="V291"/>
      <c r="W291"/>
      <c r="X291"/>
      <c r="Y291"/>
    </row>
    <row r="292" spans="2:25">
      <c r="B292"/>
      <c r="C292"/>
      <c r="D292"/>
      <c r="E292"/>
      <c r="F292"/>
      <c r="G292"/>
      <c r="H292"/>
      <c r="R292"/>
      <c r="S292"/>
      <c r="T292"/>
      <c r="U292"/>
      <c r="V292"/>
      <c r="W292"/>
      <c r="X292"/>
      <c r="Y292"/>
    </row>
    <row r="293" spans="2:25">
      <c r="B293"/>
      <c r="C293"/>
      <c r="D293"/>
      <c r="E293"/>
      <c r="F293"/>
      <c r="G293"/>
      <c r="H293"/>
      <c r="R293"/>
      <c r="S293"/>
      <c r="T293"/>
      <c r="U293"/>
      <c r="V293"/>
      <c r="W293"/>
      <c r="X293"/>
      <c r="Y293"/>
    </row>
    <row r="294" spans="2:25">
      <c r="B294"/>
      <c r="C294"/>
      <c r="D294"/>
      <c r="E294"/>
      <c r="F294"/>
      <c r="G294"/>
      <c r="H294"/>
      <c r="R294"/>
      <c r="S294"/>
      <c r="T294"/>
      <c r="U294"/>
      <c r="V294"/>
      <c r="W294"/>
      <c r="X294"/>
      <c r="Y294"/>
    </row>
    <row r="295" spans="2:25">
      <c r="B295"/>
      <c r="C295"/>
      <c r="D295"/>
      <c r="E295"/>
      <c r="F295"/>
      <c r="G295"/>
      <c r="H295"/>
      <c r="R295"/>
      <c r="S295"/>
      <c r="T295"/>
      <c r="U295"/>
      <c r="V295"/>
      <c r="W295"/>
      <c r="X295"/>
      <c r="Y295"/>
    </row>
    <row r="296" spans="2:25">
      <c r="B296"/>
      <c r="C296"/>
      <c r="D296"/>
      <c r="E296"/>
      <c r="F296"/>
      <c r="G296"/>
      <c r="H296"/>
      <c r="R296"/>
      <c r="S296"/>
      <c r="T296"/>
      <c r="U296"/>
      <c r="V296"/>
      <c r="W296"/>
      <c r="X296"/>
      <c r="Y296"/>
    </row>
    <row r="297" spans="2:25">
      <c r="B297"/>
      <c r="C297"/>
      <c r="D297"/>
      <c r="E297"/>
      <c r="F297"/>
      <c r="G297"/>
      <c r="H297"/>
      <c r="R297"/>
      <c r="S297"/>
      <c r="T297"/>
      <c r="U297"/>
      <c r="V297"/>
      <c r="W297"/>
      <c r="X297"/>
      <c r="Y297"/>
    </row>
    <row r="298" spans="2:25">
      <c r="B298"/>
      <c r="C298"/>
      <c r="D298"/>
      <c r="E298"/>
      <c r="F298"/>
      <c r="G298"/>
      <c r="H298"/>
      <c r="R298"/>
      <c r="S298"/>
      <c r="T298"/>
      <c r="U298"/>
      <c r="V298"/>
      <c r="W298"/>
      <c r="X298"/>
      <c r="Y298"/>
    </row>
    <row r="299" spans="2:25">
      <c r="B299"/>
      <c r="C299"/>
      <c r="D299"/>
      <c r="E299"/>
      <c r="F299"/>
      <c r="G299"/>
      <c r="H299"/>
      <c r="R299"/>
      <c r="S299"/>
      <c r="T299"/>
      <c r="U299"/>
      <c r="V299"/>
      <c r="W299"/>
      <c r="X299"/>
      <c r="Y299"/>
    </row>
    <row r="300" spans="2:25">
      <c r="B300"/>
      <c r="C300"/>
      <c r="D300"/>
      <c r="E300"/>
      <c r="F300"/>
      <c r="G300"/>
      <c r="H300"/>
      <c r="R300"/>
      <c r="S300"/>
      <c r="T300"/>
      <c r="U300"/>
      <c r="V300"/>
      <c r="W300"/>
      <c r="X300"/>
      <c r="Y300"/>
    </row>
    <row r="301" spans="2:25">
      <c r="B301"/>
      <c r="C301"/>
      <c r="D301"/>
      <c r="E301"/>
      <c r="F301"/>
      <c r="G301"/>
      <c r="H301"/>
      <c r="R301"/>
      <c r="S301"/>
      <c r="T301"/>
      <c r="U301"/>
      <c r="V301"/>
      <c r="W301"/>
      <c r="X301"/>
      <c r="Y301"/>
    </row>
    <row r="302" spans="2:25">
      <c r="B302"/>
      <c r="C302"/>
      <c r="D302"/>
      <c r="E302"/>
      <c r="F302"/>
      <c r="G302"/>
      <c r="H302"/>
      <c r="R302"/>
      <c r="S302"/>
      <c r="T302"/>
      <c r="U302"/>
      <c r="V302"/>
      <c r="W302"/>
      <c r="X302"/>
      <c r="Y302"/>
    </row>
    <row r="303" spans="2:25">
      <c r="B303"/>
      <c r="C303"/>
      <c r="D303"/>
      <c r="E303"/>
      <c r="F303"/>
      <c r="G303"/>
      <c r="H303"/>
      <c r="R303"/>
      <c r="S303"/>
      <c r="T303"/>
      <c r="U303"/>
      <c r="V303"/>
      <c r="W303"/>
      <c r="X303"/>
      <c r="Y303"/>
    </row>
    <row r="304" spans="2:25">
      <c r="B304"/>
      <c r="C304"/>
      <c r="D304"/>
      <c r="E304"/>
      <c r="F304"/>
      <c r="G304"/>
      <c r="H304"/>
      <c r="R304"/>
      <c r="S304"/>
      <c r="T304"/>
      <c r="U304"/>
      <c r="V304"/>
      <c r="W304"/>
      <c r="X304"/>
      <c r="Y304"/>
    </row>
    <row r="305" spans="2:25">
      <c r="B305"/>
      <c r="C305"/>
      <c r="D305"/>
      <c r="E305"/>
      <c r="F305"/>
      <c r="G305"/>
      <c r="H305"/>
      <c r="R305"/>
      <c r="S305"/>
      <c r="T305"/>
      <c r="U305"/>
      <c r="V305"/>
      <c r="W305"/>
      <c r="X305"/>
      <c r="Y305"/>
    </row>
    <row r="306" spans="2:25">
      <c r="B306"/>
      <c r="C306"/>
      <c r="D306"/>
      <c r="E306"/>
      <c r="F306"/>
      <c r="G306"/>
      <c r="H306"/>
      <c r="R306"/>
      <c r="S306"/>
      <c r="T306"/>
      <c r="U306"/>
      <c r="V306"/>
      <c r="W306"/>
      <c r="X306"/>
      <c r="Y306"/>
    </row>
    <row r="307" spans="2:25">
      <c r="B307"/>
      <c r="C307"/>
      <c r="D307"/>
      <c r="E307"/>
      <c r="F307"/>
      <c r="G307"/>
      <c r="H307"/>
      <c r="R307"/>
      <c r="S307"/>
      <c r="T307"/>
      <c r="U307"/>
      <c r="V307"/>
      <c r="W307"/>
      <c r="X307"/>
      <c r="Y307"/>
    </row>
    <row r="308" spans="2:25">
      <c r="B308"/>
      <c r="C308"/>
      <c r="D308"/>
      <c r="E308"/>
      <c r="F308"/>
      <c r="G308"/>
      <c r="H308"/>
      <c r="R308"/>
      <c r="S308"/>
      <c r="T308"/>
      <c r="U308"/>
      <c r="V308"/>
      <c r="W308"/>
      <c r="X308"/>
      <c r="Y308"/>
    </row>
    <row r="309" spans="2:25">
      <c r="B309"/>
      <c r="C309"/>
      <c r="D309"/>
      <c r="E309"/>
      <c r="F309"/>
      <c r="G309"/>
      <c r="H309"/>
      <c r="R309"/>
      <c r="S309"/>
      <c r="T309"/>
      <c r="U309"/>
      <c r="V309"/>
      <c r="W309"/>
      <c r="X309"/>
      <c r="Y309"/>
    </row>
    <row r="310" spans="2:25">
      <c r="B310"/>
      <c r="C310"/>
      <c r="D310"/>
      <c r="E310"/>
      <c r="F310"/>
      <c r="G310"/>
      <c r="H310"/>
      <c r="R310"/>
      <c r="S310"/>
      <c r="T310"/>
      <c r="U310"/>
      <c r="V310"/>
      <c r="W310"/>
      <c r="X310"/>
      <c r="Y310"/>
    </row>
    <row r="311" spans="2:25">
      <c r="B311"/>
      <c r="C311"/>
      <c r="D311"/>
      <c r="E311"/>
      <c r="F311"/>
      <c r="G311"/>
      <c r="H311"/>
      <c r="R311"/>
      <c r="S311"/>
      <c r="T311"/>
      <c r="U311"/>
      <c r="V311"/>
      <c r="W311"/>
      <c r="X311"/>
      <c r="Y311"/>
    </row>
    <row r="312" spans="2:25">
      <c r="B312"/>
      <c r="C312"/>
      <c r="D312"/>
      <c r="E312"/>
      <c r="F312"/>
      <c r="G312"/>
      <c r="H312"/>
      <c r="R312"/>
      <c r="S312"/>
      <c r="T312"/>
      <c r="U312"/>
      <c r="V312"/>
      <c r="W312"/>
      <c r="X312"/>
      <c r="Y312"/>
    </row>
    <row r="313" spans="2:25">
      <c r="B313"/>
      <c r="C313"/>
      <c r="D313"/>
      <c r="E313"/>
      <c r="F313"/>
      <c r="G313"/>
      <c r="H313"/>
      <c r="R313"/>
      <c r="S313"/>
      <c r="T313"/>
      <c r="U313"/>
      <c r="V313"/>
      <c r="W313"/>
      <c r="X313"/>
      <c r="Y313"/>
    </row>
    <row r="314" spans="2:25">
      <c r="B314"/>
      <c r="C314"/>
      <c r="D314"/>
      <c r="E314"/>
      <c r="F314"/>
      <c r="G314"/>
      <c r="H314"/>
      <c r="R314"/>
      <c r="S314"/>
      <c r="T314"/>
      <c r="U314"/>
      <c r="V314"/>
      <c r="W314"/>
      <c r="X314"/>
      <c r="Y314"/>
    </row>
    <row r="315" spans="2:25">
      <c r="B315"/>
      <c r="C315"/>
      <c r="D315"/>
      <c r="E315"/>
      <c r="F315"/>
      <c r="G315"/>
      <c r="H315"/>
      <c r="R315"/>
      <c r="S315"/>
      <c r="T315"/>
      <c r="U315"/>
      <c r="V315"/>
      <c r="W315"/>
      <c r="X315"/>
      <c r="Y315"/>
    </row>
    <row r="316" spans="2:25">
      <c r="B316"/>
      <c r="C316"/>
      <c r="D316"/>
      <c r="E316"/>
      <c r="F316"/>
      <c r="G316"/>
      <c r="H316"/>
      <c r="R316"/>
      <c r="S316"/>
      <c r="T316"/>
      <c r="U316"/>
      <c r="V316"/>
      <c r="W316"/>
      <c r="X316"/>
      <c r="Y316"/>
    </row>
    <row r="317" spans="2:25">
      <c r="B317"/>
      <c r="C317"/>
      <c r="D317"/>
      <c r="E317"/>
      <c r="F317"/>
      <c r="G317"/>
      <c r="H317"/>
      <c r="R317"/>
      <c r="S317"/>
      <c r="T317"/>
      <c r="U317"/>
      <c r="V317"/>
      <c r="W317"/>
      <c r="X317"/>
      <c r="Y317"/>
    </row>
    <row r="318" spans="2:25">
      <c r="B318"/>
      <c r="C318"/>
      <c r="D318"/>
      <c r="E318"/>
      <c r="F318"/>
      <c r="G318"/>
      <c r="H318"/>
      <c r="R318"/>
      <c r="S318"/>
      <c r="T318"/>
      <c r="U318"/>
      <c r="V318"/>
      <c r="W318"/>
      <c r="X318"/>
      <c r="Y318"/>
    </row>
    <row r="319" spans="2:25">
      <c r="B319"/>
      <c r="C319"/>
      <c r="D319"/>
      <c r="E319"/>
      <c r="F319"/>
      <c r="G319"/>
      <c r="H319"/>
      <c r="R319"/>
      <c r="S319"/>
      <c r="T319"/>
      <c r="U319"/>
      <c r="V319"/>
      <c r="W319"/>
      <c r="X319"/>
      <c r="Y319"/>
    </row>
    <row r="320" spans="2:25">
      <c r="B320"/>
      <c r="C320"/>
      <c r="D320"/>
      <c r="E320"/>
      <c r="F320"/>
      <c r="G320"/>
      <c r="H320"/>
      <c r="R320"/>
      <c r="S320"/>
      <c r="T320"/>
      <c r="U320"/>
      <c r="V320"/>
      <c r="W320"/>
      <c r="X320"/>
      <c r="Y320"/>
    </row>
    <row r="321" spans="2:25">
      <c r="B321"/>
      <c r="C321"/>
      <c r="D321"/>
      <c r="E321"/>
      <c r="F321"/>
      <c r="G321"/>
      <c r="H321"/>
      <c r="R321"/>
      <c r="S321"/>
      <c r="T321"/>
      <c r="U321"/>
      <c r="V321"/>
      <c r="W321"/>
      <c r="X321"/>
      <c r="Y321"/>
    </row>
    <row r="322" spans="2:25">
      <c r="B322"/>
      <c r="C322"/>
      <c r="D322"/>
      <c r="E322"/>
      <c r="F322"/>
      <c r="G322"/>
      <c r="H322"/>
      <c r="R322"/>
      <c r="S322"/>
      <c r="T322"/>
      <c r="U322"/>
      <c r="V322"/>
      <c r="W322"/>
      <c r="X322"/>
      <c r="Y322"/>
    </row>
    <row r="323" spans="2:25">
      <c r="B323"/>
      <c r="C323"/>
      <c r="D323"/>
      <c r="E323"/>
      <c r="F323"/>
      <c r="G323"/>
      <c r="H323"/>
      <c r="R323"/>
      <c r="S323"/>
      <c r="T323"/>
      <c r="U323"/>
      <c r="V323"/>
      <c r="W323"/>
      <c r="X323"/>
      <c r="Y323"/>
    </row>
    <row r="324" spans="2:25">
      <c r="B324"/>
      <c r="C324"/>
      <c r="D324"/>
      <c r="E324"/>
      <c r="F324"/>
      <c r="G324"/>
      <c r="H324"/>
      <c r="R324"/>
      <c r="S324"/>
      <c r="T324"/>
      <c r="U324"/>
      <c r="V324"/>
      <c r="W324"/>
      <c r="X324"/>
      <c r="Y324"/>
    </row>
    <row r="325" spans="2:25">
      <c r="B325"/>
      <c r="C325"/>
      <c r="D325"/>
      <c r="E325"/>
      <c r="F325"/>
      <c r="G325"/>
      <c r="H325"/>
      <c r="R325"/>
      <c r="S325"/>
      <c r="T325"/>
      <c r="U325"/>
      <c r="V325"/>
      <c r="W325"/>
      <c r="X325"/>
      <c r="Y325"/>
    </row>
    <row r="326" spans="2:25">
      <c r="B326"/>
      <c r="C326"/>
      <c r="D326"/>
      <c r="E326"/>
      <c r="F326"/>
      <c r="G326"/>
      <c r="H326"/>
      <c r="R326"/>
      <c r="S326"/>
      <c r="T326"/>
      <c r="U326"/>
      <c r="V326"/>
      <c r="W326"/>
      <c r="X326"/>
      <c r="Y326"/>
    </row>
    <row r="327" spans="2:25">
      <c r="B327"/>
      <c r="C327"/>
      <c r="D327"/>
      <c r="E327"/>
      <c r="F327"/>
      <c r="G327"/>
      <c r="H327"/>
      <c r="R327"/>
      <c r="S327"/>
      <c r="T327"/>
      <c r="U327"/>
      <c r="V327"/>
      <c r="W327"/>
      <c r="X327"/>
      <c r="Y327"/>
    </row>
    <row r="328" spans="2:25">
      <c r="B328"/>
      <c r="C328"/>
      <c r="D328"/>
      <c r="E328"/>
      <c r="F328"/>
      <c r="G328"/>
      <c r="H328"/>
      <c r="R328"/>
      <c r="S328"/>
      <c r="T328"/>
      <c r="U328"/>
      <c r="V328"/>
      <c r="W328"/>
      <c r="X328"/>
      <c r="Y328"/>
    </row>
    <row r="329" spans="2:25">
      <c r="B329"/>
      <c r="C329"/>
      <c r="D329"/>
      <c r="E329"/>
      <c r="F329"/>
      <c r="G329"/>
      <c r="H329"/>
      <c r="R329"/>
      <c r="S329"/>
      <c r="T329"/>
      <c r="U329"/>
      <c r="V329"/>
      <c r="W329"/>
      <c r="X329"/>
      <c r="Y329"/>
    </row>
    <row r="330" spans="2:25">
      <c r="B330"/>
      <c r="C330"/>
      <c r="D330"/>
      <c r="E330"/>
      <c r="F330"/>
      <c r="G330"/>
      <c r="H330"/>
      <c r="R330"/>
      <c r="S330"/>
      <c r="T330"/>
      <c r="U330"/>
      <c r="V330"/>
      <c r="W330"/>
      <c r="X330"/>
      <c r="Y330"/>
    </row>
    <row r="331" spans="2:25">
      <c r="B331"/>
      <c r="C331"/>
      <c r="D331"/>
      <c r="E331"/>
      <c r="F331"/>
      <c r="G331"/>
      <c r="H331"/>
      <c r="R331"/>
      <c r="S331"/>
      <c r="T331"/>
      <c r="U331"/>
      <c r="V331"/>
      <c r="W331"/>
      <c r="X331"/>
      <c r="Y331"/>
    </row>
    <row r="332" spans="2:25">
      <c r="B332"/>
      <c r="C332"/>
      <c r="D332"/>
      <c r="E332"/>
      <c r="F332"/>
      <c r="G332"/>
      <c r="H332"/>
      <c r="R332"/>
      <c r="S332"/>
      <c r="T332"/>
      <c r="U332"/>
      <c r="V332"/>
      <c r="W332"/>
      <c r="X332"/>
      <c r="Y332"/>
    </row>
    <row r="333" spans="2:25">
      <c r="B333"/>
      <c r="C333"/>
      <c r="D333"/>
      <c r="E333"/>
      <c r="F333"/>
      <c r="G333"/>
      <c r="H333"/>
      <c r="R333"/>
      <c r="S333"/>
      <c r="T333"/>
      <c r="U333"/>
      <c r="V333"/>
      <c r="W333"/>
      <c r="X333"/>
      <c r="Y333"/>
    </row>
    <row r="334" spans="2:25">
      <c r="B334"/>
      <c r="C334"/>
      <c r="D334"/>
      <c r="E334"/>
      <c r="F334"/>
      <c r="G334"/>
      <c r="H334"/>
      <c r="R334"/>
      <c r="S334"/>
      <c r="T334"/>
      <c r="U334"/>
      <c r="V334"/>
      <c r="W334"/>
      <c r="X334"/>
      <c r="Y334"/>
    </row>
    <row r="335" spans="2:25">
      <c r="B335"/>
      <c r="C335"/>
      <c r="D335"/>
      <c r="E335"/>
      <c r="F335"/>
      <c r="G335"/>
      <c r="H335"/>
      <c r="R335"/>
      <c r="S335"/>
      <c r="T335"/>
      <c r="U335"/>
      <c r="V335"/>
      <c r="W335"/>
      <c r="X335"/>
      <c r="Y335"/>
    </row>
    <row r="336" spans="2:25">
      <c r="B336"/>
      <c r="C336"/>
      <c r="D336"/>
      <c r="E336"/>
      <c r="F336"/>
      <c r="G336"/>
      <c r="H336"/>
      <c r="R336"/>
      <c r="S336"/>
      <c r="T336"/>
      <c r="U336"/>
      <c r="V336"/>
      <c r="W336"/>
      <c r="X336"/>
      <c r="Y336"/>
    </row>
    <row r="337" spans="2:25">
      <c r="B337"/>
      <c r="C337"/>
      <c r="D337"/>
      <c r="E337"/>
      <c r="F337"/>
      <c r="G337"/>
      <c r="H337"/>
      <c r="R337"/>
      <c r="S337"/>
      <c r="T337"/>
      <c r="U337"/>
      <c r="V337"/>
      <c r="W337"/>
      <c r="X337"/>
      <c r="Y337"/>
    </row>
    <row r="338" spans="2:25">
      <c r="B338"/>
      <c r="C338"/>
      <c r="D338"/>
      <c r="E338"/>
      <c r="F338"/>
      <c r="G338"/>
      <c r="H338"/>
      <c r="R338"/>
      <c r="S338"/>
      <c r="T338"/>
      <c r="U338"/>
      <c r="V338"/>
      <c r="W338"/>
      <c r="X338"/>
      <c r="Y338"/>
    </row>
    <row r="339" spans="2:25">
      <c r="B339"/>
      <c r="C339"/>
      <c r="D339"/>
      <c r="E339"/>
      <c r="F339"/>
      <c r="G339"/>
      <c r="H339"/>
      <c r="R339"/>
      <c r="S339"/>
      <c r="T339"/>
      <c r="U339"/>
      <c r="V339"/>
      <c r="W339"/>
      <c r="X339"/>
      <c r="Y339"/>
    </row>
    <row r="340" spans="2:25">
      <c r="B340"/>
      <c r="C340"/>
      <c r="D340"/>
      <c r="E340"/>
      <c r="F340"/>
      <c r="G340"/>
      <c r="H340"/>
      <c r="R340"/>
      <c r="S340"/>
      <c r="T340"/>
      <c r="U340"/>
      <c r="V340"/>
      <c r="W340"/>
      <c r="X340"/>
      <c r="Y340"/>
    </row>
    <row r="341" spans="2:25">
      <c r="B341"/>
      <c r="C341"/>
      <c r="D341"/>
      <c r="E341"/>
      <c r="F341"/>
      <c r="G341"/>
      <c r="H341"/>
      <c r="R341"/>
      <c r="S341"/>
      <c r="T341"/>
      <c r="U341"/>
      <c r="V341"/>
      <c r="W341"/>
      <c r="X341"/>
      <c r="Y341"/>
    </row>
    <row r="342" spans="2:25">
      <c r="B342"/>
      <c r="C342"/>
      <c r="D342"/>
      <c r="E342"/>
      <c r="F342"/>
      <c r="G342"/>
      <c r="H342"/>
      <c r="R342"/>
      <c r="S342"/>
      <c r="T342"/>
      <c r="U342"/>
      <c r="V342"/>
      <c r="W342"/>
      <c r="X342"/>
      <c r="Y342"/>
    </row>
    <row r="343" spans="2:25">
      <c r="B343"/>
      <c r="C343"/>
      <c r="D343"/>
      <c r="E343"/>
      <c r="F343"/>
      <c r="G343"/>
      <c r="H343"/>
      <c r="R343"/>
      <c r="S343"/>
      <c r="T343"/>
      <c r="U343"/>
      <c r="V343"/>
      <c r="W343"/>
      <c r="X343"/>
      <c r="Y343"/>
    </row>
    <row r="344" spans="2:25">
      <c r="B344"/>
      <c r="C344"/>
      <c r="D344"/>
      <c r="E344"/>
      <c r="F344"/>
      <c r="G344"/>
      <c r="H344"/>
      <c r="R344"/>
      <c r="S344"/>
      <c r="T344"/>
      <c r="U344"/>
      <c r="V344"/>
      <c r="W344"/>
      <c r="X344"/>
      <c r="Y344"/>
    </row>
    <row r="345" spans="2:25">
      <c r="B345"/>
      <c r="C345"/>
      <c r="D345"/>
      <c r="E345"/>
      <c r="F345"/>
      <c r="G345"/>
      <c r="H345"/>
      <c r="R345"/>
      <c r="S345"/>
      <c r="T345"/>
      <c r="U345"/>
      <c r="V345"/>
      <c r="W345"/>
      <c r="X345"/>
      <c r="Y345"/>
    </row>
    <row r="346" spans="2:25">
      <c r="B346"/>
      <c r="C346"/>
      <c r="D346"/>
      <c r="E346"/>
      <c r="F346"/>
      <c r="G346"/>
      <c r="H346"/>
      <c r="R346"/>
      <c r="S346"/>
      <c r="T346"/>
      <c r="U346"/>
      <c r="V346"/>
      <c r="W346"/>
      <c r="X346"/>
      <c r="Y346"/>
    </row>
    <row r="347" spans="2:25">
      <c r="B347"/>
      <c r="C347"/>
      <c r="D347"/>
      <c r="E347"/>
      <c r="F347"/>
      <c r="G347"/>
      <c r="H347"/>
      <c r="R347"/>
      <c r="S347"/>
      <c r="T347"/>
      <c r="U347"/>
      <c r="V347"/>
      <c r="W347"/>
      <c r="X347"/>
      <c r="Y347"/>
    </row>
    <row r="348" spans="2:25">
      <c r="B348"/>
      <c r="C348"/>
      <c r="D348"/>
      <c r="E348"/>
      <c r="F348"/>
      <c r="G348"/>
      <c r="H348"/>
      <c r="R348"/>
      <c r="S348"/>
      <c r="T348"/>
      <c r="U348"/>
      <c r="V348"/>
      <c r="W348"/>
      <c r="X348"/>
      <c r="Y348"/>
    </row>
    <row r="349" spans="2:25">
      <c r="B349"/>
      <c r="C349"/>
      <c r="D349"/>
      <c r="E349"/>
      <c r="F349"/>
      <c r="G349"/>
      <c r="H349"/>
      <c r="R349"/>
      <c r="S349"/>
      <c r="T349"/>
      <c r="U349"/>
      <c r="V349"/>
      <c r="W349"/>
      <c r="X349"/>
      <c r="Y349"/>
    </row>
    <row r="350" spans="2:25">
      <c r="B350"/>
      <c r="C350"/>
      <c r="D350"/>
      <c r="E350"/>
      <c r="F350"/>
      <c r="G350"/>
      <c r="H350"/>
      <c r="R350"/>
      <c r="S350"/>
      <c r="T350"/>
      <c r="U350"/>
      <c r="V350"/>
      <c r="W350"/>
      <c r="X350"/>
      <c r="Y350"/>
    </row>
    <row r="351" spans="2:25">
      <c r="B351"/>
      <c r="C351"/>
      <c r="D351"/>
      <c r="E351"/>
      <c r="F351"/>
      <c r="G351"/>
      <c r="H351"/>
      <c r="R351"/>
      <c r="S351"/>
      <c r="T351"/>
      <c r="U351"/>
      <c r="V351"/>
      <c r="W351"/>
      <c r="X351"/>
      <c r="Y351"/>
    </row>
    <row r="352" spans="2:25">
      <c r="B352"/>
      <c r="C352"/>
      <c r="D352"/>
      <c r="E352"/>
      <c r="F352"/>
      <c r="G352"/>
      <c r="H352"/>
      <c r="R352"/>
      <c r="S352"/>
      <c r="T352"/>
      <c r="U352"/>
      <c r="V352"/>
      <c r="W352"/>
      <c r="X352"/>
      <c r="Y352"/>
    </row>
    <row r="353" spans="2:25">
      <c r="B353"/>
      <c r="C353"/>
      <c r="D353"/>
      <c r="E353"/>
      <c r="F353"/>
      <c r="G353"/>
      <c r="H353"/>
      <c r="R353"/>
      <c r="S353"/>
      <c r="T353"/>
      <c r="U353"/>
      <c r="V353"/>
      <c r="W353"/>
      <c r="X353"/>
      <c r="Y353"/>
    </row>
    <row r="354" spans="2:25">
      <c r="B354"/>
      <c r="C354"/>
      <c r="D354"/>
      <c r="E354"/>
      <c r="F354"/>
      <c r="G354"/>
      <c r="H354"/>
      <c r="R354"/>
      <c r="S354"/>
      <c r="T354"/>
      <c r="U354"/>
      <c r="V354"/>
      <c r="W354"/>
      <c r="X354"/>
      <c r="Y354"/>
    </row>
    <row r="355" spans="2:25">
      <c r="B355"/>
      <c r="C355"/>
      <c r="D355"/>
      <c r="E355"/>
      <c r="F355"/>
      <c r="G355"/>
      <c r="H355"/>
      <c r="R355"/>
      <c r="S355"/>
      <c r="T355"/>
      <c r="U355"/>
      <c r="V355"/>
      <c r="W355"/>
      <c r="X355"/>
      <c r="Y355"/>
    </row>
    <row r="356" spans="2:25">
      <c r="B356"/>
      <c r="C356"/>
      <c r="D356"/>
      <c r="E356"/>
      <c r="F356"/>
      <c r="G356"/>
      <c r="H356"/>
      <c r="R356"/>
      <c r="S356"/>
      <c r="T356"/>
      <c r="U356"/>
      <c r="V356"/>
      <c r="W356"/>
      <c r="X356"/>
      <c r="Y356"/>
    </row>
    <row r="357" spans="2:25">
      <c r="B357"/>
      <c r="C357"/>
      <c r="D357"/>
      <c r="E357"/>
      <c r="F357"/>
      <c r="G357"/>
      <c r="H357"/>
      <c r="R357"/>
      <c r="S357"/>
      <c r="T357"/>
      <c r="U357"/>
      <c r="V357"/>
      <c r="W357"/>
      <c r="X357"/>
      <c r="Y357"/>
    </row>
    <row r="358" spans="2:25">
      <c r="B358"/>
      <c r="C358"/>
      <c r="D358"/>
      <c r="E358"/>
      <c r="F358"/>
      <c r="G358"/>
      <c r="H358"/>
      <c r="R358"/>
      <c r="S358"/>
      <c r="T358"/>
      <c r="U358"/>
      <c r="V358"/>
      <c r="W358"/>
      <c r="X358"/>
      <c r="Y358"/>
    </row>
    <row r="359" spans="2:25">
      <c r="B359"/>
      <c r="C359"/>
      <c r="D359"/>
      <c r="E359"/>
      <c r="F359"/>
      <c r="G359"/>
      <c r="H359"/>
      <c r="R359"/>
      <c r="S359"/>
      <c r="T359"/>
      <c r="U359"/>
      <c r="V359"/>
      <c r="W359"/>
      <c r="X359"/>
      <c r="Y359"/>
    </row>
    <row r="360" spans="2:25">
      <c r="B360"/>
      <c r="C360"/>
      <c r="D360"/>
      <c r="E360"/>
      <c r="F360"/>
      <c r="G360"/>
      <c r="H360"/>
      <c r="R360"/>
      <c r="S360"/>
      <c r="T360"/>
      <c r="U360"/>
      <c r="V360"/>
      <c r="W360"/>
      <c r="X360"/>
      <c r="Y360"/>
    </row>
    <row r="361" spans="2:25">
      <c r="B361"/>
      <c r="C361"/>
      <c r="D361"/>
      <c r="E361"/>
      <c r="F361"/>
      <c r="G361"/>
      <c r="H361"/>
      <c r="R361"/>
      <c r="S361"/>
      <c r="T361"/>
      <c r="U361"/>
      <c r="V361"/>
      <c r="W361"/>
      <c r="X361"/>
      <c r="Y361"/>
    </row>
    <row r="362" spans="2:25">
      <c r="B362"/>
      <c r="C362"/>
      <c r="D362"/>
      <c r="E362"/>
      <c r="F362"/>
      <c r="G362"/>
      <c r="H362"/>
      <c r="R362"/>
      <c r="S362"/>
      <c r="T362"/>
      <c r="U362"/>
      <c r="V362"/>
      <c r="W362"/>
      <c r="X362"/>
      <c r="Y362"/>
    </row>
    <row r="363" spans="2:25">
      <c r="B363"/>
      <c r="C363"/>
      <c r="D363"/>
      <c r="E363"/>
      <c r="F363"/>
      <c r="G363"/>
      <c r="H363"/>
      <c r="R363"/>
      <c r="S363"/>
      <c r="T363"/>
      <c r="U363"/>
      <c r="V363"/>
      <c r="W363"/>
      <c r="X363"/>
      <c r="Y363"/>
    </row>
    <row r="364" spans="2:25">
      <c r="B364"/>
      <c r="C364"/>
      <c r="D364"/>
      <c r="E364"/>
      <c r="F364"/>
      <c r="G364"/>
      <c r="H364"/>
      <c r="R364"/>
      <c r="S364"/>
      <c r="T364"/>
      <c r="U364"/>
      <c r="V364"/>
      <c r="W364"/>
      <c r="X364"/>
      <c r="Y364"/>
    </row>
    <row r="365" spans="2:25">
      <c r="B365"/>
      <c r="C365"/>
      <c r="D365"/>
      <c r="E365"/>
      <c r="F365"/>
      <c r="G365"/>
      <c r="H365"/>
      <c r="R365"/>
      <c r="S365"/>
      <c r="T365"/>
      <c r="U365"/>
      <c r="V365"/>
      <c r="W365"/>
      <c r="X365"/>
      <c r="Y365"/>
    </row>
    <row r="366" spans="2:25">
      <c r="B366"/>
      <c r="C366"/>
      <c r="D366"/>
      <c r="E366"/>
      <c r="F366"/>
      <c r="G366"/>
      <c r="H366"/>
      <c r="R366"/>
      <c r="S366"/>
      <c r="T366"/>
      <c r="U366"/>
      <c r="V366"/>
      <c r="W366"/>
      <c r="X366"/>
      <c r="Y366"/>
    </row>
    <row r="367" spans="2:25">
      <c r="B367"/>
      <c r="C367"/>
      <c r="D367"/>
      <c r="E367"/>
      <c r="F367"/>
      <c r="G367"/>
      <c r="H367"/>
      <c r="R367"/>
      <c r="S367"/>
      <c r="T367"/>
      <c r="U367"/>
      <c r="V367"/>
      <c r="W367"/>
      <c r="X367"/>
      <c r="Y367"/>
    </row>
    <row r="368" spans="2:25">
      <c r="B368"/>
      <c r="C368"/>
      <c r="D368"/>
      <c r="E368"/>
      <c r="F368"/>
      <c r="G368"/>
      <c r="H368"/>
      <c r="R368"/>
      <c r="S368"/>
      <c r="T368"/>
      <c r="U368"/>
      <c r="V368"/>
      <c r="W368"/>
      <c r="X368"/>
      <c r="Y368"/>
    </row>
    <row r="369" spans="2:25">
      <c r="B369"/>
      <c r="C369"/>
      <c r="D369"/>
      <c r="E369"/>
      <c r="F369"/>
      <c r="G369"/>
      <c r="H369"/>
      <c r="R369"/>
      <c r="S369"/>
      <c r="T369"/>
      <c r="U369"/>
      <c r="V369"/>
      <c r="W369"/>
      <c r="X369"/>
      <c r="Y369"/>
    </row>
    <row r="370" spans="2:25">
      <c r="B370"/>
      <c r="C370"/>
      <c r="D370"/>
      <c r="E370"/>
      <c r="F370"/>
      <c r="G370"/>
      <c r="H370"/>
      <c r="R370"/>
      <c r="S370"/>
      <c r="T370"/>
      <c r="U370"/>
      <c r="V370"/>
      <c r="W370"/>
      <c r="X370"/>
      <c r="Y370"/>
    </row>
    <row r="371" spans="2:25">
      <c r="B371"/>
      <c r="C371"/>
      <c r="D371"/>
      <c r="E371"/>
      <c r="F371"/>
      <c r="G371"/>
      <c r="H371"/>
      <c r="R371"/>
      <c r="S371"/>
      <c r="T371"/>
      <c r="U371"/>
      <c r="V371"/>
      <c r="W371"/>
      <c r="X371"/>
      <c r="Y371"/>
    </row>
    <row r="372" spans="2:25">
      <c r="B372"/>
      <c r="C372"/>
      <c r="D372"/>
      <c r="E372"/>
      <c r="F372"/>
      <c r="G372"/>
      <c r="H372"/>
      <c r="R372"/>
      <c r="S372"/>
      <c r="T372"/>
      <c r="U372"/>
      <c r="V372"/>
      <c r="W372"/>
      <c r="X372"/>
      <c r="Y372"/>
    </row>
    <row r="373" spans="2:25">
      <c r="B373"/>
      <c r="C373"/>
      <c r="D373"/>
      <c r="E373"/>
      <c r="F373"/>
      <c r="G373"/>
      <c r="H373"/>
      <c r="R373"/>
      <c r="S373"/>
      <c r="T373"/>
      <c r="U373"/>
      <c r="V373"/>
      <c r="W373"/>
      <c r="X373"/>
      <c r="Y373"/>
    </row>
    <row r="374" spans="2:25">
      <c r="B374"/>
      <c r="C374"/>
      <c r="D374"/>
      <c r="E374"/>
      <c r="F374"/>
      <c r="G374"/>
      <c r="H374"/>
      <c r="R374"/>
      <c r="S374"/>
      <c r="T374"/>
      <c r="U374"/>
      <c r="V374"/>
      <c r="W374"/>
      <c r="X374"/>
      <c r="Y374"/>
    </row>
    <row r="375" spans="2:25">
      <c r="B375"/>
      <c r="C375"/>
      <c r="D375"/>
      <c r="E375"/>
      <c r="F375"/>
      <c r="G375"/>
      <c r="H375"/>
      <c r="R375"/>
      <c r="S375"/>
      <c r="T375"/>
      <c r="U375"/>
      <c r="V375"/>
      <c r="W375"/>
      <c r="X375"/>
      <c r="Y375"/>
    </row>
    <row r="376" spans="2:25">
      <c r="B376"/>
      <c r="C376"/>
      <c r="D376"/>
      <c r="E376"/>
      <c r="F376"/>
      <c r="G376"/>
      <c r="H376"/>
      <c r="R376"/>
      <c r="S376"/>
      <c r="T376"/>
      <c r="U376"/>
      <c r="V376"/>
      <c r="W376"/>
      <c r="X376"/>
      <c r="Y376"/>
    </row>
    <row r="377" spans="2:25">
      <c r="B377"/>
      <c r="C377"/>
      <c r="D377"/>
      <c r="E377"/>
      <c r="F377"/>
      <c r="G377"/>
      <c r="H377"/>
      <c r="R377"/>
      <c r="S377"/>
      <c r="T377"/>
      <c r="U377"/>
      <c r="V377"/>
      <c r="W377"/>
      <c r="X377"/>
      <c r="Y377"/>
    </row>
    <row r="378" spans="2:25">
      <c r="B378"/>
      <c r="C378"/>
      <c r="D378"/>
      <c r="E378"/>
      <c r="F378"/>
      <c r="G378"/>
      <c r="H378"/>
      <c r="R378"/>
      <c r="S378"/>
      <c r="T378"/>
      <c r="U378"/>
      <c r="V378"/>
      <c r="W378"/>
      <c r="X378"/>
      <c r="Y378"/>
    </row>
    <row r="379" spans="2:25">
      <c r="B379"/>
      <c r="C379"/>
      <c r="D379"/>
      <c r="E379"/>
      <c r="F379"/>
      <c r="G379"/>
      <c r="H379"/>
      <c r="R379"/>
      <c r="S379"/>
      <c r="T379"/>
      <c r="U379"/>
      <c r="V379"/>
      <c r="W379"/>
      <c r="X379"/>
      <c r="Y379"/>
    </row>
    <row r="380" spans="2:25">
      <c r="B380"/>
      <c r="C380"/>
      <c r="D380"/>
      <c r="E380"/>
      <c r="F380"/>
      <c r="G380"/>
      <c r="H380"/>
      <c r="R380"/>
      <c r="S380"/>
      <c r="T380"/>
      <c r="U380"/>
      <c r="V380"/>
      <c r="W380"/>
      <c r="X380"/>
      <c r="Y380"/>
    </row>
    <row r="381" spans="2:25">
      <c r="B381"/>
      <c r="C381"/>
      <c r="D381"/>
      <c r="E381"/>
      <c r="F381"/>
      <c r="G381"/>
      <c r="H381"/>
      <c r="R381"/>
      <c r="S381"/>
      <c r="T381"/>
      <c r="U381"/>
      <c r="V381"/>
      <c r="W381"/>
      <c r="X381"/>
      <c r="Y381"/>
    </row>
    <row r="382" spans="2:25">
      <c r="B382"/>
      <c r="C382"/>
      <c r="D382"/>
      <c r="E382"/>
      <c r="F382"/>
      <c r="G382"/>
      <c r="H382"/>
      <c r="R382"/>
      <c r="S382"/>
      <c r="T382"/>
      <c r="U382"/>
      <c r="V382"/>
      <c r="W382"/>
      <c r="X382"/>
      <c r="Y382"/>
    </row>
    <row r="383" spans="2:25">
      <c r="B383"/>
      <c r="C383"/>
      <c r="D383"/>
      <c r="E383"/>
      <c r="F383"/>
      <c r="G383"/>
      <c r="H383"/>
      <c r="R383"/>
      <c r="S383"/>
      <c r="T383"/>
      <c r="U383"/>
      <c r="V383"/>
      <c r="W383"/>
      <c r="X383"/>
      <c r="Y383"/>
    </row>
    <row r="384" spans="2:25">
      <c r="B384"/>
      <c r="C384"/>
      <c r="D384"/>
      <c r="E384"/>
      <c r="F384"/>
      <c r="G384"/>
      <c r="H384"/>
      <c r="R384"/>
      <c r="S384"/>
      <c r="T384"/>
      <c r="U384"/>
      <c r="V384"/>
      <c r="W384"/>
      <c r="X384"/>
      <c r="Y384"/>
    </row>
    <row r="385" spans="2:25">
      <c r="B385"/>
      <c r="C385"/>
      <c r="D385"/>
      <c r="E385"/>
      <c r="F385"/>
      <c r="G385"/>
      <c r="H385"/>
      <c r="R385"/>
      <c r="S385"/>
      <c r="T385"/>
      <c r="U385"/>
      <c r="V385"/>
      <c r="W385"/>
      <c r="X385"/>
      <c r="Y385"/>
    </row>
    <row r="386" spans="2:25">
      <c r="B386"/>
      <c r="C386"/>
      <c r="D386"/>
      <c r="E386"/>
      <c r="F386"/>
      <c r="G386"/>
      <c r="H386"/>
      <c r="R386"/>
      <c r="S386"/>
      <c r="T386"/>
      <c r="U386"/>
      <c r="V386"/>
      <c r="W386"/>
      <c r="X386"/>
      <c r="Y386"/>
    </row>
    <row r="387" spans="2:25">
      <c r="B387"/>
      <c r="C387"/>
      <c r="D387"/>
      <c r="E387"/>
      <c r="F387"/>
      <c r="G387"/>
      <c r="H387"/>
      <c r="R387"/>
      <c r="S387"/>
      <c r="T387"/>
      <c r="U387"/>
      <c r="V387"/>
      <c r="W387"/>
      <c r="X387"/>
      <c r="Y387"/>
    </row>
    <row r="388" spans="2:25">
      <c r="B388"/>
      <c r="C388"/>
      <c r="D388"/>
      <c r="E388"/>
      <c r="F388"/>
      <c r="G388"/>
      <c r="H388"/>
      <c r="R388"/>
      <c r="S388"/>
      <c r="T388"/>
      <c r="U388"/>
      <c r="V388"/>
      <c r="W388"/>
      <c r="X388"/>
      <c r="Y388"/>
    </row>
    <row r="389" spans="2:25">
      <c r="B389"/>
      <c r="C389"/>
      <c r="D389"/>
      <c r="E389"/>
      <c r="F389"/>
      <c r="G389"/>
      <c r="H389"/>
      <c r="R389"/>
      <c r="S389"/>
      <c r="T389"/>
      <c r="U389"/>
      <c r="V389"/>
      <c r="W389"/>
      <c r="X389"/>
      <c r="Y389"/>
    </row>
    <row r="390" spans="2:25">
      <c r="B390"/>
      <c r="C390"/>
      <c r="D390"/>
      <c r="E390"/>
      <c r="F390"/>
      <c r="G390"/>
      <c r="H390"/>
      <c r="R390"/>
      <c r="S390"/>
      <c r="T390"/>
      <c r="U390"/>
      <c r="V390"/>
      <c r="W390"/>
      <c r="X390"/>
      <c r="Y390"/>
    </row>
    <row r="391" spans="2:25">
      <c r="B391"/>
      <c r="C391"/>
      <c r="D391"/>
      <c r="E391"/>
      <c r="F391"/>
      <c r="G391"/>
      <c r="H391"/>
      <c r="R391"/>
      <c r="S391"/>
      <c r="T391"/>
      <c r="U391"/>
      <c r="V391"/>
      <c r="W391"/>
      <c r="X391"/>
      <c r="Y391"/>
    </row>
    <row r="392" spans="2:25">
      <c r="B392"/>
      <c r="C392"/>
      <c r="D392"/>
      <c r="E392"/>
      <c r="F392"/>
      <c r="G392"/>
      <c r="H392"/>
      <c r="R392"/>
      <c r="S392"/>
      <c r="T392"/>
      <c r="U392"/>
      <c r="V392"/>
      <c r="W392"/>
      <c r="X392"/>
      <c r="Y392"/>
    </row>
    <row r="393" spans="2:25">
      <c r="B393"/>
      <c r="C393"/>
      <c r="D393"/>
      <c r="E393"/>
      <c r="F393"/>
      <c r="G393"/>
      <c r="H393"/>
      <c r="R393"/>
      <c r="S393"/>
      <c r="T393"/>
      <c r="U393"/>
      <c r="V393"/>
      <c r="W393"/>
      <c r="X393"/>
      <c r="Y393"/>
    </row>
    <row r="394" spans="2:25">
      <c r="B394"/>
      <c r="C394"/>
      <c r="D394"/>
      <c r="E394"/>
      <c r="F394"/>
      <c r="G394"/>
      <c r="H394"/>
      <c r="R394"/>
      <c r="S394"/>
      <c r="T394"/>
      <c r="U394"/>
      <c r="V394"/>
      <c r="W394"/>
      <c r="X394"/>
      <c r="Y394"/>
    </row>
    <row r="395" spans="2:25">
      <c r="B395"/>
      <c r="C395"/>
      <c r="D395"/>
      <c r="E395"/>
      <c r="F395"/>
      <c r="G395"/>
      <c r="H395"/>
      <c r="R395"/>
      <c r="S395"/>
      <c r="T395"/>
      <c r="U395"/>
      <c r="V395"/>
      <c r="W395"/>
      <c r="X395"/>
      <c r="Y395"/>
    </row>
    <row r="396" spans="2:25">
      <c r="B396"/>
      <c r="C396"/>
      <c r="D396"/>
      <c r="E396"/>
      <c r="F396"/>
      <c r="G396"/>
      <c r="H396"/>
      <c r="R396"/>
      <c r="S396"/>
      <c r="T396"/>
      <c r="U396"/>
      <c r="V396"/>
      <c r="W396"/>
      <c r="X396"/>
      <c r="Y396"/>
    </row>
    <row r="397" spans="2:25">
      <c r="B397"/>
      <c r="C397"/>
      <c r="D397"/>
      <c r="E397"/>
      <c r="F397"/>
      <c r="G397"/>
      <c r="H397"/>
      <c r="R397"/>
      <c r="S397"/>
      <c r="T397"/>
      <c r="U397"/>
      <c r="V397"/>
      <c r="W397"/>
      <c r="X397"/>
      <c r="Y397"/>
    </row>
    <row r="398" spans="2:25">
      <c r="B398"/>
      <c r="C398"/>
      <c r="D398"/>
      <c r="E398"/>
      <c r="F398"/>
      <c r="G398"/>
      <c r="H398"/>
      <c r="R398"/>
      <c r="S398"/>
      <c r="T398"/>
      <c r="U398"/>
      <c r="V398"/>
      <c r="W398"/>
      <c r="X398"/>
      <c r="Y398"/>
    </row>
    <row r="399" spans="2:25">
      <c r="B399"/>
      <c r="C399"/>
      <c r="D399"/>
      <c r="E399"/>
      <c r="F399"/>
      <c r="G399"/>
      <c r="H399"/>
      <c r="R399"/>
      <c r="S399"/>
      <c r="T399"/>
      <c r="U399"/>
      <c r="V399"/>
      <c r="W399"/>
      <c r="X399"/>
      <c r="Y399"/>
    </row>
    <row r="400" spans="2:25">
      <c r="B400"/>
      <c r="C400"/>
      <c r="D400"/>
      <c r="E400"/>
      <c r="F400"/>
      <c r="G400"/>
      <c r="H400"/>
      <c r="R400"/>
      <c r="S400"/>
      <c r="T400"/>
      <c r="U400"/>
      <c r="V400"/>
      <c r="W400"/>
      <c r="X400"/>
      <c r="Y400"/>
    </row>
    <row r="401" spans="2:25">
      <c r="B401"/>
      <c r="C401"/>
      <c r="D401"/>
      <c r="E401"/>
      <c r="F401"/>
      <c r="G401"/>
      <c r="H401"/>
      <c r="R401"/>
      <c r="S401"/>
      <c r="T401"/>
      <c r="U401"/>
      <c r="V401"/>
      <c r="W401"/>
      <c r="X401"/>
      <c r="Y401"/>
    </row>
    <row r="402" spans="2:25">
      <c r="B402"/>
      <c r="C402"/>
      <c r="D402"/>
      <c r="E402"/>
      <c r="F402"/>
      <c r="G402"/>
      <c r="H402"/>
      <c r="R402"/>
      <c r="S402"/>
      <c r="T402"/>
      <c r="U402"/>
      <c r="V402"/>
      <c r="W402"/>
      <c r="X402"/>
      <c r="Y402"/>
    </row>
    <row r="403" spans="2:25">
      <c r="B403"/>
      <c r="C403"/>
      <c r="D403"/>
      <c r="E403"/>
      <c r="F403"/>
      <c r="G403"/>
      <c r="H403"/>
      <c r="R403"/>
      <c r="S403"/>
      <c r="T403"/>
      <c r="U403"/>
      <c r="V403"/>
      <c r="W403"/>
      <c r="X403"/>
      <c r="Y403"/>
    </row>
    <row r="404" spans="2:25">
      <c r="B404"/>
      <c r="C404"/>
      <c r="D404"/>
      <c r="E404"/>
      <c r="F404"/>
      <c r="G404"/>
      <c r="H404"/>
      <c r="R404"/>
      <c r="S404"/>
      <c r="T404"/>
      <c r="U404"/>
      <c r="V404"/>
      <c r="W404"/>
      <c r="X404"/>
      <c r="Y404"/>
    </row>
    <row r="405" spans="2:25">
      <c r="B405"/>
      <c r="C405"/>
      <c r="D405"/>
      <c r="E405"/>
      <c r="F405"/>
      <c r="G405"/>
      <c r="H405"/>
      <c r="R405"/>
      <c r="S405"/>
      <c r="T405"/>
      <c r="U405"/>
      <c r="V405"/>
      <c r="W405"/>
      <c r="X405"/>
      <c r="Y405"/>
    </row>
    <row r="406" spans="2:25">
      <c r="B406"/>
      <c r="C406"/>
      <c r="D406"/>
      <c r="E406"/>
      <c r="F406"/>
      <c r="G406"/>
      <c r="H406"/>
      <c r="R406"/>
      <c r="S406"/>
      <c r="T406"/>
      <c r="U406"/>
      <c r="V406"/>
      <c r="W406"/>
      <c r="X406"/>
      <c r="Y406"/>
    </row>
    <row r="407" spans="2:25">
      <c r="B407"/>
      <c r="C407"/>
      <c r="D407"/>
      <c r="E407"/>
      <c r="F407"/>
      <c r="G407"/>
      <c r="H407"/>
      <c r="R407"/>
      <c r="S407"/>
      <c r="T407"/>
      <c r="U407"/>
      <c r="V407"/>
      <c r="W407"/>
      <c r="X407"/>
      <c r="Y407"/>
    </row>
    <row r="408" spans="2:25">
      <c r="B408"/>
      <c r="C408"/>
      <c r="D408"/>
      <c r="E408"/>
      <c r="F408"/>
      <c r="G408"/>
      <c r="H408"/>
      <c r="R408"/>
      <c r="S408"/>
      <c r="T408"/>
      <c r="U408"/>
      <c r="V408"/>
      <c r="W408"/>
      <c r="X408"/>
      <c r="Y408"/>
    </row>
    <row r="409" spans="2:25">
      <c r="B409"/>
      <c r="C409"/>
      <c r="D409"/>
      <c r="E409"/>
      <c r="F409"/>
      <c r="G409"/>
      <c r="H409"/>
      <c r="R409"/>
      <c r="S409"/>
      <c r="T409"/>
      <c r="U409"/>
      <c r="V409"/>
      <c r="W409"/>
      <c r="X409"/>
      <c r="Y409"/>
    </row>
    <row r="410" spans="2:25">
      <c r="B410"/>
      <c r="C410"/>
      <c r="D410"/>
      <c r="E410"/>
      <c r="F410"/>
      <c r="G410"/>
      <c r="H410"/>
      <c r="R410"/>
      <c r="S410"/>
      <c r="T410"/>
      <c r="U410"/>
      <c r="V410"/>
      <c r="W410"/>
      <c r="X410"/>
      <c r="Y410"/>
    </row>
    <row r="411" spans="2:25">
      <c r="B411"/>
      <c r="C411"/>
      <c r="D411"/>
      <c r="E411"/>
      <c r="F411"/>
      <c r="G411"/>
      <c r="H411"/>
      <c r="R411"/>
      <c r="S411"/>
      <c r="T411"/>
      <c r="U411"/>
      <c r="V411"/>
      <c r="W411"/>
      <c r="X411"/>
      <c r="Y411"/>
    </row>
    <row r="412" spans="2:25">
      <c r="B412"/>
      <c r="C412"/>
      <c r="D412"/>
      <c r="E412"/>
      <c r="F412"/>
      <c r="G412"/>
      <c r="H412"/>
      <c r="R412"/>
      <c r="S412"/>
      <c r="T412"/>
      <c r="U412"/>
      <c r="V412"/>
      <c r="W412"/>
      <c r="X412"/>
      <c r="Y412"/>
    </row>
    <row r="413" spans="2:25">
      <c r="B413"/>
      <c r="C413"/>
      <c r="D413"/>
      <c r="E413"/>
      <c r="F413"/>
      <c r="G413"/>
      <c r="H413"/>
      <c r="R413"/>
      <c r="S413"/>
      <c r="T413"/>
      <c r="U413"/>
      <c r="V413"/>
      <c r="W413"/>
      <c r="X413"/>
      <c r="Y413"/>
    </row>
    <row r="414" spans="2:25">
      <c r="B414"/>
      <c r="C414"/>
      <c r="D414"/>
      <c r="E414"/>
      <c r="F414"/>
      <c r="G414"/>
      <c r="H414"/>
      <c r="R414"/>
      <c r="S414"/>
      <c r="T414"/>
      <c r="U414"/>
      <c r="V414"/>
      <c r="W414"/>
      <c r="X414"/>
      <c r="Y414"/>
    </row>
    <row r="415" spans="2:25">
      <c r="B415"/>
      <c r="C415"/>
      <c r="D415"/>
      <c r="E415"/>
      <c r="F415"/>
      <c r="G415"/>
      <c r="H415"/>
      <c r="R415"/>
      <c r="S415"/>
      <c r="T415"/>
      <c r="U415"/>
      <c r="V415"/>
      <c r="W415"/>
      <c r="X415"/>
      <c r="Y415"/>
    </row>
    <row r="416" spans="2:25">
      <c r="B416"/>
      <c r="C416"/>
      <c r="D416"/>
      <c r="E416"/>
      <c r="F416"/>
      <c r="G416"/>
      <c r="H416"/>
      <c r="R416"/>
      <c r="S416"/>
      <c r="T416"/>
      <c r="U416"/>
      <c r="V416"/>
      <c r="W416"/>
      <c r="X416"/>
      <c r="Y416"/>
    </row>
    <row r="417" spans="2:25">
      <c r="B417"/>
      <c r="C417"/>
      <c r="D417"/>
      <c r="E417"/>
      <c r="F417"/>
      <c r="G417"/>
      <c r="H417"/>
      <c r="R417"/>
      <c r="S417"/>
      <c r="T417"/>
      <c r="U417"/>
      <c r="V417"/>
      <c r="W417"/>
      <c r="X417"/>
      <c r="Y417"/>
    </row>
    <row r="418" spans="2:25">
      <c r="B418"/>
      <c r="C418"/>
      <c r="D418"/>
      <c r="E418"/>
      <c r="F418"/>
      <c r="G418"/>
      <c r="H418"/>
      <c r="R418"/>
      <c r="S418"/>
      <c r="T418"/>
      <c r="U418"/>
      <c r="V418"/>
      <c r="W418"/>
      <c r="X418"/>
      <c r="Y418"/>
    </row>
    <row r="419" spans="2:25">
      <c r="B419"/>
      <c r="C419"/>
      <c r="D419"/>
      <c r="E419"/>
      <c r="F419"/>
      <c r="G419"/>
      <c r="H419"/>
      <c r="R419"/>
      <c r="S419"/>
      <c r="T419"/>
      <c r="U419"/>
      <c r="V419"/>
      <c r="W419"/>
      <c r="X419"/>
      <c r="Y419"/>
    </row>
    <row r="420" spans="2:25">
      <c r="B420"/>
      <c r="C420"/>
      <c r="D420"/>
      <c r="E420"/>
      <c r="F420"/>
      <c r="G420"/>
      <c r="H420"/>
      <c r="R420"/>
      <c r="S420"/>
      <c r="T420"/>
      <c r="U420"/>
      <c r="V420"/>
      <c r="W420"/>
      <c r="X420"/>
      <c r="Y420"/>
    </row>
    <row r="421" spans="2:25">
      <c r="B421"/>
      <c r="C421"/>
      <c r="D421"/>
      <c r="E421"/>
      <c r="F421"/>
      <c r="G421"/>
      <c r="H421"/>
      <c r="R421"/>
      <c r="S421"/>
      <c r="T421"/>
      <c r="U421"/>
      <c r="V421"/>
      <c r="W421"/>
      <c r="X421"/>
      <c r="Y421"/>
    </row>
    <row r="422" spans="2:25">
      <c r="B422"/>
      <c r="C422"/>
      <c r="D422"/>
      <c r="E422"/>
      <c r="F422"/>
      <c r="G422"/>
      <c r="H422"/>
      <c r="R422"/>
      <c r="S422"/>
      <c r="T422"/>
      <c r="U422"/>
      <c r="V422"/>
      <c r="W422"/>
      <c r="X422"/>
      <c r="Y422"/>
    </row>
    <row r="423" spans="2:25">
      <c r="B423"/>
      <c r="C423"/>
      <c r="D423"/>
      <c r="E423"/>
      <c r="F423"/>
      <c r="G423"/>
      <c r="H423"/>
      <c r="R423"/>
      <c r="S423"/>
      <c r="T423"/>
      <c r="U423"/>
      <c r="V423"/>
      <c r="W423"/>
      <c r="X423"/>
      <c r="Y423"/>
    </row>
    <row r="424" spans="2:25">
      <c r="B424"/>
      <c r="C424"/>
      <c r="D424"/>
      <c r="E424"/>
      <c r="F424"/>
      <c r="G424"/>
      <c r="H424"/>
      <c r="R424"/>
      <c r="S424"/>
      <c r="T424"/>
      <c r="U424"/>
      <c r="V424"/>
      <c r="W424"/>
      <c r="X424"/>
      <c r="Y424"/>
    </row>
    <row r="425" spans="2:25">
      <c r="B425"/>
      <c r="C425"/>
      <c r="D425"/>
      <c r="E425"/>
      <c r="F425"/>
      <c r="G425"/>
      <c r="H425"/>
      <c r="R425"/>
      <c r="S425"/>
      <c r="T425"/>
      <c r="U425"/>
      <c r="V425"/>
      <c r="W425"/>
      <c r="X425"/>
      <c r="Y425"/>
    </row>
    <row r="426" spans="2:25">
      <c r="B426"/>
      <c r="C426"/>
      <c r="D426"/>
      <c r="E426"/>
      <c r="F426"/>
      <c r="G426"/>
      <c r="H426"/>
      <c r="R426"/>
      <c r="S426"/>
      <c r="T426"/>
      <c r="U426"/>
      <c r="V426"/>
      <c r="W426"/>
      <c r="X426"/>
      <c r="Y426"/>
    </row>
    <row r="427" spans="2:25">
      <c r="B427"/>
      <c r="C427"/>
      <c r="D427"/>
      <c r="E427"/>
      <c r="F427"/>
      <c r="G427"/>
      <c r="H427"/>
      <c r="R427"/>
      <c r="S427"/>
      <c r="T427"/>
      <c r="U427"/>
      <c r="V427"/>
      <c r="W427"/>
      <c r="X427"/>
      <c r="Y427"/>
    </row>
    <row r="428" spans="2:25">
      <c r="B428"/>
      <c r="C428"/>
      <c r="D428"/>
      <c r="E428"/>
      <c r="F428"/>
      <c r="G428"/>
      <c r="H428"/>
      <c r="R428"/>
      <c r="S428"/>
      <c r="T428"/>
      <c r="U428"/>
      <c r="V428"/>
      <c r="W428"/>
      <c r="X428"/>
      <c r="Y428"/>
    </row>
    <row r="429" spans="2:25">
      <c r="B429"/>
      <c r="C429"/>
      <c r="D429"/>
      <c r="E429"/>
      <c r="F429"/>
      <c r="G429"/>
      <c r="H429"/>
      <c r="R429"/>
      <c r="S429"/>
      <c r="T429"/>
      <c r="U429"/>
      <c r="V429"/>
      <c r="W429"/>
      <c r="X429"/>
      <c r="Y429"/>
    </row>
    <row r="430" spans="2:25">
      <c r="B430"/>
      <c r="C430"/>
      <c r="D430"/>
      <c r="E430"/>
      <c r="F430"/>
      <c r="G430"/>
      <c r="H430"/>
      <c r="R430"/>
      <c r="S430"/>
      <c r="T430"/>
      <c r="U430"/>
      <c r="V430"/>
      <c r="W430"/>
      <c r="X430"/>
      <c r="Y430"/>
    </row>
    <row r="431" spans="2:25">
      <c r="B431"/>
      <c r="C431"/>
      <c r="D431"/>
      <c r="E431"/>
      <c r="F431"/>
      <c r="G431"/>
      <c r="H431"/>
      <c r="R431"/>
      <c r="S431"/>
      <c r="T431"/>
      <c r="U431"/>
      <c r="V431"/>
      <c r="W431"/>
      <c r="X431"/>
      <c r="Y431"/>
    </row>
    <row r="432" spans="2:25">
      <c r="B432"/>
      <c r="C432"/>
      <c r="D432"/>
      <c r="E432"/>
      <c r="F432"/>
      <c r="G432"/>
      <c r="H432"/>
      <c r="R432"/>
      <c r="S432"/>
      <c r="T432"/>
      <c r="U432"/>
      <c r="V432"/>
      <c r="W432"/>
      <c r="X432"/>
      <c r="Y432"/>
    </row>
    <row r="433" spans="2:25">
      <c r="B433"/>
      <c r="C433"/>
      <c r="D433"/>
      <c r="E433"/>
      <c r="F433"/>
      <c r="G433"/>
      <c r="H433"/>
      <c r="R433"/>
      <c r="S433"/>
      <c r="T433"/>
      <c r="U433"/>
      <c r="V433"/>
      <c r="W433"/>
      <c r="X433"/>
      <c r="Y433"/>
    </row>
    <row r="434" spans="2:25">
      <c r="B434"/>
      <c r="C434"/>
      <c r="D434"/>
      <c r="E434"/>
      <c r="F434"/>
      <c r="G434"/>
      <c r="H434"/>
      <c r="R434"/>
      <c r="S434"/>
      <c r="T434"/>
      <c r="U434"/>
      <c r="V434"/>
      <c r="W434"/>
      <c r="X434"/>
      <c r="Y434"/>
    </row>
    <row r="435" spans="2:25">
      <c r="B435"/>
      <c r="C435"/>
      <c r="D435"/>
      <c r="E435"/>
      <c r="F435"/>
      <c r="G435"/>
      <c r="H435"/>
      <c r="R435"/>
      <c r="S435"/>
      <c r="T435"/>
      <c r="U435"/>
      <c r="V435"/>
      <c r="W435"/>
      <c r="X435"/>
      <c r="Y435"/>
    </row>
    <row r="436" spans="2:25">
      <c r="B436"/>
      <c r="C436"/>
      <c r="D436"/>
      <c r="E436"/>
      <c r="F436"/>
      <c r="G436"/>
      <c r="H436"/>
      <c r="R436"/>
      <c r="S436"/>
      <c r="T436"/>
      <c r="U436"/>
      <c r="V436"/>
      <c r="W436"/>
      <c r="X436"/>
      <c r="Y436"/>
    </row>
    <row r="437" spans="2:25">
      <c r="B437"/>
      <c r="C437"/>
      <c r="D437"/>
      <c r="E437"/>
      <c r="F437"/>
      <c r="G437"/>
      <c r="H437"/>
      <c r="R437"/>
      <c r="S437"/>
      <c r="T437"/>
      <c r="U437"/>
      <c r="V437"/>
      <c r="W437"/>
      <c r="X437"/>
      <c r="Y437"/>
    </row>
    <row r="438" spans="2:25">
      <c r="B438"/>
      <c r="C438"/>
      <c r="D438"/>
      <c r="E438"/>
      <c r="F438"/>
      <c r="G438"/>
      <c r="H438"/>
      <c r="R438"/>
      <c r="S438"/>
      <c r="T438"/>
      <c r="U438"/>
      <c r="V438"/>
      <c r="W438"/>
      <c r="X438"/>
      <c r="Y438"/>
    </row>
    <row r="439" spans="2:25">
      <c r="B439"/>
      <c r="C439"/>
      <c r="D439"/>
      <c r="E439"/>
      <c r="F439"/>
      <c r="G439"/>
      <c r="H439"/>
      <c r="R439"/>
      <c r="S439"/>
      <c r="T439"/>
      <c r="U439"/>
      <c r="V439"/>
      <c r="W439"/>
      <c r="X439"/>
      <c r="Y439"/>
    </row>
    <row r="440" spans="2:25">
      <c r="B440"/>
      <c r="C440"/>
      <c r="D440"/>
      <c r="E440"/>
      <c r="F440"/>
      <c r="G440"/>
      <c r="H440"/>
      <c r="R440"/>
      <c r="S440"/>
      <c r="T440"/>
      <c r="U440"/>
      <c r="V440"/>
      <c r="W440"/>
      <c r="X440"/>
      <c r="Y440"/>
    </row>
    <row r="441" spans="2:25">
      <c r="B441"/>
      <c r="C441"/>
      <c r="D441"/>
      <c r="E441"/>
      <c r="F441"/>
      <c r="G441"/>
      <c r="H441"/>
      <c r="R441"/>
      <c r="S441"/>
      <c r="T441"/>
      <c r="U441"/>
      <c r="V441"/>
      <c r="W441"/>
      <c r="X441"/>
      <c r="Y441"/>
    </row>
    <row r="442" spans="2:25">
      <c r="B442"/>
      <c r="C442"/>
      <c r="D442"/>
      <c r="E442"/>
      <c r="F442"/>
      <c r="G442"/>
      <c r="H442"/>
      <c r="R442"/>
      <c r="S442"/>
      <c r="T442"/>
      <c r="U442"/>
      <c r="V442"/>
      <c r="W442"/>
      <c r="X442"/>
      <c r="Y442"/>
    </row>
    <row r="443" spans="2:25">
      <c r="B443"/>
      <c r="C443"/>
      <c r="D443"/>
      <c r="E443"/>
      <c r="F443"/>
      <c r="G443"/>
      <c r="H443"/>
      <c r="R443"/>
      <c r="S443"/>
      <c r="T443"/>
      <c r="U443"/>
      <c r="V443"/>
      <c r="W443"/>
      <c r="X443"/>
      <c r="Y443"/>
    </row>
    <row r="444" spans="2:25">
      <c r="B444"/>
      <c r="C444"/>
      <c r="D444"/>
      <c r="E444"/>
      <c r="F444"/>
      <c r="G444"/>
      <c r="H444"/>
      <c r="R444"/>
      <c r="S444"/>
      <c r="T444"/>
      <c r="U444"/>
      <c r="V444"/>
      <c r="W444"/>
      <c r="X444"/>
      <c r="Y444"/>
    </row>
    <row r="445" spans="2:25">
      <c r="B445"/>
      <c r="C445"/>
      <c r="D445"/>
      <c r="E445"/>
      <c r="F445"/>
      <c r="G445"/>
      <c r="H445"/>
      <c r="R445"/>
      <c r="S445"/>
      <c r="T445"/>
      <c r="U445"/>
      <c r="V445"/>
      <c r="W445"/>
      <c r="X445"/>
      <c r="Y445"/>
    </row>
    <row r="446" spans="2:25">
      <c r="B446"/>
      <c r="C446"/>
      <c r="D446"/>
      <c r="E446"/>
      <c r="F446"/>
      <c r="G446"/>
      <c r="H446"/>
      <c r="R446"/>
      <c r="S446"/>
      <c r="T446"/>
      <c r="U446"/>
      <c r="V446"/>
      <c r="W446"/>
      <c r="X446"/>
      <c r="Y446"/>
    </row>
    <row r="447" spans="2:25">
      <c r="B447"/>
      <c r="C447"/>
      <c r="D447"/>
      <c r="E447"/>
      <c r="F447"/>
      <c r="G447"/>
      <c r="H447"/>
      <c r="R447"/>
      <c r="S447"/>
      <c r="T447"/>
      <c r="U447"/>
      <c r="V447"/>
      <c r="W447"/>
      <c r="X447"/>
      <c r="Y447"/>
    </row>
    <row r="448" spans="2:25">
      <c r="B448"/>
      <c r="C448"/>
      <c r="D448"/>
      <c r="E448"/>
      <c r="F448"/>
      <c r="G448"/>
      <c r="H448"/>
      <c r="R448"/>
      <c r="S448"/>
      <c r="T448"/>
      <c r="U448"/>
      <c r="V448"/>
      <c r="W448"/>
      <c r="X448"/>
      <c r="Y448"/>
    </row>
    <row r="449" spans="2:25">
      <c r="B449"/>
      <c r="C449"/>
      <c r="D449"/>
      <c r="E449"/>
      <c r="F449"/>
      <c r="G449"/>
      <c r="H449"/>
      <c r="R449"/>
      <c r="S449"/>
      <c r="T449"/>
      <c r="U449"/>
      <c r="V449"/>
      <c r="W449"/>
      <c r="X449"/>
      <c r="Y449"/>
    </row>
    <row r="450" spans="2:25">
      <c r="B450"/>
      <c r="C450"/>
      <c r="D450"/>
      <c r="E450"/>
      <c r="F450"/>
      <c r="G450"/>
      <c r="H450"/>
      <c r="R450"/>
      <c r="S450"/>
      <c r="T450"/>
      <c r="U450"/>
      <c r="V450"/>
      <c r="W450"/>
      <c r="X450"/>
      <c r="Y450"/>
    </row>
    <row r="451" spans="2:25">
      <c r="B451"/>
      <c r="C451"/>
      <c r="D451"/>
      <c r="E451"/>
      <c r="F451"/>
      <c r="G451"/>
      <c r="H451"/>
      <c r="R451"/>
      <c r="S451"/>
      <c r="T451"/>
      <c r="U451"/>
      <c r="V451"/>
      <c r="W451"/>
      <c r="X451"/>
      <c r="Y451"/>
    </row>
    <row r="452" spans="2:25">
      <c r="B452"/>
      <c r="C452"/>
      <c r="D452"/>
      <c r="E452"/>
      <c r="F452"/>
      <c r="G452"/>
      <c r="H452"/>
      <c r="R452"/>
      <c r="S452"/>
      <c r="T452"/>
      <c r="U452"/>
      <c r="V452"/>
      <c r="W452"/>
      <c r="X452"/>
      <c r="Y452"/>
    </row>
    <row r="453" spans="2:25">
      <c r="B453"/>
      <c r="C453"/>
      <c r="D453"/>
      <c r="E453"/>
      <c r="F453"/>
      <c r="G453"/>
      <c r="H453"/>
      <c r="R453"/>
      <c r="S453"/>
      <c r="T453"/>
      <c r="U453"/>
      <c r="V453"/>
      <c r="W453"/>
      <c r="X453"/>
      <c r="Y453"/>
    </row>
    <row r="454" spans="2:25">
      <c r="B454"/>
      <c r="C454"/>
      <c r="D454"/>
      <c r="E454"/>
      <c r="F454"/>
      <c r="G454"/>
      <c r="H454"/>
      <c r="R454"/>
      <c r="S454"/>
      <c r="T454"/>
      <c r="U454"/>
      <c r="V454"/>
      <c r="W454"/>
      <c r="X454"/>
      <c r="Y454"/>
    </row>
    <row r="455" spans="2:25">
      <c r="B455"/>
      <c r="C455"/>
      <c r="D455"/>
      <c r="E455"/>
      <c r="F455"/>
      <c r="G455"/>
      <c r="H455"/>
      <c r="R455"/>
      <c r="S455"/>
      <c r="T455"/>
      <c r="U455"/>
      <c r="V455"/>
      <c r="W455"/>
      <c r="X455"/>
      <c r="Y455"/>
    </row>
    <row r="456" spans="2:25">
      <c r="B456"/>
      <c r="C456"/>
      <c r="D456"/>
      <c r="E456"/>
      <c r="F456"/>
      <c r="G456"/>
      <c r="H456"/>
      <c r="R456"/>
      <c r="S456"/>
      <c r="T456"/>
      <c r="U456"/>
      <c r="V456"/>
      <c r="W456"/>
      <c r="X456"/>
      <c r="Y456"/>
    </row>
    <row r="457" spans="2:25">
      <c r="B457"/>
      <c r="C457"/>
      <c r="D457"/>
      <c r="E457"/>
      <c r="F457"/>
      <c r="G457"/>
      <c r="H457"/>
      <c r="R457"/>
      <c r="S457"/>
      <c r="T457"/>
      <c r="U457"/>
      <c r="V457"/>
      <c r="W457"/>
      <c r="X457"/>
      <c r="Y457"/>
    </row>
    <row r="458" spans="2:25">
      <c r="B458"/>
      <c r="C458"/>
      <c r="D458"/>
      <c r="E458"/>
      <c r="F458"/>
      <c r="G458"/>
      <c r="H458"/>
      <c r="R458"/>
      <c r="S458"/>
      <c r="T458"/>
      <c r="U458"/>
      <c r="V458"/>
      <c r="W458"/>
      <c r="X458"/>
      <c r="Y458"/>
    </row>
    <row r="459" spans="2:25">
      <c r="B459"/>
      <c r="C459"/>
      <c r="D459"/>
      <c r="E459"/>
      <c r="F459"/>
      <c r="G459"/>
      <c r="H459"/>
      <c r="R459"/>
      <c r="S459"/>
      <c r="T459"/>
      <c r="U459"/>
      <c r="V459"/>
      <c r="W459"/>
      <c r="X459"/>
      <c r="Y459"/>
    </row>
    <row r="460" spans="2:25">
      <c r="B460"/>
      <c r="C460"/>
      <c r="D460"/>
      <c r="E460"/>
      <c r="F460"/>
      <c r="G460"/>
      <c r="H460"/>
      <c r="R460"/>
      <c r="S460"/>
      <c r="T460"/>
      <c r="U460"/>
      <c r="V460"/>
      <c r="W460"/>
      <c r="X460"/>
      <c r="Y460"/>
    </row>
    <row r="461" spans="2:25">
      <c r="B461"/>
      <c r="C461"/>
      <c r="D461"/>
      <c r="E461"/>
      <c r="F461"/>
      <c r="G461"/>
      <c r="H461"/>
      <c r="R461"/>
      <c r="S461"/>
      <c r="T461"/>
      <c r="U461"/>
      <c r="V461"/>
      <c r="W461"/>
      <c r="X461"/>
      <c r="Y461"/>
    </row>
    <row r="462" spans="2:25">
      <c r="B462"/>
      <c r="C462"/>
      <c r="D462"/>
      <c r="E462"/>
      <c r="F462"/>
      <c r="G462"/>
      <c r="H462"/>
      <c r="R462"/>
      <c r="S462"/>
      <c r="T462"/>
      <c r="U462"/>
      <c r="V462"/>
      <c r="W462"/>
      <c r="X462"/>
      <c r="Y462"/>
    </row>
    <row r="463" spans="2:25">
      <c r="B463"/>
      <c r="C463"/>
      <c r="D463"/>
      <c r="E463"/>
      <c r="F463"/>
      <c r="G463"/>
      <c r="H463"/>
      <c r="R463"/>
      <c r="S463"/>
      <c r="T463"/>
      <c r="U463"/>
      <c r="V463"/>
      <c r="W463"/>
      <c r="X463"/>
      <c r="Y463"/>
    </row>
    <row r="464" spans="2:25">
      <c r="B464"/>
      <c r="C464"/>
      <c r="D464"/>
      <c r="E464"/>
      <c r="F464"/>
      <c r="G464"/>
      <c r="H464"/>
      <c r="R464"/>
      <c r="S464"/>
      <c r="T464"/>
      <c r="U464"/>
      <c r="V464"/>
      <c r="W464"/>
      <c r="X464"/>
      <c r="Y464"/>
    </row>
    <row r="465" spans="2:25">
      <c r="B465"/>
      <c r="C465"/>
      <c r="D465"/>
      <c r="E465"/>
      <c r="F465"/>
      <c r="G465"/>
      <c r="H465"/>
      <c r="R465"/>
      <c r="S465"/>
      <c r="T465"/>
      <c r="U465"/>
      <c r="V465"/>
      <c r="W465"/>
      <c r="X465"/>
      <c r="Y465"/>
    </row>
    <row r="466" spans="2:25">
      <c r="B466"/>
      <c r="C466"/>
      <c r="D466"/>
      <c r="E466"/>
      <c r="F466"/>
      <c r="G466"/>
      <c r="H466"/>
      <c r="R466"/>
      <c r="S466"/>
      <c r="T466"/>
      <c r="U466"/>
      <c r="V466"/>
      <c r="W466"/>
      <c r="X466"/>
      <c r="Y466"/>
    </row>
    <row r="467" spans="2:25">
      <c r="B467"/>
      <c r="C467"/>
      <c r="D467"/>
      <c r="E467"/>
      <c r="F467"/>
      <c r="G467"/>
      <c r="H467"/>
      <c r="R467"/>
      <c r="S467"/>
      <c r="T467"/>
      <c r="U467"/>
      <c r="V467"/>
      <c r="W467"/>
      <c r="X467"/>
      <c r="Y467"/>
    </row>
    <row r="468" spans="2:25">
      <c r="B468"/>
      <c r="C468"/>
      <c r="D468"/>
      <c r="E468"/>
      <c r="F468"/>
      <c r="G468"/>
      <c r="H468"/>
      <c r="R468"/>
      <c r="S468"/>
      <c r="T468"/>
      <c r="U468"/>
      <c r="V468"/>
      <c r="W468"/>
      <c r="X468"/>
      <c r="Y468"/>
    </row>
    <row r="469" spans="2:25">
      <c r="B469"/>
      <c r="C469"/>
      <c r="D469"/>
      <c r="E469"/>
      <c r="F469"/>
      <c r="G469"/>
      <c r="H469"/>
      <c r="R469"/>
      <c r="S469"/>
      <c r="T469"/>
      <c r="U469"/>
      <c r="V469"/>
      <c r="W469"/>
      <c r="X469"/>
      <c r="Y469"/>
    </row>
    <row r="470" spans="2:25">
      <c r="B470"/>
      <c r="C470"/>
      <c r="D470"/>
      <c r="E470"/>
      <c r="F470"/>
      <c r="G470"/>
      <c r="H470"/>
      <c r="R470"/>
      <c r="S470"/>
      <c r="T470"/>
      <c r="U470"/>
      <c r="V470"/>
      <c r="W470"/>
      <c r="X470"/>
      <c r="Y470"/>
    </row>
    <row r="471" spans="2:25">
      <c r="B471"/>
      <c r="C471"/>
      <c r="D471"/>
      <c r="E471"/>
      <c r="F471"/>
      <c r="G471"/>
      <c r="H471"/>
      <c r="R471"/>
      <c r="S471"/>
      <c r="T471"/>
      <c r="U471"/>
      <c r="V471"/>
      <c r="W471"/>
      <c r="X471"/>
      <c r="Y471"/>
    </row>
    <row r="472" spans="2:25">
      <c r="B472"/>
      <c r="C472"/>
      <c r="D472"/>
      <c r="E472"/>
      <c r="F472"/>
      <c r="G472"/>
      <c r="H472"/>
      <c r="R472"/>
      <c r="S472"/>
      <c r="T472"/>
      <c r="U472"/>
      <c r="V472"/>
      <c r="W472"/>
      <c r="X472"/>
      <c r="Y472"/>
    </row>
    <row r="473" spans="2:25">
      <c r="B473"/>
      <c r="C473"/>
      <c r="D473"/>
      <c r="E473"/>
      <c r="F473"/>
      <c r="G473"/>
      <c r="H473"/>
      <c r="R473"/>
      <c r="S473"/>
      <c r="T473"/>
      <c r="U473"/>
      <c r="V473"/>
      <c r="W473"/>
      <c r="X473"/>
      <c r="Y473"/>
    </row>
    <row r="474" spans="2:25">
      <c r="B474"/>
      <c r="C474"/>
      <c r="D474"/>
      <c r="E474"/>
      <c r="F474"/>
      <c r="G474"/>
      <c r="H474"/>
      <c r="R474"/>
      <c r="S474"/>
      <c r="T474"/>
      <c r="U474"/>
      <c r="V474"/>
      <c r="W474"/>
      <c r="X474"/>
      <c r="Y474"/>
    </row>
    <row r="475" spans="2:25">
      <c r="B475"/>
      <c r="C475"/>
      <c r="D475"/>
      <c r="E475"/>
      <c r="F475"/>
      <c r="G475"/>
      <c r="H475"/>
      <c r="R475"/>
      <c r="S475"/>
      <c r="T475"/>
      <c r="U475"/>
      <c r="V475"/>
      <c r="W475"/>
      <c r="X475"/>
      <c r="Y475"/>
    </row>
    <row r="476" spans="2:25">
      <c r="B476"/>
      <c r="C476"/>
      <c r="D476"/>
      <c r="E476"/>
      <c r="F476"/>
      <c r="G476"/>
      <c r="H476"/>
      <c r="R476"/>
      <c r="S476"/>
      <c r="T476"/>
      <c r="U476"/>
      <c r="V476"/>
      <c r="W476"/>
      <c r="X476"/>
      <c r="Y476"/>
    </row>
    <row r="477" spans="2:25">
      <c r="B477"/>
      <c r="C477"/>
      <c r="D477"/>
      <c r="E477"/>
      <c r="F477"/>
      <c r="G477"/>
      <c r="H477"/>
      <c r="R477"/>
      <c r="S477"/>
      <c r="T477"/>
      <c r="U477"/>
      <c r="V477"/>
      <c r="W477"/>
      <c r="X477"/>
      <c r="Y477"/>
    </row>
    <row r="478" spans="2:25">
      <c r="B478"/>
      <c r="C478"/>
      <c r="D478"/>
      <c r="E478"/>
      <c r="F478"/>
      <c r="G478"/>
      <c r="H478"/>
      <c r="R478"/>
      <c r="S478"/>
      <c r="T478"/>
      <c r="U478"/>
      <c r="V478"/>
      <c r="W478"/>
      <c r="X478"/>
      <c r="Y478"/>
    </row>
    <row r="479" spans="2:25">
      <c r="B479"/>
      <c r="C479"/>
      <c r="D479"/>
      <c r="E479"/>
      <c r="F479"/>
      <c r="G479"/>
      <c r="H479"/>
      <c r="R479"/>
      <c r="S479"/>
      <c r="T479"/>
      <c r="U479"/>
      <c r="V479"/>
      <c r="W479"/>
      <c r="X479"/>
      <c r="Y479"/>
    </row>
    <row r="480" spans="2:25">
      <c r="B480"/>
      <c r="C480"/>
      <c r="D480"/>
      <c r="E480"/>
      <c r="F480"/>
      <c r="G480"/>
      <c r="H480"/>
      <c r="R480"/>
      <c r="S480"/>
      <c r="T480"/>
      <c r="U480"/>
      <c r="V480"/>
      <c r="W480"/>
      <c r="X480"/>
      <c r="Y480"/>
    </row>
    <row r="481" spans="2:25">
      <c r="B481"/>
      <c r="C481"/>
      <c r="D481"/>
      <c r="E481"/>
      <c r="F481"/>
      <c r="G481"/>
      <c r="H481"/>
      <c r="R481"/>
      <c r="S481"/>
      <c r="T481"/>
      <c r="U481"/>
      <c r="V481"/>
      <c r="W481"/>
      <c r="X481"/>
      <c r="Y481"/>
    </row>
    <row r="482" spans="2:25">
      <c r="B482"/>
      <c r="C482"/>
      <c r="D482"/>
      <c r="E482"/>
      <c r="F482"/>
      <c r="G482"/>
      <c r="H482"/>
      <c r="R482"/>
      <c r="S482"/>
      <c r="T482"/>
      <c r="U482"/>
      <c r="V482"/>
      <c r="W482"/>
      <c r="X482"/>
      <c r="Y482"/>
    </row>
    <row r="483" spans="2:25">
      <c r="B483"/>
      <c r="C483"/>
      <c r="D483"/>
      <c r="E483"/>
      <c r="F483"/>
      <c r="G483"/>
      <c r="H483"/>
      <c r="R483"/>
      <c r="S483"/>
      <c r="T483"/>
      <c r="U483"/>
      <c r="V483"/>
      <c r="W483"/>
      <c r="X483"/>
      <c r="Y483"/>
    </row>
    <row r="484" spans="2:25">
      <c r="B484"/>
      <c r="C484"/>
      <c r="D484"/>
      <c r="E484"/>
      <c r="F484"/>
      <c r="G484"/>
      <c r="H484"/>
      <c r="R484"/>
      <c r="S484"/>
      <c r="T484"/>
      <c r="U484"/>
      <c r="V484"/>
      <c r="W484"/>
      <c r="X484"/>
      <c r="Y484"/>
    </row>
    <row r="485" spans="2:25">
      <c r="B485"/>
      <c r="C485"/>
      <c r="D485"/>
      <c r="E485"/>
      <c r="F485"/>
      <c r="G485"/>
      <c r="H485"/>
      <c r="R485"/>
      <c r="S485"/>
      <c r="T485"/>
      <c r="U485"/>
      <c r="V485"/>
      <c r="W485"/>
      <c r="X485"/>
      <c r="Y485"/>
    </row>
    <row r="486" spans="2:25">
      <c r="B486"/>
      <c r="C486"/>
      <c r="D486"/>
      <c r="E486"/>
      <c r="F486"/>
      <c r="G486"/>
      <c r="H486"/>
      <c r="R486"/>
      <c r="S486"/>
      <c r="T486"/>
      <c r="U486"/>
      <c r="V486"/>
      <c r="W486"/>
      <c r="X486"/>
      <c r="Y486"/>
    </row>
    <row r="487" spans="2:25">
      <c r="B487"/>
      <c r="C487"/>
      <c r="D487"/>
      <c r="E487"/>
      <c r="F487"/>
      <c r="G487"/>
      <c r="H487"/>
      <c r="R487"/>
      <c r="S487"/>
      <c r="T487"/>
      <c r="U487"/>
      <c r="V487"/>
      <c r="W487"/>
      <c r="X487"/>
      <c r="Y487"/>
    </row>
    <row r="488" spans="2:25">
      <c r="B488"/>
      <c r="C488"/>
      <c r="D488"/>
      <c r="E488"/>
      <c r="F488"/>
      <c r="G488"/>
      <c r="H488"/>
      <c r="R488"/>
      <c r="S488"/>
      <c r="T488"/>
      <c r="U488"/>
      <c r="V488"/>
      <c r="W488"/>
      <c r="X488"/>
      <c r="Y488"/>
    </row>
    <row r="489" spans="2:25">
      <c r="B489"/>
      <c r="C489"/>
      <c r="D489"/>
      <c r="E489"/>
      <c r="F489"/>
      <c r="G489"/>
      <c r="H489"/>
      <c r="R489"/>
      <c r="S489"/>
      <c r="T489"/>
      <c r="U489"/>
      <c r="V489"/>
      <c r="W489"/>
      <c r="X489"/>
      <c r="Y489"/>
    </row>
    <row r="490" spans="2:25">
      <c r="B490"/>
      <c r="C490"/>
      <c r="D490"/>
      <c r="E490"/>
      <c r="F490"/>
      <c r="G490"/>
      <c r="H490"/>
      <c r="R490"/>
      <c r="S490"/>
      <c r="T490"/>
      <c r="U490"/>
      <c r="V490"/>
      <c r="W490"/>
      <c r="X490"/>
      <c r="Y490"/>
    </row>
    <row r="491" spans="2:25">
      <c r="B491"/>
      <c r="C491"/>
      <c r="D491"/>
      <c r="E491"/>
      <c r="F491"/>
      <c r="G491"/>
      <c r="H491"/>
      <c r="R491"/>
      <c r="S491"/>
      <c r="T491"/>
      <c r="U491"/>
      <c r="V491"/>
      <c r="W491"/>
      <c r="X491"/>
      <c r="Y491"/>
    </row>
    <row r="492" spans="2:25">
      <c r="B492"/>
      <c r="C492"/>
      <c r="D492"/>
      <c r="E492"/>
      <c r="F492"/>
      <c r="G492"/>
      <c r="H492"/>
      <c r="R492"/>
      <c r="S492"/>
      <c r="T492"/>
      <c r="U492"/>
      <c r="V492"/>
      <c r="W492"/>
      <c r="X492"/>
      <c r="Y492"/>
    </row>
    <row r="493" spans="2:25">
      <c r="B493"/>
      <c r="C493"/>
      <c r="D493"/>
      <c r="E493"/>
      <c r="F493"/>
      <c r="G493"/>
      <c r="H493"/>
      <c r="R493"/>
      <c r="S493"/>
      <c r="T493"/>
      <c r="U493"/>
      <c r="V493"/>
      <c r="W493"/>
      <c r="X493"/>
      <c r="Y493"/>
    </row>
    <row r="494" spans="2:25">
      <c r="B494"/>
      <c r="C494"/>
      <c r="D494"/>
      <c r="E494"/>
      <c r="F494"/>
      <c r="G494"/>
      <c r="H494"/>
      <c r="R494"/>
      <c r="S494"/>
      <c r="T494"/>
      <c r="U494"/>
      <c r="V494"/>
      <c r="W494"/>
      <c r="X494"/>
      <c r="Y494"/>
    </row>
    <row r="495" spans="2:25">
      <c r="B495"/>
      <c r="C495"/>
      <c r="D495"/>
      <c r="E495"/>
      <c r="F495"/>
      <c r="G495"/>
      <c r="H495"/>
      <c r="R495"/>
      <c r="S495"/>
      <c r="T495"/>
      <c r="U495"/>
      <c r="V495"/>
      <c r="W495"/>
      <c r="X495"/>
      <c r="Y495"/>
    </row>
    <row r="496" spans="2:25">
      <c r="B496"/>
      <c r="C496"/>
      <c r="D496"/>
      <c r="E496"/>
      <c r="F496"/>
      <c r="G496"/>
      <c r="H496"/>
      <c r="R496"/>
      <c r="S496"/>
      <c r="T496"/>
      <c r="U496"/>
      <c r="V496"/>
      <c r="W496"/>
      <c r="X496"/>
      <c r="Y496"/>
    </row>
    <row r="497" spans="2:25">
      <c r="B497"/>
      <c r="C497"/>
      <c r="D497"/>
      <c r="E497"/>
      <c r="F497"/>
      <c r="G497"/>
      <c r="H497"/>
      <c r="R497"/>
      <c r="S497"/>
      <c r="T497"/>
      <c r="U497"/>
      <c r="V497"/>
      <c r="W497"/>
      <c r="X497"/>
      <c r="Y497"/>
    </row>
    <row r="498" spans="2:25">
      <c r="B498"/>
      <c r="C498"/>
      <c r="D498"/>
      <c r="E498"/>
      <c r="F498"/>
      <c r="G498"/>
      <c r="H498"/>
      <c r="R498"/>
      <c r="S498"/>
      <c r="T498"/>
      <c r="U498"/>
      <c r="V498"/>
      <c r="W498"/>
      <c r="X498"/>
      <c r="Y498"/>
    </row>
    <row r="499" spans="2:25">
      <c r="B499"/>
      <c r="C499"/>
      <c r="D499"/>
      <c r="E499"/>
      <c r="F499"/>
      <c r="G499"/>
      <c r="H499"/>
      <c r="R499"/>
      <c r="S499"/>
      <c r="T499"/>
      <c r="U499"/>
      <c r="V499"/>
      <c r="W499"/>
      <c r="X499"/>
      <c r="Y499"/>
    </row>
    <row r="500" spans="2:25">
      <c r="B500"/>
      <c r="C500"/>
      <c r="D500"/>
      <c r="E500"/>
      <c r="F500"/>
      <c r="G500"/>
      <c r="H500"/>
      <c r="R500"/>
      <c r="S500"/>
      <c r="T500"/>
      <c r="U500"/>
      <c r="V500"/>
      <c r="W500"/>
      <c r="X500"/>
      <c r="Y500"/>
    </row>
    <row r="501" spans="2:25">
      <c r="B501"/>
      <c r="C501"/>
      <c r="D501"/>
      <c r="E501"/>
      <c r="F501"/>
      <c r="G501"/>
      <c r="H501"/>
      <c r="R501"/>
      <c r="S501"/>
      <c r="T501"/>
      <c r="U501"/>
      <c r="V501"/>
      <c r="W501"/>
      <c r="X501"/>
      <c r="Y501"/>
    </row>
    <row r="502" spans="2:25">
      <c r="B502"/>
      <c r="C502"/>
      <c r="D502"/>
      <c r="E502"/>
      <c r="F502"/>
      <c r="G502"/>
      <c r="H502"/>
      <c r="R502"/>
      <c r="S502"/>
      <c r="T502"/>
      <c r="U502"/>
      <c r="V502"/>
      <c r="W502"/>
      <c r="X502"/>
      <c r="Y502"/>
    </row>
    <row r="503" spans="2:25">
      <c r="B503"/>
      <c r="C503"/>
      <c r="D503"/>
      <c r="E503"/>
      <c r="F503"/>
      <c r="G503"/>
      <c r="H503"/>
      <c r="R503"/>
      <c r="S503"/>
      <c r="T503"/>
      <c r="U503"/>
      <c r="V503"/>
      <c r="W503"/>
      <c r="X503"/>
      <c r="Y503"/>
    </row>
    <row r="504" spans="2:25">
      <c r="B504"/>
      <c r="C504"/>
      <c r="D504"/>
      <c r="E504"/>
      <c r="F504"/>
      <c r="G504"/>
      <c r="H504"/>
      <c r="R504"/>
      <c r="S504"/>
      <c r="T504"/>
      <c r="U504"/>
      <c r="V504"/>
      <c r="W504"/>
      <c r="X504"/>
      <c r="Y504"/>
    </row>
    <row r="505" spans="2:25">
      <c r="B505"/>
      <c r="C505"/>
      <c r="D505"/>
      <c r="E505"/>
      <c r="F505"/>
      <c r="G505"/>
      <c r="H505"/>
      <c r="R505"/>
      <c r="S505"/>
      <c r="T505"/>
      <c r="U505"/>
      <c r="V505"/>
      <c r="W505"/>
      <c r="X505"/>
      <c r="Y505"/>
    </row>
    <row r="506" spans="2:25">
      <c r="B506"/>
      <c r="C506"/>
      <c r="D506"/>
      <c r="E506"/>
      <c r="F506"/>
      <c r="G506"/>
      <c r="H506"/>
      <c r="R506"/>
      <c r="S506"/>
      <c r="T506"/>
      <c r="U506"/>
      <c r="V506"/>
      <c r="W506"/>
      <c r="X506"/>
      <c r="Y506"/>
    </row>
    <row r="507" spans="2:25">
      <c r="B507"/>
      <c r="C507"/>
      <c r="D507"/>
      <c r="E507"/>
      <c r="F507"/>
      <c r="G507"/>
      <c r="H507"/>
      <c r="R507"/>
      <c r="S507"/>
      <c r="T507"/>
      <c r="U507"/>
      <c r="V507"/>
      <c r="W507"/>
      <c r="X507"/>
      <c r="Y507"/>
    </row>
    <row r="508" spans="2:25">
      <c r="B508"/>
      <c r="C508"/>
      <c r="D508"/>
      <c r="E508"/>
      <c r="F508"/>
      <c r="G508"/>
      <c r="H508"/>
      <c r="R508"/>
      <c r="S508"/>
      <c r="T508"/>
      <c r="U508"/>
      <c r="V508"/>
      <c r="W508"/>
      <c r="X508"/>
      <c r="Y508"/>
    </row>
    <row r="509" spans="2:25">
      <c r="B509"/>
      <c r="C509"/>
      <c r="D509"/>
      <c r="E509"/>
      <c r="F509"/>
      <c r="G509"/>
      <c r="H509"/>
      <c r="R509"/>
      <c r="S509"/>
      <c r="T509"/>
      <c r="U509"/>
      <c r="V509"/>
      <c r="W509"/>
      <c r="X509"/>
      <c r="Y509"/>
    </row>
    <row r="510" spans="2:25">
      <c r="B510"/>
      <c r="C510"/>
      <c r="D510"/>
      <c r="E510"/>
      <c r="F510"/>
      <c r="G510"/>
      <c r="H510"/>
      <c r="R510"/>
      <c r="S510"/>
      <c r="T510"/>
      <c r="U510"/>
      <c r="V510"/>
      <c r="W510"/>
      <c r="X510"/>
      <c r="Y510"/>
    </row>
    <row r="511" spans="2:25">
      <c r="B511"/>
      <c r="C511"/>
      <c r="D511"/>
      <c r="E511"/>
      <c r="F511"/>
      <c r="G511"/>
      <c r="H511"/>
      <c r="R511"/>
      <c r="S511"/>
      <c r="T511"/>
      <c r="U511"/>
      <c r="V511"/>
      <c r="W511"/>
      <c r="X511"/>
      <c r="Y511"/>
    </row>
    <row r="512" spans="2:25">
      <c r="B512"/>
      <c r="C512"/>
      <c r="D512"/>
      <c r="E512"/>
      <c r="F512"/>
      <c r="G512"/>
      <c r="H512"/>
      <c r="R512"/>
      <c r="S512"/>
      <c r="T512"/>
      <c r="U512"/>
      <c r="V512"/>
      <c r="W512"/>
      <c r="X512"/>
      <c r="Y512"/>
    </row>
    <row r="513" spans="2:25">
      <c r="B513"/>
      <c r="C513"/>
      <c r="D513"/>
      <c r="E513"/>
      <c r="F513"/>
      <c r="G513"/>
      <c r="H513"/>
      <c r="R513"/>
      <c r="S513"/>
      <c r="T513"/>
      <c r="U513"/>
      <c r="V513"/>
      <c r="W513"/>
      <c r="X513"/>
      <c r="Y513"/>
    </row>
    <row r="514" spans="2:25">
      <c r="B514"/>
      <c r="C514"/>
      <c r="D514"/>
      <c r="E514"/>
      <c r="F514"/>
      <c r="G514"/>
      <c r="H514"/>
      <c r="R514"/>
      <c r="S514"/>
      <c r="T514"/>
      <c r="U514"/>
      <c r="V514"/>
      <c r="W514"/>
      <c r="X514"/>
      <c r="Y514"/>
    </row>
    <row r="515" spans="2:25">
      <c r="B515"/>
      <c r="C515"/>
      <c r="D515"/>
      <c r="E515"/>
      <c r="F515"/>
      <c r="G515"/>
      <c r="H515"/>
      <c r="R515"/>
      <c r="S515"/>
      <c r="T515"/>
      <c r="U515"/>
      <c r="V515"/>
      <c r="W515"/>
      <c r="X515"/>
      <c r="Y515"/>
    </row>
    <row r="516" spans="2:25">
      <c r="B516"/>
      <c r="C516"/>
      <c r="D516"/>
      <c r="E516"/>
      <c r="F516"/>
      <c r="G516"/>
      <c r="H516"/>
      <c r="R516"/>
      <c r="S516"/>
      <c r="T516"/>
      <c r="U516"/>
      <c r="V516"/>
      <c r="W516"/>
      <c r="X516"/>
      <c r="Y516"/>
    </row>
    <row r="517" spans="2:25">
      <c r="B517"/>
      <c r="C517"/>
      <c r="D517"/>
      <c r="E517"/>
      <c r="F517"/>
      <c r="G517"/>
      <c r="H517"/>
      <c r="R517"/>
      <c r="S517"/>
      <c r="T517"/>
      <c r="U517"/>
      <c r="V517"/>
      <c r="W517"/>
      <c r="X517"/>
      <c r="Y517"/>
    </row>
    <row r="518" spans="2:25">
      <c r="B518"/>
      <c r="C518"/>
      <c r="D518"/>
      <c r="E518"/>
      <c r="F518"/>
      <c r="G518"/>
      <c r="H518"/>
      <c r="R518"/>
      <c r="S518"/>
      <c r="T518"/>
      <c r="U518"/>
      <c r="V518"/>
      <c r="W518"/>
      <c r="X518"/>
      <c r="Y518"/>
    </row>
    <row r="519" spans="2:25">
      <c r="B519"/>
      <c r="C519"/>
      <c r="D519"/>
      <c r="E519"/>
      <c r="F519"/>
      <c r="G519"/>
      <c r="H519"/>
      <c r="R519"/>
      <c r="S519"/>
      <c r="T519"/>
      <c r="U519"/>
      <c r="V519"/>
      <c r="W519"/>
      <c r="X519"/>
      <c r="Y519"/>
    </row>
    <row r="520" spans="2:25">
      <c r="B520"/>
      <c r="C520"/>
      <c r="D520"/>
      <c r="E520"/>
      <c r="F520"/>
      <c r="G520"/>
      <c r="H520"/>
      <c r="R520"/>
      <c r="S520"/>
      <c r="T520"/>
      <c r="U520"/>
      <c r="V520"/>
      <c r="W520"/>
      <c r="X520"/>
      <c r="Y520"/>
    </row>
    <row r="521" spans="2:25">
      <c r="B521"/>
      <c r="C521"/>
      <c r="D521"/>
      <c r="E521"/>
      <c r="F521"/>
      <c r="G521"/>
      <c r="H521"/>
      <c r="R521"/>
      <c r="S521"/>
      <c r="T521"/>
      <c r="U521"/>
      <c r="V521"/>
      <c r="W521"/>
      <c r="X521"/>
      <c r="Y521"/>
    </row>
    <row r="522" spans="2:25">
      <c r="B522"/>
      <c r="C522"/>
      <c r="D522"/>
      <c r="E522"/>
      <c r="F522"/>
      <c r="G522"/>
      <c r="H522"/>
      <c r="R522"/>
      <c r="S522"/>
      <c r="T522"/>
      <c r="U522"/>
      <c r="V522"/>
      <c r="W522"/>
      <c r="X522"/>
      <c r="Y522"/>
    </row>
    <row r="523" spans="2:25">
      <c r="B523"/>
      <c r="C523"/>
      <c r="D523"/>
      <c r="E523"/>
      <c r="F523"/>
      <c r="G523"/>
      <c r="H523"/>
      <c r="R523"/>
      <c r="S523"/>
      <c r="T523"/>
      <c r="U523"/>
      <c r="V523"/>
      <c r="W523"/>
      <c r="X523"/>
      <c r="Y523"/>
    </row>
    <row r="524" spans="2:25">
      <c r="B524"/>
      <c r="C524"/>
      <c r="D524"/>
      <c r="E524"/>
      <c r="F524"/>
      <c r="G524"/>
      <c r="H524"/>
      <c r="R524"/>
      <c r="S524"/>
      <c r="T524"/>
      <c r="U524"/>
      <c r="V524"/>
      <c r="W524"/>
      <c r="X524"/>
      <c r="Y524"/>
    </row>
    <row r="525" spans="2:25">
      <c r="B525"/>
      <c r="C525"/>
      <c r="D525"/>
      <c r="E525"/>
      <c r="F525"/>
      <c r="G525"/>
      <c r="H525"/>
      <c r="R525"/>
      <c r="S525"/>
      <c r="T525"/>
      <c r="U525"/>
      <c r="V525"/>
      <c r="W525"/>
      <c r="X525"/>
      <c r="Y525"/>
    </row>
    <row r="526" spans="2:25">
      <c r="B526"/>
      <c r="C526"/>
      <c r="D526"/>
      <c r="E526"/>
      <c r="F526"/>
      <c r="G526"/>
      <c r="H526"/>
      <c r="R526"/>
      <c r="S526"/>
      <c r="T526"/>
      <c r="U526"/>
      <c r="V526"/>
      <c r="W526"/>
      <c r="X526"/>
      <c r="Y526"/>
    </row>
    <row r="527" spans="2:25">
      <c r="B527"/>
      <c r="C527"/>
      <c r="D527"/>
      <c r="E527"/>
      <c r="F527"/>
      <c r="G527"/>
      <c r="H527"/>
      <c r="R527"/>
      <c r="S527"/>
      <c r="T527"/>
      <c r="U527"/>
      <c r="V527"/>
      <c r="W527"/>
      <c r="X527"/>
      <c r="Y527"/>
    </row>
    <row r="528" spans="2:25">
      <c r="B528"/>
      <c r="C528"/>
      <c r="D528"/>
      <c r="E528"/>
      <c r="F528"/>
      <c r="G528"/>
      <c r="H528"/>
      <c r="R528"/>
      <c r="S528"/>
      <c r="T528"/>
      <c r="U528"/>
      <c r="V528"/>
      <c r="W528"/>
      <c r="X528"/>
      <c r="Y528"/>
    </row>
    <row r="529" spans="2:25">
      <c r="B529"/>
      <c r="C529"/>
      <c r="D529"/>
      <c r="E529"/>
      <c r="F529"/>
      <c r="G529"/>
      <c r="H529"/>
      <c r="R529"/>
      <c r="S529"/>
      <c r="T529"/>
      <c r="U529"/>
      <c r="V529"/>
      <c r="W529"/>
      <c r="X529"/>
      <c r="Y529"/>
    </row>
    <row r="530" spans="2:25">
      <c r="B530"/>
      <c r="C530"/>
      <c r="D530"/>
      <c r="E530"/>
      <c r="F530"/>
      <c r="G530"/>
      <c r="H530"/>
      <c r="R530"/>
      <c r="S530"/>
      <c r="T530"/>
      <c r="U530"/>
      <c r="V530"/>
      <c r="W530"/>
      <c r="X530"/>
      <c r="Y530"/>
    </row>
    <row r="531" spans="2:25">
      <c r="B531"/>
      <c r="C531"/>
      <c r="D531"/>
      <c r="E531"/>
      <c r="F531"/>
      <c r="G531"/>
      <c r="H531"/>
      <c r="R531"/>
      <c r="S531"/>
      <c r="T531"/>
      <c r="U531"/>
      <c r="V531"/>
      <c r="W531"/>
      <c r="X531"/>
      <c r="Y531"/>
    </row>
    <row r="532" spans="2:25">
      <c r="B532"/>
      <c r="C532"/>
      <c r="D532"/>
      <c r="E532"/>
      <c r="F532"/>
      <c r="G532"/>
      <c r="H532"/>
      <c r="R532"/>
      <c r="S532"/>
      <c r="T532"/>
      <c r="U532"/>
      <c r="V532"/>
      <c r="W532"/>
      <c r="X532"/>
      <c r="Y532"/>
    </row>
    <row r="533" spans="2:25">
      <c r="B533"/>
      <c r="C533"/>
      <c r="D533"/>
      <c r="E533"/>
      <c r="F533"/>
      <c r="G533"/>
      <c r="H533"/>
      <c r="R533"/>
      <c r="S533"/>
      <c r="T533"/>
      <c r="U533"/>
      <c r="V533"/>
      <c r="W533"/>
      <c r="X533"/>
      <c r="Y533"/>
    </row>
    <row r="534" spans="2:25">
      <c r="B534"/>
      <c r="C534"/>
      <c r="D534"/>
      <c r="E534"/>
      <c r="F534"/>
      <c r="G534"/>
      <c r="H534"/>
      <c r="R534"/>
      <c r="S534"/>
      <c r="T534"/>
      <c r="U534"/>
      <c r="V534"/>
      <c r="W534"/>
      <c r="X534"/>
      <c r="Y534"/>
    </row>
    <row r="535" spans="2:25">
      <c r="B535"/>
      <c r="C535"/>
      <c r="D535"/>
      <c r="E535"/>
      <c r="F535"/>
      <c r="G535"/>
      <c r="H535"/>
      <c r="R535"/>
      <c r="S535"/>
      <c r="T535"/>
      <c r="U535"/>
      <c r="V535"/>
      <c r="W535"/>
      <c r="X535"/>
      <c r="Y535"/>
    </row>
    <row r="536" spans="2:25">
      <c r="B536"/>
      <c r="C536"/>
      <c r="D536"/>
      <c r="E536"/>
      <c r="F536"/>
      <c r="G536"/>
      <c r="H536"/>
      <c r="R536"/>
      <c r="S536"/>
      <c r="T536"/>
      <c r="U536"/>
      <c r="V536"/>
      <c r="W536"/>
      <c r="X536"/>
      <c r="Y536"/>
    </row>
    <row r="537" spans="2:25">
      <c r="B537"/>
      <c r="C537"/>
      <c r="D537"/>
      <c r="E537"/>
      <c r="F537"/>
      <c r="G537"/>
      <c r="H537"/>
      <c r="R537"/>
      <c r="S537"/>
      <c r="T537"/>
      <c r="U537"/>
      <c r="V537"/>
      <c r="W537"/>
      <c r="X537"/>
      <c r="Y537"/>
    </row>
    <row r="538" spans="2:25">
      <c r="B538"/>
      <c r="C538"/>
      <c r="D538"/>
      <c r="E538"/>
      <c r="F538"/>
      <c r="G538"/>
      <c r="H538"/>
      <c r="R538"/>
      <c r="S538"/>
      <c r="T538"/>
      <c r="U538"/>
      <c r="V538"/>
      <c r="W538"/>
      <c r="X538"/>
      <c r="Y538"/>
    </row>
    <row r="539" spans="2:25">
      <c r="B539"/>
      <c r="C539"/>
      <c r="D539"/>
      <c r="E539"/>
      <c r="F539"/>
      <c r="G539"/>
      <c r="H539"/>
      <c r="R539"/>
      <c r="S539"/>
      <c r="T539"/>
      <c r="U539"/>
      <c r="V539"/>
      <c r="W539"/>
      <c r="X539"/>
      <c r="Y539"/>
    </row>
    <row r="540" spans="2:25">
      <c r="B540"/>
      <c r="C540"/>
      <c r="D540"/>
      <c r="E540"/>
      <c r="F540"/>
      <c r="G540"/>
      <c r="H540"/>
      <c r="R540"/>
      <c r="S540"/>
      <c r="T540"/>
      <c r="U540"/>
      <c r="V540"/>
      <c r="W540"/>
      <c r="X540"/>
      <c r="Y540"/>
    </row>
    <row r="541" spans="2:25">
      <c r="B541"/>
      <c r="C541"/>
      <c r="D541"/>
      <c r="E541"/>
      <c r="F541"/>
      <c r="G541"/>
      <c r="H541"/>
      <c r="R541"/>
      <c r="S541"/>
      <c r="T541"/>
      <c r="U541"/>
      <c r="V541"/>
      <c r="W541"/>
      <c r="X541"/>
      <c r="Y541"/>
    </row>
    <row r="542" spans="2:25">
      <c r="B542"/>
      <c r="C542"/>
      <c r="D542"/>
      <c r="E542"/>
      <c r="F542"/>
      <c r="G542"/>
      <c r="H542"/>
      <c r="R542"/>
      <c r="S542"/>
      <c r="T542"/>
      <c r="U542"/>
      <c r="V542"/>
      <c r="W542"/>
      <c r="X542"/>
      <c r="Y542"/>
    </row>
    <row r="543" spans="2:25">
      <c r="B543"/>
      <c r="C543"/>
      <c r="D543"/>
      <c r="E543"/>
      <c r="F543"/>
      <c r="G543"/>
      <c r="H543"/>
      <c r="R543"/>
      <c r="S543"/>
      <c r="T543"/>
      <c r="U543"/>
      <c r="V543"/>
      <c r="W543"/>
      <c r="X543"/>
      <c r="Y543"/>
    </row>
    <row r="544" spans="2:25">
      <c r="B544"/>
      <c r="C544"/>
      <c r="D544"/>
      <c r="E544"/>
      <c r="F544"/>
      <c r="G544"/>
      <c r="H544"/>
      <c r="R544"/>
      <c r="S544"/>
      <c r="T544"/>
      <c r="U544"/>
      <c r="V544"/>
      <c r="W544"/>
      <c r="X544"/>
      <c r="Y544"/>
    </row>
    <row r="545" spans="2:25">
      <c r="B545"/>
      <c r="C545"/>
      <c r="D545"/>
      <c r="E545"/>
      <c r="F545"/>
      <c r="G545"/>
      <c r="H545"/>
      <c r="R545"/>
      <c r="S545"/>
      <c r="T545"/>
      <c r="U545"/>
      <c r="V545"/>
      <c r="W545"/>
      <c r="X545"/>
      <c r="Y545"/>
    </row>
    <row r="546" spans="2:25">
      <c r="B546"/>
      <c r="C546"/>
      <c r="D546"/>
      <c r="E546"/>
      <c r="F546"/>
      <c r="G546"/>
      <c r="H546"/>
      <c r="R546"/>
      <c r="S546"/>
      <c r="T546"/>
      <c r="U546"/>
      <c r="V546"/>
      <c r="W546"/>
      <c r="X546"/>
      <c r="Y546"/>
    </row>
    <row r="547" spans="2:25">
      <c r="B547"/>
      <c r="C547"/>
      <c r="D547"/>
      <c r="E547"/>
      <c r="F547"/>
      <c r="G547"/>
      <c r="H547"/>
      <c r="R547"/>
      <c r="S547"/>
      <c r="T547"/>
      <c r="U547"/>
      <c r="V547"/>
      <c r="W547"/>
      <c r="X547"/>
      <c r="Y547"/>
    </row>
    <row r="548" spans="2:25">
      <c r="B548"/>
      <c r="C548"/>
      <c r="D548"/>
      <c r="E548"/>
      <c r="F548"/>
      <c r="G548"/>
      <c r="H548"/>
      <c r="R548"/>
      <c r="S548"/>
      <c r="T548"/>
      <c r="U548"/>
      <c r="V548"/>
      <c r="W548"/>
      <c r="X548"/>
      <c r="Y548"/>
    </row>
    <row r="549" spans="2:25">
      <c r="B549"/>
      <c r="C549"/>
      <c r="D549"/>
      <c r="E549"/>
      <c r="F549"/>
      <c r="G549"/>
      <c r="H549"/>
      <c r="R549"/>
      <c r="S549"/>
      <c r="T549"/>
      <c r="U549"/>
      <c r="V549"/>
      <c r="W549"/>
      <c r="X549"/>
      <c r="Y549"/>
    </row>
    <row r="550" spans="2:25">
      <c r="B550"/>
      <c r="C550"/>
      <c r="D550"/>
      <c r="E550"/>
      <c r="F550"/>
      <c r="G550"/>
      <c r="H550"/>
      <c r="R550"/>
      <c r="S550"/>
      <c r="T550"/>
      <c r="U550"/>
      <c r="V550"/>
      <c r="W550"/>
      <c r="X550"/>
      <c r="Y550"/>
    </row>
    <row r="551" spans="2:25">
      <c r="B551"/>
      <c r="C551"/>
      <c r="D551"/>
      <c r="E551"/>
      <c r="F551"/>
      <c r="G551"/>
      <c r="H551"/>
      <c r="R551"/>
      <c r="S551"/>
      <c r="T551"/>
      <c r="U551"/>
      <c r="V551"/>
      <c r="W551"/>
      <c r="X551"/>
      <c r="Y551"/>
    </row>
    <row r="552" spans="2:25">
      <c r="B552"/>
      <c r="C552"/>
      <c r="D552"/>
      <c r="E552"/>
      <c r="F552"/>
      <c r="G552"/>
      <c r="H552"/>
      <c r="R552"/>
      <c r="S552"/>
      <c r="T552"/>
      <c r="U552"/>
      <c r="V552"/>
      <c r="W552"/>
      <c r="X552"/>
      <c r="Y552"/>
    </row>
    <row r="553" spans="2:25">
      <c r="B553"/>
      <c r="C553"/>
      <c r="D553"/>
      <c r="E553"/>
      <c r="F553"/>
      <c r="G553"/>
      <c r="H553"/>
      <c r="R553"/>
      <c r="S553"/>
      <c r="T553"/>
      <c r="U553"/>
      <c r="V553"/>
      <c r="W553"/>
      <c r="X553"/>
      <c r="Y553"/>
    </row>
    <row r="554" spans="2:25">
      <c r="B554"/>
      <c r="C554"/>
      <c r="D554"/>
      <c r="E554"/>
      <c r="F554"/>
      <c r="G554"/>
      <c r="H554"/>
      <c r="R554"/>
      <c r="S554"/>
      <c r="T554"/>
      <c r="U554"/>
      <c r="V554"/>
      <c r="W554"/>
      <c r="X554"/>
      <c r="Y554"/>
    </row>
    <row r="555" spans="2:25">
      <c r="B555"/>
      <c r="C555"/>
      <c r="D555"/>
      <c r="E555"/>
      <c r="F555"/>
      <c r="G555"/>
      <c r="H555"/>
      <c r="R555"/>
      <c r="S555"/>
      <c r="T555"/>
      <c r="U555"/>
      <c r="V555"/>
      <c r="W555"/>
      <c r="X555"/>
      <c r="Y555"/>
    </row>
    <row r="556" spans="2:25">
      <c r="B556"/>
      <c r="C556"/>
      <c r="D556"/>
      <c r="E556"/>
      <c r="F556"/>
      <c r="G556"/>
      <c r="H556"/>
      <c r="R556"/>
      <c r="S556"/>
      <c r="T556"/>
      <c r="U556"/>
      <c r="V556"/>
      <c r="W556"/>
      <c r="X556"/>
      <c r="Y556"/>
    </row>
    <row r="557" spans="2:25">
      <c r="B557"/>
      <c r="C557"/>
      <c r="D557"/>
      <c r="E557"/>
      <c r="F557"/>
      <c r="G557"/>
      <c r="H557"/>
      <c r="R557"/>
      <c r="S557"/>
      <c r="T557"/>
      <c r="U557"/>
      <c r="V557"/>
      <c r="W557"/>
      <c r="X557"/>
      <c r="Y557"/>
    </row>
    <row r="558" spans="2:25">
      <c r="B558"/>
      <c r="C558"/>
      <c r="D558"/>
      <c r="E558"/>
      <c r="F558"/>
      <c r="G558"/>
      <c r="H558"/>
      <c r="R558"/>
      <c r="S558"/>
      <c r="T558"/>
      <c r="U558"/>
      <c r="V558"/>
      <c r="W558"/>
      <c r="X558"/>
      <c r="Y558"/>
    </row>
    <row r="559" spans="2:25">
      <c r="B559"/>
      <c r="C559"/>
      <c r="D559"/>
      <c r="E559"/>
      <c r="F559"/>
      <c r="G559"/>
      <c r="H559"/>
      <c r="R559"/>
      <c r="S559"/>
      <c r="T559"/>
      <c r="U559"/>
      <c r="V559"/>
      <c r="W559"/>
      <c r="X559"/>
      <c r="Y559"/>
    </row>
    <row r="560" spans="2:25">
      <c r="B560"/>
      <c r="C560"/>
      <c r="D560"/>
      <c r="E560"/>
      <c r="F560"/>
      <c r="G560"/>
      <c r="H560"/>
      <c r="R560"/>
      <c r="S560"/>
      <c r="T560"/>
      <c r="U560"/>
      <c r="V560"/>
      <c r="W560"/>
      <c r="X560"/>
      <c r="Y560"/>
    </row>
    <row r="561" spans="2:25">
      <c r="B561"/>
      <c r="C561"/>
      <c r="D561"/>
      <c r="E561"/>
      <c r="F561"/>
      <c r="G561"/>
      <c r="H561"/>
      <c r="R561"/>
      <c r="S561"/>
      <c r="T561"/>
      <c r="U561"/>
      <c r="V561"/>
      <c r="W561"/>
      <c r="X561"/>
      <c r="Y561"/>
    </row>
    <row r="562" spans="2:25">
      <c r="B562"/>
      <c r="C562"/>
      <c r="D562"/>
      <c r="E562"/>
      <c r="F562"/>
      <c r="G562"/>
      <c r="H562"/>
      <c r="R562"/>
      <c r="S562"/>
      <c r="T562"/>
      <c r="U562"/>
      <c r="V562"/>
      <c r="W562"/>
      <c r="X562"/>
      <c r="Y562"/>
    </row>
    <row r="563" spans="2:25">
      <c r="B563"/>
      <c r="C563"/>
      <c r="D563"/>
      <c r="E563"/>
      <c r="F563"/>
      <c r="G563"/>
      <c r="H563"/>
      <c r="R563"/>
      <c r="S563"/>
      <c r="T563"/>
      <c r="U563"/>
      <c r="V563"/>
      <c r="W563"/>
      <c r="X563"/>
      <c r="Y563"/>
    </row>
    <row r="564" spans="2:25">
      <c r="B564"/>
      <c r="C564"/>
      <c r="D564"/>
      <c r="E564"/>
      <c r="F564"/>
      <c r="G564"/>
      <c r="H564"/>
      <c r="R564"/>
      <c r="S564"/>
      <c r="T564"/>
      <c r="U564"/>
      <c r="V564"/>
      <c r="W564"/>
      <c r="X564"/>
      <c r="Y564"/>
    </row>
    <row r="565" spans="2:25">
      <c r="B565"/>
      <c r="C565"/>
      <c r="D565"/>
      <c r="E565"/>
      <c r="F565"/>
      <c r="G565"/>
      <c r="H565"/>
      <c r="R565"/>
      <c r="S565"/>
      <c r="T565"/>
      <c r="U565"/>
      <c r="V565"/>
      <c r="W565"/>
      <c r="X565"/>
      <c r="Y565"/>
    </row>
    <row r="566" spans="2:25">
      <c r="B566"/>
      <c r="C566"/>
      <c r="D566"/>
      <c r="E566"/>
      <c r="F566"/>
      <c r="G566"/>
      <c r="H566"/>
      <c r="R566"/>
      <c r="S566"/>
      <c r="T566"/>
      <c r="U566"/>
      <c r="V566"/>
      <c r="W566"/>
      <c r="X566"/>
      <c r="Y566"/>
    </row>
    <row r="567" spans="2:25">
      <c r="B567"/>
      <c r="C567"/>
      <c r="D567"/>
      <c r="E567"/>
      <c r="F567"/>
      <c r="G567"/>
      <c r="H567"/>
      <c r="R567"/>
      <c r="S567"/>
      <c r="T567"/>
      <c r="U567"/>
      <c r="V567"/>
      <c r="W567"/>
      <c r="X567"/>
      <c r="Y567"/>
    </row>
    <row r="568" spans="2:25">
      <c r="B568"/>
      <c r="C568"/>
      <c r="D568"/>
      <c r="E568"/>
      <c r="F568"/>
      <c r="G568"/>
      <c r="H568"/>
      <c r="R568"/>
      <c r="S568"/>
      <c r="T568"/>
      <c r="U568"/>
      <c r="V568"/>
      <c r="W568"/>
      <c r="X568"/>
      <c r="Y568"/>
    </row>
    <row r="569" spans="2:25">
      <c r="B569"/>
      <c r="C569"/>
      <c r="D569"/>
      <c r="E569"/>
      <c r="F569"/>
      <c r="G569"/>
      <c r="H569"/>
      <c r="R569"/>
      <c r="S569"/>
      <c r="T569"/>
      <c r="U569"/>
      <c r="V569"/>
      <c r="W569"/>
      <c r="X569"/>
      <c r="Y569"/>
    </row>
    <row r="570" spans="2:25">
      <c r="B570"/>
      <c r="C570"/>
      <c r="D570"/>
      <c r="E570"/>
      <c r="F570"/>
      <c r="G570"/>
      <c r="H570"/>
      <c r="R570"/>
      <c r="S570"/>
      <c r="T570"/>
      <c r="U570"/>
      <c r="V570"/>
      <c r="W570"/>
      <c r="X570"/>
      <c r="Y570"/>
    </row>
    <row r="571" spans="2:25">
      <c r="B571"/>
      <c r="C571"/>
      <c r="D571"/>
      <c r="E571"/>
      <c r="F571"/>
      <c r="G571"/>
      <c r="H571"/>
      <c r="R571"/>
      <c r="S571"/>
      <c r="T571"/>
      <c r="U571"/>
      <c r="V571"/>
      <c r="W571"/>
      <c r="X571"/>
      <c r="Y571"/>
    </row>
    <row r="572" spans="2:25">
      <c r="B572"/>
      <c r="C572"/>
      <c r="D572"/>
      <c r="E572"/>
      <c r="F572"/>
      <c r="G572"/>
      <c r="H572"/>
      <c r="R572"/>
      <c r="S572"/>
      <c r="T572"/>
      <c r="U572"/>
      <c r="V572"/>
      <c r="W572"/>
      <c r="X572"/>
      <c r="Y572"/>
    </row>
    <row r="573" spans="2:25">
      <c r="B573"/>
      <c r="C573"/>
      <c r="D573"/>
      <c r="E573"/>
      <c r="F573"/>
      <c r="G573"/>
      <c r="H573"/>
      <c r="R573"/>
      <c r="S573"/>
      <c r="T573"/>
      <c r="U573"/>
      <c r="V573"/>
      <c r="W573"/>
      <c r="X573"/>
      <c r="Y573"/>
    </row>
    <row r="574" spans="2:25">
      <c r="B574"/>
      <c r="C574"/>
      <c r="D574"/>
      <c r="E574"/>
      <c r="F574"/>
      <c r="G574"/>
      <c r="H574"/>
      <c r="R574"/>
      <c r="S574"/>
      <c r="T574"/>
      <c r="U574"/>
      <c r="V574"/>
      <c r="W574"/>
      <c r="X574"/>
      <c r="Y574"/>
    </row>
    <row r="575" spans="2:25">
      <c r="B575"/>
      <c r="C575"/>
      <c r="D575"/>
      <c r="E575"/>
      <c r="F575"/>
      <c r="G575"/>
      <c r="H575"/>
      <c r="R575"/>
      <c r="S575"/>
      <c r="T575"/>
      <c r="U575"/>
      <c r="V575"/>
      <c r="W575"/>
      <c r="X575"/>
      <c r="Y575"/>
    </row>
    <row r="576" spans="2:25">
      <c r="B576"/>
      <c r="C576"/>
      <c r="D576"/>
      <c r="E576"/>
      <c r="F576"/>
      <c r="G576"/>
      <c r="H576"/>
      <c r="R576"/>
      <c r="S576"/>
      <c r="T576"/>
      <c r="U576"/>
      <c r="V576"/>
      <c r="W576"/>
      <c r="X576"/>
      <c r="Y576"/>
    </row>
    <row r="577" spans="2:25">
      <c r="B577"/>
      <c r="C577"/>
      <c r="D577"/>
      <c r="E577"/>
      <c r="F577"/>
      <c r="G577"/>
      <c r="H577"/>
      <c r="R577"/>
      <c r="S577"/>
      <c r="T577"/>
      <c r="U577"/>
      <c r="V577"/>
      <c r="W577"/>
      <c r="X577"/>
      <c r="Y577"/>
    </row>
    <row r="578" spans="2:25">
      <c r="B578"/>
      <c r="C578"/>
      <c r="D578"/>
      <c r="E578"/>
      <c r="F578"/>
      <c r="G578"/>
      <c r="H578"/>
      <c r="R578"/>
      <c r="S578"/>
      <c r="T578"/>
      <c r="U578"/>
      <c r="V578"/>
      <c r="W578"/>
      <c r="X578"/>
      <c r="Y578"/>
    </row>
    <row r="579" spans="2:25">
      <c r="B579"/>
      <c r="C579"/>
      <c r="D579"/>
      <c r="E579"/>
      <c r="F579"/>
      <c r="G579"/>
      <c r="H579"/>
      <c r="R579"/>
      <c r="S579"/>
      <c r="T579"/>
      <c r="U579"/>
      <c r="V579"/>
      <c r="W579"/>
      <c r="X579"/>
      <c r="Y579"/>
    </row>
    <row r="580" spans="2:25">
      <c r="B580"/>
      <c r="C580"/>
      <c r="D580"/>
      <c r="E580"/>
      <c r="F580"/>
      <c r="G580"/>
      <c r="H580"/>
      <c r="R580"/>
      <c r="S580"/>
      <c r="T580"/>
      <c r="U580"/>
      <c r="V580"/>
      <c r="W580"/>
      <c r="X580"/>
      <c r="Y580"/>
    </row>
    <row r="581" spans="2:25">
      <c r="B581"/>
      <c r="C581"/>
      <c r="D581"/>
      <c r="E581"/>
      <c r="F581"/>
      <c r="G581"/>
      <c r="H581"/>
      <c r="R581"/>
      <c r="S581"/>
      <c r="T581"/>
      <c r="U581"/>
      <c r="V581"/>
      <c r="W581"/>
      <c r="X581"/>
      <c r="Y581"/>
    </row>
    <row r="582" spans="2:25">
      <c r="B582"/>
      <c r="C582"/>
      <c r="D582"/>
      <c r="E582"/>
      <c r="F582"/>
      <c r="G582"/>
      <c r="H582"/>
      <c r="R582"/>
      <c r="S582"/>
      <c r="T582"/>
      <c r="U582"/>
      <c r="V582"/>
      <c r="W582"/>
      <c r="X582"/>
      <c r="Y582"/>
    </row>
    <row r="583" spans="2:25">
      <c r="B583"/>
      <c r="C583"/>
      <c r="D583"/>
      <c r="E583"/>
      <c r="F583"/>
      <c r="G583"/>
      <c r="H583"/>
      <c r="R583"/>
      <c r="S583"/>
      <c r="T583"/>
      <c r="U583"/>
      <c r="V583"/>
      <c r="W583"/>
      <c r="X583"/>
      <c r="Y583"/>
    </row>
    <row r="584" spans="2:25">
      <c r="B584"/>
      <c r="C584"/>
      <c r="D584"/>
      <c r="E584"/>
      <c r="F584"/>
      <c r="G584"/>
      <c r="H584"/>
      <c r="R584"/>
      <c r="S584"/>
      <c r="T584"/>
      <c r="U584"/>
      <c r="V584"/>
      <c r="W584"/>
      <c r="X584"/>
      <c r="Y584"/>
    </row>
    <row r="585" spans="2:25">
      <c r="B585"/>
      <c r="C585"/>
      <c r="D585"/>
      <c r="E585"/>
      <c r="F585"/>
      <c r="G585"/>
      <c r="H585"/>
      <c r="R585"/>
      <c r="S585"/>
      <c r="T585"/>
      <c r="U585"/>
      <c r="V585"/>
      <c r="W585"/>
      <c r="X585"/>
      <c r="Y585"/>
    </row>
    <row r="586" spans="2:25">
      <c r="B586"/>
      <c r="C586"/>
      <c r="D586"/>
      <c r="E586"/>
      <c r="F586"/>
      <c r="G586"/>
      <c r="H586"/>
      <c r="R586"/>
      <c r="S586"/>
      <c r="T586"/>
      <c r="U586"/>
      <c r="V586"/>
      <c r="W586"/>
      <c r="X586"/>
      <c r="Y586"/>
    </row>
    <row r="587" spans="2:25">
      <c r="B587"/>
      <c r="C587"/>
      <c r="D587"/>
      <c r="E587"/>
      <c r="F587"/>
      <c r="G587"/>
      <c r="H587"/>
      <c r="R587"/>
      <c r="S587"/>
      <c r="T587"/>
      <c r="U587"/>
      <c r="V587"/>
      <c r="W587"/>
      <c r="X587"/>
      <c r="Y587"/>
    </row>
    <row r="588" spans="2:25">
      <c r="B588"/>
      <c r="C588"/>
      <c r="D588"/>
      <c r="E588"/>
      <c r="F588"/>
      <c r="G588"/>
      <c r="H588"/>
      <c r="R588"/>
      <c r="S588"/>
      <c r="T588"/>
      <c r="U588"/>
      <c r="V588"/>
      <c r="W588"/>
      <c r="X588"/>
      <c r="Y588"/>
    </row>
    <row r="589" spans="2:25">
      <c r="B589"/>
      <c r="C589"/>
      <c r="D589"/>
      <c r="E589"/>
      <c r="F589"/>
      <c r="G589"/>
      <c r="H589"/>
      <c r="R589"/>
      <c r="S589"/>
      <c r="T589"/>
      <c r="U589"/>
      <c r="V589"/>
      <c r="W589"/>
      <c r="X589"/>
      <c r="Y589"/>
    </row>
    <row r="590" spans="2:25">
      <c r="B590"/>
      <c r="C590"/>
      <c r="D590"/>
      <c r="E590"/>
      <c r="F590"/>
      <c r="G590"/>
      <c r="H590"/>
      <c r="R590"/>
      <c r="S590"/>
      <c r="T590"/>
      <c r="U590"/>
      <c r="V590"/>
      <c r="W590"/>
      <c r="X590"/>
      <c r="Y590"/>
    </row>
    <row r="591" spans="2:25">
      <c r="B591"/>
      <c r="C591"/>
      <c r="D591"/>
      <c r="E591"/>
      <c r="F591"/>
      <c r="G591"/>
      <c r="H591"/>
      <c r="R591"/>
      <c r="S591"/>
      <c r="T591"/>
      <c r="U591"/>
      <c r="V591"/>
      <c r="W591"/>
      <c r="X591"/>
      <c r="Y591"/>
    </row>
    <row r="592" spans="2:25">
      <c r="B592"/>
      <c r="C592"/>
      <c r="D592"/>
      <c r="E592"/>
      <c r="F592"/>
      <c r="G592"/>
      <c r="H592"/>
      <c r="R592"/>
      <c r="S592"/>
      <c r="T592"/>
      <c r="U592"/>
      <c r="V592"/>
      <c r="W592"/>
      <c r="X592"/>
      <c r="Y592"/>
    </row>
    <row r="593" spans="2:25">
      <c r="B593"/>
      <c r="C593"/>
      <c r="D593"/>
      <c r="E593"/>
      <c r="F593"/>
      <c r="G593"/>
      <c r="H593"/>
      <c r="R593"/>
      <c r="S593"/>
      <c r="T593"/>
      <c r="U593"/>
      <c r="V593"/>
      <c r="W593"/>
      <c r="X593"/>
      <c r="Y593"/>
    </row>
    <row r="594" spans="2:25">
      <c r="B594"/>
      <c r="C594"/>
      <c r="D594"/>
      <c r="E594"/>
      <c r="F594"/>
      <c r="G594"/>
      <c r="H594"/>
      <c r="R594"/>
      <c r="S594"/>
      <c r="T594"/>
      <c r="U594"/>
      <c r="V594"/>
      <c r="W594"/>
      <c r="X594"/>
      <c r="Y594"/>
    </row>
    <row r="595" spans="2:25">
      <c r="B595"/>
      <c r="C595"/>
      <c r="D595"/>
      <c r="E595"/>
      <c r="F595"/>
      <c r="G595"/>
      <c r="H595"/>
      <c r="R595"/>
      <c r="S595"/>
      <c r="T595"/>
      <c r="U595"/>
      <c r="V595"/>
      <c r="W595"/>
      <c r="X595"/>
      <c r="Y595"/>
    </row>
    <row r="596" spans="2:25">
      <c r="B596"/>
      <c r="C596"/>
      <c r="D596"/>
      <c r="E596"/>
      <c r="F596"/>
      <c r="G596"/>
      <c r="H596"/>
      <c r="R596"/>
      <c r="S596"/>
      <c r="T596"/>
      <c r="U596"/>
      <c r="V596"/>
      <c r="W596"/>
      <c r="X596"/>
      <c r="Y596"/>
    </row>
    <row r="597" spans="2:25">
      <c r="B597"/>
      <c r="C597"/>
      <c r="D597"/>
      <c r="E597"/>
      <c r="F597"/>
      <c r="G597"/>
      <c r="H597"/>
      <c r="R597"/>
      <c r="S597"/>
      <c r="T597"/>
      <c r="U597"/>
      <c r="V597"/>
      <c r="W597"/>
      <c r="X597"/>
      <c r="Y597"/>
    </row>
    <row r="598" spans="2:25">
      <c r="B598"/>
      <c r="C598"/>
      <c r="D598"/>
      <c r="E598"/>
      <c r="F598"/>
      <c r="G598"/>
      <c r="H598"/>
      <c r="R598"/>
      <c r="S598"/>
      <c r="T598"/>
      <c r="U598"/>
      <c r="V598"/>
      <c r="W598"/>
      <c r="X598"/>
      <c r="Y598"/>
    </row>
    <row r="599" spans="2:25">
      <c r="B599"/>
      <c r="C599"/>
      <c r="D599"/>
      <c r="E599"/>
      <c r="F599"/>
      <c r="G599"/>
      <c r="H599"/>
      <c r="R599"/>
      <c r="S599"/>
      <c r="T599"/>
      <c r="U599"/>
      <c r="V599"/>
      <c r="W599"/>
      <c r="X599"/>
      <c r="Y599"/>
    </row>
    <row r="600" spans="2:25">
      <c r="B600"/>
      <c r="C600"/>
      <c r="D600"/>
      <c r="E600"/>
      <c r="F600"/>
      <c r="G600"/>
      <c r="H600"/>
      <c r="R600"/>
      <c r="S600"/>
      <c r="T600"/>
      <c r="U600"/>
      <c r="V600"/>
      <c r="W600"/>
      <c r="X600"/>
      <c r="Y600"/>
    </row>
    <row r="601" spans="2:25">
      <c r="B601"/>
      <c r="C601"/>
      <c r="D601"/>
      <c r="E601"/>
      <c r="F601"/>
      <c r="G601"/>
      <c r="H601"/>
      <c r="R601"/>
      <c r="S601"/>
      <c r="T601"/>
      <c r="U601"/>
      <c r="V601"/>
      <c r="W601"/>
      <c r="X601"/>
      <c r="Y601"/>
    </row>
    <row r="602" spans="2:25">
      <c r="B602"/>
      <c r="C602"/>
      <c r="D602"/>
      <c r="E602"/>
      <c r="F602"/>
      <c r="G602"/>
      <c r="H602"/>
      <c r="R602"/>
      <c r="S602"/>
      <c r="T602"/>
      <c r="U602"/>
      <c r="V602"/>
      <c r="W602"/>
      <c r="X602"/>
      <c r="Y602"/>
    </row>
    <row r="603" spans="2:25">
      <c r="B603"/>
      <c r="C603"/>
      <c r="D603"/>
      <c r="E603"/>
      <c r="F603"/>
      <c r="G603"/>
      <c r="H603"/>
      <c r="R603"/>
      <c r="S603"/>
      <c r="T603"/>
      <c r="U603"/>
      <c r="V603"/>
      <c r="W603"/>
      <c r="X603"/>
      <c r="Y603"/>
    </row>
    <row r="604" spans="2:25">
      <c r="B604"/>
      <c r="C604"/>
      <c r="D604"/>
      <c r="E604"/>
      <c r="F604"/>
      <c r="G604"/>
      <c r="H604"/>
      <c r="R604"/>
      <c r="S604"/>
      <c r="T604"/>
      <c r="U604"/>
      <c r="V604"/>
      <c r="W604"/>
      <c r="X604"/>
      <c r="Y604"/>
    </row>
    <row r="605" spans="2:25">
      <c r="B605"/>
      <c r="C605"/>
      <c r="D605"/>
      <c r="E605"/>
      <c r="F605"/>
      <c r="G605"/>
      <c r="H605"/>
      <c r="R605"/>
      <c r="S605"/>
      <c r="T605"/>
      <c r="U605"/>
      <c r="V605"/>
      <c r="W605"/>
      <c r="X605"/>
      <c r="Y605"/>
    </row>
    <row r="606" spans="2:25">
      <c r="B606"/>
      <c r="C606"/>
      <c r="D606"/>
      <c r="E606"/>
      <c r="F606"/>
      <c r="G606"/>
      <c r="H606"/>
      <c r="R606"/>
      <c r="S606"/>
      <c r="T606"/>
      <c r="U606"/>
      <c r="V606"/>
      <c r="W606"/>
      <c r="X606"/>
      <c r="Y606"/>
    </row>
    <row r="607" spans="2:25">
      <c r="B607"/>
      <c r="C607"/>
      <c r="D607"/>
      <c r="E607"/>
      <c r="F607"/>
      <c r="G607"/>
      <c r="H607"/>
      <c r="R607"/>
      <c r="S607"/>
      <c r="T607"/>
      <c r="U607"/>
      <c r="V607"/>
      <c r="W607"/>
      <c r="X607"/>
      <c r="Y607"/>
    </row>
    <row r="608" spans="2:25">
      <c r="B608"/>
      <c r="C608"/>
      <c r="D608"/>
      <c r="E608"/>
      <c r="F608"/>
      <c r="G608"/>
      <c r="H608"/>
      <c r="R608"/>
      <c r="S608"/>
      <c r="T608"/>
      <c r="U608"/>
      <c r="V608"/>
      <c r="W608"/>
      <c r="X608"/>
      <c r="Y608"/>
    </row>
    <row r="609" spans="2:25">
      <c r="B609"/>
      <c r="C609"/>
      <c r="D609"/>
      <c r="E609"/>
      <c r="F609"/>
      <c r="G609"/>
      <c r="H609"/>
      <c r="R609"/>
      <c r="S609"/>
      <c r="T609"/>
      <c r="U609"/>
      <c r="V609"/>
      <c r="W609"/>
      <c r="X609"/>
      <c r="Y609"/>
    </row>
    <row r="610" spans="2:25">
      <c r="B610"/>
      <c r="C610"/>
      <c r="D610"/>
      <c r="E610"/>
      <c r="F610"/>
      <c r="G610"/>
      <c r="H610"/>
      <c r="R610"/>
      <c r="S610"/>
      <c r="T610"/>
      <c r="U610"/>
      <c r="V610"/>
      <c r="W610"/>
      <c r="X610"/>
      <c r="Y610"/>
    </row>
    <row r="611" spans="2:25">
      <c r="B611"/>
      <c r="C611"/>
      <c r="D611"/>
      <c r="E611"/>
      <c r="F611"/>
      <c r="G611"/>
      <c r="H611"/>
      <c r="R611"/>
      <c r="S611"/>
      <c r="T611"/>
      <c r="U611"/>
      <c r="V611"/>
      <c r="W611"/>
      <c r="X611"/>
      <c r="Y611"/>
    </row>
    <row r="612" spans="2:25">
      <c r="B612"/>
      <c r="C612"/>
      <c r="D612"/>
      <c r="E612"/>
      <c r="F612"/>
      <c r="G612"/>
      <c r="H612"/>
      <c r="R612"/>
      <c r="S612"/>
      <c r="T612"/>
      <c r="U612"/>
      <c r="V612"/>
      <c r="W612"/>
      <c r="X612"/>
      <c r="Y612"/>
    </row>
    <row r="613" spans="2:25">
      <c r="B613"/>
      <c r="C613"/>
      <c r="D613"/>
      <c r="E613"/>
      <c r="F613"/>
      <c r="G613"/>
      <c r="H613"/>
      <c r="R613"/>
      <c r="S613"/>
      <c r="T613"/>
      <c r="U613"/>
      <c r="V613"/>
      <c r="W613"/>
      <c r="X613"/>
      <c r="Y613"/>
    </row>
    <row r="614" spans="2:25">
      <c r="B614"/>
      <c r="C614"/>
      <c r="D614"/>
      <c r="E614"/>
      <c r="F614"/>
      <c r="G614"/>
      <c r="H614"/>
      <c r="R614"/>
      <c r="S614"/>
      <c r="T614"/>
      <c r="U614"/>
      <c r="V614"/>
      <c r="W614"/>
      <c r="X614"/>
      <c r="Y614"/>
    </row>
    <row r="615" spans="2:25">
      <c r="B615"/>
      <c r="C615"/>
      <c r="D615"/>
      <c r="E615"/>
      <c r="F615"/>
      <c r="G615"/>
      <c r="H615"/>
      <c r="R615"/>
      <c r="S615"/>
      <c r="T615"/>
      <c r="U615"/>
      <c r="V615"/>
      <c r="W615"/>
      <c r="X615"/>
      <c r="Y615"/>
    </row>
    <row r="616" spans="2:25">
      <c r="B616"/>
      <c r="C616"/>
      <c r="D616"/>
      <c r="E616"/>
      <c r="F616"/>
      <c r="G616"/>
      <c r="H616"/>
      <c r="R616"/>
      <c r="S616"/>
      <c r="T616"/>
      <c r="U616"/>
      <c r="V616"/>
      <c r="W616"/>
      <c r="X616"/>
      <c r="Y616"/>
    </row>
    <row r="617" spans="2:25">
      <c r="B617"/>
      <c r="C617"/>
      <c r="D617"/>
      <c r="E617"/>
      <c r="F617"/>
      <c r="G617"/>
      <c r="H617"/>
      <c r="R617"/>
      <c r="S617"/>
      <c r="T617"/>
      <c r="U617"/>
      <c r="V617"/>
      <c r="W617"/>
      <c r="X617"/>
      <c r="Y617"/>
    </row>
    <row r="618" spans="2:25">
      <c r="B618"/>
      <c r="C618"/>
      <c r="D618"/>
      <c r="E618"/>
      <c r="F618"/>
      <c r="G618"/>
      <c r="H618"/>
      <c r="R618"/>
      <c r="S618"/>
      <c r="T618"/>
      <c r="U618"/>
      <c r="V618"/>
      <c r="W618"/>
      <c r="X618"/>
      <c r="Y618"/>
    </row>
    <row r="619" spans="2:25">
      <c r="B619"/>
      <c r="C619"/>
      <c r="D619"/>
      <c r="E619"/>
      <c r="F619"/>
      <c r="G619"/>
      <c r="H619"/>
      <c r="R619"/>
      <c r="S619"/>
      <c r="T619"/>
      <c r="U619"/>
      <c r="V619"/>
      <c r="W619"/>
      <c r="X619"/>
      <c r="Y619"/>
    </row>
    <row r="620" spans="2:25">
      <c r="B620"/>
      <c r="C620"/>
      <c r="D620"/>
      <c r="E620"/>
      <c r="F620"/>
      <c r="G620"/>
      <c r="H620"/>
      <c r="R620"/>
      <c r="S620"/>
      <c r="T620"/>
      <c r="U620"/>
      <c r="V620"/>
      <c r="W620"/>
      <c r="X620"/>
      <c r="Y620"/>
    </row>
    <row r="621" spans="2:25">
      <c r="B621"/>
      <c r="C621"/>
      <c r="D621"/>
      <c r="E621"/>
      <c r="F621"/>
      <c r="G621"/>
      <c r="H621"/>
      <c r="R621"/>
      <c r="S621"/>
      <c r="T621"/>
      <c r="U621"/>
      <c r="V621"/>
      <c r="W621"/>
      <c r="X621"/>
      <c r="Y621"/>
    </row>
    <row r="622" spans="2:25">
      <c r="B622"/>
      <c r="C622"/>
      <c r="D622"/>
      <c r="E622"/>
      <c r="F622"/>
      <c r="G622"/>
      <c r="H622"/>
      <c r="R622"/>
      <c r="S622"/>
      <c r="T622"/>
      <c r="U622"/>
      <c r="V622"/>
      <c r="W622"/>
      <c r="X622"/>
      <c r="Y622"/>
    </row>
    <row r="623" spans="2:25">
      <c r="B623"/>
      <c r="C623"/>
      <c r="D623"/>
      <c r="E623"/>
      <c r="F623"/>
      <c r="G623"/>
      <c r="H623"/>
      <c r="R623"/>
      <c r="S623"/>
      <c r="T623"/>
      <c r="U623"/>
      <c r="V623"/>
      <c r="W623"/>
      <c r="X623"/>
      <c r="Y623"/>
    </row>
    <row r="624" spans="2:25">
      <c r="B624"/>
      <c r="C624"/>
      <c r="D624"/>
      <c r="E624"/>
      <c r="F624"/>
      <c r="G624"/>
      <c r="H624"/>
      <c r="R624"/>
      <c r="S624"/>
      <c r="T624"/>
      <c r="U624"/>
      <c r="V624"/>
      <c r="W624"/>
      <c r="X624"/>
      <c r="Y624"/>
    </row>
    <row r="625" spans="2:25">
      <c r="B625"/>
      <c r="C625"/>
      <c r="D625"/>
      <c r="E625"/>
      <c r="F625"/>
      <c r="G625"/>
      <c r="H625"/>
      <c r="R625"/>
      <c r="S625"/>
      <c r="T625"/>
      <c r="U625"/>
      <c r="V625"/>
      <c r="W625"/>
      <c r="X625"/>
      <c r="Y625"/>
    </row>
    <row r="626" spans="2:25">
      <c r="B626"/>
      <c r="C626"/>
      <c r="D626"/>
      <c r="E626"/>
      <c r="F626"/>
      <c r="G626"/>
      <c r="H626"/>
      <c r="R626"/>
      <c r="S626"/>
      <c r="T626"/>
      <c r="U626"/>
      <c r="V626"/>
      <c r="W626"/>
      <c r="X626"/>
      <c r="Y626"/>
    </row>
    <row r="627" spans="2:25">
      <c r="B627"/>
      <c r="C627"/>
      <c r="D627"/>
      <c r="E627"/>
      <c r="F627"/>
      <c r="G627"/>
      <c r="H627"/>
      <c r="R627"/>
      <c r="S627"/>
      <c r="T627"/>
      <c r="U627"/>
      <c r="V627"/>
      <c r="W627"/>
      <c r="X627"/>
      <c r="Y627"/>
    </row>
    <row r="628" spans="2:25">
      <c r="B628"/>
      <c r="C628"/>
      <c r="D628"/>
      <c r="E628"/>
      <c r="F628"/>
      <c r="G628"/>
      <c r="H628"/>
      <c r="R628"/>
      <c r="S628"/>
      <c r="T628"/>
      <c r="U628"/>
      <c r="V628"/>
      <c r="W628"/>
      <c r="X628"/>
      <c r="Y628"/>
    </row>
    <row r="629" spans="2:25">
      <c r="B629"/>
      <c r="C629"/>
      <c r="D629"/>
      <c r="E629"/>
      <c r="F629"/>
      <c r="G629"/>
      <c r="H629"/>
      <c r="R629"/>
      <c r="S629"/>
      <c r="T629"/>
      <c r="U629"/>
      <c r="V629"/>
      <c r="W629"/>
      <c r="X629"/>
      <c r="Y629"/>
    </row>
    <row r="630" spans="2:25">
      <c r="B630"/>
      <c r="C630"/>
      <c r="D630"/>
      <c r="E630"/>
      <c r="F630"/>
      <c r="G630"/>
      <c r="H630"/>
      <c r="R630"/>
      <c r="S630"/>
      <c r="T630"/>
      <c r="U630"/>
      <c r="V630"/>
      <c r="W630"/>
      <c r="X630"/>
      <c r="Y630"/>
    </row>
    <row r="631" spans="2:25">
      <c r="B631"/>
      <c r="C631"/>
      <c r="D631"/>
      <c r="E631"/>
      <c r="F631"/>
      <c r="G631"/>
      <c r="H631"/>
      <c r="R631"/>
      <c r="S631"/>
      <c r="T631"/>
      <c r="U631"/>
      <c r="V631"/>
      <c r="W631"/>
      <c r="X631"/>
      <c r="Y631"/>
    </row>
    <row r="632" spans="2:25">
      <c r="B632"/>
      <c r="C632"/>
      <c r="D632"/>
      <c r="E632"/>
      <c r="F632"/>
      <c r="G632"/>
      <c r="H632"/>
      <c r="R632"/>
      <c r="S632"/>
      <c r="T632"/>
      <c r="U632"/>
      <c r="V632"/>
      <c r="W632"/>
      <c r="X632"/>
      <c r="Y632"/>
    </row>
    <row r="633" spans="2:25">
      <c r="B633"/>
      <c r="C633"/>
      <c r="D633"/>
      <c r="E633"/>
      <c r="F633"/>
      <c r="G633"/>
      <c r="H633"/>
      <c r="R633"/>
      <c r="S633"/>
      <c r="T633"/>
      <c r="U633"/>
      <c r="V633"/>
      <c r="W633"/>
      <c r="X633"/>
      <c r="Y633"/>
    </row>
    <row r="634" spans="2:25">
      <c r="B634"/>
      <c r="C634"/>
      <c r="D634"/>
      <c r="E634"/>
      <c r="F634"/>
      <c r="G634"/>
      <c r="H634"/>
      <c r="R634"/>
      <c r="S634"/>
      <c r="T634"/>
      <c r="U634"/>
      <c r="V634"/>
      <c r="W634"/>
      <c r="X634"/>
      <c r="Y634"/>
    </row>
    <row r="635" spans="2:25">
      <c r="B635"/>
      <c r="C635"/>
      <c r="D635"/>
      <c r="E635"/>
      <c r="F635"/>
      <c r="G635"/>
      <c r="H635"/>
      <c r="R635"/>
      <c r="S635"/>
      <c r="T635"/>
      <c r="U635"/>
      <c r="V635"/>
      <c r="W635"/>
      <c r="X635"/>
      <c r="Y635"/>
    </row>
    <row r="636" spans="2:25">
      <c r="B636"/>
      <c r="C636"/>
      <c r="D636"/>
      <c r="E636"/>
      <c r="F636"/>
      <c r="G636"/>
      <c r="H636"/>
      <c r="R636"/>
      <c r="S636"/>
      <c r="T636"/>
      <c r="U636"/>
      <c r="V636"/>
      <c r="W636"/>
      <c r="X636"/>
      <c r="Y636"/>
    </row>
    <row r="637" spans="2:25">
      <c r="B637"/>
      <c r="C637"/>
      <c r="D637"/>
      <c r="E637"/>
      <c r="F637"/>
      <c r="G637"/>
      <c r="H637"/>
      <c r="R637"/>
      <c r="S637"/>
      <c r="T637"/>
      <c r="U637"/>
      <c r="V637"/>
      <c r="W637"/>
      <c r="X637"/>
      <c r="Y637"/>
    </row>
    <row r="638" spans="2:25">
      <c r="B638"/>
      <c r="C638"/>
      <c r="D638"/>
      <c r="E638"/>
      <c r="F638"/>
      <c r="G638"/>
      <c r="H638"/>
      <c r="R638"/>
      <c r="S638"/>
      <c r="T638"/>
      <c r="U638"/>
      <c r="V638"/>
      <c r="W638"/>
      <c r="X638"/>
      <c r="Y638"/>
    </row>
    <row r="639" spans="2:25">
      <c r="B639"/>
      <c r="C639"/>
      <c r="D639"/>
      <c r="E639"/>
      <c r="F639"/>
      <c r="G639"/>
      <c r="H639"/>
      <c r="R639"/>
      <c r="S639"/>
      <c r="T639"/>
      <c r="U639"/>
      <c r="V639"/>
      <c r="W639"/>
      <c r="X639"/>
      <c r="Y639"/>
    </row>
    <row r="640" spans="2:25">
      <c r="B640"/>
      <c r="C640"/>
      <c r="D640"/>
      <c r="E640"/>
      <c r="F640"/>
      <c r="G640"/>
      <c r="H640"/>
      <c r="R640"/>
      <c r="S640"/>
      <c r="T640"/>
      <c r="U640"/>
      <c r="V640"/>
      <c r="W640"/>
      <c r="X640"/>
      <c r="Y640"/>
    </row>
    <row r="641" spans="2:25">
      <c r="B641"/>
      <c r="C641"/>
      <c r="D641"/>
      <c r="E641"/>
      <c r="F641"/>
      <c r="G641"/>
      <c r="H641"/>
      <c r="R641"/>
      <c r="S641"/>
      <c r="T641"/>
      <c r="U641"/>
      <c r="V641"/>
      <c r="W641"/>
      <c r="X641"/>
      <c r="Y641"/>
    </row>
    <row r="642" spans="2:25">
      <c r="B642"/>
      <c r="C642"/>
      <c r="D642"/>
      <c r="E642"/>
      <c r="F642"/>
      <c r="G642"/>
      <c r="H642"/>
      <c r="R642"/>
      <c r="S642"/>
      <c r="T642"/>
      <c r="U642"/>
      <c r="V642"/>
      <c r="W642"/>
      <c r="X642"/>
      <c r="Y642"/>
    </row>
    <row r="643" spans="2:25">
      <c r="B643"/>
      <c r="C643"/>
      <c r="D643"/>
      <c r="E643"/>
      <c r="F643"/>
      <c r="G643"/>
      <c r="H643"/>
      <c r="R643"/>
      <c r="S643"/>
      <c r="T643"/>
      <c r="U643"/>
      <c r="V643"/>
      <c r="W643"/>
      <c r="X643"/>
      <c r="Y643"/>
    </row>
    <row r="644" spans="2:25">
      <c r="B644"/>
      <c r="C644"/>
      <c r="D644"/>
      <c r="E644"/>
      <c r="F644"/>
      <c r="G644"/>
      <c r="H644"/>
      <c r="R644"/>
      <c r="S644"/>
      <c r="T644"/>
      <c r="U644"/>
      <c r="V644"/>
      <c r="W644"/>
      <c r="X644"/>
      <c r="Y644"/>
    </row>
    <row r="645" spans="2:25">
      <c r="B645"/>
      <c r="C645"/>
      <c r="D645"/>
      <c r="E645"/>
      <c r="F645"/>
      <c r="G645"/>
      <c r="H645"/>
      <c r="R645"/>
      <c r="S645"/>
      <c r="T645"/>
      <c r="U645"/>
      <c r="V645"/>
      <c r="W645"/>
      <c r="X645"/>
      <c r="Y645"/>
    </row>
    <row r="646" spans="2:25">
      <c r="B646"/>
      <c r="C646"/>
      <c r="D646"/>
      <c r="E646"/>
      <c r="F646"/>
      <c r="G646"/>
      <c r="H646"/>
      <c r="R646"/>
      <c r="S646"/>
      <c r="T646"/>
      <c r="U646"/>
      <c r="V646"/>
      <c r="W646"/>
      <c r="X646"/>
      <c r="Y646"/>
    </row>
    <row r="647" spans="2:25">
      <c r="B647"/>
      <c r="C647"/>
      <c r="D647"/>
      <c r="E647"/>
      <c r="F647"/>
      <c r="G647"/>
      <c r="H647"/>
      <c r="R647"/>
      <c r="S647"/>
      <c r="T647"/>
      <c r="U647"/>
      <c r="V647"/>
      <c r="W647"/>
      <c r="X647"/>
      <c r="Y647"/>
    </row>
    <row r="648" spans="2:25">
      <c r="B648"/>
      <c r="C648"/>
      <c r="D648"/>
      <c r="E648"/>
      <c r="F648"/>
      <c r="G648"/>
      <c r="H648"/>
      <c r="R648"/>
      <c r="S648"/>
      <c r="T648"/>
      <c r="U648"/>
      <c r="V648"/>
      <c r="W648"/>
      <c r="X648"/>
      <c r="Y648"/>
    </row>
    <row r="649" spans="2:25">
      <c r="B649"/>
      <c r="C649"/>
      <c r="D649"/>
      <c r="E649"/>
      <c r="F649"/>
      <c r="G649"/>
      <c r="H649"/>
      <c r="R649"/>
      <c r="S649"/>
      <c r="T649"/>
      <c r="U649"/>
      <c r="V649"/>
      <c r="W649"/>
      <c r="X649"/>
      <c r="Y649"/>
    </row>
    <row r="650" spans="2:25">
      <c r="B650"/>
      <c r="C650"/>
      <c r="D650"/>
      <c r="E650"/>
      <c r="F650"/>
      <c r="G650"/>
      <c r="H650"/>
      <c r="R650"/>
      <c r="S650"/>
      <c r="T650"/>
      <c r="U650"/>
      <c r="V650"/>
      <c r="W650"/>
      <c r="X650"/>
      <c r="Y650"/>
    </row>
    <row r="651" spans="2:25">
      <c r="B651"/>
      <c r="C651"/>
      <c r="D651"/>
      <c r="E651"/>
      <c r="F651"/>
      <c r="G651"/>
      <c r="H651"/>
      <c r="R651"/>
      <c r="S651"/>
      <c r="T651"/>
      <c r="U651"/>
      <c r="V651"/>
      <c r="W651"/>
      <c r="X651"/>
      <c r="Y651"/>
    </row>
    <row r="652" spans="2:25">
      <c r="B652"/>
      <c r="C652"/>
      <c r="D652"/>
      <c r="E652"/>
      <c r="F652"/>
      <c r="G652"/>
      <c r="H652"/>
      <c r="R652"/>
      <c r="S652"/>
      <c r="T652"/>
      <c r="U652"/>
      <c r="V652"/>
      <c r="W652"/>
      <c r="X652"/>
      <c r="Y652"/>
    </row>
    <row r="653" spans="2:25">
      <c r="B653"/>
      <c r="C653"/>
      <c r="D653"/>
      <c r="E653"/>
      <c r="F653"/>
      <c r="G653"/>
      <c r="H653"/>
      <c r="R653"/>
      <c r="S653"/>
      <c r="T653"/>
      <c r="U653"/>
      <c r="V653"/>
      <c r="W653"/>
      <c r="X653"/>
      <c r="Y653"/>
    </row>
    <row r="654" spans="2:25">
      <c r="B654"/>
      <c r="C654"/>
      <c r="D654"/>
      <c r="E654"/>
      <c r="F654"/>
      <c r="G654"/>
      <c r="H654"/>
      <c r="R654"/>
      <c r="S654"/>
      <c r="T654"/>
      <c r="U654"/>
      <c r="V654"/>
      <c r="W654"/>
      <c r="X654"/>
      <c r="Y654"/>
    </row>
    <row r="655" spans="2:25">
      <c r="B655"/>
      <c r="C655"/>
      <c r="D655"/>
      <c r="E655"/>
      <c r="F655"/>
      <c r="G655"/>
      <c r="H655"/>
      <c r="R655"/>
      <c r="S655"/>
      <c r="T655"/>
      <c r="U655"/>
      <c r="V655"/>
      <c r="W655"/>
      <c r="X655"/>
      <c r="Y655"/>
    </row>
    <row r="656" spans="2:25">
      <c r="B656"/>
      <c r="C656"/>
      <c r="D656"/>
      <c r="E656"/>
      <c r="F656"/>
      <c r="G656"/>
      <c r="H656"/>
      <c r="R656"/>
      <c r="S656"/>
      <c r="T656"/>
      <c r="U656"/>
      <c r="V656"/>
      <c r="W656"/>
      <c r="X656"/>
      <c r="Y656"/>
    </row>
    <row r="657" spans="2:25">
      <c r="B657"/>
      <c r="C657"/>
      <c r="D657"/>
      <c r="E657"/>
      <c r="F657"/>
      <c r="G657"/>
      <c r="H657"/>
      <c r="R657"/>
      <c r="S657"/>
      <c r="T657"/>
      <c r="U657"/>
      <c r="V657"/>
      <c r="W657"/>
      <c r="X657"/>
      <c r="Y657"/>
    </row>
    <row r="658" spans="2:25">
      <c r="B658"/>
      <c r="C658"/>
      <c r="D658"/>
      <c r="E658"/>
      <c r="F658"/>
      <c r="G658"/>
      <c r="H658"/>
      <c r="R658"/>
      <c r="S658"/>
      <c r="T658"/>
      <c r="U658"/>
      <c r="V658"/>
      <c r="W658"/>
      <c r="X658"/>
      <c r="Y658"/>
    </row>
    <row r="659" spans="2:25">
      <c r="B659"/>
      <c r="C659"/>
      <c r="D659"/>
      <c r="E659"/>
      <c r="F659"/>
      <c r="G659"/>
      <c r="H659"/>
      <c r="R659"/>
      <c r="S659"/>
      <c r="T659"/>
      <c r="U659"/>
      <c r="V659"/>
      <c r="W659"/>
      <c r="X659"/>
      <c r="Y659"/>
    </row>
    <row r="660" spans="2:25">
      <c r="B660"/>
      <c r="C660"/>
      <c r="D660"/>
      <c r="E660"/>
      <c r="F660"/>
      <c r="G660"/>
      <c r="H660"/>
      <c r="R660"/>
      <c r="S660"/>
      <c r="T660"/>
      <c r="U660"/>
      <c r="V660"/>
      <c r="W660"/>
      <c r="X660"/>
      <c r="Y660"/>
    </row>
    <row r="661" spans="2:25">
      <c r="B661"/>
      <c r="C661"/>
      <c r="D661"/>
      <c r="E661"/>
      <c r="F661"/>
      <c r="G661"/>
      <c r="H661"/>
      <c r="R661"/>
      <c r="S661"/>
      <c r="T661"/>
      <c r="U661"/>
      <c r="V661"/>
      <c r="W661"/>
      <c r="X661"/>
      <c r="Y661"/>
    </row>
    <row r="662" spans="2:25">
      <c r="B662"/>
      <c r="C662"/>
      <c r="D662"/>
      <c r="E662"/>
      <c r="F662"/>
      <c r="G662"/>
      <c r="H662"/>
      <c r="R662"/>
      <c r="S662"/>
      <c r="T662"/>
      <c r="U662"/>
      <c r="V662"/>
      <c r="W662"/>
      <c r="X662"/>
      <c r="Y662"/>
    </row>
    <row r="663" spans="2:25">
      <c r="B663"/>
      <c r="C663"/>
      <c r="D663"/>
      <c r="E663"/>
      <c r="F663"/>
      <c r="G663"/>
      <c r="H663"/>
      <c r="R663"/>
      <c r="S663"/>
      <c r="T663"/>
      <c r="U663"/>
      <c r="V663"/>
      <c r="W663"/>
      <c r="X663"/>
      <c r="Y663"/>
    </row>
    <row r="664" spans="2:25">
      <c r="B664"/>
      <c r="C664"/>
      <c r="D664"/>
      <c r="E664"/>
      <c r="F664"/>
      <c r="G664"/>
      <c r="H664"/>
      <c r="R664"/>
      <c r="S664"/>
      <c r="T664"/>
      <c r="U664"/>
      <c r="V664"/>
      <c r="W664"/>
      <c r="X664"/>
      <c r="Y664"/>
    </row>
    <row r="665" spans="2:25">
      <c r="B665"/>
      <c r="C665"/>
      <c r="D665"/>
      <c r="E665"/>
      <c r="F665"/>
      <c r="G665"/>
      <c r="H665"/>
      <c r="R665"/>
      <c r="S665"/>
      <c r="T665"/>
      <c r="U665"/>
      <c r="V665"/>
      <c r="W665"/>
      <c r="X665"/>
      <c r="Y665"/>
    </row>
    <row r="666" spans="2:25">
      <c r="B666"/>
      <c r="C666"/>
      <c r="D666"/>
      <c r="E666"/>
      <c r="F666"/>
      <c r="G666"/>
      <c r="H666"/>
      <c r="R666"/>
      <c r="S666"/>
      <c r="T666"/>
      <c r="U666"/>
      <c r="V666"/>
      <c r="W666"/>
      <c r="X666"/>
      <c r="Y666"/>
    </row>
    <row r="667" spans="2:25">
      <c r="B667"/>
      <c r="C667"/>
      <c r="D667"/>
      <c r="E667"/>
      <c r="F667"/>
      <c r="G667"/>
      <c r="H667"/>
      <c r="R667"/>
      <c r="S667"/>
      <c r="T667"/>
      <c r="U667"/>
      <c r="V667"/>
      <c r="W667"/>
      <c r="X667"/>
      <c r="Y667"/>
    </row>
    <row r="668" spans="2:25">
      <c r="B668"/>
      <c r="C668"/>
      <c r="D668"/>
      <c r="E668"/>
      <c r="F668"/>
      <c r="G668"/>
      <c r="H668"/>
      <c r="R668"/>
      <c r="S668"/>
      <c r="T668"/>
      <c r="U668"/>
      <c r="V668"/>
      <c r="W668"/>
      <c r="X668"/>
      <c r="Y668"/>
    </row>
    <row r="669" spans="2:25">
      <c r="B669"/>
      <c r="C669"/>
      <c r="D669"/>
      <c r="E669"/>
      <c r="F669"/>
      <c r="G669"/>
      <c r="H669"/>
      <c r="R669"/>
      <c r="S669"/>
      <c r="T669"/>
      <c r="U669"/>
      <c r="V669"/>
      <c r="W669"/>
      <c r="X669"/>
      <c r="Y669"/>
    </row>
    <row r="670" spans="2:25">
      <c r="B670"/>
      <c r="C670"/>
      <c r="D670"/>
      <c r="E670"/>
      <c r="F670"/>
      <c r="G670"/>
      <c r="H670"/>
      <c r="R670"/>
      <c r="S670"/>
      <c r="T670"/>
      <c r="U670"/>
      <c r="V670"/>
      <c r="W670"/>
      <c r="X670"/>
      <c r="Y670"/>
    </row>
    <row r="671" spans="2:25">
      <c r="B671"/>
      <c r="C671"/>
      <c r="D671"/>
      <c r="E671"/>
      <c r="F671"/>
      <c r="G671"/>
      <c r="H671"/>
      <c r="R671"/>
      <c r="S671"/>
      <c r="T671"/>
      <c r="U671"/>
      <c r="V671"/>
      <c r="W671"/>
      <c r="X671"/>
      <c r="Y671"/>
    </row>
    <row r="672" spans="2:25">
      <c r="B672"/>
      <c r="C672"/>
      <c r="D672"/>
      <c r="E672"/>
      <c r="F672"/>
      <c r="G672"/>
      <c r="H672"/>
      <c r="R672"/>
      <c r="S672"/>
      <c r="T672"/>
      <c r="U672"/>
      <c r="V672"/>
      <c r="W672"/>
      <c r="X672"/>
      <c r="Y672"/>
    </row>
    <row r="673" spans="2:25">
      <c r="B673"/>
      <c r="C673"/>
      <c r="D673"/>
      <c r="E673"/>
      <c r="F673"/>
      <c r="G673"/>
      <c r="H673"/>
      <c r="R673"/>
      <c r="S673"/>
      <c r="T673"/>
      <c r="U673"/>
      <c r="V673"/>
      <c r="W673"/>
      <c r="X673"/>
      <c r="Y673"/>
    </row>
    <row r="674" spans="2:25">
      <c r="B674"/>
      <c r="C674"/>
      <c r="D674"/>
      <c r="E674"/>
      <c r="F674"/>
      <c r="G674"/>
      <c r="H674"/>
      <c r="R674"/>
      <c r="S674"/>
      <c r="T674"/>
      <c r="U674"/>
      <c r="V674"/>
      <c r="W674"/>
      <c r="X674"/>
      <c r="Y674"/>
    </row>
    <row r="675" spans="2:25">
      <c r="B675"/>
      <c r="C675"/>
      <c r="D675"/>
      <c r="E675"/>
      <c r="F675"/>
      <c r="G675"/>
      <c r="H675"/>
      <c r="R675"/>
      <c r="S675"/>
      <c r="T675"/>
      <c r="U675"/>
      <c r="V675"/>
      <c r="W675"/>
      <c r="X675"/>
      <c r="Y675"/>
    </row>
    <row r="676" spans="2:25">
      <c r="B676"/>
      <c r="C676"/>
      <c r="D676"/>
      <c r="E676"/>
      <c r="F676"/>
      <c r="G676"/>
      <c r="H676"/>
      <c r="R676"/>
      <c r="S676"/>
      <c r="T676"/>
      <c r="U676"/>
      <c r="V676"/>
      <c r="W676"/>
      <c r="X676"/>
      <c r="Y676"/>
    </row>
    <row r="677" spans="2:25">
      <c r="B677"/>
      <c r="C677"/>
      <c r="D677"/>
      <c r="E677"/>
      <c r="F677"/>
      <c r="G677"/>
      <c r="H677"/>
      <c r="R677"/>
      <c r="S677"/>
      <c r="T677"/>
      <c r="U677"/>
      <c r="V677"/>
      <c r="W677"/>
      <c r="X677"/>
      <c r="Y677"/>
    </row>
    <row r="678" spans="2:25">
      <c r="B678"/>
      <c r="C678"/>
      <c r="D678"/>
      <c r="E678"/>
      <c r="F678"/>
      <c r="G678"/>
      <c r="H678"/>
      <c r="R678"/>
      <c r="S678"/>
      <c r="T678"/>
      <c r="U678"/>
      <c r="V678"/>
      <c r="W678"/>
      <c r="X678"/>
      <c r="Y678"/>
    </row>
    <row r="679" spans="2:25">
      <c r="B679"/>
      <c r="C679"/>
      <c r="D679"/>
      <c r="E679"/>
      <c r="F679"/>
      <c r="G679"/>
      <c r="H679"/>
      <c r="R679"/>
      <c r="S679"/>
      <c r="T679"/>
      <c r="U679"/>
      <c r="V679"/>
      <c r="W679"/>
      <c r="X679"/>
      <c r="Y679"/>
    </row>
    <row r="680" spans="2:25">
      <c r="B680"/>
      <c r="C680"/>
      <c r="D680"/>
      <c r="E680"/>
      <c r="F680"/>
      <c r="G680"/>
      <c r="H680"/>
      <c r="R680"/>
      <c r="S680"/>
      <c r="T680"/>
      <c r="U680"/>
      <c r="V680"/>
      <c r="W680"/>
      <c r="X680"/>
      <c r="Y680"/>
    </row>
    <row r="681" spans="2:25">
      <c r="B681"/>
      <c r="C681"/>
      <c r="D681"/>
      <c r="E681"/>
      <c r="F681"/>
      <c r="G681"/>
      <c r="H681"/>
      <c r="R681"/>
      <c r="S681"/>
      <c r="T681"/>
      <c r="U681"/>
      <c r="V681"/>
      <c r="W681"/>
      <c r="X681"/>
      <c r="Y681"/>
    </row>
    <row r="682" spans="2:25">
      <c r="B682"/>
      <c r="C682"/>
      <c r="D682"/>
      <c r="E682"/>
      <c r="F682"/>
      <c r="G682"/>
      <c r="H682"/>
      <c r="R682"/>
      <c r="S682"/>
      <c r="T682"/>
      <c r="U682"/>
      <c r="V682"/>
      <c r="W682"/>
      <c r="X682"/>
      <c r="Y682"/>
    </row>
    <row r="683" spans="2:25">
      <c r="B683"/>
      <c r="C683"/>
      <c r="D683"/>
      <c r="E683"/>
      <c r="F683"/>
      <c r="G683"/>
      <c r="H683"/>
      <c r="R683"/>
      <c r="S683"/>
      <c r="T683"/>
      <c r="U683"/>
      <c r="V683"/>
      <c r="W683"/>
      <c r="X683"/>
      <c r="Y683"/>
    </row>
    <row r="684" spans="2:25">
      <c r="B684"/>
      <c r="C684"/>
      <c r="D684"/>
      <c r="E684"/>
      <c r="F684"/>
      <c r="G684"/>
      <c r="H684"/>
      <c r="R684"/>
      <c r="S684"/>
      <c r="T684"/>
      <c r="U684"/>
      <c r="V684"/>
      <c r="W684"/>
      <c r="X684"/>
      <c r="Y684"/>
    </row>
    <row r="685" spans="2:25">
      <c r="B685"/>
      <c r="C685"/>
      <c r="D685"/>
      <c r="E685"/>
      <c r="F685"/>
      <c r="G685"/>
      <c r="H685"/>
      <c r="R685"/>
      <c r="S685"/>
      <c r="T685"/>
      <c r="U685"/>
      <c r="V685"/>
      <c r="W685"/>
      <c r="X685"/>
      <c r="Y685"/>
    </row>
    <row r="686" spans="2:25">
      <c r="B686"/>
      <c r="C686"/>
      <c r="D686"/>
      <c r="E686"/>
      <c r="F686"/>
      <c r="G686"/>
      <c r="H686"/>
      <c r="R686"/>
      <c r="S686"/>
      <c r="T686"/>
      <c r="U686"/>
      <c r="V686"/>
      <c r="W686"/>
      <c r="X686"/>
      <c r="Y686"/>
    </row>
    <row r="687" spans="2:25">
      <c r="B687"/>
      <c r="C687"/>
      <c r="D687"/>
      <c r="E687"/>
      <c r="F687"/>
      <c r="G687"/>
      <c r="H687"/>
      <c r="R687"/>
      <c r="S687"/>
      <c r="T687"/>
      <c r="U687"/>
      <c r="V687"/>
      <c r="W687"/>
      <c r="X687"/>
      <c r="Y687"/>
    </row>
    <row r="688" spans="2:25">
      <c r="B688"/>
      <c r="C688"/>
      <c r="D688"/>
      <c r="E688"/>
      <c r="F688"/>
      <c r="G688"/>
      <c r="H688"/>
      <c r="R688"/>
      <c r="S688"/>
      <c r="T688"/>
      <c r="U688"/>
      <c r="V688"/>
      <c r="W688"/>
      <c r="X688"/>
      <c r="Y688"/>
    </row>
    <row r="689" spans="2:25">
      <c r="B689"/>
      <c r="C689"/>
      <c r="D689"/>
      <c r="E689"/>
      <c r="F689"/>
      <c r="G689"/>
      <c r="H689"/>
      <c r="R689"/>
      <c r="S689"/>
      <c r="T689"/>
      <c r="U689"/>
      <c r="V689"/>
      <c r="W689"/>
      <c r="X689"/>
      <c r="Y689"/>
    </row>
    <row r="690" spans="2:25">
      <c r="B690"/>
      <c r="C690"/>
      <c r="D690"/>
      <c r="E690"/>
      <c r="F690"/>
      <c r="G690"/>
      <c r="H690"/>
      <c r="R690"/>
      <c r="S690"/>
      <c r="T690"/>
      <c r="U690"/>
      <c r="V690"/>
      <c r="W690"/>
      <c r="X690"/>
      <c r="Y690"/>
    </row>
    <row r="691" spans="2:25">
      <c r="B691"/>
      <c r="C691"/>
      <c r="D691"/>
      <c r="E691"/>
      <c r="F691"/>
      <c r="G691"/>
      <c r="H691"/>
      <c r="R691"/>
      <c r="S691"/>
      <c r="T691"/>
      <c r="U691"/>
      <c r="V691"/>
      <c r="W691"/>
      <c r="X691"/>
      <c r="Y691"/>
    </row>
    <row r="692" spans="2:25">
      <c r="B692"/>
      <c r="C692"/>
      <c r="D692"/>
      <c r="E692"/>
      <c r="F692"/>
      <c r="G692"/>
      <c r="H692"/>
      <c r="R692"/>
      <c r="S692"/>
      <c r="T692"/>
      <c r="U692"/>
      <c r="V692"/>
      <c r="W692"/>
      <c r="X692"/>
      <c r="Y692"/>
    </row>
    <row r="693" spans="2:25">
      <c r="B693"/>
      <c r="C693"/>
      <c r="D693"/>
      <c r="E693"/>
      <c r="F693"/>
      <c r="G693"/>
      <c r="H693"/>
      <c r="R693"/>
      <c r="S693"/>
      <c r="T693"/>
      <c r="U693"/>
      <c r="V693"/>
      <c r="W693"/>
      <c r="X693"/>
      <c r="Y693"/>
    </row>
    <row r="694" spans="2:25">
      <c r="B694"/>
      <c r="C694"/>
      <c r="D694"/>
      <c r="E694"/>
      <c r="F694"/>
      <c r="G694"/>
      <c r="H694"/>
      <c r="R694"/>
      <c r="S694"/>
      <c r="T694"/>
      <c r="U694"/>
      <c r="V694"/>
      <c r="W694"/>
      <c r="X694"/>
      <c r="Y694"/>
    </row>
    <row r="695" spans="2:25">
      <c r="B695"/>
      <c r="C695"/>
      <c r="D695"/>
      <c r="E695"/>
      <c r="F695"/>
      <c r="G695"/>
      <c r="H695"/>
      <c r="R695"/>
      <c r="S695"/>
      <c r="T695"/>
      <c r="U695"/>
      <c r="V695"/>
      <c r="W695"/>
      <c r="X695"/>
      <c r="Y695"/>
    </row>
    <row r="696" spans="2:25">
      <c r="B696"/>
      <c r="C696"/>
      <c r="D696"/>
      <c r="E696"/>
      <c r="F696"/>
      <c r="G696"/>
      <c r="H696"/>
      <c r="R696"/>
      <c r="S696"/>
      <c r="T696"/>
      <c r="U696"/>
      <c r="V696"/>
      <c r="W696"/>
      <c r="X696"/>
      <c r="Y696"/>
    </row>
    <row r="697" spans="2:25">
      <c r="B697"/>
      <c r="C697"/>
      <c r="D697"/>
      <c r="E697"/>
      <c r="F697"/>
      <c r="G697"/>
      <c r="H697"/>
      <c r="R697"/>
      <c r="S697"/>
      <c r="T697"/>
      <c r="U697"/>
      <c r="V697"/>
      <c r="W697"/>
      <c r="X697"/>
      <c r="Y697"/>
    </row>
    <row r="698" spans="2:25">
      <c r="B698"/>
      <c r="C698"/>
      <c r="D698"/>
      <c r="E698"/>
      <c r="F698"/>
      <c r="G698"/>
      <c r="H698"/>
      <c r="R698"/>
      <c r="S698"/>
      <c r="T698"/>
      <c r="U698"/>
      <c r="V698"/>
      <c r="W698"/>
      <c r="X698"/>
      <c r="Y698"/>
    </row>
    <row r="699" spans="2:25">
      <c r="B699"/>
      <c r="C699"/>
      <c r="D699"/>
      <c r="E699"/>
      <c r="F699"/>
      <c r="G699"/>
      <c r="H699"/>
      <c r="R699"/>
      <c r="S699"/>
      <c r="T699"/>
      <c r="U699"/>
      <c r="V699"/>
      <c r="W699"/>
      <c r="X699"/>
      <c r="Y699"/>
    </row>
    <row r="700" spans="2:25">
      <c r="B700"/>
      <c r="C700"/>
      <c r="D700"/>
      <c r="E700"/>
      <c r="F700"/>
      <c r="G700"/>
      <c r="H700"/>
      <c r="R700"/>
      <c r="S700"/>
      <c r="T700"/>
      <c r="U700"/>
      <c r="V700"/>
      <c r="W700"/>
      <c r="X700"/>
      <c r="Y700"/>
    </row>
    <row r="701" spans="2:25">
      <c r="B701"/>
      <c r="C701"/>
      <c r="D701"/>
      <c r="E701"/>
      <c r="F701"/>
      <c r="G701"/>
      <c r="H701"/>
      <c r="R701"/>
      <c r="S701"/>
      <c r="T701"/>
      <c r="U701"/>
      <c r="V701"/>
      <c r="W701"/>
      <c r="X701"/>
      <c r="Y701"/>
    </row>
    <row r="702" spans="2:25">
      <c r="B702"/>
      <c r="C702"/>
      <c r="D702"/>
      <c r="E702"/>
      <c r="F702"/>
      <c r="G702"/>
      <c r="H702"/>
      <c r="R702"/>
      <c r="S702"/>
      <c r="T702"/>
      <c r="U702"/>
      <c r="V702"/>
      <c r="W702"/>
      <c r="X702"/>
      <c r="Y702"/>
    </row>
    <row r="703" spans="2:25">
      <c r="B703"/>
      <c r="C703"/>
      <c r="D703"/>
      <c r="E703"/>
      <c r="F703"/>
      <c r="G703"/>
      <c r="H703"/>
      <c r="R703"/>
      <c r="S703"/>
      <c r="T703"/>
      <c r="U703"/>
      <c r="V703"/>
      <c r="W703"/>
      <c r="X703"/>
      <c r="Y703"/>
    </row>
    <row r="704" spans="2:25">
      <c r="B704"/>
      <c r="C704"/>
      <c r="D704"/>
      <c r="E704"/>
      <c r="F704"/>
      <c r="G704"/>
      <c r="H704"/>
      <c r="R704"/>
      <c r="S704"/>
      <c r="T704"/>
      <c r="U704"/>
      <c r="V704"/>
      <c r="W704"/>
      <c r="X704"/>
      <c r="Y704"/>
    </row>
    <row r="705" spans="2:25">
      <c r="B705"/>
      <c r="C705"/>
      <c r="D705"/>
      <c r="E705"/>
      <c r="F705"/>
      <c r="G705"/>
      <c r="H705"/>
      <c r="R705"/>
      <c r="S705"/>
      <c r="T705"/>
      <c r="U705"/>
      <c r="V705"/>
      <c r="W705"/>
      <c r="X705"/>
      <c r="Y705"/>
    </row>
    <row r="706" spans="2:25">
      <c r="B706"/>
      <c r="C706"/>
      <c r="D706"/>
      <c r="E706"/>
      <c r="F706"/>
      <c r="G706"/>
      <c r="H706"/>
      <c r="R706"/>
      <c r="S706"/>
      <c r="T706"/>
      <c r="U706"/>
      <c r="V706"/>
      <c r="W706"/>
      <c r="X706"/>
      <c r="Y706"/>
    </row>
    <row r="707" spans="2:25">
      <c r="B707"/>
      <c r="C707"/>
      <c r="D707"/>
      <c r="E707"/>
      <c r="F707"/>
      <c r="G707"/>
      <c r="H707"/>
      <c r="R707"/>
      <c r="S707"/>
      <c r="T707"/>
      <c r="U707"/>
      <c r="V707"/>
      <c r="W707"/>
      <c r="X707"/>
      <c r="Y707"/>
    </row>
    <row r="708" spans="2:25">
      <c r="B708"/>
      <c r="C708"/>
      <c r="D708"/>
      <c r="E708"/>
      <c r="F708"/>
      <c r="G708"/>
      <c r="H708"/>
      <c r="R708"/>
      <c r="S708"/>
      <c r="T708"/>
      <c r="U708"/>
      <c r="V708"/>
      <c r="W708"/>
      <c r="X708"/>
      <c r="Y708"/>
    </row>
    <row r="709" spans="2:25">
      <c r="B709"/>
      <c r="C709"/>
      <c r="D709"/>
      <c r="E709"/>
      <c r="F709"/>
      <c r="G709"/>
      <c r="H709"/>
      <c r="R709"/>
      <c r="S709"/>
      <c r="T709"/>
      <c r="U709"/>
      <c r="V709"/>
      <c r="W709"/>
      <c r="X709"/>
      <c r="Y709"/>
    </row>
    <row r="710" spans="2:25">
      <c r="B710"/>
      <c r="C710"/>
      <c r="D710"/>
      <c r="E710"/>
      <c r="F710"/>
      <c r="G710"/>
      <c r="H710"/>
      <c r="R710"/>
      <c r="S710"/>
      <c r="T710"/>
      <c r="U710"/>
      <c r="V710"/>
      <c r="W710"/>
      <c r="X710"/>
      <c r="Y710"/>
    </row>
    <row r="711" spans="2:25">
      <c r="B711"/>
      <c r="C711"/>
      <c r="D711"/>
      <c r="E711"/>
      <c r="F711"/>
      <c r="G711"/>
      <c r="H711"/>
      <c r="R711"/>
      <c r="S711"/>
      <c r="T711"/>
      <c r="U711"/>
      <c r="V711"/>
      <c r="W711"/>
      <c r="X711"/>
      <c r="Y711"/>
    </row>
    <row r="712" spans="2:25">
      <c r="B712"/>
      <c r="C712"/>
      <c r="D712"/>
      <c r="E712"/>
      <c r="F712"/>
      <c r="G712"/>
      <c r="H712"/>
      <c r="R712"/>
      <c r="S712"/>
      <c r="T712"/>
      <c r="U712"/>
      <c r="V712"/>
      <c r="W712"/>
      <c r="X712"/>
      <c r="Y712"/>
    </row>
    <row r="713" spans="2:25">
      <c r="B713"/>
      <c r="C713"/>
      <c r="D713"/>
      <c r="E713"/>
      <c r="F713"/>
      <c r="G713"/>
      <c r="H713"/>
      <c r="R713"/>
      <c r="S713"/>
      <c r="T713"/>
      <c r="U713"/>
      <c r="V713"/>
      <c r="W713"/>
      <c r="X713"/>
      <c r="Y713"/>
    </row>
    <row r="714" spans="2:25">
      <c r="B714"/>
      <c r="C714"/>
      <c r="D714"/>
      <c r="E714"/>
      <c r="F714"/>
      <c r="G714"/>
      <c r="H714"/>
      <c r="R714"/>
      <c r="S714"/>
      <c r="T714"/>
      <c r="U714"/>
      <c r="V714"/>
      <c r="W714"/>
      <c r="X714"/>
      <c r="Y714"/>
    </row>
    <row r="715" spans="2:25">
      <c r="B715"/>
      <c r="C715"/>
      <c r="D715"/>
      <c r="E715"/>
      <c r="F715"/>
      <c r="G715"/>
      <c r="H715"/>
      <c r="R715"/>
      <c r="S715"/>
      <c r="T715"/>
      <c r="U715"/>
      <c r="V715"/>
      <c r="W715"/>
      <c r="X715"/>
      <c r="Y715"/>
    </row>
    <row r="716" spans="2:25">
      <c r="B716"/>
      <c r="C716"/>
      <c r="D716"/>
      <c r="E716"/>
      <c r="F716"/>
      <c r="G716"/>
      <c r="H716"/>
      <c r="R716"/>
      <c r="S716"/>
      <c r="T716"/>
      <c r="U716"/>
      <c r="V716"/>
      <c r="W716"/>
      <c r="X716"/>
      <c r="Y716"/>
    </row>
    <row r="717" spans="2:25">
      <c r="B717"/>
      <c r="C717"/>
      <c r="D717"/>
      <c r="E717"/>
      <c r="F717"/>
      <c r="G717"/>
      <c r="H717"/>
      <c r="R717"/>
      <c r="S717"/>
      <c r="T717"/>
      <c r="U717"/>
      <c r="V717"/>
      <c r="W717"/>
      <c r="X717"/>
      <c r="Y717"/>
    </row>
    <row r="718" spans="2:25">
      <c r="B718"/>
      <c r="C718"/>
      <c r="D718"/>
      <c r="E718"/>
      <c r="F718"/>
      <c r="G718"/>
      <c r="H718"/>
      <c r="R718"/>
      <c r="S718"/>
      <c r="T718"/>
      <c r="U718"/>
      <c r="V718"/>
      <c r="W718"/>
      <c r="X718"/>
      <c r="Y718"/>
    </row>
    <row r="719" spans="2:25">
      <c r="B719"/>
      <c r="C719"/>
      <c r="D719"/>
      <c r="E719"/>
      <c r="F719"/>
      <c r="G719"/>
      <c r="H719"/>
      <c r="R719"/>
      <c r="S719"/>
      <c r="T719"/>
      <c r="U719"/>
      <c r="V719"/>
      <c r="W719"/>
      <c r="X719"/>
      <c r="Y719"/>
    </row>
    <row r="720" spans="2:25">
      <c r="B720"/>
      <c r="C720"/>
      <c r="D720"/>
      <c r="E720"/>
      <c r="F720"/>
      <c r="G720"/>
      <c r="H720"/>
      <c r="R720"/>
      <c r="S720"/>
      <c r="T720"/>
      <c r="U720"/>
      <c r="V720"/>
      <c r="W720"/>
      <c r="X720"/>
      <c r="Y720"/>
    </row>
    <row r="721" spans="2:25">
      <c r="B721"/>
      <c r="C721"/>
      <c r="D721"/>
      <c r="E721"/>
      <c r="F721"/>
      <c r="G721"/>
      <c r="H721"/>
      <c r="R721"/>
      <c r="S721"/>
      <c r="T721"/>
      <c r="U721"/>
      <c r="V721"/>
      <c r="W721"/>
      <c r="X721"/>
      <c r="Y721"/>
    </row>
    <row r="722" spans="2:25">
      <c r="B722"/>
      <c r="C722"/>
      <c r="D722"/>
      <c r="E722"/>
      <c r="F722"/>
      <c r="G722"/>
      <c r="H722"/>
      <c r="R722"/>
      <c r="S722"/>
      <c r="T722"/>
      <c r="U722"/>
      <c r="V722"/>
      <c r="W722"/>
      <c r="X722"/>
      <c r="Y722"/>
    </row>
    <row r="723" spans="2:25">
      <c r="B723"/>
      <c r="C723"/>
      <c r="D723"/>
      <c r="E723"/>
      <c r="F723"/>
      <c r="G723"/>
      <c r="H723"/>
      <c r="R723"/>
      <c r="S723"/>
      <c r="T723"/>
      <c r="U723"/>
      <c r="V723"/>
      <c r="W723"/>
      <c r="X723"/>
      <c r="Y723"/>
    </row>
    <row r="724" spans="2:25">
      <c r="B724"/>
      <c r="C724"/>
      <c r="D724"/>
      <c r="E724"/>
      <c r="F724"/>
      <c r="G724"/>
      <c r="H724"/>
      <c r="R724"/>
      <c r="S724"/>
      <c r="T724"/>
      <c r="U724"/>
      <c r="V724"/>
      <c r="W724"/>
      <c r="X724"/>
      <c r="Y724"/>
    </row>
    <row r="725" spans="2:25">
      <c r="B725"/>
      <c r="C725"/>
      <c r="D725"/>
      <c r="E725"/>
      <c r="F725"/>
      <c r="G725"/>
      <c r="H725"/>
      <c r="R725"/>
      <c r="S725"/>
      <c r="T725"/>
      <c r="U725"/>
      <c r="V725"/>
      <c r="W725"/>
      <c r="X725"/>
      <c r="Y725"/>
    </row>
    <row r="726" spans="2:25">
      <c r="B726"/>
      <c r="C726"/>
      <c r="D726"/>
      <c r="E726"/>
      <c r="F726"/>
      <c r="G726"/>
      <c r="H726"/>
      <c r="R726"/>
      <c r="S726"/>
      <c r="T726"/>
      <c r="U726"/>
      <c r="V726"/>
      <c r="W726"/>
      <c r="X726"/>
      <c r="Y726"/>
    </row>
    <row r="727" spans="2:25">
      <c r="B727"/>
      <c r="C727"/>
      <c r="D727"/>
      <c r="E727"/>
      <c r="F727"/>
      <c r="G727"/>
      <c r="H727"/>
      <c r="R727"/>
      <c r="S727"/>
      <c r="T727"/>
      <c r="U727"/>
      <c r="V727"/>
      <c r="W727"/>
      <c r="X727"/>
      <c r="Y727"/>
    </row>
    <row r="728" spans="2:25">
      <c r="B728"/>
      <c r="C728"/>
      <c r="D728"/>
      <c r="E728"/>
      <c r="F728"/>
      <c r="G728"/>
      <c r="H728"/>
      <c r="R728"/>
      <c r="S728"/>
      <c r="T728"/>
      <c r="U728"/>
      <c r="V728"/>
      <c r="W728"/>
      <c r="X728"/>
      <c r="Y728"/>
    </row>
    <row r="729" spans="2:25">
      <c r="B729"/>
      <c r="C729"/>
      <c r="D729"/>
      <c r="E729"/>
      <c r="F729"/>
      <c r="G729"/>
      <c r="H729"/>
      <c r="R729"/>
      <c r="S729"/>
      <c r="T729"/>
      <c r="U729"/>
      <c r="V729"/>
      <c r="W729"/>
      <c r="X729"/>
      <c r="Y729"/>
    </row>
    <row r="730" spans="2:25">
      <c r="B730"/>
      <c r="C730"/>
      <c r="D730"/>
      <c r="E730"/>
      <c r="F730"/>
      <c r="G730"/>
      <c r="H730"/>
      <c r="R730"/>
      <c r="S730"/>
      <c r="T730"/>
      <c r="U730"/>
      <c r="V730"/>
      <c r="W730"/>
      <c r="X730"/>
      <c r="Y730"/>
    </row>
    <row r="731" spans="2:25">
      <c r="B731"/>
      <c r="C731"/>
      <c r="D731"/>
      <c r="E731"/>
      <c r="F731"/>
      <c r="G731"/>
      <c r="H731"/>
      <c r="R731"/>
      <c r="S731"/>
      <c r="T731"/>
      <c r="U731"/>
      <c r="V731"/>
      <c r="W731"/>
      <c r="X731"/>
      <c r="Y731"/>
    </row>
    <row r="732" spans="2:25">
      <c r="B732"/>
      <c r="C732"/>
      <c r="D732"/>
      <c r="E732"/>
      <c r="F732"/>
      <c r="G732"/>
      <c r="H732"/>
      <c r="R732"/>
      <c r="S732"/>
      <c r="T732"/>
      <c r="U732"/>
      <c r="V732"/>
      <c r="W732"/>
      <c r="X732"/>
      <c r="Y732"/>
    </row>
    <row r="733" spans="2:25">
      <c r="B733"/>
      <c r="C733"/>
      <c r="D733"/>
      <c r="E733"/>
      <c r="F733"/>
      <c r="G733"/>
      <c r="H733"/>
      <c r="R733"/>
      <c r="S733"/>
      <c r="T733"/>
      <c r="U733"/>
      <c r="V733"/>
      <c r="W733"/>
      <c r="X733"/>
      <c r="Y733"/>
    </row>
    <row r="734" spans="2:25">
      <c r="B734"/>
      <c r="C734"/>
      <c r="D734"/>
      <c r="E734"/>
      <c r="F734"/>
      <c r="G734"/>
      <c r="H734"/>
      <c r="R734"/>
      <c r="S734"/>
      <c r="T734"/>
      <c r="U734"/>
      <c r="V734"/>
      <c r="W734"/>
      <c r="X734"/>
      <c r="Y734"/>
    </row>
    <row r="735" spans="2:25">
      <c r="B735"/>
      <c r="C735"/>
      <c r="D735"/>
      <c r="E735"/>
      <c r="F735"/>
      <c r="G735"/>
      <c r="H735"/>
      <c r="R735"/>
      <c r="S735"/>
      <c r="T735"/>
      <c r="U735"/>
      <c r="V735"/>
      <c r="W735"/>
      <c r="X735"/>
      <c r="Y735"/>
    </row>
    <row r="736" spans="2:25">
      <c r="B736"/>
      <c r="C736"/>
      <c r="D736"/>
      <c r="E736"/>
      <c r="F736"/>
      <c r="G736"/>
      <c r="H736"/>
      <c r="R736"/>
      <c r="S736"/>
      <c r="T736"/>
      <c r="U736"/>
      <c r="V736"/>
      <c r="W736"/>
      <c r="X736"/>
      <c r="Y736"/>
    </row>
    <row r="737" spans="2:25">
      <c r="B737"/>
      <c r="C737"/>
      <c r="D737"/>
      <c r="E737"/>
      <c r="F737"/>
      <c r="G737"/>
      <c r="H737"/>
      <c r="R737"/>
      <c r="S737"/>
      <c r="T737"/>
      <c r="U737"/>
      <c r="V737"/>
      <c r="W737"/>
      <c r="X737"/>
      <c r="Y737"/>
    </row>
    <row r="738" spans="2:25">
      <c r="B738"/>
      <c r="C738"/>
      <c r="D738"/>
      <c r="E738"/>
      <c r="F738"/>
      <c r="G738"/>
      <c r="H738"/>
      <c r="R738"/>
      <c r="S738"/>
      <c r="T738"/>
      <c r="U738"/>
      <c r="V738"/>
      <c r="W738"/>
      <c r="X738"/>
      <c r="Y738"/>
    </row>
    <row r="739" spans="2:25">
      <c r="B739"/>
      <c r="C739"/>
      <c r="D739"/>
      <c r="E739"/>
      <c r="F739"/>
      <c r="G739"/>
      <c r="H739"/>
      <c r="R739"/>
      <c r="S739"/>
      <c r="T739"/>
      <c r="U739"/>
      <c r="V739"/>
      <c r="W739"/>
      <c r="X739"/>
      <c r="Y739"/>
    </row>
    <row r="740" spans="2:25">
      <c r="B740"/>
      <c r="C740"/>
      <c r="D740"/>
      <c r="E740"/>
      <c r="F740"/>
      <c r="G740"/>
      <c r="H740"/>
      <c r="R740"/>
      <c r="S740"/>
      <c r="T740"/>
      <c r="U740"/>
      <c r="V740"/>
      <c r="W740"/>
      <c r="X740"/>
      <c r="Y740"/>
    </row>
    <row r="741" spans="2:25">
      <c r="B741"/>
      <c r="C741"/>
      <c r="D741"/>
      <c r="E741"/>
      <c r="F741"/>
      <c r="G741"/>
      <c r="H741"/>
      <c r="R741"/>
      <c r="S741"/>
      <c r="T741"/>
      <c r="U741"/>
      <c r="V741"/>
      <c r="W741"/>
      <c r="X741"/>
      <c r="Y741"/>
    </row>
    <row r="742" spans="2:25">
      <c r="B742"/>
      <c r="C742"/>
      <c r="D742"/>
      <c r="E742"/>
      <c r="F742"/>
      <c r="G742"/>
      <c r="H742"/>
      <c r="R742"/>
      <c r="S742"/>
      <c r="T742"/>
      <c r="U742"/>
      <c r="V742"/>
      <c r="W742"/>
      <c r="X742"/>
      <c r="Y742"/>
    </row>
    <row r="743" spans="2:25">
      <c r="B743"/>
      <c r="C743"/>
      <c r="D743"/>
      <c r="E743"/>
      <c r="F743"/>
      <c r="G743"/>
      <c r="H743"/>
      <c r="R743"/>
      <c r="S743"/>
      <c r="T743"/>
      <c r="U743"/>
      <c r="V743"/>
      <c r="W743"/>
      <c r="X743"/>
      <c r="Y743"/>
    </row>
    <row r="744" spans="2:25">
      <c r="B744"/>
      <c r="C744"/>
      <c r="D744"/>
      <c r="E744"/>
      <c r="F744"/>
      <c r="G744"/>
      <c r="H744"/>
      <c r="R744"/>
      <c r="S744"/>
      <c r="T744"/>
      <c r="U744"/>
      <c r="V744"/>
      <c r="W744"/>
      <c r="X744"/>
      <c r="Y744"/>
    </row>
    <row r="745" spans="2:25">
      <c r="B745"/>
      <c r="C745"/>
      <c r="D745"/>
      <c r="E745"/>
      <c r="F745"/>
      <c r="G745"/>
      <c r="H745"/>
      <c r="R745"/>
      <c r="S745"/>
      <c r="T745"/>
      <c r="U745"/>
      <c r="V745"/>
      <c r="W745"/>
      <c r="X745"/>
      <c r="Y745"/>
    </row>
    <row r="746" spans="2:25">
      <c r="B746"/>
      <c r="C746"/>
      <c r="D746"/>
      <c r="E746"/>
      <c r="F746"/>
      <c r="G746"/>
      <c r="H746"/>
      <c r="R746"/>
      <c r="S746"/>
      <c r="T746"/>
      <c r="U746"/>
      <c r="V746"/>
      <c r="W746"/>
      <c r="X746"/>
      <c r="Y746"/>
    </row>
    <row r="747" spans="2:25">
      <c r="B747"/>
      <c r="C747"/>
      <c r="D747"/>
      <c r="E747"/>
      <c r="F747"/>
      <c r="G747"/>
      <c r="H747"/>
      <c r="R747"/>
      <c r="S747"/>
      <c r="T747"/>
      <c r="U747"/>
      <c r="V747"/>
      <c r="W747"/>
      <c r="X747"/>
      <c r="Y747"/>
    </row>
    <row r="748" spans="2:25">
      <c r="B748"/>
      <c r="C748"/>
      <c r="D748"/>
      <c r="E748"/>
      <c r="F748"/>
      <c r="G748"/>
      <c r="H748"/>
      <c r="R748"/>
      <c r="S748"/>
      <c r="T748"/>
      <c r="U748"/>
      <c r="V748"/>
      <c r="W748"/>
      <c r="X748"/>
      <c r="Y748"/>
    </row>
    <row r="749" spans="2:25">
      <c r="B749"/>
      <c r="C749"/>
      <c r="D749"/>
      <c r="E749"/>
      <c r="F749"/>
      <c r="G749"/>
      <c r="H749"/>
      <c r="R749"/>
      <c r="S749"/>
      <c r="T749"/>
      <c r="U749"/>
      <c r="V749"/>
      <c r="W749"/>
      <c r="X749"/>
      <c r="Y749"/>
    </row>
    <row r="750" spans="2:25">
      <c r="B750"/>
      <c r="C750"/>
      <c r="D750"/>
      <c r="E750"/>
      <c r="F750"/>
      <c r="G750"/>
      <c r="H750"/>
      <c r="R750"/>
      <c r="S750"/>
      <c r="T750"/>
      <c r="U750"/>
      <c r="V750"/>
      <c r="W750"/>
      <c r="X750"/>
      <c r="Y750"/>
    </row>
    <row r="751" spans="2:25">
      <c r="B751"/>
      <c r="C751"/>
      <c r="D751"/>
      <c r="E751"/>
      <c r="F751"/>
      <c r="G751"/>
      <c r="H751"/>
      <c r="R751"/>
      <c r="S751"/>
      <c r="T751"/>
      <c r="U751"/>
      <c r="V751"/>
      <c r="W751"/>
      <c r="X751"/>
      <c r="Y751"/>
    </row>
    <row r="752" spans="2:25">
      <c r="B752"/>
      <c r="C752"/>
      <c r="D752"/>
      <c r="E752"/>
      <c r="F752"/>
      <c r="G752"/>
      <c r="H752"/>
      <c r="R752"/>
      <c r="S752"/>
      <c r="T752"/>
      <c r="U752"/>
      <c r="V752"/>
      <c r="W752"/>
      <c r="X752"/>
      <c r="Y752"/>
    </row>
    <row r="753" spans="2:25">
      <c r="B753"/>
      <c r="C753"/>
      <c r="D753"/>
      <c r="E753"/>
      <c r="F753"/>
      <c r="G753"/>
      <c r="H753"/>
      <c r="R753"/>
      <c r="S753"/>
      <c r="T753"/>
      <c r="U753"/>
      <c r="V753"/>
      <c r="W753"/>
      <c r="X753"/>
      <c r="Y753"/>
    </row>
    <row r="754" spans="2:25">
      <c r="B754"/>
      <c r="C754"/>
      <c r="D754"/>
      <c r="E754"/>
      <c r="F754"/>
      <c r="G754"/>
      <c r="H754"/>
      <c r="R754"/>
      <c r="S754"/>
      <c r="T754"/>
      <c r="U754"/>
      <c r="V754"/>
      <c r="W754"/>
      <c r="X754"/>
      <c r="Y754"/>
    </row>
    <row r="755" spans="2:25">
      <c r="B755"/>
      <c r="C755"/>
      <c r="D755"/>
      <c r="E755"/>
      <c r="F755"/>
      <c r="G755"/>
      <c r="H755"/>
      <c r="R755"/>
      <c r="S755"/>
      <c r="T755"/>
      <c r="U755"/>
      <c r="V755"/>
      <c r="W755"/>
      <c r="X755"/>
      <c r="Y755"/>
    </row>
    <row r="756" spans="2:25">
      <c r="B756"/>
      <c r="C756"/>
      <c r="D756"/>
      <c r="E756"/>
      <c r="F756"/>
      <c r="G756"/>
      <c r="H756"/>
      <c r="R756"/>
      <c r="S756"/>
      <c r="T756"/>
      <c r="U756"/>
      <c r="V756"/>
      <c r="W756"/>
      <c r="X756"/>
      <c r="Y756"/>
    </row>
    <row r="757" spans="2:25">
      <c r="B757"/>
      <c r="C757"/>
      <c r="D757"/>
      <c r="E757"/>
      <c r="F757"/>
      <c r="G757"/>
      <c r="H757"/>
      <c r="R757"/>
      <c r="S757"/>
      <c r="T757"/>
      <c r="U757"/>
      <c r="V757"/>
      <c r="W757"/>
      <c r="X757"/>
      <c r="Y757"/>
    </row>
    <row r="758" spans="2:25">
      <c r="B758"/>
      <c r="C758"/>
      <c r="D758"/>
      <c r="E758"/>
      <c r="F758"/>
      <c r="G758"/>
      <c r="H758"/>
      <c r="R758"/>
      <c r="S758"/>
      <c r="T758"/>
      <c r="U758"/>
      <c r="V758"/>
      <c r="W758"/>
      <c r="X758"/>
      <c r="Y758"/>
    </row>
    <row r="759" spans="2:25">
      <c r="B759"/>
      <c r="C759"/>
      <c r="D759"/>
      <c r="E759"/>
      <c r="F759"/>
      <c r="G759"/>
      <c r="H759"/>
      <c r="R759"/>
      <c r="S759"/>
      <c r="T759"/>
      <c r="U759"/>
      <c r="V759"/>
      <c r="W759"/>
      <c r="X759"/>
      <c r="Y759"/>
    </row>
    <row r="760" spans="2:25">
      <c r="B760"/>
      <c r="C760"/>
      <c r="D760"/>
      <c r="E760"/>
      <c r="F760"/>
      <c r="G760"/>
      <c r="H760"/>
      <c r="R760"/>
      <c r="S760"/>
      <c r="T760"/>
      <c r="U760"/>
      <c r="V760"/>
      <c r="W760"/>
      <c r="X760"/>
      <c r="Y760"/>
    </row>
    <row r="761" spans="2:25">
      <c r="B761"/>
      <c r="C761"/>
      <c r="D761"/>
      <c r="E761"/>
      <c r="F761"/>
      <c r="G761"/>
      <c r="H761"/>
      <c r="R761"/>
      <c r="S761"/>
      <c r="T761"/>
      <c r="U761"/>
      <c r="V761"/>
      <c r="W761"/>
      <c r="X761"/>
      <c r="Y761"/>
    </row>
    <row r="762" spans="2:25">
      <c r="B762"/>
      <c r="C762"/>
      <c r="D762"/>
      <c r="E762"/>
      <c r="F762"/>
      <c r="G762"/>
      <c r="H762"/>
      <c r="R762"/>
      <c r="S762"/>
      <c r="T762"/>
      <c r="U762"/>
      <c r="V762"/>
      <c r="W762"/>
      <c r="X762"/>
      <c r="Y762"/>
    </row>
    <row r="763" spans="2:25">
      <c r="B763"/>
      <c r="C763"/>
      <c r="D763"/>
      <c r="E763"/>
      <c r="F763"/>
      <c r="G763"/>
      <c r="H763"/>
      <c r="R763"/>
      <c r="S763"/>
      <c r="T763"/>
      <c r="U763"/>
      <c r="V763"/>
      <c r="W763"/>
      <c r="X763"/>
      <c r="Y763"/>
    </row>
    <row r="764" spans="2:25">
      <c r="B764"/>
      <c r="C764"/>
      <c r="D764"/>
      <c r="E764"/>
      <c r="F764"/>
      <c r="G764"/>
      <c r="H764"/>
      <c r="R764"/>
      <c r="S764"/>
      <c r="T764"/>
      <c r="U764"/>
      <c r="V764"/>
      <c r="W764"/>
      <c r="X764"/>
      <c r="Y764"/>
    </row>
    <row r="765" spans="2:25">
      <c r="B765"/>
      <c r="C765"/>
      <c r="D765"/>
      <c r="E765"/>
      <c r="F765"/>
      <c r="G765"/>
      <c r="H765"/>
      <c r="R765"/>
      <c r="S765"/>
      <c r="T765"/>
      <c r="U765"/>
      <c r="V765"/>
      <c r="W765"/>
      <c r="X765"/>
      <c r="Y765"/>
    </row>
    <row r="766" spans="2:25">
      <c r="B766"/>
      <c r="C766"/>
      <c r="D766"/>
      <c r="E766"/>
      <c r="F766"/>
      <c r="G766"/>
      <c r="H766"/>
      <c r="R766"/>
      <c r="S766"/>
      <c r="T766"/>
      <c r="U766"/>
      <c r="V766"/>
      <c r="W766"/>
      <c r="X766"/>
      <c r="Y766"/>
    </row>
    <row r="767" spans="2:25">
      <c r="B767"/>
      <c r="C767"/>
      <c r="D767"/>
      <c r="E767"/>
      <c r="F767"/>
      <c r="G767"/>
      <c r="H767"/>
      <c r="R767"/>
      <c r="S767"/>
      <c r="T767"/>
      <c r="U767"/>
      <c r="V767"/>
      <c r="W767"/>
      <c r="X767"/>
      <c r="Y767"/>
    </row>
    <row r="768" spans="2:25">
      <c r="B768"/>
      <c r="C768"/>
      <c r="D768"/>
      <c r="E768"/>
      <c r="F768"/>
      <c r="G768"/>
      <c r="H768"/>
      <c r="R768"/>
      <c r="S768"/>
      <c r="T768"/>
      <c r="U768"/>
      <c r="V768"/>
      <c r="W768"/>
      <c r="X768"/>
      <c r="Y768"/>
    </row>
    <row r="769" spans="2:25">
      <c r="B769"/>
      <c r="C769"/>
      <c r="D769"/>
      <c r="E769"/>
      <c r="F769"/>
      <c r="G769"/>
      <c r="H769"/>
      <c r="R769"/>
      <c r="S769"/>
      <c r="T769"/>
      <c r="U769"/>
      <c r="V769"/>
      <c r="W769"/>
      <c r="X769"/>
      <c r="Y769"/>
    </row>
    <row r="770" spans="2:25">
      <c r="B770"/>
      <c r="C770"/>
      <c r="D770"/>
      <c r="E770"/>
      <c r="F770"/>
      <c r="G770"/>
      <c r="H770"/>
      <c r="R770"/>
      <c r="S770"/>
      <c r="T770"/>
      <c r="U770"/>
      <c r="V770"/>
      <c r="W770"/>
      <c r="X770"/>
      <c r="Y770"/>
    </row>
    <row r="771" spans="2:25">
      <c r="B771"/>
      <c r="C771"/>
      <c r="D771"/>
      <c r="E771"/>
      <c r="F771"/>
      <c r="G771"/>
      <c r="H771"/>
      <c r="R771"/>
      <c r="S771"/>
      <c r="T771"/>
      <c r="U771"/>
      <c r="V771"/>
      <c r="W771"/>
      <c r="X771"/>
      <c r="Y771"/>
    </row>
    <row r="772" spans="2:25">
      <c r="B772"/>
      <c r="C772"/>
      <c r="D772"/>
      <c r="E772"/>
      <c r="F772"/>
      <c r="G772"/>
      <c r="H772"/>
      <c r="R772"/>
      <c r="S772"/>
      <c r="T772"/>
      <c r="U772"/>
      <c r="V772"/>
      <c r="W772"/>
      <c r="X772"/>
      <c r="Y772"/>
    </row>
    <row r="773" spans="2:25">
      <c r="B773"/>
      <c r="C773"/>
      <c r="D773"/>
      <c r="E773"/>
      <c r="F773"/>
      <c r="G773"/>
      <c r="H773"/>
      <c r="R773"/>
      <c r="S773"/>
      <c r="T773"/>
      <c r="U773"/>
      <c r="V773"/>
      <c r="W773"/>
      <c r="X773"/>
      <c r="Y773"/>
    </row>
    <row r="774" spans="2:25">
      <c r="B774"/>
      <c r="C774"/>
      <c r="D774"/>
      <c r="E774"/>
      <c r="F774"/>
      <c r="G774"/>
      <c r="H774"/>
      <c r="R774"/>
      <c r="S774"/>
      <c r="T774"/>
      <c r="U774"/>
      <c r="V774"/>
      <c r="W774"/>
      <c r="X774"/>
      <c r="Y774"/>
    </row>
    <row r="775" spans="2:25">
      <c r="B775"/>
      <c r="C775"/>
      <c r="D775"/>
      <c r="E775"/>
      <c r="F775"/>
      <c r="G775"/>
      <c r="H775"/>
      <c r="R775"/>
      <c r="S775"/>
      <c r="T775"/>
      <c r="U775"/>
      <c r="V775"/>
      <c r="W775"/>
      <c r="X775"/>
      <c r="Y775"/>
    </row>
    <row r="776" spans="2:25">
      <c r="B776"/>
      <c r="C776"/>
      <c r="D776"/>
      <c r="E776"/>
      <c r="F776"/>
      <c r="G776"/>
      <c r="H776"/>
      <c r="R776"/>
      <c r="S776"/>
      <c r="T776"/>
      <c r="U776"/>
      <c r="V776"/>
      <c r="W776"/>
      <c r="X776"/>
      <c r="Y776"/>
    </row>
    <row r="777" spans="2:25">
      <c r="B777"/>
      <c r="C777"/>
      <c r="D777"/>
      <c r="E777"/>
      <c r="F777"/>
      <c r="G777"/>
      <c r="H777"/>
      <c r="R777"/>
      <c r="S777"/>
      <c r="T777"/>
      <c r="U777"/>
      <c r="V777"/>
      <c r="W777"/>
      <c r="X777"/>
      <c r="Y777"/>
    </row>
    <row r="778" spans="2:25">
      <c r="B778"/>
      <c r="C778"/>
      <c r="D778"/>
      <c r="E778"/>
      <c r="F778"/>
      <c r="G778"/>
      <c r="H778"/>
      <c r="R778"/>
      <c r="S778"/>
      <c r="T778"/>
      <c r="U778"/>
      <c r="V778"/>
      <c r="W778"/>
      <c r="X778"/>
      <c r="Y778"/>
    </row>
    <row r="779" spans="2:25">
      <c r="B779"/>
      <c r="C779"/>
      <c r="D779"/>
      <c r="E779"/>
      <c r="F779"/>
      <c r="G779"/>
      <c r="H779"/>
      <c r="R779"/>
      <c r="S779"/>
      <c r="T779"/>
      <c r="U779"/>
      <c r="V779"/>
      <c r="W779"/>
      <c r="X779"/>
      <c r="Y779"/>
    </row>
    <row r="780" spans="2:25">
      <c r="B780"/>
      <c r="C780"/>
      <c r="D780"/>
      <c r="E780"/>
      <c r="F780"/>
      <c r="G780"/>
      <c r="H780"/>
      <c r="R780"/>
      <c r="S780"/>
      <c r="T780"/>
      <c r="U780"/>
      <c r="V780"/>
      <c r="W780"/>
      <c r="X780"/>
      <c r="Y780"/>
    </row>
    <row r="781" spans="2:25">
      <c r="B781"/>
      <c r="C781"/>
      <c r="D781"/>
      <c r="E781"/>
      <c r="F781"/>
      <c r="G781"/>
      <c r="H781"/>
      <c r="R781"/>
      <c r="S781"/>
      <c r="T781"/>
      <c r="U781"/>
      <c r="V781"/>
      <c r="W781"/>
      <c r="X781"/>
      <c r="Y781"/>
    </row>
    <row r="782" spans="2:25">
      <c r="B782"/>
      <c r="C782"/>
      <c r="D782"/>
      <c r="E782"/>
      <c r="F782"/>
      <c r="G782"/>
      <c r="H782"/>
      <c r="R782"/>
      <c r="S782"/>
      <c r="T782"/>
      <c r="U782"/>
      <c r="V782"/>
      <c r="W782"/>
      <c r="X782"/>
      <c r="Y782"/>
    </row>
    <row r="783" spans="2:25">
      <c r="B783"/>
      <c r="C783"/>
      <c r="D783"/>
      <c r="E783"/>
      <c r="F783"/>
      <c r="G783"/>
      <c r="H783"/>
      <c r="R783"/>
      <c r="S783"/>
      <c r="T783"/>
      <c r="U783"/>
      <c r="V783"/>
      <c r="W783"/>
      <c r="X783"/>
      <c r="Y783"/>
    </row>
    <row r="784" spans="2:25">
      <c r="B784"/>
      <c r="C784"/>
      <c r="D784"/>
      <c r="E784"/>
      <c r="F784"/>
      <c r="G784"/>
      <c r="H784"/>
      <c r="R784"/>
      <c r="S784"/>
      <c r="T784"/>
      <c r="U784"/>
      <c r="V784"/>
      <c r="W784"/>
      <c r="X784"/>
      <c r="Y784"/>
    </row>
    <row r="785" spans="2:25">
      <c r="B785"/>
      <c r="C785"/>
      <c r="D785"/>
      <c r="E785"/>
      <c r="F785"/>
      <c r="G785"/>
      <c r="H785"/>
      <c r="R785"/>
      <c r="S785"/>
      <c r="T785"/>
      <c r="U785"/>
      <c r="V785"/>
      <c r="W785"/>
      <c r="X785"/>
      <c r="Y785"/>
    </row>
    <row r="786" spans="2:25">
      <c r="B786"/>
      <c r="C786"/>
      <c r="D786"/>
      <c r="E786"/>
      <c r="F786"/>
      <c r="G786"/>
      <c r="H786"/>
      <c r="R786"/>
      <c r="S786"/>
      <c r="T786"/>
      <c r="U786"/>
      <c r="V786"/>
      <c r="W786"/>
      <c r="X786"/>
      <c r="Y786"/>
    </row>
    <row r="787" spans="2:25">
      <c r="B787"/>
      <c r="C787"/>
      <c r="D787"/>
      <c r="E787"/>
      <c r="F787"/>
      <c r="G787"/>
      <c r="H787"/>
      <c r="R787"/>
      <c r="S787"/>
      <c r="T787"/>
      <c r="U787"/>
      <c r="V787"/>
      <c r="W787"/>
      <c r="X787"/>
      <c r="Y787"/>
    </row>
    <row r="788" spans="2:25">
      <c r="B788"/>
      <c r="C788"/>
      <c r="D788"/>
      <c r="E788"/>
      <c r="F788"/>
      <c r="G788"/>
      <c r="H788"/>
      <c r="R788"/>
      <c r="S788"/>
      <c r="T788"/>
      <c r="U788"/>
      <c r="V788"/>
      <c r="W788"/>
      <c r="X788"/>
      <c r="Y788"/>
    </row>
    <row r="789" spans="2:25">
      <c r="B789"/>
      <c r="C789"/>
      <c r="D789"/>
      <c r="E789"/>
      <c r="F789"/>
      <c r="G789"/>
      <c r="H789"/>
      <c r="R789"/>
      <c r="S789"/>
      <c r="T789"/>
      <c r="U789"/>
      <c r="V789"/>
      <c r="W789"/>
      <c r="X789"/>
      <c r="Y789"/>
    </row>
    <row r="790" spans="2:25">
      <c r="B790"/>
      <c r="C790"/>
      <c r="D790"/>
      <c r="E790"/>
      <c r="F790"/>
      <c r="G790"/>
      <c r="H790"/>
      <c r="R790"/>
      <c r="S790"/>
      <c r="T790"/>
      <c r="U790"/>
      <c r="V790"/>
      <c r="W790"/>
      <c r="X790"/>
      <c r="Y790"/>
    </row>
    <row r="791" spans="2:25">
      <c r="B791"/>
      <c r="C791"/>
      <c r="D791"/>
      <c r="E791"/>
      <c r="F791"/>
      <c r="G791"/>
      <c r="H791"/>
      <c r="R791"/>
      <c r="S791"/>
      <c r="T791"/>
      <c r="U791"/>
      <c r="V791"/>
      <c r="W791"/>
      <c r="X791"/>
      <c r="Y791"/>
    </row>
    <row r="792" spans="2:25">
      <c r="B792"/>
      <c r="C792"/>
      <c r="D792"/>
      <c r="E792"/>
      <c r="F792"/>
      <c r="G792"/>
      <c r="H792"/>
      <c r="R792"/>
      <c r="S792"/>
      <c r="T792"/>
      <c r="U792"/>
      <c r="V792"/>
      <c r="W792"/>
      <c r="X792"/>
      <c r="Y792"/>
    </row>
    <row r="793" spans="2:25">
      <c r="B793"/>
      <c r="C793"/>
      <c r="D793"/>
      <c r="E793"/>
      <c r="F793"/>
      <c r="G793"/>
      <c r="H793"/>
      <c r="R793"/>
      <c r="S793"/>
      <c r="T793"/>
      <c r="U793"/>
      <c r="V793"/>
      <c r="W793"/>
      <c r="X793"/>
      <c r="Y793"/>
    </row>
    <row r="794" spans="2:25">
      <c r="B794"/>
      <c r="C794"/>
      <c r="D794"/>
      <c r="E794"/>
      <c r="F794"/>
      <c r="G794"/>
      <c r="H794"/>
      <c r="R794"/>
      <c r="S794"/>
      <c r="T794"/>
      <c r="U794"/>
      <c r="V794"/>
      <c r="W794"/>
      <c r="X794"/>
      <c r="Y794"/>
    </row>
    <row r="795" spans="2:25">
      <c r="B795"/>
      <c r="C795"/>
      <c r="D795"/>
      <c r="E795"/>
      <c r="F795"/>
      <c r="G795"/>
      <c r="H795"/>
      <c r="R795"/>
      <c r="S795"/>
      <c r="T795"/>
      <c r="U795"/>
      <c r="V795"/>
      <c r="W795"/>
      <c r="X795"/>
      <c r="Y795"/>
    </row>
    <row r="796" spans="2:25">
      <c r="B796"/>
      <c r="C796"/>
      <c r="D796"/>
      <c r="E796"/>
      <c r="F796"/>
      <c r="G796"/>
      <c r="H796"/>
      <c r="R796"/>
      <c r="S796"/>
      <c r="T796"/>
      <c r="U796"/>
      <c r="V796"/>
      <c r="W796"/>
      <c r="X796"/>
      <c r="Y796"/>
    </row>
    <row r="797" spans="2:25">
      <c r="B797"/>
      <c r="C797"/>
      <c r="D797"/>
      <c r="E797"/>
      <c r="F797"/>
      <c r="G797"/>
      <c r="H797"/>
      <c r="R797"/>
      <c r="S797"/>
      <c r="T797"/>
      <c r="U797"/>
      <c r="V797"/>
      <c r="W797"/>
      <c r="X797"/>
      <c r="Y797"/>
    </row>
    <row r="798" spans="2:25">
      <c r="B798"/>
      <c r="C798"/>
      <c r="D798"/>
      <c r="E798"/>
      <c r="F798"/>
      <c r="G798"/>
      <c r="H798"/>
      <c r="R798"/>
      <c r="S798"/>
      <c r="T798"/>
      <c r="U798"/>
      <c r="V798"/>
      <c r="W798"/>
      <c r="X798"/>
      <c r="Y798"/>
    </row>
    <row r="799" spans="2:25">
      <c r="B799"/>
      <c r="C799"/>
      <c r="D799"/>
      <c r="E799"/>
      <c r="F799"/>
      <c r="G799"/>
      <c r="H799"/>
      <c r="R799"/>
      <c r="S799"/>
      <c r="T799"/>
      <c r="U799"/>
      <c r="V799"/>
      <c r="W799"/>
      <c r="X799"/>
      <c r="Y799"/>
    </row>
    <row r="800" spans="2:25">
      <c r="B800"/>
      <c r="C800"/>
      <c r="D800"/>
      <c r="E800"/>
      <c r="F800"/>
      <c r="G800"/>
      <c r="H800"/>
      <c r="R800"/>
      <c r="S800"/>
      <c r="T800"/>
      <c r="U800"/>
      <c r="V800"/>
      <c r="W800"/>
      <c r="X800"/>
      <c r="Y800"/>
    </row>
    <row r="801" spans="2:25">
      <c r="B801"/>
      <c r="C801"/>
      <c r="D801"/>
      <c r="E801"/>
      <c r="F801"/>
      <c r="G801"/>
      <c r="H801"/>
      <c r="R801"/>
      <c r="S801"/>
      <c r="T801"/>
      <c r="U801"/>
      <c r="V801"/>
      <c r="W801"/>
      <c r="X801"/>
      <c r="Y801"/>
    </row>
    <row r="802" spans="2:25">
      <c r="B802"/>
      <c r="C802"/>
      <c r="D802"/>
      <c r="E802"/>
      <c r="F802"/>
      <c r="G802"/>
      <c r="H802"/>
      <c r="R802"/>
      <c r="S802"/>
      <c r="T802"/>
      <c r="U802"/>
      <c r="V802"/>
      <c r="W802"/>
      <c r="X802"/>
      <c r="Y802"/>
    </row>
    <row r="803" spans="2:25">
      <c r="B803"/>
      <c r="C803"/>
      <c r="D803"/>
      <c r="E803"/>
      <c r="F803"/>
      <c r="G803"/>
      <c r="H803"/>
      <c r="R803"/>
      <c r="S803"/>
      <c r="T803"/>
      <c r="U803"/>
      <c r="V803"/>
      <c r="W803"/>
      <c r="X803"/>
      <c r="Y803"/>
    </row>
    <row r="804" spans="2:25">
      <c r="B804"/>
      <c r="C804"/>
      <c r="D804"/>
      <c r="E804"/>
      <c r="F804"/>
      <c r="G804"/>
      <c r="H804"/>
      <c r="R804"/>
      <c r="S804"/>
      <c r="T804"/>
      <c r="U804"/>
      <c r="V804"/>
      <c r="W804"/>
      <c r="X804"/>
      <c r="Y804"/>
    </row>
    <row r="805" spans="2:25">
      <c r="B805"/>
      <c r="C805"/>
      <c r="D805"/>
      <c r="E805"/>
      <c r="F805"/>
      <c r="G805"/>
      <c r="H805"/>
      <c r="R805"/>
      <c r="S805"/>
      <c r="T805"/>
      <c r="U805"/>
      <c r="V805"/>
      <c r="W805"/>
      <c r="X805"/>
      <c r="Y805"/>
    </row>
    <row r="806" spans="2:25">
      <c r="B806"/>
      <c r="C806"/>
      <c r="D806"/>
      <c r="E806"/>
      <c r="F806"/>
      <c r="G806"/>
      <c r="H806"/>
      <c r="R806"/>
      <c r="S806"/>
      <c r="T806"/>
      <c r="U806"/>
      <c r="V806"/>
      <c r="W806"/>
      <c r="X806"/>
      <c r="Y806"/>
    </row>
    <row r="807" spans="2:25">
      <c r="B807"/>
      <c r="C807"/>
      <c r="D807"/>
      <c r="E807"/>
      <c r="F807"/>
      <c r="G807"/>
      <c r="H807"/>
      <c r="R807"/>
      <c r="S807"/>
      <c r="T807"/>
      <c r="U807"/>
      <c r="V807"/>
      <c r="W807"/>
      <c r="X807"/>
      <c r="Y807"/>
    </row>
    <row r="808" spans="2:25">
      <c r="B808"/>
      <c r="C808"/>
      <c r="D808"/>
      <c r="E808"/>
      <c r="F808"/>
      <c r="G808"/>
      <c r="H808"/>
      <c r="R808"/>
      <c r="S808"/>
      <c r="T808"/>
      <c r="U808"/>
      <c r="V808"/>
      <c r="W808"/>
      <c r="X808"/>
      <c r="Y808"/>
    </row>
    <row r="809" spans="2:25">
      <c r="B809"/>
      <c r="C809"/>
      <c r="D809"/>
      <c r="E809"/>
      <c r="F809"/>
      <c r="G809"/>
      <c r="H809"/>
      <c r="R809"/>
      <c r="S809"/>
      <c r="T809"/>
      <c r="U809"/>
      <c r="V809"/>
      <c r="W809"/>
      <c r="X809"/>
      <c r="Y809"/>
    </row>
    <row r="810" spans="2:25">
      <c r="B810"/>
      <c r="C810"/>
      <c r="D810"/>
      <c r="E810"/>
      <c r="F810"/>
      <c r="G810"/>
      <c r="H810"/>
      <c r="R810"/>
      <c r="S810"/>
      <c r="T810"/>
      <c r="U810"/>
      <c r="V810"/>
      <c r="W810"/>
      <c r="X810"/>
      <c r="Y810"/>
    </row>
    <row r="811" spans="2:25">
      <c r="B811"/>
      <c r="C811"/>
      <c r="D811"/>
      <c r="E811"/>
      <c r="F811"/>
      <c r="G811"/>
      <c r="H811"/>
      <c r="R811"/>
      <c r="S811"/>
      <c r="T811"/>
      <c r="U811"/>
      <c r="V811"/>
      <c r="W811"/>
      <c r="X811"/>
      <c r="Y811"/>
    </row>
    <row r="812" spans="2:25">
      <c r="B812"/>
      <c r="C812"/>
      <c r="D812"/>
      <c r="E812"/>
      <c r="F812"/>
      <c r="G812"/>
      <c r="H812"/>
      <c r="R812"/>
      <c r="S812"/>
      <c r="T812"/>
      <c r="U812"/>
      <c r="V812"/>
      <c r="W812"/>
      <c r="X812"/>
      <c r="Y812"/>
    </row>
    <row r="813" spans="2:25">
      <c r="B813"/>
      <c r="C813"/>
      <c r="D813"/>
      <c r="E813"/>
      <c r="F813"/>
      <c r="G813"/>
      <c r="H813"/>
      <c r="R813"/>
      <c r="S813"/>
      <c r="T813"/>
      <c r="U813"/>
      <c r="V813"/>
      <c r="W813"/>
      <c r="X813"/>
      <c r="Y813"/>
    </row>
    <row r="814" spans="2:25">
      <c r="B814"/>
      <c r="C814"/>
      <c r="D814"/>
      <c r="E814"/>
      <c r="F814"/>
      <c r="G814"/>
      <c r="H814"/>
      <c r="R814"/>
      <c r="S814"/>
      <c r="T814"/>
      <c r="U814"/>
      <c r="V814"/>
      <c r="W814"/>
      <c r="X814"/>
      <c r="Y814"/>
    </row>
    <row r="815" spans="2:25">
      <c r="B815"/>
      <c r="C815"/>
      <c r="D815"/>
      <c r="E815"/>
      <c r="F815"/>
      <c r="G815"/>
      <c r="H815"/>
      <c r="R815"/>
      <c r="S815"/>
      <c r="T815"/>
      <c r="U815"/>
      <c r="V815"/>
      <c r="W815"/>
      <c r="X815"/>
      <c r="Y815"/>
    </row>
    <row r="816" spans="2:25">
      <c r="B816"/>
      <c r="C816"/>
      <c r="D816"/>
      <c r="E816"/>
      <c r="F816"/>
      <c r="G816"/>
      <c r="H816"/>
      <c r="R816"/>
      <c r="S816"/>
      <c r="T816"/>
      <c r="U816"/>
      <c r="V816"/>
      <c r="W816"/>
      <c r="X816"/>
      <c r="Y816"/>
    </row>
    <row r="817" spans="2:25">
      <c r="B817"/>
      <c r="C817"/>
      <c r="D817"/>
      <c r="E817"/>
      <c r="F817"/>
      <c r="G817"/>
      <c r="H817"/>
      <c r="R817"/>
      <c r="S817"/>
      <c r="T817"/>
      <c r="U817"/>
      <c r="V817"/>
      <c r="W817"/>
      <c r="X817"/>
      <c r="Y817"/>
    </row>
    <row r="818" spans="2:25">
      <c r="B818"/>
      <c r="C818"/>
      <c r="D818"/>
      <c r="E818"/>
      <c r="F818"/>
      <c r="G818"/>
      <c r="H818"/>
      <c r="R818"/>
      <c r="S818"/>
      <c r="T818"/>
      <c r="U818"/>
      <c r="V818"/>
      <c r="W818"/>
      <c r="X818"/>
      <c r="Y818"/>
    </row>
    <row r="819" spans="2:25">
      <c r="B819"/>
      <c r="C819"/>
      <c r="D819"/>
      <c r="E819"/>
      <c r="F819"/>
      <c r="G819"/>
      <c r="H819"/>
      <c r="R819"/>
      <c r="S819"/>
      <c r="T819"/>
      <c r="U819"/>
      <c r="V819"/>
      <c r="W819"/>
      <c r="X819"/>
      <c r="Y819"/>
    </row>
    <row r="820" spans="2:25">
      <c r="B820"/>
      <c r="C820"/>
      <c r="D820"/>
      <c r="E820"/>
      <c r="F820"/>
      <c r="G820"/>
      <c r="H820"/>
      <c r="R820"/>
      <c r="S820"/>
      <c r="T820"/>
      <c r="U820"/>
      <c r="V820"/>
      <c r="W820"/>
      <c r="X820"/>
      <c r="Y820"/>
    </row>
    <row r="821" spans="2:25">
      <c r="B821"/>
      <c r="C821"/>
      <c r="D821"/>
      <c r="E821"/>
      <c r="F821"/>
      <c r="G821"/>
      <c r="H821"/>
      <c r="R821"/>
      <c r="S821"/>
      <c r="T821"/>
      <c r="U821"/>
      <c r="V821"/>
      <c r="W821"/>
      <c r="X821"/>
      <c r="Y821"/>
    </row>
    <row r="822" spans="2:25">
      <c r="B822"/>
      <c r="C822"/>
      <c r="D822"/>
      <c r="E822"/>
      <c r="F822"/>
      <c r="G822"/>
      <c r="H822"/>
      <c r="R822"/>
      <c r="S822"/>
      <c r="T822"/>
      <c r="U822"/>
      <c r="V822"/>
      <c r="W822"/>
      <c r="X822"/>
      <c r="Y822"/>
    </row>
    <row r="823" spans="2:25">
      <c r="B823"/>
      <c r="C823"/>
      <c r="D823"/>
      <c r="E823"/>
      <c r="F823"/>
      <c r="G823"/>
      <c r="H823"/>
      <c r="R823"/>
      <c r="S823"/>
      <c r="T823"/>
      <c r="U823"/>
      <c r="V823"/>
      <c r="W823"/>
      <c r="X823"/>
      <c r="Y823"/>
    </row>
    <row r="824" spans="2:25">
      <c r="B824"/>
      <c r="C824"/>
      <c r="D824"/>
      <c r="E824"/>
      <c r="F824"/>
      <c r="G824"/>
      <c r="H824"/>
      <c r="R824"/>
      <c r="S824"/>
      <c r="T824"/>
      <c r="U824"/>
      <c r="V824"/>
      <c r="W824"/>
      <c r="X824"/>
      <c r="Y824"/>
    </row>
    <row r="825" spans="2:25">
      <c r="B825"/>
      <c r="C825"/>
      <c r="D825"/>
      <c r="E825"/>
      <c r="F825"/>
      <c r="G825"/>
      <c r="H825"/>
      <c r="R825"/>
      <c r="S825"/>
      <c r="T825"/>
      <c r="U825"/>
      <c r="V825"/>
      <c r="W825"/>
      <c r="X825"/>
      <c r="Y825"/>
    </row>
    <row r="826" spans="2:25">
      <c r="B826"/>
      <c r="C826"/>
      <c r="D826"/>
      <c r="E826"/>
      <c r="F826"/>
      <c r="G826"/>
      <c r="H826"/>
      <c r="R826"/>
      <c r="S826"/>
      <c r="T826"/>
      <c r="U826"/>
      <c r="V826"/>
      <c r="W826"/>
      <c r="X826"/>
      <c r="Y826"/>
    </row>
    <row r="827" spans="2:25">
      <c r="B827"/>
      <c r="C827"/>
      <c r="D827"/>
      <c r="E827"/>
      <c r="F827"/>
      <c r="G827"/>
      <c r="H827"/>
      <c r="R827"/>
      <c r="S827"/>
      <c r="T827"/>
      <c r="U827"/>
      <c r="V827"/>
      <c r="W827"/>
      <c r="X827"/>
      <c r="Y827"/>
    </row>
    <row r="828" spans="2:25">
      <c r="B828"/>
      <c r="C828"/>
      <c r="D828"/>
      <c r="E828"/>
      <c r="F828"/>
      <c r="G828"/>
      <c r="H828"/>
      <c r="R828"/>
      <c r="S828"/>
      <c r="T828"/>
      <c r="U828"/>
      <c r="V828"/>
      <c r="W828"/>
      <c r="X828"/>
      <c r="Y828"/>
    </row>
    <row r="829" spans="2:25">
      <c r="B829"/>
      <c r="C829"/>
      <c r="D829"/>
      <c r="E829"/>
      <c r="F829"/>
      <c r="G829"/>
      <c r="H829"/>
      <c r="R829"/>
      <c r="S829"/>
      <c r="T829"/>
      <c r="U829"/>
      <c r="V829"/>
      <c r="W829"/>
      <c r="X829"/>
      <c r="Y829"/>
    </row>
    <row r="830" spans="2:25">
      <c r="B830"/>
      <c r="C830"/>
      <c r="D830"/>
      <c r="E830"/>
      <c r="F830"/>
      <c r="G830"/>
      <c r="H830"/>
      <c r="R830"/>
      <c r="S830"/>
      <c r="T830"/>
      <c r="U830"/>
      <c r="V830"/>
      <c r="W830"/>
      <c r="X830"/>
      <c r="Y830"/>
    </row>
    <row r="831" spans="2:25">
      <c r="B831"/>
      <c r="C831"/>
      <c r="D831"/>
      <c r="E831"/>
      <c r="F831"/>
      <c r="G831"/>
      <c r="H831"/>
      <c r="R831"/>
      <c r="S831"/>
      <c r="T831"/>
      <c r="U831"/>
      <c r="V831"/>
      <c r="W831"/>
      <c r="X831"/>
      <c r="Y831"/>
    </row>
    <row r="832" spans="2:25">
      <c r="B832"/>
      <c r="C832"/>
      <c r="D832"/>
      <c r="E832"/>
      <c r="F832"/>
      <c r="G832"/>
      <c r="H832"/>
      <c r="R832"/>
      <c r="S832"/>
      <c r="T832"/>
      <c r="U832"/>
      <c r="V832"/>
      <c r="W832"/>
      <c r="X832"/>
      <c r="Y832"/>
    </row>
    <row r="833" spans="2:25">
      <c r="B833"/>
      <c r="C833"/>
      <c r="D833"/>
      <c r="E833"/>
      <c r="F833"/>
      <c r="G833"/>
      <c r="H833"/>
      <c r="R833"/>
      <c r="S833"/>
      <c r="T833"/>
      <c r="U833"/>
      <c r="V833"/>
      <c r="W833"/>
      <c r="X833"/>
      <c r="Y833"/>
    </row>
    <row r="834" spans="2:25">
      <c r="B834"/>
      <c r="C834"/>
      <c r="D834"/>
      <c r="E834"/>
      <c r="F834"/>
      <c r="G834"/>
      <c r="H834"/>
      <c r="R834"/>
      <c r="S834"/>
      <c r="T834"/>
      <c r="U834"/>
      <c r="V834"/>
      <c r="W834"/>
      <c r="X834"/>
      <c r="Y834"/>
    </row>
    <row r="835" spans="2:25">
      <c r="B835"/>
      <c r="C835"/>
      <c r="D835"/>
      <c r="E835"/>
      <c r="F835"/>
      <c r="G835"/>
      <c r="H835"/>
      <c r="R835"/>
      <c r="S835"/>
      <c r="T835"/>
      <c r="U835"/>
      <c r="V835"/>
      <c r="W835"/>
      <c r="X835"/>
      <c r="Y835"/>
    </row>
    <row r="836" spans="2:25">
      <c r="B836"/>
      <c r="C836"/>
      <c r="D836"/>
      <c r="E836"/>
      <c r="F836"/>
      <c r="G836"/>
      <c r="H836"/>
      <c r="R836"/>
      <c r="S836"/>
      <c r="T836"/>
      <c r="U836"/>
      <c r="V836"/>
      <c r="W836"/>
      <c r="X836"/>
      <c r="Y836"/>
    </row>
    <row r="837" spans="2:25">
      <c r="B837"/>
      <c r="C837"/>
      <c r="D837"/>
      <c r="E837"/>
      <c r="F837"/>
      <c r="G837"/>
      <c r="H837"/>
      <c r="R837"/>
      <c r="S837"/>
      <c r="T837"/>
      <c r="U837"/>
      <c r="V837"/>
      <c r="W837"/>
      <c r="X837"/>
      <c r="Y837"/>
    </row>
    <row r="838" spans="2:25">
      <c r="B838"/>
      <c r="C838"/>
      <c r="D838"/>
      <c r="E838"/>
      <c r="F838"/>
      <c r="G838"/>
      <c r="H838"/>
      <c r="R838"/>
      <c r="S838"/>
      <c r="T838"/>
      <c r="U838"/>
      <c r="V838"/>
      <c r="W838"/>
      <c r="X838"/>
      <c r="Y838"/>
    </row>
    <row r="839" spans="2:25">
      <c r="B839"/>
      <c r="C839"/>
      <c r="D839"/>
      <c r="E839"/>
      <c r="F839"/>
      <c r="G839"/>
      <c r="H839"/>
      <c r="R839"/>
      <c r="S839"/>
      <c r="T839"/>
      <c r="U839"/>
      <c r="V839"/>
      <c r="W839"/>
      <c r="X839"/>
      <c r="Y839"/>
    </row>
    <row r="840" spans="2:25">
      <c r="B840"/>
      <c r="C840"/>
      <c r="D840"/>
      <c r="E840"/>
      <c r="F840"/>
      <c r="G840"/>
      <c r="H840"/>
      <c r="R840"/>
      <c r="S840"/>
      <c r="T840"/>
      <c r="U840"/>
      <c r="V840"/>
      <c r="W840"/>
      <c r="X840"/>
      <c r="Y840"/>
    </row>
    <row r="841" spans="2:25">
      <c r="B841"/>
      <c r="C841"/>
      <c r="D841"/>
      <c r="E841"/>
      <c r="F841"/>
      <c r="G841"/>
      <c r="H841"/>
      <c r="R841"/>
      <c r="S841"/>
      <c r="T841"/>
      <c r="U841"/>
      <c r="V841"/>
      <c r="W841"/>
      <c r="X841"/>
      <c r="Y841"/>
    </row>
    <row r="842" spans="2:25">
      <c r="B842"/>
      <c r="C842"/>
      <c r="D842"/>
      <c r="E842"/>
      <c r="F842"/>
      <c r="G842"/>
      <c r="H842"/>
      <c r="R842"/>
      <c r="S842"/>
      <c r="T842"/>
      <c r="U842"/>
      <c r="V842"/>
      <c r="W842"/>
      <c r="X842"/>
      <c r="Y842"/>
    </row>
    <row r="843" spans="2:25">
      <c r="B843"/>
      <c r="C843"/>
      <c r="D843"/>
      <c r="E843"/>
      <c r="F843"/>
      <c r="G843"/>
      <c r="H843"/>
      <c r="R843"/>
      <c r="S843"/>
      <c r="T843"/>
      <c r="U843"/>
      <c r="V843"/>
      <c r="W843"/>
      <c r="X843"/>
      <c r="Y843"/>
    </row>
    <row r="844" spans="2:25">
      <c r="B844"/>
      <c r="C844"/>
      <c r="D844"/>
      <c r="E844"/>
      <c r="F844"/>
      <c r="G844"/>
      <c r="H844"/>
      <c r="R844"/>
      <c r="S844"/>
      <c r="T844"/>
      <c r="U844"/>
      <c r="V844"/>
      <c r="W844"/>
      <c r="X844"/>
      <c r="Y844"/>
    </row>
    <row r="845" spans="2:25">
      <c r="B845"/>
      <c r="C845"/>
      <c r="D845"/>
      <c r="E845"/>
      <c r="F845"/>
      <c r="G845"/>
      <c r="H845"/>
      <c r="R845"/>
      <c r="S845"/>
      <c r="T845"/>
      <c r="U845"/>
      <c r="V845"/>
      <c r="W845"/>
      <c r="X845"/>
      <c r="Y845"/>
    </row>
    <row r="846" spans="2:25">
      <c r="B846"/>
      <c r="C846"/>
      <c r="D846"/>
      <c r="E846"/>
      <c r="F846"/>
      <c r="G846"/>
      <c r="H846"/>
      <c r="R846"/>
      <c r="S846"/>
      <c r="T846"/>
      <c r="U846"/>
      <c r="V846"/>
      <c r="W846"/>
      <c r="X846"/>
      <c r="Y846"/>
    </row>
    <row r="847" spans="2:25">
      <c r="B847"/>
      <c r="C847"/>
      <c r="D847"/>
      <c r="E847"/>
      <c r="F847"/>
      <c r="G847"/>
      <c r="H847"/>
      <c r="R847"/>
      <c r="S847"/>
      <c r="T847"/>
      <c r="U847"/>
      <c r="V847"/>
      <c r="W847"/>
      <c r="X847"/>
      <c r="Y847"/>
    </row>
    <row r="848" spans="2:25">
      <c r="B848"/>
      <c r="C848"/>
      <c r="D848"/>
      <c r="E848"/>
      <c r="F848"/>
      <c r="G848"/>
      <c r="H848"/>
      <c r="R848"/>
      <c r="S848"/>
      <c r="T848"/>
      <c r="U848"/>
      <c r="V848"/>
      <c r="W848"/>
      <c r="X848"/>
      <c r="Y848"/>
    </row>
    <row r="849" spans="2:25">
      <c r="B849"/>
      <c r="C849"/>
      <c r="D849"/>
      <c r="E849"/>
      <c r="F849"/>
      <c r="G849"/>
      <c r="H849"/>
      <c r="R849"/>
      <c r="S849"/>
      <c r="T849"/>
      <c r="U849"/>
      <c r="V849"/>
      <c r="W849"/>
      <c r="X849"/>
      <c r="Y849"/>
    </row>
    <row r="850" spans="2:25">
      <c r="B850"/>
      <c r="C850"/>
      <c r="D850"/>
      <c r="E850"/>
      <c r="F850"/>
      <c r="G850"/>
      <c r="H850"/>
      <c r="R850"/>
      <c r="S850"/>
      <c r="T850"/>
      <c r="U850"/>
      <c r="V850"/>
      <c r="W850"/>
      <c r="X850"/>
      <c r="Y850"/>
    </row>
    <row r="851" spans="2:25">
      <c r="B851"/>
      <c r="C851"/>
      <c r="D851"/>
      <c r="E851"/>
      <c r="F851"/>
      <c r="G851"/>
      <c r="H851"/>
      <c r="R851"/>
      <c r="S851"/>
      <c r="T851"/>
      <c r="U851"/>
      <c r="V851"/>
      <c r="W851"/>
      <c r="X851"/>
      <c r="Y851"/>
    </row>
    <row r="852" spans="2:25">
      <c r="B852"/>
      <c r="C852"/>
      <c r="D852"/>
      <c r="E852"/>
      <c r="F852"/>
      <c r="G852"/>
      <c r="H852"/>
      <c r="R852"/>
      <c r="S852"/>
      <c r="T852"/>
      <c r="U852"/>
      <c r="V852"/>
      <c r="W852"/>
      <c r="X852"/>
      <c r="Y852"/>
    </row>
    <row r="853" spans="2:25">
      <c r="B853"/>
      <c r="C853"/>
      <c r="D853"/>
      <c r="E853"/>
      <c r="F853"/>
      <c r="G853"/>
      <c r="H853"/>
      <c r="R853"/>
      <c r="S853"/>
      <c r="T853"/>
      <c r="U853"/>
      <c r="V853"/>
      <c r="W853"/>
      <c r="X853"/>
      <c r="Y853"/>
    </row>
    <row r="854" spans="2:25">
      <c r="B854"/>
      <c r="C854"/>
      <c r="D854"/>
      <c r="E854"/>
      <c r="F854"/>
      <c r="G854"/>
      <c r="H854"/>
      <c r="R854"/>
      <c r="S854"/>
      <c r="T854"/>
      <c r="U854"/>
      <c r="V854"/>
      <c r="W854"/>
      <c r="X854"/>
      <c r="Y854"/>
    </row>
    <row r="855" spans="2:25">
      <c r="B855"/>
      <c r="C855"/>
      <c r="D855"/>
      <c r="E855"/>
      <c r="F855"/>
      <c r="G855"/>
      <c r="H855"/>
      <c r="R855"/>
      <c r="S855"/>
      <c r="T855"/>
      <c r="U855"/>
      <c r="V855"/>
      <c r="W855"/>
      <c r="X855"/>
      <c r="Y855"/>
    </row>
    <row r="856" spans="2:25">
      <c r="B856"/>
      <c r="C856"/>
      <c r="D856"/>
      <c r="E856"/>
      <c r="F856"/>
      <c r="G856"/>
      <c r="H856"/>
      <c r="R856"/>
      <c r="S856"/>
      <c r="T856"/>
      <c r="U856"/>
      <c r="V856"/>
      <c r="W856"/>
      <c r="X856"/>
      <c r="Y856"/>
    </row>
    <row r="857" spans="2:25">
      <c r="B857"/>
      <c r="C857"/>
      <c r="D857"/>
      <c r="E857"/>
      <c r="F857"/>
      <c r="G857"/>
      <c r="H857"/>
      <c r="R857"/>
      <c r="S857"/>
      <c r="T857"/>
      <c r="U857"/>
      <c r="V857"/>
      <c r="W857"/>
      <c r="X857"/>
      <c r="Y857"/>
    </row>
    <row r="858" spans="2:25">
      <c r="B858"/>
      <c r="C858"/>
      <c r="D858"/>
      <c r="E858"/>
      <c r="F858"/>
      <c r="G858"/>
      <c r="H858"/>
      <c r="R858"/>
      <c r="S858"/>
      <c r="T858"/>
      <c r="U858"/>
      <c r="V858"/>
      <c r="W858"/>
      <c r="X858"/>
      <c r="Y858"/>
    </row>
    <row r="859" spans="2:25">
      <c r="B859"/>
      <c r="C859"/>
      <c r="D859"/>
      <c r="E859"/>
      <c r="F859"/>
      <c r="G859"/>
      <c r="H859"/>
      <c r="R859"/>
      <c r="S859"/>
      <c r="T859"/>
      <c r="U859"/>
      <c r="V859"/>
      <c r="W859"/>
      <c r="X859"/>
      <c r="Y859"/>
    </row>
    <row r="860" spans="2:25">
      <c r="B860"/>
      <c r="C860"/>
      <c r="D860"/>
      <c r="E860"/>
      <c r="F860"/>
      <c r="G860"/>
      <c r="H860"/>
      <c r="R860"/>
      <c r="S860"/>
      <c r="T860"/>
      <c r="U860"/>
      <c r="V860"/>
      <c r="W860"/>
      <c r="X860"/>
      <c r="Y860"/>
    </row>
    <row r="861" spans="2:25">
      <c r="B861"/>
      <c r="C861"/>
      <c r="D861"/>
      <c r="E861"/>
      <c r="F861"/>
      <c r="G861"/>
      <c r="H861"/>
      <c r="R861"/>
      <c r="S861"/>
      <c r="T861"/>
      <c r="U861"/>
      <c r="V861"/>
      <c r="W861"/>
      <c r="X861"/>
      <c r="Y861"/>
    </row>
    <row r="862" spans="2:25">
      <c r="B862"/>
      <c r="C862"/>
      <c r="D862"/>
      <c r="E862"/>
      <c r="F862"/>
      <c r="G862"/>
      <c r="H862"/>
      <c r="R862"/>
      <c r="S862"/>
      <c r="T862"/>
      <c r="U862"/>
      <c r="V862"/>
      <c r="W862"/>
      <c r="X862"/>
      <c r="Y862"/>
    </row>
    <row r="863" spans="2:25">
      <c r="B863"/>
      <c r="C863"/>
      <c r="D863"/>
      <c r="E863"/>
      <c r="F863"/>
      <c r="G863"/>
      <c r="H863"/>
      <c r="R863"/>
      <c r="S863"/>
      <c r="T863"/>
      <c r="U863"/>
      <c r="V863"/>
      <c r="W863"/>
      <c r="X863"/>
      <c r="Y863"/>
    </row>
    <row r="864" spans="2:25">
      <c r="B864"/>
      <c r="C864"/>
      <c r="D864"/>
      <c r="E864"/>
      <c r="F864"/>
      <c r="G864"/>
      <c r="H864"/>
      <c r="R864"/>
      <c r="S864"/>
      <c r="T864"/>
      <c r="U864"/>
      <c r="V864"/>
      <c r="W864"/>
      <c r="X864"/>
      <c r="Y864"/>
    </row>
    <row r="865" spans="2:25">
      <c r="B865"/>
      <c r="C865"/>
      <c r="D865"/>
      <c r="E865"/>
      <c r="F865"/>
      <c r="G865"/>
      <c r="H865"/>
      <c r="R865"/>
      <c r="S865"/>
      <c r="T865"/>
      <c r="U865"/>
      <c r="V865"/>
      <c r="W865"/>
      <c r="X865"/>
      <c r="Y865"/>
    </row>
    <row r="866" spans="2:25">
      <c r="B866"/>
      <c r="C866"/>
      <c r="D866"/>
      <c r="E866"/>
      <c r="F866"/>
      <c r="G866"/>
      <c r="H866"/>
      <c r="R866"/>
      <c r="S866"/>
      <c r="T866"/>
      <c r="U866"/>
      <c r="V866"/>
      <c r="W866"/>
      <c r="X866"/>
      <c r="Y866"/>
    </row>
    <row r="867" spans="2:25">
      <c r="B867"/>
      <c r="C867"/>
      <c r="D867"/>
      <c r="E867"/>
      <c r="F867"/>
      <c r="G867"/>
      <c r="H867"/>
      <c r="R867"/>
      <c r="S867"/>
      <c r="T867"/>
      <c r="U867"/>
      <c r="V867"/>
      <c r="W867"/>
      <c r="X867"/>
      <c r="Y867"/>
    </row>
    <row r="868" spans="2:25">
      <c r="B868"/>
      <c r="C868"/>
      <c r="D868"/>
      <c r="E868"/>
      <c r="F868"/>
      <c r="G868"/>
      <c r="H868"/>
      <c r="R868"/>
      <c r="S868"/>
      <c r="T868"/>
      <c r="U868"/>
      <c r="V868"/>
      <c r="W868"/>
      <c r="X868"/>
      <c r="Y868"/>
    </row>
    <row r="869" spans="2:25">
      <c r="B869"/>
      <c r="C869"/>
      <c r="D869"/>
      <c r="E869"/>
      <c r="F869"/>
      <c r="G869"/>
      <c r="H869"/>
      <c r="R869"/>
      <c r="S869"/>
      <c r="T869"/>
      <c r="U869"/>
      <c r="V869"/>
      <c r="W869"/>
      <c r="X869"/>
      <c r="Y869"/>
    </row>
    <row r="870" spans="2:25">
      <c r="B870"/>
      <c r="C870"/>
      <c r="D870"/>
      <c r="E870"/>
      <c r="F870"/>
      <c r="G870"/>
      <c r="H870"/>
      <c r="R870"/>
      <c r="S870"/>
      <c r="T870"/>
      <c r="U870"/>
      <c r="V870"/>
      <c r="W870"/>
      <c r="X870"/>
      <c r="Y870"/>
    </row>
    <row r="871" spans="2:25">
      <c r="B871"/>
      <c r="C871"/>
      <c r="D871"/>
      <c r="E871"/>
      <c r="F871"/>
      <c r="G871"/>
      <c r="H871"/>
      <c r="R871"/>
      <c r="S871"/>
      <c r="T871"/>
      <c r="U871"/>
      <c r="V871"/>
      <c r="W871"/>
      <c r="X871"/>
      <c r="Y871"/>
    </row>
    <row r="872" spans="2:25">
      <c r="B872"/>
      <c r="C872"/>
      <c r="D872"/>
      <c r="E872"/>
      <c r="F872"/>
      <c r="G872"/>
      <c r="H872"/>
      <c r="R872"/>
      <c r="S872"/>
      <c r="T872"/>
      <c r="U872"/>
      <c r="V872"/>
      <c r="W872"/>
      <c r="X872"/>
      <c r="Y872"/>
    </row>
    <row r="873" spans="2:25">
      <c r="B873"/>
      <c r="C873"/>
      <c r="D873"/>
      <c r="E873"/>
      <c r="F873"/>
      <c r="G873"/>
      <c r="H873"/>
      <c r="R873"/>
      <c r="S873"/>
      <c r="T873"/>
      <c r="U873"/>
      <c r="V873"/>
      <c r="W873"/>
      <c r="X873"/>
      <c r="Y873"/>
    </row>
    <row r="874" spans="2:25">
      <c r="B874"/>
      <c r="C874"/>
      <c r="D874"/>
      <c r="E874"/>
      <c r="F874"/>
      <c r="G874"/>
      <c r="H874"/>
      <c r="R874"/>
      <c r="S874"/>
      <c r="T874"/>
      <c r="U874"/>
      <c r="V874"/>
      <c r="W874"/>
      <c r="X874"/>
      <c r="Y874"/>
    </row>
    <row r="875" spans="2:25">
      <c r="B875"/>
      <c r="C875"/>
      <c r="D875"/>
      <c r="E875"/>
      <c r="F875"/>
      <c r="G875"/>
      <c r="H875"/>
      <c r="R875"/>
      <c r="S875"/>
      <c r="T875"/>
      <c r="U875"/>
      <c r="V875"/>
      <c r="W875"/>
      <c r="X875"/>
      <c r="Y875"/>
    </row>
    <row r="876" spans="2:25">
      <c r="B876"/>
      <c r="C876"/>
      <c r="D876"/>
      <c r="E876"/>
      <c r="F876"/>
      <c r="G876"/>
      <c r="H876"/>
      <c r="R876"/>
      <c r="S876"/>
      <c r="T876"/>
      <c r="U876"/>
      <c r="V876"/>
      <c r="W876"/>
      <c r="X876"/>
      <c r="Y876"/>
    </row>
    <row r="877" spans="2:25">
      <c r="B877"/>
      <c r="C877"/>
      <c r="D877"/>
      <c r="E877"/>
      <c r="F877"/>
      <c r="G877"/>
      <c r="H877"/>
      <c r="R877"/>
      <c r="S877"/>
      <c r="T877"/>
      <c r="U877"/>
      <c r="V877"/>
      <c r="W877"/>
      <c r="X877"/>
      <c r="Y877"/>
    </row>
    <row r="878" spans="2:25">
      <c r="B878"/>
      <c r="C878"/>
      <c r="D878"/>
      <c r="E878"/>
      <c r="F878"/>
      <c r="G878"/>
      <c r="H878"/>
      <c r="R878"/>
      <c r="S878"/>
      <c r="T878"/>
      <c r="U878"/>
      <c r="V878"/>
      <c r="W878"/>
      <c r="X878"/>
      <c r="Y878"/>
    </row>
    <row r="879" spans="2:25">
      <c r="B879"/>
      <c r="C879"/>
      <c r="D879"/>
      <c r="E879"/>
      <c r="F879"/>
      <c r="G879"/>
      <c r="H879"/>
      <c r="R879"/>
      <c r="S879"/>
      <c r="T879"/>
      <c r="U879"/>
      <c r="V879"/>
      <c r="W879"/>
      <c r="X879"/>
      <c r="Y879"/>
    </row>
    <row r="880" spans="2:25">
      <c r="B880"/>
      <c r="C880"/>
      <c r="D880"/>
      <c r="E880"/>
      <c r="F880"/>
      <c r="G880"/>
      <c r="H880"/>
      <c r="R880"/>
      <c r="S880"/>
      <c r="T880"/>
      <c r="U880"/>
      <c r="V880"/>
      <c r="W880"/>
      <c r="X880"/>
      <c r="Y880"/>
    </row>
    <row r="881" spans="2:25">
      <c r="B881"/>
      <c r="C881"/>
      <c r="D881"/>
      <c r="E881"/>
      <c r="F881"/>
      <c r="G881"/>
      <c r="H881"/>
      <c r="R881"/>
      <c r="S881"/>
      <c r="T881"/>
      <c r="U881"/>
      <c r="V881"/>
      <c r="W881"/>
      <c r="X881"/>
      <c r="Y881"/>
    </row>
    <row r="882" spans="2:25">
      <c r="B882"/>
      <c r="C882"/>
      <c r="D882"/>
      <c r="E882"/>
      <c r="F882"/>
      <c r="G882"/>
      <c r="H882"/>
      <c r="R882"/>
      <c r="S882"/>
      <c r="T882"/>
      <c r="U882"/>
      <c r="V882"/>
      <c r="W882"/>
      <c r="X882"/>
      <c r="Y882"/>
    </row>
    <row r="883" spans="2:25">
      <c r="B883"/>
      <c r="C883"/>
      <c r="D883"/>
      <c r="E883"/>
      <c r="F883"/>
      <c r="G883"/>
      <c r="H883"/>
      <c r="R883"/>
      <c r="S883"/>
      <c r="T883"/>
      <c r="U883"/>
      <c r="V883"/>
      <c r="W883"/>
      <c r="X883"/>
      <c r="Y883"/>
    </row>
    <row r="884" spans="2:25">
      <c r="B884"/>
      <c r="C884"/>
      <c r="D884"/>
      <c r="E884"/>
      <c r="F884"/>
      <c r="G884"/>
      <c r="H884"/>
      <c r="R884"/>
      <c r="S884"/>
      <c r="T884"/>
      <c r="U884"/>
      <c r="V884"/>
      <c r="W884"/>
      <c r="X884"/>
      <c r="Y884"/>
    </row>
    <row r="885" spans="2:25">
      <c r="B885"/>
      <c r="C885"/>
      <c r="D885"/>
      <c r="E885"/>
      <c r="F885"/>
      <c r="G885"/>
      <c r="H885"/>
      <c r="R885"/>
      <c r="S885"/>
      <c r="T885"/>
      <c r="U885"/>
      <c r="V885"/>
      <c r="W885"/>
      <c r="X885"/>
      <c r="Y885"/>
    </row>
    <row r="886" spans="2:25">
      <c r="B886"/>
      <c r="C886"/>
      <c r="D886"/>
      <c r="E886"/>
      <c r="F886"/>
      <c r="G886"/>
      <c r="H886"/>
      <c r="R886"/>
      <c r="S886"/>
      <c r="T886"/>
      <c r="U886"/>
      <c r="V886"/>
      <c r="W886"/>
      <c r="X886"/>
      <c r="Y886"/>
    </row>
    <row r="887" spans="2:25">
      <c r="B887"/>
      <c r="C887"/>
      <c r="D887"/>
      <c r="E887"/>
      <c r="F887"/>
      <c r="G887"/>
      <c r="H887"/>
      <c r="R887"/>
      <c r="S887"/>
      <c r="T887"/>
      <c r="U887"/>
      <c r="V887"/>
      <c r="W887"/>
      <c r="X887"/>
      <c r="Y887"/>
    </row>
    <row r="888" spans="2:25">
      <c r="B888"/>
      <c r="C888"/>
      <c r="D888"/>
      <c r="E888"/>
      <c r="F888"/>
      <c r="G888"/>
      <c r="H888"/>
      <c r="R888"/>
      <c r="S888"/>
      <c r="T888"/>
      <c r="U888"/>
      <c r="V888"/>
      <c r="W888"/>
      <c r="X888"/>
      <c r="Y888"/>
    </row>
    <row r="889" spans="2:25">
      <c r="B889"/>
      <c r="C889"/>
      <c r="D889"/>
      <c r="E889"/>
      <c r="F889"/>
      <c r="G889"/>
      <c r="H889"/>
      <c r="R889"/>
      <c r="S889"/>
      <c r="T889"/>
      <c r="U889"/>
      <c r="V889"/>
      <c r="W889"/>
      <c r="X889"/>
      <c r="Y889"/>
    </row>
    <row r="890" spans="2:25">
      <c r="B890"/>
      <c r="C890"/>
      <c r="D890"/>
      <c r="E890"/>
      <c r="F890"/>
      <c r="G890"/>
      <c r="H890"/>
      <c r="R890"/>
      <c r="S890"/>
      <c r="T890"/>
      <c r="U890"/>
      <c r="V890"/>
      <c r="W890"/>
      <c r="X890"/>
      <c r="Y890"/>
    </row>
    <row r="891" spans="2:25">
      <c r="B891"/>
      <c r="C891"/>
      <c r="D891"/>
      <c r="E891"/>
      <c r="F891"/>
      <c r="G891"/>
      <c r="H891"/>
      <c r="R891"/>
      <c r="S891"/>
      <c r="T891"/>
      <c r="U891"/>
      <c r="V891"/>
      <c r="W891"/>
      <c r="X891"/>
      <c r="Y891"/>
    </row>
    <row r="892" spans="2:25">
      <c r="B892"/>
      <c r="C892"/>
      <c r="D892"/>
      <c r="E892"/>
      <c r="F892"/>
      <c r="G892"/>
      <c r="H892"/>
      <c r="R892"/>
      <c r="S892"/>
      <c r="T892"/>
      <c r="U892"/>
      <c r="V892"/>
      <c r="W892"/>
      <c r="X892"/>
      <c r="Y892"/>
    </row>
    <row r="893" spans="2:25">
      <c r="B893"/>
      <c r="C893"/>
      <c r="D893"/>
      <c r="E893"/>
      <c r="F893"/>
      <c r="G893"/>
      <c r="H893"/>
      <c r="R893"/>
      <c r="S893"/>
      <c r="T893"/>
      <c r="U893"/>
      <c r="V893"/>
      <c r="W893"/>
      <c r="X893"/>
      <c r="Y893"/>
    </row>
    <row r="894" spans="2:25">
      <c r="B894"/>
      <c r="C894"/>
      <c r="D894"/>
      <c r="E894"/>
      <c r="F894"/>
      <c r="G894"/>
      <c r="H894"/>
      <c r="R894"/>
      <c r="S894"/>
      <c r="T894"/>
      <c r="U894"/>
      <c r="V894"/>
      <c r="W894"/>
      <c r="X894"/>
      <c r="Y894"/>
    </row>
    <row r="895" spans="2:25">
      <c r="B895"/>
      <c r="C895"/>
      <c r="D895"/>
      <c r="E895"/>
      <c r="F895"/>
      <c r="G895"/>
      <c r="H895"/>
      <c r="R895"/>
      <c r="S895"/>
      <c r="T895"/>
      <c r="U895"/>
      <c r="V895"/>
      <c r="W895"/>
      <c r="X895"/>
      <c r="Y895"/>
    </row>
    <row r="896" spans="2:25">
      <c r="B896"/>
      <c r="C896"/>
      <c r="D896"/>
      <c r="E896"/>
      <c r="F896"/>
      <c r="G896"/>
      <c r="H896"/>
      <c r="R896"/>
      <c r="S896"/>
      <c r="T896"/>
      <c r="U896"/>
      <c r="V896"/>
      <c r="W896"/>
      <c r="X896"/>
      <c r="Y896"/>
    </row>
    <row r="897" spans="2:25">
      <c r="B897"/>
      <c r="C897"/>
      <c r="D897"/>
      <c r="E897"/>
      <c r="F897"/>
      <c r="G897"/>
      <c r="H897"/>
      <c r="R897"/>
      <c r="S897"/>
      <c r="T897"/>
      <c r="U897"/>
      <c r="V897"/>
      <c r="W897"/>
      <c r="X897"/>
      <c r="Y897"/>
    </row>
    <row r="898" spans="2:25">
      <c r="B898"/>
      <c r="C898"/>
      <c r="D898"/>
      <c r="E898"/>
      <c r="F898"/>
      <c r="G898"/>
      <c r="H898"/>
      <c r="R898"/>
      <c r="S898"/>
      <c r="T898"/>
      <c r="U898"/>
      <c r="V898"/>
      <c r="W898"/>
      <c r="X898"/>
      <c r="Y898"/>
    </row>
    <row r="899" spans="2:25">
      <c r="B899"/>
      <c r="C899"/>
      <c r="D899"/>
      <c r="E899"/>
      <c r="F899"/>
      <c r="G899"/>
      <c r="H899"/>
      <c r="R899"/>
      <c r="S899"/>
      <c r="T899"/>
      <c r="U899"/>
      <c r="V899"/>
      <c r="W899"/>
      <c r="X899"/>
      <c r="Y899"/>
    </row>
    <row r="900" spans="2:25">
      <c r="B900"/>
      <c r="C900"/>
      <c r="D900"/>
      <c r="E900"/>
      <c r="F900"/>
      <c r="G900"/>
      <c r="H900"/>
      <c r="R900"/>
      <c r="S900"/>
      <c r="T900"/>
      <c r="U900"/>
      <c r="V900"/>
      <c r="W900"/>
      <c r="X900"/>
      <c r="Y900"/>
    </row>
    <row r="901" spans="2:25">
      <c r="B901"/>
      <c r="C901"/>
      <c r="D901"/>
      <c r="E901"/>
      <c r="F901"/>
      <c r="G901"/>
      <c r="H901"/>
      <c r="R901"/>
      <c r="S901"/>
      <c r="T901"/>
      <c r="U901"/>
      <c r="V901"/>
      <c r="W901"/>
      <c r="X901"/>
      <c r="Y901"/>
    </row>
    <row r="902" spans="2:25">
      <c r="B902"/>
      <c r="C902"/>
      <c r="D902"/>
      <c r="E902"/>
      <c r="F902"/>
      <c r="G902"/>
      <c r="H902"/>
      <c r="R902"/>
      <c r="S902"/>
      <c r="T902"/>
      <c r="U902"/>
      <c r="V902"/>
      <c r="W902"/>
      <c r="X902"/>
      <c r="Y902"/>
    </row>
    <row r="903" spans="2:25">
      <c r="B903"/>
      <c r="C903"/>
      <c r="D903"/>
      <c r="E903"/>
      <c r="F903"/>
      <c r="G903"/>
      <c r="H903"/>
      <c r="R903"/>
      <c r="S903"/>
      <c r="T903"/>
      <c r="U903"/>
      <c r="V903"/>
      <c r="W903"/>
      <c r="X903"/>
      <c r="Y903"/>
    </row>
    <row r="904" spans="2:25">
      <c r="B904"/>
      <c r="C904"/>
      <c r="D904"/>
      <c r="E904"/>
      <c r="F904"/>
      <c r="G904"/>
      <c r="H904"/>
      <c r="R904"/>
      <c r="S904"/>
      <c r="T904"/>
      <c r="U904"/>
      <c r="V904"/>
      <c r="W904"/>
      <c r="X904"/>
      <c r="Y904"/>
    </row>
    <row r="905" spans="2:25">
      <c r="B905"/>
      <c r="C905"/>
      <c r="D905"/>
      <c r="E905"/>
      <c r="F905"/>
      <c r="G905"/>
      <c r="H905"/>
      <c r="R905"/>
      <c r="S905"/>
      <c r="T905"/>
      <c r="U905"/>
      <c r="V905"/>
      <c r="W905"/>
      <c r="X905"/>
      <c r="Y905"/>
    </row>
    <row r="906" spans="2:25">
      <c r="B906"/>
      <c r="C906"/>
      <c r="D906"/>
      <c r="E906"/>
      <c r="F906"/>
      <c r="G906"/>
      <c r="H906"/>
      <c r="R906"/>
      <c r="S906"/>
      <c r="T906"/>
      <c r="U906"/>
      <c r="V906"/>
      <c r="W906"/>
      <c r="X906"/>
      <c r="Y906"/>
    </row>
    <row r="907" spans="2:25">
      <c r="B907"/>
      <c r="C907"/>
      <c r="D907"/>
      <c r="E907"/>
      <c r="F907"/>
      <c r="G907"/>
      <c r="H907"/>
      <c r="R907"/>
      <c r="S907"/>
      <c r="T907"/>
      <c r="U907"/>
      <c r="V907"/>
      <c r="W907"/>
      <c r="X907"/>
      <c r="Y907"/>
    </row>
    <row r="908" spans="2:25">
      <c r="B908"/>
      <c r="C908"/>
      <c r="D908"/>
      <c r="E908"/>
      <c r="F908"/>
      <c r="G908"/>
      <c r="H908"/>
      <c r="R908"/>
      <c r="S908"/>
      <c r="T908"/>
      <c r="U908"/>
      <c r="V908"/>
      <c r="W908"/>
      <c r="X908"/>
      <c r="Y908"/>
    </row>
    <row r="909" spans="2:25">
      <c r="B909"/>
      <c r="C909"/>
      <c r="D909"/>
      <c r="E909"/>
      <c r="F909"/>
      <c r="G909"/>
      <c r="H909"/>
      <c r="R909"/>
      <c r="S909"/>
      <c r="T909"/>
      <c r="U909"/>
      <c r="V909"/>
      <c r="W909"/>
      <c r="X909"/>
      <c r="Y909"/>
    </row>
    <row r="910" spans="2:25">
      <c r="B910"/>
      <c r="C910"/>
      <c r="D910"/>
      <c r="E910"/>
      <c r="F910"/>
      <c r="G910"/>
      <c r="H910"/>
      <c r="R910"/>
      <c r="S910"/>
      <c r="T910"/>
      <c r="U910"/>
      <c r="V910"/>
      <c r="W910"/>
      <c r="X910"/>
      <c r="Y910"/>
    </row>
    <row r="911" spans="2:25">
      <c r="B911"/>
      <c r="C911"/>
      <c r="D911"/>
      <c r="E911"/>
      <c r="F911"/>
      <c r="G911"/>
      <c r="H911"/>
      <c r="R911"/>
      <c r="S911"/>
      <c r="T911"/>
      <c r="U911"/>
      <c r="V911"/>
      <c r="W911"/>
      <c r="X911"/>
      <c r="Y911"/>
    </row>
    <row r="912" spans="2:25">
      <c r="B912"/>
      <c r="C912"/>
      <c r="D912"/>
      <c r="E912"/>
      <c r="F912"/>
      <c r="G912"/>
      <c r="H912"/>
      <c r="R912"/>
      <c r="S912"/>
      <c r="T912"/>
      <c r="U912"/>
      <c r="V912"/>
      <c r="W912"/>
      <c r="X912"/>
      <c r="Y912"/>
    </row>
    <row r="913" spans="2:25">
      <c r="B913"/>
      <c r="C913"/>
      <c r="D913"/>
      <c r="E913"/>
      <c r="F913"/>
      <c r="G913"/>
      <c r="H913"/>
      <c r="R913"/>
      <c r="S913"/>
      <c r="T913"/>
      <c r="U913"/>
      <c r="V913"/>
      <c r="W913"/>
      <c r="X913"/>
      <c r="Y913"/>
    </row>
    <row r="914" spans="2:25">
      <c r="B914"/>
      <c r="C914"/>
      <c r="D914"/>
      <c r="E914"/>
      <c r="F914"/>
      <c r="G914"/>
      <c r="H914"/>
      <c r="R914"/>
      <c r="S914"/>
      <c r="T914"/>
      <c r="U914"/>
      <c r="V914"/>
      <c r="W914"/>
      <c r="X914"/>
      <c r="Y914"/>
    </row>
    <row r="915" spans="2:25">
      <c r="B915"/>
      <c r="C915"/>
      <c r="D915"/>
      <c r="E915"/>
      <c r="F915"/>
      <c r="G915"/>
      <c r="H915"/>
      <c r="R915"/>
      <c r="S915"/>
      <c r="T915"/>
      <c r="U915"/>
      <c r="V915"/>
      <c r="W915"/>
      <c r="X915"/>
      <c r="Y915"/>
    </row>
    <row r="916" spans="2:25">
      <c r="B916"/>
      <c r="C916"/>
      <c r="D916"/>
      <c r="E916"/>
      <c r="F916"/>
      <c r="G916"/>
      <c r="H916"/>
      <c r="R916"/>
      <c r="S916"/>
      <c r="T916"/>
      <c r="U916"/>
      <c r="V916"/>
      <c r="W916"/>
      <c r="X916"/>
      <c r="Y916"/>
    </row>
    <row r="917" spans="2:25">
      <c r="B917"/>
      <c r="C917"/>
      <c r="D917"/>
      <c r="E917"/>
      <c r="F917"/>
      <c r="G917"/>
      <c r="H917"/>
      <c r="R917"/>
      <c r="S917"/>
      <c r="T917"/>
      <c r="U917"/>
      <c r="V917"/>
      <c r="W917"/>
      <c r="X917"/>
      <c r="Y917"/>
    </row>
    <row r="918" spans="2:25">
      <c r="B918"/>
      <c r="C918"/>
      <c r="D918"/>
      <c r="E918"/>
      <c r="F918"/>
      <c r="G918"/>
      <c r="H918"/>
      <c r="R918"/>
      <c r="S918"/>
      <c r="T918"/>
      <c r="U918"/>
      <c r="V918"/>
      <c r="W918"/>
      <c r="X918"/>
      <c r="Y918"/>
    </row>
    <row r="919" spans="2:25">
      <c r="B919"/>
      <c r="C919"/>
      <c r="D919"/>
      <c r="E919"/>
      <c r="F919"/>
      <c r="G919"/>
      <c r="H919"/>
      <c r="R919"/>
      <c r="S919"/>
      <c r="T919"/>
      <c r="U919"/>
      <c r="V919"/>
      <c r="W919"/>
      <c r="X919"/>
      <c r="Y919"/>
    </row>
    <row r="920" spans="2:25">
      <c r="B920"/>
      <c r="C920"/>
      <c r="D920"/>
      <c r="E920"/>
      <c r="F920"/>
      <c r="G920"/>
      <c r="H920"/>
      <c r="R920"/>
      <c r="S920"/>
      <c r="T920"/>
      <c r="U920"/>
      <c r="V920"/>
      <c r="W920"/>
      <c r="X920"/>
      <c r="Y920"/>
    </row>
    <row r="921" spans="2:25">
      <c r="B921"/>
      <c r="C921"/>
      <c r="D921"/>
      <c r="E921"/>
      <c r="F921"/>
      <c r="G921"/>
      <c r="H921"/>
      <c r="R921"/>
      <c r="S921"/>
      <c r="T921"/>
      <c r="U921"/>
      <c r="V921"/>
      <c r="W921"/>
      <c r="X921"/>
      <c r="Y921"/>
    </row>
    <row r="922" spans="2:25">
      <c r="B922"/>
      <c r="C922"/>
      <c r="D922"/>
      <c r="E922"/>
      <c r="F922"/>
      <c r="G922"/>
      <c r="H922"/>
      <c r="R922"/>
      <c r="S922"/>
      <c r="T922"/>
      <c r="U922"/>
      <c r="V922"/>
      <c r="W922"/>
      <c r="X922"/>
      <c r="Y922"/>
    </row>
    <row r="923" spans="2:25">
      <c r="B923"/>
      <c r="C923"/>
      <c r="D923"/>
      <c r="E923"/>
      <c r="F923"/>
      <c r="G923"/>
      <c r="H923"/>
      <c r="R923"/>
      <c r="S923"/>
      <c r="T923"/>
      <c r="U923"/>
      <c r="V923"/>
      <c r="W923"/>
      <c r="X923"/>
      <c r="Y923"/>
    </row>
    <row r="924" spans="2:25">
      <c r="B924"/>
      <c r="C924"/>
      <c r="D924"/>
      <c r="E924"/>
      <c r="F924"/>
      <c r="G924"/>
      <c r="H924"/>
      <c r="R924"/>
      <c r="S924"/>
      <c r="T924"/>
      <c r="U924"/>
      <c r="V924"/>
      <c r="W924"/>
      <c r="X924"/>
      <c r="Y924"/>
    </row>
    <row r="925" spans="2:25">
      <c r="B925"/>
      <c r="C925"/>
      <c r="D925"/>
      <c r="E925"/>
      <c r="F925"/>
      <c r="G925"/>
      <c r="H925"/>
      <c r="R925"/>
      <c r="S925"/>
      <c r="T925"/>
      <c r="U925"/>
      <c r="V925"/>
      <c r="W925"/>
      <c r="X925"/>
      <c r="Y925"/>
    </row>
    <row r="926" spans="2:25">
      <c r="B926"/>
      <c r="C926"/>
      <c r="D926"/>
      <c r="E926"/>
      <c r="F926"/>
      <c r="G926"/>
      <c r="H926"/>
      <c r="R926"/>
      <c r="S926"/>
      <c r="T926"/>
      <c r="U926"/>
      <c r="V926"/>
      <c r="W926"/>
      <c r="X926"/>
      <c r="Y926"/>
    </row>
    <row r="927" spans="2:25">
      <c r="B927"/>
      <c r="C927"/>
      <c r="D927"/>
      <c r="E927"/>
      <c r="F927"/>
      <c r="G927"/>
      <c r="H927"/>
      <c r="R927"/>
      <c r="S927"/>
      <c r="T927"/>
      <c r="U927"/>
      <c r="V927"/>
      <c r="W927"/>
      <c r="X927"/>
      <c r="Y927"/>
    </row>
    <row r="928" spans="2:25">
      <c r="B928"/>
      <c r="C928"/>
      <c r="D928"/>
      <c r="E928"/>
      <c r="F928"/>
      <c r="G928"/>
      <c r="H928"/>
      <c r="R928"/>
      <c r="S928"/>
      <c r="T928"/>
      <c r="U928"/>
      <c r="V928"/>
      <c r="W928"/>
      <c r="X928"/>
      <c r="Y928"/>
    </row>
    <row r="929" spans="2:25">
      <c r="B929"/>
      <c r="C929"/>
      <c r="D929"/>
      <c r="E929"/>
      <c r="F929"/>
      <c r="G929"/>
      <c r="H929"/>
      <c r="R929"/>
      <c r="S929"/>
      <c r="T929"/>
      <c r="U929"/>
      <c r="V929"/>
      <c r="W929"/>
      <c r="X929"/>
      <c r="Y929"/>
    </row>
    <row r="930" spans="2:25">
      <c r="B930"/>
      <c r="C930"/>
      <c r="D930"/>
      <c r="E930"/>
      <c r="F930"/>
      <c r="G930"/>
      <c r="H930"/>
      <c r="R930"/>
      <c r="S930"/>
      <c r="T930"/>
      <c r="U930"/>
      <c r="V930"/>
      <c r="W930"/>
      <c r="X930"/>
      <c r="Y930"/>
    </row>
    <row r="931" spans="2:25">
      <c r="B931"/>
      <c r="C931"/>
      <c r="D931"/>
      <c r="E931"/>
      <c r="F931"/>
      <c r="G931"/>
      <c r="H931"/>
      <c r="R931"/>
      <c r="S931"/>
      <c r="T931"/>
      <c r="U931"/>
      <c r="V931"/>
      <c r="W931"/>
      <c r="X931"/>
      <c r="Y931"/>
    </row>
    <row r="932" spans="2:25">
      <c r="B932"/>
      <c r="C932"/>
      <c r="D932"/>
      <c r="E932"/>
      <c r="F932"/>
      <c r="G932"/>
      <c r="H932"/>
      <c r="R932"/>
      <c r="S932"/>
      <c r="T932"/>
      <c r="U932"/>
      <c r="V932"/>
      <c r="W932"/>
      <c r="X932"/>
      <c r="Y932"/>
    </row>
    <row r="933" spans="2:25">
      <c r="B933"/>
      <c r="C933"/>
      <c r="D933"/>
      <c r="E933"/>
      <c r="F933"/>
      <c r="G933"/>
      <c r="H933"/>
      <c r="R933"/>
      <c r="S933"/>
      <c r="T933"/>
      <c r="U933"/>
      <c r="V933"/>
      <c r="W933"/>
      <c r="X933"/>
      <c r="Y933"/>
    </row>
    <row r="934" spans="2:25">
      <c r="B934"/>
      <c r="C934"/>
      <c r="D934"/>
      <c r="E934"/>
      <c r="F934"/>
      <c r="G934"/>
      <c r="H934"/>
      <c r="R934"/>
      <c r="S934"/>
      <c r="T934"/>
      <c r="U934"/>
      <c r="V934"/>
      <c r="W934"/>
      <c r="X934"/>
      <c r="Y934"/>
    </row>
    <row r="935" spans="2:25">
      <c r="B935"/>
      <c r="C935"/>
      <c r="D935"/>
      <c r="E935"/>
      <c r="F935"/>
      <c r="G935"/>
      <c r="H935"/>
      <c r="R935"/>
      <c r="S935"/>
      <c r="T935"/>
      <c r="U935"/>
      <c r="V935"/>
      <c r="W935"/>
      <c r="X935"/>
      <c r="Y935"/>
    </row>
    <row r="936" spans="2:25">
      <c r="B936"/>
      <c r="C936"/>
      <c r="D936"/>
      <c r="E936"/>
      <c r="F936"/>
      <c r="G936"/>
      <c r="H936"/>
      <c r="R936"/>
      <c r="S936"/>
      <c r="T936"/>
      <c r="U936"/>
      <c r="V936"/>
      <c r="W936"/>
      <c r="X936"/>
      <c r="Y936"/>
    </row>
    <row r="937" spans="2:25">
      <c r="B937"/>
      <c r="C937"/>
      <c r="D937"/>
      <c r="E937"/>
      <c r="F937"/>
      <c r="G937"/>
      <c r="H937"/>
      <c r="R937"/>
      <c r="S937"/>
      <c r="T937"/>
      <c r="U937"/>
      <c r="V937"/>
      <c r="W937"/>
      <c r="X937"/>
      <c r="Y937"/>
    </row>
    <row r="938" spans="2:25">
      <c r="B938"/>
      <c r="C938"/>
      <c r="D938"/>
      <c r="E938"/>
      <c r="F938"/>
      <c r="G938"/>
      <c r="H938"/>
      <c r="R938"/>
      <c r="S938"/>
      <c r="T938"/>
      <c r="U938"/>
      <c r="V938"/>
      <c r="W938"/>
      <c r="X938"/>
      <c r="Y938"/>
    </row>
    <row r="939" spans="2:25">
      <c r="B939"/>
      <c r="C939"/>
      <c r="D939"/>
      <c r="E939"/>
      <c r="F939"/>
      <c r="G939"/>
      <c r="H939"/>
      <c r="R939"/>
      <c r="S939"/>
      <c r="T939"/>
      <c r="U939"/>
      <c r="V939"/>
      <c r="W939"/>
      <c r="X939"/>
      <c r="Y939"/>
    </row>
    <row r="940" spans="2:25">
      <c r="B940"/>
      <c r="C940"/>
      <c r="D940"/>
      <c r="E940"/>
      <c r="F940"/>
      <c r="G940"/>
      <c r="H940"/>
      <c r="R940"/>
      <c r="S940"/>
      <c r="T940"/>
      <c r="U940"/>
      <c r="V940"/>
      <c r="W940"/>
      <c r="X940"/>
      <c r="Y940"/>
    </row>
    <row r="941" spans="2:25">
      <c r="B941"/>
      <c r="C941"/>
      <c r="D941"/>
      <c r="E941"/>
      <c r="F941"/>
      <c r="G941"/>
      <c r="H941"/>
      <c r="R941"/>
      <c r="S941"/>
      <c r="T941"/>
      <c r="U941"/>
      <c r="V941"/>
      <c r="W941"/>
      <c r="X941"/>
      <c r="Y941"/>
    </row>
    <row r="942" spans="2:25">
      <c r="B942"/>
      <c r="C942"/>
      <c r="D942"/>
      <c r="E942"/>
      <c r="F942"/>
      <c r="G942"/>
      <c r="H942"/>
      <c r="R942"/>
      <c r="S942"/>
      <c r="T942"/>
      <c r="U942"/>
      <c r="V942"/>
      <c r="W942"/>
      <c r="X942"/>
      <c r="Y942"/>
    </row>
    <row r="943" spans="2:25">
      <c r="B943"/>
      <c r="C943"/>
      <c r="D943"/>
      <c r="E943"/>
      <c r="F943"/>
      <c r="G943"/>
      <c r="H943"/>
      <c r="R943"/>
      <c r="S943"/>
      <c r="T943"/>
      <c r="U943"/>
      <c r="V943"/>
      <c r="W943"/>
      <c r="X943"/>
      <c r="Y943"/>
    </row>
    <row r="944" spans="2:25">
      <c r="B944"/>
      <c r="C944"/>
      <c r="D944"/>
      <c r="E944"/>
      <c r="F944"/>
      <c r="G944"/>
      <c r="H944"/>
      <c r="R944"/>
      <c r="S944"/>
      <c r="T944"/>
      <c r="U944"/>
      <c r="V944"/>
      <c r="W944"/>
      <c r="X944"/>
      <c r="Y944"/>
    </row>
    <row r="945" spans="2:25">
      <c r="B945"/>
      <c r="C945"/>
      <c r="D945"/>
      <c r="E945"/>
      <c r="F945"/>
      <c r="G945"/>
      <c r="H945"/>
      <c r="R945"/>
      <c r="S945"/>
      <c r="T945"/>
      <c r="U945"/>
      <c r="V945"/>
      <c r="W945"/>
      <c r="X945"/>
      <c r="Y945"/>
    </row>
    <row r="946" spans="2:25">
      <c r="B946"/>
      <c r="C946"/>
      <c r="D946"/>
      <c r="E946"/>
      <c r="F946"/>
      <c r="G946"/>
      <c r="H946"/>
      <c r="R946"/>
      <c r="S946"/>
      <c r="T946"/>
      <c r="U946"/>
      <c r="V946"/>
      <c r="W946"/>
      <c r="X946"/>
      <c r="Y946"/>
    </row>
    <row r="947" spans="2:25">
      <c r="B947"/>
      <c r="C947"/>
      <c r="D947"/>
      <c r="E947"/>
      <c r="F947"/>
      <c r="G947"/>
      <c r="H947"/>
      <c r="R947"/>
      <c r="S947"/>
      <c r="T947"/>
      <c r="U947"/>
      <c r="V947"/>
      <c r="W947"/>
      <c r="X947"/>
      <c r="Y947"/>
    </row>
    <row r="948" spans="2:25">
      <c r="B948"/>
      <c r="C948"/>
      <c r="D948"/>
      <c r="E948"/>
      <c r="F948"/>
      <c r="G948"/>
      <c r="H948"/>
      <c r="R948"/>
      <c r="S948"/>
      <c r="T948"/>
      <c r="U948"/>
      <c r="V948"/>
      <c r="W948"/>
      <c r="X948"/>
      <c r="Y948"/>
    </row>
    <row r="949" spans="2:25">
      <c r="B949"/>
      <c r="C949"/>
      <c r="D949"/>
      <c r="E949"/>
      <c r="F949"/>
      <c r="G949"/>
      <c r="H949"/>
      <c r="R949"/>
      <c r="S949"/>
      <c r="T949"/>
      <c r="U949"/>
      <c r="V949"/>
      <c r="W949"/>
      <c r="X949"/>
      <c r="Y949"/>
    </row>
    <row r="950" spans="2:25">
      <c r="B950"/>
      <c r="C950"/>
      <c r="D950"/>
      <c r="E950"/>
      <c r="F950"/>
      <c r="G950"/>
      <c r="H950"/>
      <c r="R950"/>
      <c r="S950"/>
      <c r="T950"/>
      <c r="U950"/>
      <c r="V950"/>
      <c r="W950"/>
      <c r="X950"/>
      <c r="Y950"/>
    </row>
    <row r="951" spans="2:25">
      <c r="B951"/>
      <c r="C951"/>
      <c r="D951"/>
      <c r="E951"/>
      <c r="F951"/>
      <c r="G951"/>
      <c r="H951"/>
      <c r="R951"/>
      <c r="S951"/>
      <c r="T951"/>
      <c r="U951"/>
      <c r="V951"/>
      <c r="W951"/>
      <c r="X951"/>
      <c r="Y951"/>
    </row>
    <row r="952" spans="2:25">
      <c r="B952"/>
      <c r="C952"/>
      <c r="D952"/>
      <c r="E952"/>
      <c r="F952"/>
      <c r="G952"/>
      <c r="H952"/>
      <c r="R952"/>
      <c r="S952"/>
      <c r="T952"/>
      <c r="U952"/>
      <c r="V952"/>
      <c r="W952"/>
      <c r="X952"/>
      <c r="Y952"/>
    </row>
    <row r="953" spans="2:25">
      <c r="B953"/>
      <c r="C953"/>
      <c r="D953"/>
      <c r="E953"/>
      <c r="F953"/>
      <c r="G953"/>
      <c r="H953"/>
      <c r="R953"/>
      <c r="S953"/>
      <c r="T953"/>
      <c r="U953"/>
      <c r="V953"/>
      <c r="W953"/>
      <c r="X953"/>
      <c r="Y953"/>
    </row>
    <row r="954" spans="2:25">
      <c r="B954"/>
      <c r="C954"/>
      <c r="D954"/>
      <c r="E954"/>
      <c r="F954"/>
      <c r="G954"/>
      <c r="H954"/>
      <c r="R954"/>
      <c r="S954"/>
      <c r="T954"/>
      <c r="U954"/>
      <c r="V954"/>
      <c r="W954"/>
      <c r="X954"/>
      <c r="Y954"/>
    </row>
    <row r="955" spans="2:25">
      <c r="B955"/>
      <c r="C955"/>
      <c r="D955"/>
      <c r="E955"/>
      <c r="F955"/>
      <c r="G955"/>
      <c r="H955"/>
      <c r="R955"/>
      <c r="S955"/>
      <c r="T955"/>
      <c r="U955"/>
      <c r="V955"/>
      <c r="W955"/>
      <c r="X955"/>
      <c r="Y955"/>
    </row>
    <row r="956" spans="2:25">
      <c r="B956"/>
      <c r="C956"/>
      <c r="D956"/>
      <c r="E956"/>
      <c r="F956"/>
      <c r="G956"/>
      <c r="H956"/>
      <c r="R956"/>
      <c r="S956"/>
      <c r="T956"/>
      <c r="U956"/>
      <c r="V956"/>
      <c r="W956"/>
      <c r="X956"/>
      <c r="Y956"/>
    </row>
    <row r="957" spans="2:25">
      <c r="B957"/>
      <c r="C957"/>
      <c r="D957"/>
      <c r="E957"/>
      <c r="F957"/>
      <c r="G957"/>
      <c r="H957"/>
      <c r="R957"/>
      <c r="S957"/>
      <c r="T957"/>
      <c r="U957"/>
      <c r="V957"/>
      <c r="W957"/>
      <c r="X957"/>
      <c r="Y957"/>
    </row>
    <row r="958" spans="2:25">
      <c r="B958"/>
      <c r="C958"/>
      <c r="D958"/>
      <c r="E958"/>
      <c r="F958"/>
      <c r="G958"/>
      <c r="H958"/>
      <c r="R958"/>
      <c r="S958"/>
      <c r="T958"/>
      <c r="U958"/>
      <c r="V958"/>
      <c r="W958"/>
      <c r="X958"/>
      <c r="Y958"/>
    </row>
    <row r="959" spans="2:25">
      <c r="B959"/>
      <c r="C959"/>
      <c r="D959"/>
      <c r="E959"/>
      <c r="F959"/>
      <c r="G959"/>
      <c r="H959"/>
      <c r="R959"/>
      <c r="S959"/>
      <c r="T959"/>
      <c r="U959"/>
      <c r="V959"/>
      <c r="W959"/>
      <c r="X959"/>
      <c r="Y959"/>
    </row>
    <row r="960" spans="2:25">
      <c r="B960"/>
      <c r="C960"/>
      <c r="D960"/>
      <c r="E960"/>
      <c r="F960"/>
      <c r="G960"/>
      <c r="H960"/>
      <c r="R960"/>
      <c r="S960"/>
      <c r="T960"/>
      <c r="U960"/>
      <c r="V960"/>
      <c r="W960"/>
      <c r="X960"/>
      <c r="Y960"/>
    </row>
    <row r="961" spans="2:25">
      <c r="B961"/>
      <c r="C961"/>
      <c r="D961"/>
      <c r="E961"/>
      <c r="F961"/>
      <c r="G961"/>
      <c r="H961"/>
      <c r="R961"/>
      <c r="S961"/>
      <c r="T961"/>
      <c r="U961"/>
      <c r="V961"/>
      <c r="W961"/>
      <c r="X961"/>
      <c r="Y961"/>
    </row>
    <row r="962" spans="2:25">
      <c r="B962"/>
      <c r="C962"/>
      <c r="D962"/>
      <c r="E962"/>
      <c r="F962"/>
      <c r="G962"/>
      <c r="H962"/>
      <c r="R962"/>
      <c r="S962"/>
      <c r="T962"/>
      <c r="U962"/>
      <c r="V962"/>
      <c r="W962"/>
      <c r="X962"/>
      <c r="Y962"/>
    </row>
    <row r="963" spans="2:25">
      <c r="B963"/>
      <c r="C963"/>
      <c r="D963"/>
      <c r="E963"/>
      <c r="F963"/>
      <c r="G963"/>
      <c r="H963"/>
      <c r="R963"/>
      <c r="S963"/>
      <c r="T963"/>
      <c r="U963"/>
      <c r="V963"/>
      <c r="W963"/>
      <c r="X963"/>
      <c r="Y963"/>
    </row>
    <row r="964" spans="2:25">
      <c r="B964"/>
      <c r="C964"/>
      <c r="D964"/>
      <c r="E964"/>
      <c r="F964"/>
      <c r="G964"/>
      <c r="H964"/>
      <c r="R964"/>
      <c r="S964"/>
      <c r="T964"/>
      <c r="U964"/>
      <c r="V964"/>
      <c r="W964"/>
      <c r="X964"/>
      <c r="Y964"/>
    </row>
    <row r="965" spans="2:25">
      <c r="B965"/>
      <c r="C965"/>
      <c r="D965"/>
      <c r="E965"/>
      <c r="F965"/>
      <c r="G965"/>
      <c r="H965"/>
      <c r="R965"/>
      <c r="S965"/>
      <c r="T965"/>
      <c r="U965"/>
      <c r="V965"/>
      <c r="W965"/>
      <c r="X965"/>
      <c r="Y965"/>
    </row>
    <row r="966" spans="2:25">
      <c r="B966"/>
      <c r="C966"/>
      <c r="D966"/>
      <c r="E966"/>
      <c r="F966"/>
      <c r="G966"/>
      <c r="H966"/>
      <c r="R966"/>
      <c r="S966"/>
      <c r="T966"/>
      <c r="U966"/>
      <c r="V966"/>
      <c r="W966"/>
      <c r="X966"/>
      <c r="Y966"/>
    </row>
    <row r="967" spans="2:25">
      <c r="B967"/>
      <c r="C967"/>
      <c r="D967"/>
      <c r="E967"/>
      <c r="F967"/>
      <c r="G967"/>
      <c r="H967"/>
      <c r="R967"/>
      <c r="S967"/>
      <c r="T967"/>
      <c r="U967"/>
      <c r="V967"/>
      <c r="W967"/>
      <c r="X967"/>
      <c r="Y967"/>
    </row>
    <row r="968" spans="2:25">
      <c r="B968"/>
      <c r="C968"/>
      <c r="D968"/>
      <c r="E968"/>
      <c r="F968"/>
      <c r="G968"/>
      <c r="H968"/>
      <c r="R968"/>
      <c r="S968"/>
      <c r="T968"/>
      <c r="U968"/>
      <c r="V968"/>
      <c r="W968"/>
      <c r="X968"/>
      <c r="Y968"/>
    </row>
    <row r="969" spans="2:25">
      <c r="B969"/>
      <c r="C969"/>
      <c r="D969"/>
      <c r="E969"/>
      <c r="F969"/>
      <c r="G969"/>
      <c r="H969"/>
      <c r="R969"/>
      <c r="S969"/>
      <c r="T969"/>
      <c r="U969"/>
      <c r="V969"/>
      <c r="W969"/>
      <c r="X969"/>
      <c r="Y969"/>
    </row>
    <row r="970" spans="2:25">
      <c r="B970"/>
      <c r="C970"/>
      <c r="D970"/>
      <c r="E970"/>
      <c r="F970"/>
      <c r="G970"/>
      <c r="H970"/>
      <c r="R970"/>
      <c r="S970"/>
      <c r="T970"/>
      <c r="U970"/>
      <c r="V970"/>
      <c r="W970"/>
      <c r="X970"/>
      <c r="Y970"/>
    </row>
    <row r="971" spans="2:25">
      <c r="B971"/>
      <c r="C971"/>
      <c r="D971"/>
      <c r="E971"/>
      <c r="F971"/>
      <c r="G971"/>
      <c r="H971"/>
      <c r="R971"/>
      <c r="S971"/>
      <c r="T971"/>
      <c r="U971"/>
      <c r="V971"/>
      <c r="W971"/>
      <c r="X971"/>
      <c r="Y971"/>
    </row>
    <row r="972" spans="2:25">
      <c r="B972"/>
      <c r="C972"/>
      <c r="D972"/>
      <c r="E972"/>
      <c r="F972"/>
      <c r="G972"/>
      <c r="H972"/>
      <c r="R972"/>
      <c r="S972"/>
      <c r="T972"/>
      <c r="U972"/>
      <c r="V972"/>
      <c r="W972"/>
      <c r="X972"/>
      <c r="Y972"/>
    </row>
    <row r="973" spans="2:25">
      <c r="B973"/>
      <c r="C973"/>
      <c r="D973"/>
      <c r="E973"/>
      <c r="F973"/>
      <c r="G973"/>
      <c r="H973"/>
      <c r="R973"/>
      <c r="S973"/>
      <c r="T973"/>
      <c r="U973"/>
      <c r="V973"/>
      <c r="W973"/>
      <c r="X973"/>
      <c r="Y973"/>
    </row>
    <row r="974" spans="2:25">
      <c r="B974"/>
      <c r="C974"/>
      <c r="D974"/>
      <c r="E974"/>
      <c r="F974"/>
      <c r="G974"/>
      <c r="H974"/>
      <c r="R974"/>
      <c r="S974"/>
      <c r="T974"/>
      <c r="U974"/>
      <c r="V974"/>
      <c r="W974"/>
      <c r="X974"/>
      <c r="Y974"/>
    </row>
    <row r="975" spans="2:25">
      <c r="B975"/>
      <c r="C975"/>
      <c r="D975"/>
      <c r="E975"/>
      <c r="F975"/>
      <c r="G975"/>
      <c r="H975"/>
      <c r="R975"/>
      <c r="S975"/>
      <c r="T975"/>
      <c r="U975"/>
      <c r="V975"/>
      <c r="W975"/>
      <c r="X975"/>
      <c r="Y975"/>
    </row>
    <row r="976" spans="2:25">
      <c r="B976"/>
      <c r="C976"/>
      <c r="D976"/>
      <c r="E976"/>
      <c r="F976"/>
      <c r="G976"/>
      <c r="H976"/>
      <c r="R976"/>
      <c r="S976"/>
      <c r="T976"/>
      <c r="U976"/>
      <c r="V976"/>
      <c r="W976"/>
      <c r="X976"/>
      <c r="Y976"/>
    </row>
    <row r="977" spans="2:25">
      <c r="B977"/>
      <c r="C977"/>
      <c r="D977"/>
      <c r="E977"/>
      <c r="F977"/>
      <c r="G977"/>
      <c r="H977"/>
      <c r="R977"/>
      <c r="S977"/>
      <c r="T977"/>
      <c r="U977"/>
      <c r="V977"/>
      <c r="W977"/>
      <c r="X977"/>
      <c r="Y977"/>
    </row>
    <row r="978" spans="2:25">
      <c r="B978"/>
      <c r="C978"/>
      <c r="D978"/>
      <c r="E978"/>
      <c r="F978"/>
      <c r="G978"/>
      <c r="H978"/>
      <c r="R978"/>
      <c r="S978"/>
      <c r="T978"/>
      <c r="U978"/>
      <c r="V978"/>
      <c r="W978"/>
      <c r="X978"/>
      <c r="Y978"/>
    </row>
    <row r="979" spans="2:25">
      <c r="B979"/>
      <c r="C979"/>
      <c r="D979"/>
      <c r="E979"/>
      <c r="F979"/>
      <c r="G979"/>
      <c r="H979"/>
      <c r="R979"/>
      <c r="S979"/>
      <c r="T979"/>
      <c r="U979"/>
      <c r="V979"/>
      <c r="W979"/>
      <c r="X979"/>
      <c r="Y979"/>
    </row>
    <row r="980" spans="2:25">
      <c r="B980"/>
      <c r="C980"/>
      <c r="D980"/>
      <c r="E980"/>
      <c r="F980"/>
      <c r="G980"/>
      <c r="H980"/>
      <c r="R980"/>
      <c r="S980"/>
      <c r="T980"/>
      <c r="U980"/>
      <c r="V980"/>
      <c r="W980"/>
      <c r="X980"/>
      <c r="Y980"/>
    </row>
    <row r="981" spans="2:25">
      <c r="B981"/>
      <c r="C981"/>
      <c r="D981"/>
      <c r="E981"/>
      <c r="F981"/>
      <c r="G981"/>
      <c r="H981"/>
      <c r="R981"/>
      <c r="S981"/>
      <c r="T981"/>
      <c r="U981"/>
      <c r="V981"/>
      <c r="W981"/>
      <c r="X981"/>
      <c r="Y981"/>
    </row>
    <row r="982" spans="2:25">
      <c r="B982"/>
      <c r="C982"/>
      <c r="D982"/>
      <c r="E982"/>
      <c r="F982"/>
      <c r="G982"/>
      <c r="H982"/>
      <c r="R982"/>
      <c r="S982"/>
      <c r="T982"/>
      <c r="U982"/>
      <c r="V982"/>
      <c r="W982"/>
      <c r="X982"/>
      <c r="Y982"/>
    </row>
    <row r="983" spans="2:25">
      <c r="B983"/>
      <c r="C983"/>
      <c r="D983"/>
      <c r="E983"/>
      <c r="F983"/>
      <c r="G983"/>
      <c r="H983"/>
      <c r="R983"/>
      <c r="S983"/>
      <c r="T983"/>
      <c r="U983"/>
      <c r="V983"/>
      <c r="W983"/>
      <c r="X983"/>
      <c r="Y983"/>
    </row>
    <row r="984" spans="2:25">
      <c r="B984"/>
      <c r="C984"/>
      <c r="D984"/>
      <c r="E984"/>
      <c r="F984"/>
      <c r="G984"/>
      <c r="H984"/>
      <c r="R984"/>
      <c r="S984"/>
      <c r="T984"/>
      <c r="U984"/>
      <c r="V984"/>
      <c r="W984"/>
      <c r="X984"/>
      <c r="Y984"/>
    </row>
    <row r="985" spans="2:25">
      <c r="B985"/>
      <c r="C985"/>
      <c r="D985"/>
      <c r="E985"/>
      <c r="F985"/>
      <c r="G985"/>
      <c r="H985"/>
      <c r="R985"/>
      <c r="S985"/>
      <c r="T985"/>
      <c r="U985"/>
      <c r="V985"/>
      <c r="W985"/>
      <c r="X985"/>
      <c r="Y985"/>
    </row>
    <row r="986" spans="2:25">
      <c r="B986"/>
      <c r="C986"/>
      <c r="D986"/>
      <c r="E986"/>
      <c r="F986"/>
      <c r="G986"/>
      <c r="H986"/>
      <c r="R986"/>
      <c r="S986"/>
      <c r="T986"/>
      <c r="U986"/>
      <c r="V986"/>
      <c r="W986"/>
      <c r="X986"/>
      <c r="Y986"/>
    </row>
    <row r="987" spans="2:25">
      <c r="B987"/>
      <c r="C987"/>
      <c r="D987"/>
      <c r="E987"/>
      <c r="F987"/>
      <c r="G987"/>
      <c r="H987"/>
      <c r="R987"/>
      <c r="S987"/>
      <c r="T987"/>
      <c r="U987"/>
      <c r="V987"/>
      <c r="W987"/>
      <c r="X987"/>
      <c r="Y987"/>
    </row>
    <row r="988" spans="2:25">
      <c r="B988"/>
      <c r="C988"/>
      <c r="D988"/>
      <c r="E988"/>
      <c r="F988"/>
      <c r="G988"/>
      <c r="H988"/>
      <c r="R988"/>
      <c r="S988"/>
      <c r="T988"/>
      <c r="U988"/>
      <c r="V988"/>
      <c r="W988"/>
      <c r="X988"/>
      <c r="Y988"/>
    </row>
    <row r="989" spans="2:25">
      <c r="B989"/>
      <c r="C989"/>
      <c r="D989"/>
      <c r="E989"/>
      <c r="F989"/>
      <c r="G989"/>
      <c r="H989"/>
      <c r="R989"/>
      <c r="S989"/>
      <c r="T989"/>
      <c r="U989"/>
      <c r="V989"/>
      <c r="W989"/>
      <c r="X989"/>
      <c r="Y989"/>
    </row>
    <row r="990" spans="2:25">
      <c r="B990"/>
      <c r="C990"/>
      <c r="D990"/>
      <c r="E990"/>
      <c r="F990"/>
      <c r="G990"/>
      <c r="H990"/>
      <c r="R990"/>
      <c r="S990"/>
      <c r="T990"/>
      <c r="U990"/>
      <c r="V990"/>
      <c r="W990"/>
      <c r="X990"/>
      <c r="Y990"/>
    </row>
    <row r="991" spans="2:25">
      <c r="B991"/>
      <c r="C991"/>
      <c r="D991"/>
      <c r="E991"/>
      <c r="F991"/>
      <c r="G991"/>
      <c r="H991"/>
      <c r="R991"/>
      <c r="S991"/>
      <c r="T991"/>
      <c r="U991"/>
      <c r="V991"/>
      <c r="W991"/>
      <c r="X991"/>
      <c r="Y991"/>
    </row>
    <row r="992" spans="2:25">
      <c r="B992"/>
      <c r="C992"/>
      <c r="D992"/>
      <c r="E992"/>
      <c r="F992"/>
      <c r="G992"/>
      <c r="H992"/>
      <c r="R992"/>
      <c r="S992"/>
      <c r="T992"/>
      <c r="U992"/>
      <c r="V992"/>
      <c r="W992"/>
      <c r="X992"/>
      <c r="Y992"/>
    </row>
    <row r="993" spans="2:25">
      <c r="B993"/>
      <c r="C993"/>
      <c r="D993"/>
      <c r="E993"/>
      <c r="F993"/>
      <c r="G993"/>
      <c r="H993"/>
      <c r="R993"/>
      <c r="S993"/>
      <c r="T993"/>
      <c r="U993"/>
      <c r="V993"/>
      <c r="W993"/>
      <c r="X993"/>
      <c r="Y993"/>
    </row>
    <row r="994" spans="2:25">
      <c r="B994"/>
      <c r="C994"/>
      <c r="D994"/>
      <c r="E994"/>
      <c r="F994"/>
      <c r="G994"/>
      <c r="H994"/>
      <c r="R994"/>
      <c r="S994"/>
      <c r="T994"/>
      <c r="U994"/>
      <c r="V994"/>
      <c r="W994"/>
      <c r="X994"/>
      <c r="Y994"/>
    </row>
    <row r="995" spans="2:25">
      <c r="B995"/>
      <c r="C995"/>
      <c r="D995"/>
      <c r="E995"/>
      <c r="F995"/>
      <c r="G995"/>
      <c r="H995"/>
      <c r="R995"/>
      <c r="S995"/>
      <c r="T995"/>
      <c r="U995"/>
      <c r="V995"/>
      <c r="W995"/>
      <c r="X995"/>
      <c r="Y995"/>
    </row>
    <row r="996" spans="2:25">
      <c r="B996"/>
      <c r="C996"/>
      <c r="D996"/>
      <c r="E996"/>
      <c r="F996"/>
      <c r="G996"/>
      <c r="H996"/>
      <c r="R996"/>
      <c r="S996"/>
      <c r="T996"/>
      <c r="U996"/>
      <c r="V996"/>
      <c r="W996"/>
      <c r="X996"/>
      <c r="Y996"/>
    </row>
    <row r="997" spans="2:25">
      <c r="B997"/>
      <c r="C997"/>
      <c r="D997"/>
      <c r="E997"/>
      <c r="F997"/>
      <c r="G997"/>
      <c r="H997"/>
      <c r="R997"/>
      <c r="S997"/>
      <c r="T997"/>
      <c r="U997"/>
      <c r="V997"/>
      <c r="W997"/>
      <c r="X997"/>
      <c r="Y997"/>
    </row>
    <row r="998" spans="2:25">
      <c r="B998"/>
      <c r="C998"/>
      <c r="D998"/>
      <c r="E998"/>
      <c r="F998"/>
      <c r="G998"/>
      <c r="H998"/>
      <c r="R998"/>
      <c r="S998"/>
      <c r="T998"/>
      <c r="U998"/>
      <c r="V998"/>
      <c r="W998"/>
      <c r="X998"/>
      <c r="Y998"/>
    </row>
    <row r="999" spans="2:25">
      <c r="B999"/>
      <c r="C999"/>
      <c r="D999"/>
      <c r="E999"/>
      <c r="F999"/>
      <c r="G999"/>
      <c r="H999"/>
      <c r="R999"/>
      <c r="S999"/>
      <c r="T999"/>
      <c r="U999"/>
      <c r="V999"/>
      <c r="W999"/>
      <c r="X999"/>
      <c r="Y999"/>
    </row>
    <row r="1000" spans="2:25">
      <c r="B1000"/>
      <c r="C1000"/>
      <c r="D1000"/>
      <c r="E1000"/>
      <c r="F1000"/>
      <c r="G1000"/>
      <c r="H1000"/>
      <c r="R1000"/>
      <c r="S1000"/>
      <c r="T1000"/>
      <c r="U1000"/>
      <c r="V1000"/>
      <c r="W1000"/>
      <c r="X1000"/>
      <c r="Y1000"/>
    </row>
    <row r="1001" spans="2:25">
      <c r="B1001"/>
      <c r="C1001"/>
      <c r="D1001"/>
      <c r="E1001"/>
      <c r="F1001"/>
      <c r="G1001"/>
      <c r="H1001"/>
      <c r="R1001"/>
      <c r="S1001"/>
      <c r="T1001"/>
      <c r="U1001"/>
      <c r="V1001"/>
      <c r="W1001"/>
      <c r="X1001"/>
      <c r="Y1001"/>
    </row>
    <row r="1002" spans="2:25">
      <c r="B1002"/>
      <c r="C1002"/>
      <c r="D1002"/>
      <c r="E1002"/>
      <c r="F1002"/>
      <c r="G1002"/>
      <c r="H1002"/>
      <c r="R1002"/>
      <c r="S1002"/>
      <c r="T1002"/>
      <c r="U1002"/>
      <c r="V1002"/>
      <c r="W1002"/>
      <c r="X1002"/>
      <c r="Y1002"/>
    </row>
    <row r="1003" spans="2:25">
      <c r="B1003"/>
      <c r="C1003"/>
      <c r="D1003"/>
      <c r="E1003"/>
      <c r="F1003"/>
      <c r="G1003"/>
      <c r="H1003"/>
      <c r="R1003"/>
      <c r="S1003"/>
      <c r="T1003"/>
      <c r="U1003"/>
      <c r="V1003"/>
      <c r="W1003"/>
      <c r="X1003"/>
      <c r="Y1003"/>
    </row>
    <row r="1004" spans="2:25">
      <c r="B1004"/>
      <c r="C1004"/>
      <c r="D1004"/>
      <c r="E1004"/>
      <c r="F1004"/>
      <c r="G1004"/>
      <c r="H1004"/>
      <c r="R1004"/>
      <c r="S1004"/>
      <c r="T1004"/>
      <c r="U1004"/>
      <c r="V1004"/>
      <c r="W1004"/>
      <c r="X1004"/>
      <c r="Y1004"/>
    </row>
    <row r="1005" spans="2:25">
      <c r="B1005"/>
      <c r="C1005"/>
      <c r="D1005"/>
      <c r="E1005"/>
      <c r="F1005"/>
      <c r="G1005"/>
      <c r="H1005"/>
      <c r="R1005"/>
      <c r="S1005"/>
      <c r="T1005"/>
      <c r="U1005"/>
      <c r="V1005"/>
      <c r="W1005"/>
      <c r="X1005"/>
      <c r="Y1005"/>
    </row>
    <row r="1006" spans="2:25">
      <c r="B1006"/>
      <c r="C1006"/>
      <c r="D1006"/>
      <c r="E1006"/>
      <c r="F1006"/>
      <c r="G1006"/>
      <c r="H1006"/>
      <c r="R1006"/>
      <c r="S1006"/>
      <c r="T1006"/>
      <c r="U1006"/>
      <c r="V1006"/>
      <c r="W1006"/>
      <c r="X1006"/>
      <c r="Y1006"/>
    </row>
    <row r="1007" spans="2:25">
      <c r="B1007"/>
      <c r="C1007"/>
      <c r="D1007"/>
      <c r="E1007"/>
      <c r="F1007"/>
      <c r="G1007"/>
      <c r="H1007"/>
      <c r="R1007"/>
      <c r="S1007"/>
      <c r="T1007"/>
      <c r="U1007"/>
      <c r="V1007"/>
      <c r="W1007"/>
      <c r="X1007"/>
      <c r="Y1007"/>
    </row>
    <row r="1008" spans="2:25">
      <c r="B1008"/>
      <c r="C1008"/>
      <c r="D1008"/>
      <c r="E1008"/>
      <c r="F1008"/>
      <c r="G1008"/>
      <c r="H1008"/>
      <c r="R1008"/>
      <c r="S1008"/>
      <c r="T1008"/>
      <c r="U1008"/>
      <c r="V1008"/>
      <c r="W1008"/>
      <c r="X1008"/>
      <c r="Y1008"/>
    </row>
    <row r="1009" spans="2:25">
      <c r="B1009"/>
      <c r="C1009"/>
      <c r="D1009"/>
      <c r="E1009"/>
      <c r="F1009"/>
      <c r="G1009"/>
      <c r="H1009"/>
      <c r="R1009"/>
      <c r="S1009"/>
      <c r="T1009"/>
      <c r="U1009"/>
      <c r="V1009"/>
      <c r="W1009"/>
      <c r="X1009"/>
      <c r="Y1009"/>
    </row>
    <row r="1010" spans="2:25">
      <c r="B1010"/>
      <c r="C1010"/>
      <c r="D1010"/>
      <c r="E1010"/>
      <c r="F1010"/>
      <c r="G1010"/>
      <c r="H1010"/>
      <c r="R1010"/>
      <c r="S1010"/>
      <c r="T1010"/>
      <c r="U1010"/>
      <c r="V1010"/>
      <c r="W1010"/>
      <c r="X1010"/>
      <c r="Y1010"/>
    </row>
    <row r="1011" spans="2:25">
      <c r="B1011"/>
      <c r="C1011"/>
      <c r="D1011"/>
      <c r="E1011"/>
      <c r="F1011"/>
      <c r="G1011"/>
      <c r="H1011"/>
      <c r="R1011"/>
      <c r="S1011"/>
      <c r="T1011"/>
      <c r="U1011"/>
      <c r="V1011"/>
      <c r="W1011"/>
      <c r="X1011"/>
      <c r="Y1011"/>
    </row>
    <row r="1012" spans="2:25">
      <c r="B1012"/>
      <c r="C1012"/>
      <c r="D1012"/>
      <c r="E1012"/>
      <c r="F1012"/>
      <c r="G1012"/>
      <c r="H1012"/>
      <c r="R1012"/>
      <c r="S1012"/>
      <c r="T1012"/>
      <c r="U1012"/>
      <c r="V1012"/>
      <c r="W1012"/>
      <c r="X1012"/>
      <c r="Y1012"/>
    </row>
    <row r="1013" spans="2:25">
      <c r="B1013"/>
      <c r="C1013"/>
      <c r="D1013"/>
      <c r="E1013"/>
      <c r="F1013"/>
      <c r="G1013"/>
      <c r="H1013"/>
      <c r="R1013"/>
      <c r="S1013"/>
      <c r="T1013"/>
      <c r="U1013"/>
      <c r="V1013"/>
      <c r="W1013"/>
      <c r="X1013"/>
      <c r="Y1013"/>
    </row>
    <row r="1014" spans="2:25">
      <c r="B1014"/>
      <c r="C1014"/>
      <c r="D1014"/>
      <c r="E1014"/>
      <c r="F1014"/>
      <c r="G1014"/>
      <c r="H1014"/>
      <c r="R1014"/>
      <c r="S1014"/>
      <c r="T1014"/>
      <c r="U1014"/>
      <c r="V1014"/>
      <c r="W1014"/>
      <c r="X1014"/>
      <c r="Y1014"/>
    </row>
    <row r="1015" spans="2:25">
      <c r="B1015"/>
      <c r="C1015"/>
      <c r="D1015"/>
      <c r="E1015"/>
      <c r="F1015"/>
      <c r="G1015"/>
      <c r="H1015"/>
      <c r="R1015"/>
      <c r="S1015"/>
      <c r="T1015"/>
      <c r="U1015"/>
      <c r="V1015"/>
      <c r="W1015"/>
      <c r="X1015"/>
      <c r="Y1015"/>
    </row>
    <row r="1016" spans="2:25">
      <c r="B1016"/>
      <c r="C1016"/>
      <c r="D1016"/>
      <c r="E1016"/>
      <c r="F1016"/>
      <c r="G1016"/>
      <c r="H1016"/>
      <c r="R1016"/>
      <c r="S1016"/>
      <c r="T1016"/>
      <c r="U1016"/>
      <c r="V1016"/>
      <c r="W1016"/>
      <c r="X1016"/>
      <c r="Y1016"/>
    </row>
    <row r="1017" spans="2:25">
      <c r="B1017"/>
      <c r="C1017"/>
      <c r="D1017"/>
      <c r="E1017"/>
      <c r="F1017"/>
      <c r="G1017"/>
      <c r="H1017"/>
      <c r="R1017"/>
      <c r="S1017"/>
      <c r="T1017"/>
      <c r="U1017"/>
      <c r="V1017"/>
      <c r="W1017"/>
      <c r="X1017"/>
      <c r="Y1017"/>
    </row>
    <row r="1018" spans="2:25">
      <c r="B1018"/>
      <c r="C1018"/>
      <c r="D1018"/>
      <c r="E1018"/>
      <c r="F1018"/>
      <c r="G1018"/>
      <c r="H1018"/>
      <c r="R1018"/>
      <c r="S1018"/>
      <c r="T1018"/>
      <c r="U1018"/>
      <c r="V1018"/>
      <c r="W1018"/>
      <c r="X1018"/>
      <c r="Y1018"/>
    </row>
    <row r="1019" spans="2:25">
      <c r="B1019"/>
      <c r="C1019"/>
      <c r="D1019"/>
      <c r="E1019"/>
      <c r="F1019"/>
      <c r="G1019"/>
      <c r="H1019"/>
      <c r="R1019"/>
      <c r="S1019"/>
      <c r="T1019"/>
      <c r="U1019"/>
      <c r="V1019"/>
      <c r="W1019"/>
      <c r="X1019"/>
      <c r="Y1019"/>
    </row>
    <row r="1020" spans="2:25">
      <c r="B1020"/>
      <c r="C1020"/>
      <c r="D1020"/>
      <c r="E1020"/>
      <c r="F1020"/>
      <c r="G1020"/>
      <c r="H1020"/>
      <c r="R1020"/>
      <c r="S1020"/>
      <c r="T1020"/>
      <c r="U1020"/>
      <c r="V1020"/>
      <c r="W1020"/>
      <c r="X1020"/>
      <c r="Y1020"/>
    </row>
    <row r="1021" spans="2:25">
      <c r="B1021"/>
      <c r="C1021"/>
      <c r="D1021"/>
      <c r="E1021"/>
      <c r="F1021"/>
      <c r="G1021"/>
      <c r="H1021"/>
      <c r="R1021"/>
      <c r="S1021"/>
      <c r="T1021"/>
      <c r="U1021"/>
      <c r="V1021"/>
      <c r="W1021"/>
      <c r="X1021"/>
      <c r="Y1021"/>
    </row>
    <row r="1022" spans="2:25">
      <c r="B1022"/>
      <c r="C1022"/>
      <c r="D1022"/>
      <c r="E1022"/>
      <c r="F1022"/>
      <c r="G1022"/>
      <c r="H1022"/>
      <c r="R1022"/>
      <c r="S1022"/>
      <c r="T1022"/>
      <c r="U1022"/>
      <c r="V1022"/>
      <c r="W1022"/>
      <c r="X1022"/>
      <c r="Y1022"/>
    </row>
    <row r="1023" spans="2:25">
      <c r="B1023"/>
      <c r="C1023"/>
      <c r="D1023"/>
      <c r="E1023"/>
      <c r="F1023"/>
      <c r="G1023"/>
      <c r="H1023"/>
      <c r="R1023"/>
      <c r="S1023"/>
      <c r="T1023"/>
      <c r="U1023"/>
      <c r="V1023"/>
      <c r="W1023"/>
      <c r="X1023"/>
      <c r="Y1023"/>
    </row>
    <row r="1024" spans="2:25">
      <c r="B1024"/>
      <c r="C1024"/>
      <c r="D1024"/>
      <c r="E1024"/>
      <c r="F1024"/>
      <c r="G1024"/>
      <c r="H1024"/>
      <c r="R1024"/>
      <c r="S1024"/>
      <c r="T1024"/>
      <c r="U1024"/>
      <c r="V1024"/>
      <c r="W1024"/>
      <c r="X1024"/>
      <c r="Y1024"/>
    </row>
    <row r="1025" spans="2:25">
      <c r="B1025"/>
      <c r="C1025"/>
      <c r="D1025"/>
      <c r="E1025"/>
      <c r="F1025"/>
      <c r="G1025"/>
      <c r="H1025"/>
      <c r="R1025"/>
      <c r="S1025"/>
      <c r="T1025"/>
      <c r="U1025"/>
      <c r="V1025"/>
      <c r="W1025"/>
      <c r="X1025"/>
      <c r="Y1025"/>
    </row>
    <row r="1026" spans="2:25">
      <c r="B1026"/>
      <c r="C1026"/>
      <c r="D1026"/>
      <c r="E1026"/>
      <c r="F1026"/>
      <c r="G1026"/>
      <c r="H1026"/>
      <c r="R1026"/>
      <c r="S1026"/>
      <c r="T1026"/>
      <c r="U1026"/>
      <c r="V1026"/>
      <c r="W1026"/>
      <c r="X1026"/>
      <c r="Y1026"/>
    </row>
    <row r="1027" spans="2:25">
      <c r="B1027"/>
      <c r="C1027"/>
      <c r="D1027"/>
      <c r="E1027"/>
      <c r="F1027"/>
      <c r="G1027"/>
      <c r="H1027"/>
      <c r="R1027"/>
      <c r="S1027"/>
      <c r="T1027"/>
      <c r="U1027"/>
      <c r="V1027"/>
      <c r="W1027"/>
      <c r="X1027"/>
      <c r="Y1027"/>
    </row>
    <row r="1028" spans="2:25">
      <c r="B1028"/>
      <c r="C1028"/>
      <c r="D1028"/>
      <c r="E1028"/>
      <c r="F1028"/>
      <c r="G1028"/>
      <c r="H1028"/>
      <c r="R1028"/>
      <c r="S1028"/>
      <c r="T1028"/>
      <c r="U1028"/>
      <c r="V1028"/>
      <c r="W1028"/>
      <c r="X1028"/>
      <c r="Y1028"/>
    </row>
    <row r="1029" spans="2:25">
      <c r="B1029"/>
      <c r="C1029"/>
      <c r="D1029"/>
      <c r="E1029"/>
      <c r="F1029"/>
      <c r="G1029"/>
      <c r="H1029"/>
      <c r="R1029"/>
      <c r="S1029"/>
      <c r="T1029"/>
      <c r="U1029"/>
      <c r="V1029"/>
      <c r="W1029"/>
      <c r="X1029"/>
      <c r="Y1029"/>
    </row>
    <row r="1030" spans="2:25">
      <c r="B1030"/>
      <c r="C1030"/>
      <c r="D1030"/>
      <c r="E1030"/>
      <c r="F1030"/>
      <c r="G1030"/>
      <c r="H1030"/>
      <c r="R1030"/>
      <c r="S1030"/>
      <c r="T1030"/>
      <c r="U1030"/>
      <c r="V1030"/>
      <c r="W1030"/>
      <c r="X1030"/>
      <c r="Y1030"/>
    </row>
    <row r="1031" spans="2:25">
      <c r="B1031"/>
      <c r="C1031"/>
      <c r="D1031"/>
      <c r="E1031"/>
      <c r="F1031"/>
      <c r="G1031"/>
      <c r="H1031"/>
      <c r="R1031"/>
      <c r="S1031"/>
      <c r="T1031"/>
      <c r="U1031"/>
      <c r="V1031"/>
      <c r="W1031"/>
      <c r="X1031"/>
      <c r="Y1031"/>
    </row>
    <row r="1032" spans="2:25">
      <c r="B1032"/>
      <c r="C1032"/>
      <c r="D1032"/>
      <c r="E1032"/>
      <c r="F1032"/>
      <c r="G1032"/>
      <c r="H1032"/>
      <c r="R1032"/>
      <c r="S1032"/>
      <c r="T1032"/>
      <c r="U1032"/>
      <c r="V1032"/>
      <c r="W1032"/>
      <c r="X1032"/>
      <c r="Y1032"/>
    </row>
    <row r="1033" spans="2:25">
      <c r="B1033"/>
      <c r="C1033"/>
      <c r="D1033"/>
      <c r="E1033"/>
      <c r="F1033"/>
      <c r="G1033"/>
      <c r="H1033"/>
      <c r="R1033"/>
      <c r="S1033"/>
      <c r="T1033"/>
      <c r="U1033"/>
      <c r="V1033"/>
      <c r="W1033"/>
      <c r="X1033"/>
      <c r="Y1033"/>
    </row>
    <row r="1034" spans="2:25">
      <c r="B1034"/>
      <c r="C1034"/>
      <c r="D1034"/>
      <c r="E1034"/>
      <c r="F1034"/>
      <c r="G1034"/>
      <c r="H1034"/>
      <c r="R1034"/>
      <c r="S1034"/>
      <c r="T1034"/>
      <c r="U1034"/>
      <c r="V1034"/>
      <c r="W1034"/>
      <c r="X1034"/>
      <c r="Y1034"/>
    </row>
    <row r="1035" spans="2:25">
      <c r="B1035"/>
      <c r="C1035"/>
      <c r="D1035"/>
      <c r="E1035"/>
      <c r="F1035"/>
      <c r="G1035"/>
      <c r="H1035"/>
      <c r="R1035"/>
      <c r="S1035"/>
      <c r="T1035"/>
      <c r="U1035"/>
      <c r="V1035"/>
      <c r="W1035"/>
      <c r="X1035"/>
      <c r="Y1035"/>
    </row>
    <row r="1036" spans="2:25">
      <c r="B1036"/>
      <c r="C1036"/>
      <c r="D1036"/>
      <c r="E1036"/>
      <c r="F1036"/>
      <c r="G1036"/>
      <c r="H1036"/>
      <c r="R1036"/>
      <c r="S1036"/>
      <c r="T1036"/>
      <c r="U1036"/>
      <c r="V1036"/>
      <c r="W1036"/>
      <c r="X1036"/>
      <c r="Y1036"/>
    </row>
    <row r="1037" spans="2:25">
      <c r="B1037"/>
      <c r="C1037"/>
      <c r="D1037"/>
      <c r="E1037"/>
      <c r="F1037"/>
      <c r="G1037"/>
      <c r="H1037"/>
      <c r="R1037"/>
      <c r="S1037"/>
      <c r="T1037"/>
      <c r="U1037"/>
      <c r="V1037"/>
      <c r="W1037"/>
      <c r="X1037"/>
      <c r="Y1037"/>
    </row>
    <row r="1038" spans="2:25">
      <c r="B1038"/>
      <c r="C1038"/>
      <c r="D1038"/>
      <c r="E1038"/>
      <c r="F1038"/>
      <c r="G1038"/>
      <c r="H1038"/>
      <c r="R1038"/>
      <c r="S1038"/>
      <c r="T1038"/>
      <c r="U1038"/>
      <c r="V1038"/>
      <c r="W1038"/>
      <c r="X1038"/>
      <c r="Y1038"/>
    </row>
    <row r="1039" spans="2:25">
      <c r="B1039"/>
      <c r="C1039"/>
      <c r="D1039"/>
      <c r="E1039"/>
      <c r="F1039"/>
      <c r="G1039"/>
      <c r="H1039"/>
      <c r="R1039"/>
      <c r="S1039"/>
      <c r="T1039"/>
      <c r="U1039"/>
      <c r="V1039"/>
      <c r="W1039"/>
      <c r="X1039"/>
      <c r="Y1039"/>
    </row>
    <row r="1040" spans="2:25">
      <c r="B1040"/>
      <c r="C1040"/>
      <c r="D1040"/>
      <c r="E1040"/>
      <c r="F1040"/>
      <c r="G1040"/>
      <c r="H1040"/>
      <c r="R1040"/>
      <c r="S1040"/>
      <c r="T1040"/>
      <c r="U1040"/>
      <c r="V1040"/>
      <c r="W1040"/>
      <c r="X1040"/>
      <c r="Y1040"/>
    </row>
    <row r="1041" spans="2:25">
      <c r="B1041"/>
      <c r="C1041"/>
      <c r="D1041"/>
      <c r="E1041"/>
      <c r="F1041"/>
      <c r="G1041"/>
      <c r="H1041"/>
      <c r="R1041"/>
      <c r="S1041"/>
      <c r="T1041"/>
      <c r="U1041"/>
      <c r="V1041"/>
      <c r="W1041"/>
      <c r="X1041"/>
      <c r="Y1041"/>
    </row>
    <row r="1042" spans="2:25">
      <c r="B1042"/>
      <c r="C1042"/>
      <c r="D1042"/>
      <c r="E1042"/>
      <c r="F1042"/>
      <c r="G1042"/>
      <c r="H1042"/>
      <c r="R1042"/>
      <c r="S1042"/>
      <c r="T1042"/>
      <c r="U1042"/>
      <c r="V1042"/>
      <c r="W1042"/>
      <c r="X1042"/>
      <c r="Y1042"/>
    </row>
    <row r="1043" spans="2:25">
      <c r="B1043"/>
      <c r="C1043"/>
      <c r="D1043"/>
      <c r="E1043"/>
      <c r="F1043"/>
      <c r="G1043"/>
      <c r="H1043"/>
      <c r="R1043"/>
      <c r="S1043"/>
      <c r="T1043"/>
      <c r="U1043"/>
      <c r="V1043"/>
      <c r="W1043"/>
      <c r="X1043"/>
      <c r="Y1043"/>
    </row>
    <row r="1044" spans="2:25">
      <c r="B1044"/>
      <c r="C1044"/>
      <c r="D1044"/>
      <c r="E1044"/>
      <c r="F1044"/>
      <c r="G1044"/>
      <c r="H1044"/>
      <c r="R1044"/>
      <c r="S1044"/>
      <c r="T1044"/>
      <c r="U1044"/>
      <c r="V1044"/>
      <c r="W1044"/>
      <c r="X1044"/>
      <c r="Y1044"/>
    </row>
    <row r="1045" spans="2:25">
      <c r="B1045"/>
      <c r="C1045"/>
      <c r="D1045"/>
      <c r="E1045"/>
      <c r="F1045"/>
      <c r="G1045"/>
      <c r="H1045"/>
      <c r="R1045"/>
      <c r="S1045"/>
      <c r="T1045"/>
      <c r="U1045"/>
      <c r="V1045"/>
      <c r="W1045"/>
      <c r="X1045"/>
      <c r="Y1045"/>
    </row>
    <row r="1046" spans="2:25">
      <c r="B1046"/>
      <c r="C1046"/>
      <c r="D1046"/>
      <c r="E1046"/>
      <c r="F1046"/>
      <c r="G1046"/>
      <c r="H1046"/>
      <c r="R1046"/>
      <c r="S1046"/>
      <c r="T1046"/>
      <c r="U1046"/>
      <c r="V1046"/>
      <c r="W1046"/>
      <c r="X1046"/>
      <c r="Y1046"/>
    </row>
    <row r="1047" spans="2:25">
      <c r="B1047"/>
      <c r="C1047"/>
      <c r="D1047"/>
      <c r="E1047"/>
      <c r="F1047"/>
      <c r="G1047"/>
      <c r="H1047"/>
      <c r="R1047"/>
      <c r="S1047"/>
      <c r="T1047"/>
      <c r="U1047"/>
      <c r="V1047"/>
      <c r="W1047"/>
      <c r="X1047"/>
      <c r="Y1047"/>
    </row>
    <row r="1048" spans="2:25">
      <c r="B1048"/>
      <c r="C1048"/>
      <c r="D1048"/>
      <c r="E1048"/>
      <c r="F1048"/>
      <c r="G1048"/>
      <c r="H1048"/>
      <c r="R1048"/>
      <c r="S1048"/>
      <c r="T1048"/>
      <c r="U1048"/>
      <c r="V1048"/>
      <c r="W1048"/>
      <c r="X1048"/>
      <c r="Y1048"/>
    </row>
    <row r="1049" spans="2:25">
      <c r="B1049"/>
      <c r="C1049"/>
      <c r="D1049"/>
      <c r="E1049"/>
      <c r="F1049"/>
      <c r="G1049"/>
      <c r="H1049"/>
      <c r="R1049"/>
      <c r="S1049"/>
      <c r="T1049"/>
      <c r="U1049"/>
      <c r="V1049"/>
      <c r="W1049"/>
      <c r="X1049"/>
      <c r="Y1049"/>
    </row>
    <row r="1050" spans="2:25">
      <c r="B1050"/>
      <c r="C1050"/>
      <c r="D1050"/>
      <c r="E1050"/>
      <c r="F1050"/>
      <c r="G1050"/>
      <c r="H1050"/>
      <c r="R1050"/>
      <c r="S1050"/>
      <c r="T1050"/>
      <c r="U1050"/>
      <c r="V1050"/>
      <c r="W1050"/>
      <c r="X1050"/>
      <c r="Y1050"/>
    </row>
    <row r="1051" spans="2:25">
      <c r="B1051"/>
      <c r="C1051"/>
      <c r="D1051"/>
      <c r="E1051"/>
      <c r="F1051"/>
      <c r="G1051"/>
      <c r="H1051"/>
      <c r="R1051"/>
      <c r="S1051"/>
      <c r="T1051"/>
      <c r="U1051"/>
      <c r="V1051"/>
      <c r="W1051"/>
      <c r="X1051"/>
      <c r="Y1051"/>
    </row>
    <row r="1052" spans="2:25">
      <c r="B1052"/>
      <c r="C1052"/>
      <c r="D1052"/>
      <c r="E1052"/>
      <c r="F1052"/>
      <c r="G1052"/>
      <c r="H1052"/>
      <c r="R1052"/>
      <c r="S1052"/>
      <c r="T1052"/>
      <c r="U1052"/>
      <c r="V1052"/>
      <c r="W1052"/>
      <c r="X1052"/>
      <c r="Y1052"/>
    </row>
    <row r="1053" spans="2:25">
      <c r="B1053"/>
      <c r="C1053"/>
      <c r="D1053"/>
      <c r="E1053"/>
      <c r="F1053"/>
      <c r="G1053"/>
      <c r="H1053"/>
      <c r="R1053"/>
      <c r="S1053"/>
      <c r="T1053"/>
      <c r="U1053"/>
      <c r="V1053"/>
      <c r="W1053"/>
      <c r="X1053"/>
      <c r="Y1053"/>
    </row>
    <row r="1054" spans="2:25">
      <c r="B1054"/>
      <c r="C1054"/>
      <c r="D1054"/>
      <c r="E1054"/>
      <c r="F1054"/>
      <c r="G1054"/>
      <c r="H1054"/>
      <c r="R1054"/>
      <c r="S1054"/>
      <c r="T1054"/>
      <c r="U1054"/>
      <c r="V1054"/>
      <c r="W1054"/>
      <c r="X1054"/>
      <c r="Y1054"/>
    </row>
    <row r="1055" spans="2:25">
      <c r="B1055"/>
      <c r="C1055"/>
      <c r="D1055"/>
      <c r="E1055"/>
      <c r="F1055"/>
      <c r="G1055"/>
      <c r="H1055"/>
      <c r="R1055"/>
      <c r="S1055"/>
      <c r="T1055"/>
      <c r="U1055"/>
      <c r="V1055"/>
      <c r="W1055"/>
      <c r="X1055"/>
      <c r="Y1055"/>
    </row>
    <row r="1056" spans="2:25">
      <c r="B1056"/>
      <c r="C1056"/>
      <c r="D1056"/>
      <c r="E1056"/>
      <c r="F1056"/>
      <c r="G1056"/>
      <c r="H1056"/>
      <c r="R1056"/>
      <c r="S1056"/>
      <c r="T1056"/>
      <c r="U1056"/>
      <c r="V1056"/>
      <c r="W1056"/>
      <c r="X1056"/>
      <c r="Y1056"/>
    </row>
    <row r="1057" spans="2:25">
      <c r="B1057"/>
      <c r="C1057"/>
      <c r="D1057"/>
      <c r="E1057"/>
      <c r="F1057"/>
      <c r="G1057"/>
      <c r="H1057"/>
      <c r="R1057"/>
      <c r="S1057"/>
      <c r="T1057"/>
      <c r="U1057"/>
      <c r="V1057"/>
      <c r="W1057"/>
      <c r="X1057"/>
      <c r="Y1057"/>
    </row>
    <row r="1058" spans="2:25">
      <c r="B1058"/>
      <c r="C1058"/>
      <c r="D1058"/>
      <c r="E1058"/>
      <c r="F1058"/>
      <c r="G1058"/>
      <c r="H1058"/>
      <c r="R1058"/>
      <c r="S1058"/>
      <c r="T1058"/>
      <c r="U1058"/>
      <c r="V1058"/>
      <c r="W1058"/>
      <c r="X1058"/>
      <c r="Y1058"/>
    </row>
    <row r="1059" spans="2:25">
      <c r="B1059"/>
      <c r="C1059"/>
      <c r="D1059"/>
      <c r="E1059"/>
      <c r="F1059"/>
      <c r="G1059"/>
      <c r="H1059"/>
      <c r="R1059"/>
      <c r="S1059"/>
      <c r="T1059"/>
      <c r="U1059"/>
      <c r="V1059"/>
      <c r="W1059"/>
      <c r="X1059"/>
      <c r="Y1059"/>
    </row>
    <row r="1060" spans="2:25">
      <c r="B1060"/>
      <c r="C1060"/>
      <c r="D1060"/>
      <c r="E1060"/>
      <c r="F1060"/>
      <c r="G1060"/>
      <c r="H1060"/>
      <c r="R1060"/>
      <c r="S1060"/>
      <c r="T1060"/>
      <c r="U1060"/>
      <c r="V1060"/>
      <c r="W1060"/>
      <c r="X1060"/>
      <c r="Y1060"/>
    </row>
    <row r="1061" spans="2:25">
      <c r="B1061"/>
      <c r="C1061"/>
      <c r="D1061"/>
      <c r="E1061"/>
      <c r="F1061"/>
      <c r="G1061"/>
      <c r="H1061"/>
      <c r="R1061"/>
      <c r="S1061"/>
      <c r="T1061"/>
      <c r="U1061"/>
      <c r="V1061"/>
      <c r="W1061"/>
      <c r="X1061"/>
      <c r="Y1061"/>
    </row>
    <row r="1062" spans="2:25">
      <c r="B1062"/>
      <c r="C1062"/>
      <c r="D1062"/>
      <c r="E1062"/>
      <c r="F1062"/>
      <c r="G1062"/>
      <c r="H1062"/>
      <c r="R1062"/>
      <c r="S1062"/>
      <c r="T1062"/>
      <c r="U1062"/>
      <c r="V1062"/>
      <c r="W1062"/>
      <c r="X1062"/>
      <c r="Y1062"/>
    </row>
    <row r="1063" spans="2:25">
      <c r="B1063"/>
      <c r="C1063"/>
      <c r="D1063"/>
      <c r="E1063"/>
      <c r="F1063"/>
      <c r="G1063"/>
      <c r="H1063"/>
      <c r="R1063"/>
      <c r="S1063"/>
      <c r="T1063"/>
      <c r="U1063"/>
      <c r="V1063"/>
      <c r="W1063"/>
      <c r="X1063"/>
      <c r="Y1063"/>
    </row>
    <row r="1064" spans="2:25">
      <c r="B1064"/>
      <c r="C1064"/>
      <c r="D1064"/>
      <c r="E1064"/>
      <c r="F1064"/>
      <c r="G1064"/>
      <c r="H1064"/>
      <c r="R1064"/>
      <c r="S1064"/>
      <c r="T1064"/>
      <c r="U1064"/>
      <c r="V1064"/>
      <c r="W1064"/>
      <c r="X1064"/>
      <c r="Y1064"/>
    </row>
    <row r="1065" spans="2:25">
      <c r="B1065"/>
      <c r="C1065"/>
      <c r="D1065"/>
      <c r="E1065"/>
      <c r="F1065"/>
      <c r="G1065"/>
      <c r="H1065"/>
      <c r="R1065"/>
      <c r="S1065"/>
      <c r="T1065"/>
      <c r="U1065"/>
      <c r="V1065"/>
      <c r="W1065"/>
      <c r="X1065"/>
      <c r="Y1065"/>
    </row>
    <row r="1066" spans="2:25">
      <c r="B1066"/>
      <c r="C1066"/>
      <c r="D1066"/>
      <c r="E1066"/>
      <c r="F1066"/>
      <c r="G1066"/>
      <c r="H1066"/>
      <c r="R1066"/>
      <c r="S1066"/>
      <c r="T1066"/>
      <c r="U1066"/>
      <c r="V1066"/>
      <c r="W1066"/>
      <c r="X1066"/>
      <c r="Y1066"/>
    </row>
    <row r="1067" spans="2:25">
      <c r="B1067"/>
      <c r="C1067"/>
      <c r="D1067"/>
      <c r="E1067"/>
      <c r="F1067"/>
      <c r="G1067"/>
      <c r="H1067"/>
      <c r="R1067"/>
      <c r="S1067"/>
      <c r="T1067"/>
      <c r="U1067"/>
      <c r="V1067"/>
      <c r="W1067"/>
      <c r="X1067"/>
      <c r="Y1067"/>
    </row>
    <row r="1068" spans="2:25">
      <c r="B1068"/>
      <c r="C1068"/>
      <c r="D1068"/>
      <c r="E1068"/>
      <c r="F1068"/>
      <c r="G1068"/>
      <c r="H1068"/>
      <c r="R1068"/>
      <c r="S1068"/>
      <c r="T1068"/>
      <c r="U1068"/>
      <c r="V1068"/>
      <c r="W1068"/>
      <c r="X1068"/>
      <c r="Y1068"/>
    </row>
    <row r="1069" spans="2:25">
      <c r="B1069"/>
      <c r="C1069"/>
      <c r="D1069"/>
      <c r="E1069"/>
      <c r="F1069"/>
      <c r="G1069"/>
      <c r="H1069"/>
      <c r="R1069"/>
      <c r="S1069"/>
      <c r="T1069"/>
      <c r="U1069"/>
      <c r="V1069"/>
      <c r="W1069"/>
      <c r="X1069"/>
      <c r="Y1069"/>
    </row>
    <row r="1070" spans="2:25">
      <c r="B1070"/>
      <c r="C1070"/>
      <c r="D1070"/>
      <c r="E1070"/>
      <c r="F1070"/>
      <c r="G1070"/>
      <c r="H1070"/>
      <c r="R1070"/>
      <c r="S1070"/>
      <c r="T1070"/>
      <c r="U1070"/>
      <c r="V1070"/>
      <c r="W1070"/>
      <c r="X1070"/>
      <c r="Y1070"/>
    </row>
    <row r="1071" spans="2:25">
      <c r="B1071"/>
      <c r="C1071"/>
      <c r="D1071"/>
      <c r="E1071"/>
      <c r="F1071"/>
      <c r="G1071"/>
      <c r="H1071"/>
      <c r="R1071"/>
      <c r="S1071"/>
      <c r="T1071"/>
      <c r="U1071"/>
      <c r="V1071"/>
      <c r="W1071"/>
      <c r="X1071"/>
      <c r="Y1071"/>
    </row>
    <row r="1072" spans="2:25">
      <c r="B1072"/>
      <c r="C1072"/>
      <c r="D1072"/>
      <c r="E1072"/>
      <c r="F1072"/>
      <c r="G1072"/>
      <c r="H1072"/>
      <c r="R1072"/>
      <c r="S1072"/>
      <c r="T1072"/>
      <c r="U1072"/>
      <c r="V1072"/>
      <c r="W1072"/>
      <c r="X1072"/>
      <c r="Y1072"/>
    </row>
    <row r="1073" spans="2:25">
      <c r="B1073"/>
      <c r="C1073"/>
      <c r="D1073"/>
      <c r="E1073"/>
      <c r="F1073"/>
      <c r="G1073"/>
      <c r="H1073"/>
      <c r="R1073"/>
      <c r="S1073"/>
      <c r="T1073"/>
      <c r="U1073"/>
      <c r="V1073"/>
      <c r="W1073"/>
      <c r="X1073"/>
      <c r="Y1073"/>
    </row>
    <row r="1074" spans="2:25">
      <c r="B1074"/>
      <c r="C1074"/>
      <c r="D1074"/>
      <c r="E1074"/>
      <c r="F1074"/>
      <c r="G1074"/>
      <c r="H1074"/>
      <c r="R1074"/>
      <c r="S1074"/>
      <c r="T1074"/>
      <c r="U1074"/>
      <c r="V1074"/>
      <c r="W1074"/>
      <c r="X1074"/>
      <c r="Y1074"/>
    </row>
    <row r="1075" spans="2:25">
      <c r="B1075"/>
      <c r="C1075"/>
      <c r="D1075"/>
      <c r="E1075"/>
      <c r="F1075"/>
      <c r="G1075"/>
      <c r="H1075"/>
      <c r="R1075"/>
      <c r="S1075"/>
      <c r="T1075"/>
      <c r="U1075"/>
      <c r="V1075"/>
      <c r="W1075"/>
      <c r="X1075"/>
      <c r="Y1075"/>
    </row>
    <row r="1076" spans="2:25">
      <c r="B1076"/>
      <c r="C1076"/>
      <c r="D1076"/>
      <c r="E1076"/>
      <c r="F1076"/>
      <c r="G1076"/>
      <c r="H1076"/>
      <c r="R1076"/>
      <c r="S1076"/>
      <c r="T1076"/>
      <c r="U1076"/>
      <c r="V1076"/>
      <c r="W1076"/>
      <c r="X1076"/>
      <c r="Y1076"/>
    </row>
    <row r="1077" spans="2:25">
      <c r="B1077"/>
      <c r="C1077"/>
      <c r="D1077"/>
      <c r="E1077"/>
      <c r="F1077"/>
      <c r="G1077"/>
      <c r="H1077"/>
      <c r="R1077"/>
      <c r="S1077"/>
      <c r="T1077"/>
      <c r="U1077"/>
      <c r="V1077"/>
      <c r="W1077"/>
      <c r="X1077"/>
      <c r="Y1077"/>
    </row>
    <row r="1078" spans="2:25">
      <c r="B1078"/>
      <c r="C1078"/>
      <c r="D1078"/>
      <c r="E1078"/>
      <c r="F1078"/>
      <c r="G1078"/>
      <c r="H1078"/>
      <c r="R1078"/>
      <c r="S1078"/>
      <c r="T1078"/>
      <c r="U1078"/>
      <c r="V1078"/>
      <c r="W1078"/>
      <c r="X1078"/>
      <c r="Y1078"/>
    </row>
    <row r="1079" spans="2:25">
      <c r="B1079"/>
      <c r="C1079"/>
      <c r="D1079"/>
      <c r="E1079"/>
      <c r="F1079"/>
      <c r="G1079"/>
      <c r="H1079"/>
      <c r="R1079"/>
      <c r="S1079"/>
      <c r="T1079"/>
      <c r="U1079"/>
      <c r="V1079"/>
      <c r="W1079"/>
      <c r="X1079"/>
      <c r="Y1079"/>
    </row>
    <row r="1080" spans="2:25">
      <c r="B1080"/>
      <c r="C1080"/>
      <c r="D1080"/>
      <c r="E1080"/>
      <c r="F1080"/>
      <c r="G1080"/>
      <c r="H1080"/>
      <c r="R1080"/>
      <c r="S1080"/>
      <c r="T1080"/>
      <c r="U1080"/>
      <c r="V1080"/>
      <c r="W1080"/>
      <c r="X1080"/>
      <c r="Y1080"/>
    </row>
    <row r="1081" spans="2:25">
      <c r="B1081"/>
      <c r="C1081"/>
      <c r="D1081"/>
      <c r="E1081"/>
      <c r="F1081"/>
      <c r="G1081"/>
      <c r="H1081"/>
      <c r="R1081"/>
      <c r="S1081"/>
      <c r="T1081"/>
      <c r="U1081"/>
      <c r="V1081"/>
      <c r="W1081"/>
      <c r="X1081"/>
      <c r="Y1081"/>
    </row>
    <row r="1082" spans="2:25">
      <c r="B1082"/>
      <c r="C1082"/>
      <c r="D1082"/>
      <c r="E1082"/>
      <c r="F1082"/>
      <c r="G1082"/>
      <c r="H1082"/>
      <c r="R1082"/>
      <c r="S1082"/>
      <c r="T1082"/>
      <c r="U1082"/>
      <c r="V1082"/>
      <c r="W1082"/>
      <c r="X1082"/>
      <c r="Y1082"/>
    </row>
    <row r="1083" spans="2:25">
      <c r="B1083"/>
      <c r="C1083"/>
      <c r="D1083"/>
      <c r="E1083"/>
      <c r="F1083"/>
      <c r="G1083"/>
      <c r="H1083"/>
      <c r="R1083"/>
      <c r="S1083"/>
      <c r="T1083"/>
      <c r="U1083"/>
      <c r="V1083"/>
      <c r="W1083"/>
      <c r="X1083"/>
      <c r="Y1083"/>
    </row>
    <row r="1084" spans="2:25">
      <c r="B1084"/>
      <c r="C1084"/>
      <c r="D1084"/>
      <c r="E1084"/>
      <c r="F1084"/>
      <c r="G1084"/>
      <c r="H1084"/>
      <c r="R1084"/>
      <c r="S1084"/>
      <c r="T1084"/>
      <c r="U1084"/>
      <c r="V1084"/>
      <c r="W1084"/>
      <c r="X1084"/>
      <c r="Y1084"/>
    </row>
    <row r="1085" spans="2:25">
      <c r="B1085"/>
      <c r="C1085"/>
      <c r="D1085"/>
      <c r="E1085"/>
      <c r="F1085"/>
      <c r="G1085"/>
      <c r="H1085"/>
      <c r="R1085"/>
      <c r="S1085"/>
      <c r="T1085"/>
      <c r="U1085"/>
      <c r="V1085"/>
      <c r="W1085"/>
      <c r="X1085"/>
      <c r="Y1085"/>
    </row>
    <row r="1086" spans="2:25">
      <c r="B1086"/>
      <c r="C1086"/>
      <c r="D1086"/>
      <c r="E1086"/>
      <c r="F1086"/>
      <c r="G1086"/>
      <c r="H1086"/>
      <c r="R1086"/>
      <c r="S1086"/>
      <c r="T1086"/>
      <c r="U1086"/>
      <c r="V1086"/>
      <c r="W1086"/>
      <c r="X1086"/>
      <c r="Y1086"/>
    </row>
    <row r="1087" spans="2:25">
      <c r="B1087"/>
      <c r="C1087"/>
      <c r="D1087"/>
      <c r="E1087"/>
      <c r="F1087"/>
      <c r="G1087"/>
      <c r="H1087"/>
      <c r="R1087"/>
      <c r="S1087"/>
      <c r="T1087"/>
      <c r="U1087"/>
      <c r="V1087"/>
      <c r="W1087"/>
      <c r="X1087"/>
      <c r="Y1087"/>
    </row>
    <row r="1088" spans="2:25">
      <c r="B1088"/>
      <c r="C1088"/>
      <c r="D1088"/>
      <c r="E1088"/>
      <c r="F1088"/>
      <c r="G1088"/>
      <c r="H1088"/>
      <c r="R1088"/>
      <c r="S1088"/>
      <c r="T1088"/>
      <c r="U1088"/>
      <c r="V1088"/>
      <c r="W1088"/>
      <c r="X1088"/>
      <c r="Y1088"/>
    </row>
    <row r="1089" spans="2:25">
      <c r="B1089"/>
      <c r="C1089"/>
      <c r="D1089"/>
      <c r="E1089"/>
      <c r="F1089"/>
      <c r="G1089"/>
      <c r="H1089"/>
      <c r="R1089"/>
      <c r="S1089"/>
      <c r="T1089"/>
      <c r="U1089"/>
      <c r="V1089"/>
      <c r="W1089"/>
      <c r="X1089"/>
      <c r="Y1089"/>
    </row>
    <row r="1090" spans="2:25">
      <c r="B1090"/>
      <c r="C1090"/>
      <c r="D1090"/>
      <c r="E1090"/>
      <c r="F1090"/>
      <c r="G1090"/>
      <c r="H1090"/>
      <c r="R1090"/>
      <c r="S1090"/>
      <c r="T1090"/>
      <c r="U1090"/>
      <c r="V1090"/>
      <c r="W1090"/>
      <c r="X1090"/>
      <c r="Y1090"/>
    </row>
    <row r="1091" spans="2:25">
      <c r="B1091"/>
      <c r="C1091"/>
      <c r="D1091"/>
      <c r="E1091"/>
      <c r="F1091"/>
      <c r="G1091"/>
      <c r="H1091"/>
      <c r="R1091"/>
      <c r="S1091"/>
      <c r="T1091"/>
      <c r="U1091"/>
      <c r="V1091"/>
      <c r="W1091"/>
      <c r="X1091"/>
      <c r="Y1091"/>
    </row>
    <row r="1092" spans="2:25">
      <c r="B1092"/>
      <c r="C1092"/>
      <c r="D1092"/>
      <c r="E1092"/>
      <c r="F1092"/>
      <c r="G1092"/>
      <c r="H1092"/>
      <c r="R1092"/>
      <c r="S1092"/>
      <c r="T1092"/>
      <c r="U1092"/>
      <c r="V1092"/>
      <c r="W1092"/>
      <c r="X1092"/>
      <c r="Y1092"/>
    </row>
    <row r="1093" spans="2:25">
      <c r="B1093"/>
      <c r="C1093"/>
      <c r="D1093"/>
      <c r="E1093"/>
      <c r="F1093"/>
      <c r="G1093"/>
      <c r="H1093"/>
      <c r="R1093"/>
      <c r="S1093"/>
      <c r="T1093"/>
      <c r="U1093"/>
      <c r="V1093"/>
      <c r="W1093"/>
      <c r="X1093"/>
      <c r="Y1093"/>
    </row>
    <row r="1094" spans="2:25">
      <c r="B1094"/>
      <c r="C1094"/>
      <c r="D1094"/>
      <c r="E1094"/>
      <c r="F1094"/>
      <c r="G1094"/>
      <c r="H1094"/>
      <c r="R1094"/>
      <c r="S1094"/>
      <c r="T1094"/>
      <c r="U1094"/>
      <c r="V1094"/>
      <c r="W1094"/>
      <c r="X1094"/>
      <c r="Y1094"/>
    </row>
    <row r="1095" spans="2:25">
      <c r="B1095"/>
      <c r="C1095"/>
      <c r="D1095"/>
      <c r="E1095"/>
      <c r="F1095"/>
      <c r="G1095"/>
      <c r="H1095"/>
      <c r="R1095"/>
      <c r="S1095"/>
      <c r="T1095"/>
      <c r="U1095"/>
      <c r="V1095"/>
      <c r="W1095"/>
      <c r="X1095"/>
      <c r="Y1095"/>
    </row>
    <row r="1096" spans="2:25">
      <c r="B1096"/>
      <c r="C1096"/>
      <c r="D1096"/>
      <c r="E1096"/>
      <c r="F1096"/>
      <c r="G1096"/>
      <c r="H1096"/>
      <c r="R1096"/>
      <c r="S1096"/>
      <c r="T1096"/>
      <c r="U1096"/>
      <c r="V1096"/>
      <c r="W1096"/>
      <c r="X1096"/>
      <c r="Y1096"/>
    </row>
    <row r="1097" spans="2:25">
      <c r="B1097"/>
      <c r="C1097"/>
      <c r="D1097"/>
      <c r="E1097"/>
      <c r="F1097"/>
      <c r="G1097"/>
      <c r="H1097"/>
      <c r="R1097"/>
      <c r="S1097"/>
      <c r="T1097"/>
      <c r="U1097"/>
      <c r="V1097"/>
      <c r="W1097"/>
      <c r="X1097"/>
      <c r="Y1097"/>
    </row>
    <row r="1098" spans="2:25">
      <c r="B1098"/>
      <c r="C1098"/>
      <c r="D1098"/>
      <c r="E1098"/>
      <c r="F1098"/>
      <c r="G1098"/>
      <c r="H1098"/>
      <c r="R1098"/>
      <c r="S1098"/>
      <c r="T1098"/>
      <c r="U1098"/>
      <c r="V1098"/>
      <c r="W1098"/>
      <c r="X1098"/>
      <c r="Y1098"/>
    </row>
    <row r="1099" spans="2:25">
      <c r="B1099"/>
      <c r="C1099"/>
      <c r="D1099"/>
      <c r="E1099"/>
      <c r="F1099"/>
      <c r="G1099"/>
      <c r="H1099"/>
      <c r="R1099"/>
      <c r="S1099"/>
      <c r="T1099"/>
      <c r="U1099"/>
      <c r="V1099"/>
      <c r="W1099"/>
      <c r="X1099"/>
      <c r="Y1099"/>
    </row>
    <row r="1100" spans="2:25">
      <c r="B1100"/>
      <c r="C1100"/>
      <c r="D1100"/>
      <c r="E1100"/>
      <c r="F1100"/>
      <c r="G1100"/>
      <c r="H1100"/>
      <c r="R1100"/>
      <c r="S1100"/>
      <c r="T1100"/>
      <c r="U1100"/>
      <c r="V1100"/>
      <c r="W1100"/>
      <c r="X1100"/>
      <c r="Y1100"/>
    </row>
    <row r="1101" spans="2:25">
      <c r="B1101"/>
      <c r="C1101"/>
      <c r="D1101"/>
      <c r="E1101"/>
      <c r="F1101"/>
      <c r="G1101"/>
      <c r="H1101"/>
      <c r="R1101"/>
      <c r="S1101"/>
      <c r="T1101"/>
      <c r="U1101"/>
      <c r="V1101"/>
      <c r="W1101"/>
      <c r="X1101"/>
      <c r="Y1101"/>
    </row>
    <row r="1102" spans="2:25">
      <c r="B1102"/>
      <c r="C1102"/>
      <c r="D1102"/>
      <c r="E1102"/>
      <c r="F1102"/>
      <c r="G1102"/>
      <c r="H1102"/>
      <c r="R1102"/>
      <c r="S1102"/>
      <c r="T1102"/>
      <c r="U1102"/>
      <c r="V1102"/>
      <c r="W1102"/>
      <c r="X1102"/>
      <c r="Y1102"/>
    </row>
    <row r="1103" spans="2:25">
      <c r="B1103"/>
      <c r="C1103"/>
      <c r="D1103"/>
      <c r="E1103"/>
      <c r="F1103"/>
      <c r="G1103"/>
      <c r="H1103"/>
      <c r="R1103"/>
      <c r="S1103"/>
      <c r="T1103"/>
      <c r="U1103"/>
      <c r="V1103"/>
      <c r="W1103"/>
      <c r="X1103"/>
      <c r="Y1103"/>
    </row>
    <row r="1104" spans="2:25">
      <c r="B1104"/>
      <c r="C1104"/>
      <c r="D1104"/>
      <c r="E1104"/>
      <c r="F1104"/>
      <c r="G1104"/>
      <c r="H1104"/>
      <c r="R1104"/>
      <c r="S1104"/>
      <c r="T1104"/>
      <c r="U1104"/>
      <c r="V1104"/>
      <c r="W1104"/>
      <c r="X1104"/>
      <c r="Y1104"/>
    </row>
    <row r="1105" spans="2:25">
      <c r="B1105"/>
      <c r="C1105"/>
      <c r="D1105"/>
      <c r="E1105"/>
      <c r="F1105"/>
      <c r="G1105"/>
      <c r="H1105"/>
      <c r="R1105"/>
      <c r="S1105"/>
      <c r="T1105"/>
      <c r="U1105"/>
      <c r="V1105"/>
      <c r="W1105"/>
      <c r="X1105"/>
      <c r="Y1105"/>
    </row>
    <row r="1106" spans="2:25">
      <c r="B1106"/>
      <c r="C1106"/>
      <c r="D1106"/>
      <c r="E1106"/>
      <c r="F1106"/>
      <c r="G1106"/>
      <c r="H1106"/>
      <c r="R1106"/>
      <c r="S1106"/>
      <c r="T1106"/>
      <c r="U1106"/>
      <c r="V1106"/>
      <c r="W1106"/>
      <c r="X1106"/>
      <c r="Y1106"/>
    </row>
    <row r="1107" spans="2:25">
      <c r="B1107"/>
      <c r="C1107"/>
      <c r="D1107"/>
      <c r="E1107"/>
      <c r="F1107"/>
      <c r="G1107"/>
      <c r="H1107"/>
      <c r="R1107"/>
      <c r="S1107"/>
      <c r="T1107"/>
      <c r="U1107"/>
      <c r="V1107"/>
      <c r="W1107"/>
      <c r="X1107"/>
      <c r="Y1107"/>
    </row>
    <row r="1108" spans="2:25">
      <c r="B1108"/>
      <c r="C1108"/>
      <c r="D1108"/>
      <c r="E1108"/>
      <c r="F1108"/>
      <c r="G1108"/>
      <c r="H1108"/>
      <c r="R1108"/>
      <c r="S1108"/>
      <c r="T1108"/>
      <c r="U1108"/>
      <c r="V1108"/>
      <c r="W1108"/>
      <c r="X1108"/>
      <c r="Y1108"/>
    </row>
    <row r="1109" spans="2:25">
      <c r="B1109"/>
      <c r="C1109"/>
      <c r="D1109"/>
      <c r="E1109"/>
      <c r="F1109"/>
      <c r="G1109"/>
      <c r="H1109"/>
      <c r="R1109"/>
      <c r="S1109"/>
      <c r="T1109"/>
      <c r="U1109"/>
      <c r="V1109"/>
      <c r="W1109"/>
      <c r="X1109"/>
      <c r="Y1109"/>
    </row>
    <row r="1110" spans="2:25">
      <c r="B1110"/>
      <c r="C1110"/>
      <c r="D1110"/>
      <c r="E1110"/>
      <c r="F1110"/>
      <c r="G1110"/>
      <c r="H1110"/>
      <c r="R1110"/>
      <c r="S1110"/>
      <c r="T1110"/>
      <c r="U1110"/>
      <c r="V1110"/>
      <c r="W1110"/>
      <c r="X1110"/>
      <c r="Y1110"/>
    </row>
    <row r="1111" spans="2:25">
      <c r="B1111"/>
      <c r="C1111"/>
      <c r="D1111"/>
      <c r="E1111"/>
      <c r="F1111"/>
      <c r="G1111"/>
      <c r="H1111"/>
      <c r="R1111"/>
      <c r="S1111"/>
      <c r="T1111"/>
      <c r="U1111"/>
      <c r="V1111"/>
      <c r="W1111"/>
      <c r="X1111"/>
      <c r="Y1111"/>
    </row>
    <row r="1112" spans="2:25">
      <c r="B1112"/>
      <c r="C1112"/>
      <c r="D1112"/>
      <c r="E1112"/>
      <c r="F1112"/>
      <c r="G1112"/>
      <c r="H1112"/>
      <c r="R1112"/>
      <c r="S1112"/>
      <c r="T1112"/>
      <c r="U1112"/>
      <c r="V1112"/>
      <c r="W1112"/>
      <c r="X1112"/>
      <c r="Y1112"/>
    </row>
    <row r="1113" spans="2:25">
      <c r="B1113"/>
      <c r="C1113"/>
      <c r="D1113"/>
      <c r="E1113"/>
      <c r="F1113"/>
      <c r="G1113"/>
      <c r="H1113"/>
      <c r="R1113"/>
      <c r="S1113"/>
      <c r="T1113"/>
      <c r="U1113"/>
      <c r="V1113"/>
      <c r="W1113"/>
      <c r="X1113"/>
      <c r="Y1113"/>
    </row>
    <row r="1114" spans="2:25">
      <c r="B1114"/>
      <c r="C1114"/>
      <c r="D1114"/>
      <c r="E1114"/>
      <c r="F1114"/>
      <c r="G1114"/>
      <c r="H1114"/>
      <c r="R1114"/>
      <c r="S1114"/>
      <c r="T1114"/>
      <c r="U1114"/>
      <c r="V1114"/>
      <c r="W1114"/>
      <c r="X1114"/>
      <c r="Y1114"/>
    </row>
    <row r="1115" spans="2:25">
      <c r="B1115"/>
      <c r="C1115"/>
      <c r="D1115"/>
      <c r="E1115"/>
      <c r="F1115"/>
      <c r="G1115"/>
      <c r="H1115"/>
      <c r="R1115"/>
      <c r="S1115"/>
      <c r="T1115"/>
      <c r="U1115"/>
      <c r="V1115"/>
      <c r="W1115"/>
      <c r="X1115"/>
      <c r="Y1115"/>
    </row>
    <row r="1116" spans="2:25">
      <c r="B1116"/>
      <c r="C1116"/>
      <c r="D1116"/>
      <c r="E1116"/>
      <c r="F1116"/>
      <c r="G1116"/>
      <c r="H1116"/>
      <c r="R1116"/>
      <c r="S1116"/>
      <c r="T1116"/>
      <c r="U1116"/>
      <c r="V1116"/>
      <c r="W1116"/>
      <c r="X1116"/>
      <c r="Y1116"/>
    </row>
    <row r="1117" spans="2:25">
      <c r="B1117"/>
      <c r="C1117"/>
      <c r="D1117"/>
      <c r="E1117"/>
      <c r="F1117"/>
      <c r="G1117"/>
      <c r="H1117"/>
      <c r="R1117"/>
      <c r="S1117"/>
      <c r="T1117"/>
      <c r="U1117"/>
      <c r="V1117"/>
      <c r="W1117"/>
      <c r="X1117"/>
      <c r="Y1117"/>
    </row>
    <row r="1118" spans="2:25">
      <c r="B1118"/>
      <c r="C1118"/>
      <c r="D1118"/>
      <c r="E1118"/>
      <c r="F1118"/>
      <c r="G1118"/>
      <c r="H1118"/>
      <c r="R1118"/>
      <c r="S1118"/>
      <c r="T1118"/>
      <c r="U1118"/>
      <c r="V1118"/>
      <c r="W1118"/>
      <c r="X1118"/>
      <c r="Y1118"/>
    </row>
    <row r="1119" spans="2:25">
      <c r="B1119"/>
      <c r="C1119"/>
      <c r="D1119"/>
      <c r="E1119"/>
      <c r="F1119"/>
      <c r="G1119"/>
      <c r="H1119"/>
      <c r="R1119"/>
      <c r="S1119"/>
      <c r="T1119"/>
      <c r="U1119"/>
      <c r="V1119"/>
      <c r="W1119"/>
      <c r="X1119"/>
      <c r="Y1119"/>
    </row>
    <row r="1120" spans="2:25">
      <c r="B1120"/>
      <c r="C1120"/>
      <c r="D1120"/>
      <c r="E1120"/>
      <c r="F1120"/>
      <c r="G1120"/>
      <c r="H1120"/>
      <c r="R1120"/>
      <c r="S1120"/>
      <c r="T1120"/>
      <c r="U1120"/>
      <c r="V1120"/>
      <c r="W1120"/>
      <c r="X1120"/>
      <c r="Y1120"/>
    </row>
    <row r="1121" spans="2:25">
      <c r="B1121"/>
      <c r="C1121"/>
      <c r="D1121"/>
      <c r="E1121"/>
      <c r="F1121"/>
      <c r="G1121"/>
      <c r="H1121"/>
      <c r="R1121"/>
      <c r="S1121"/>
      <c r="T1121"/>
      <c r="U1121"/>
      <c r="V1121"/>
      <c r="W1121"/>
      <c r="X1121"/>
      <c r="Y1121"/>
    </row>
    <row r="1122" spans="2:25">
      <c r="B1122"/>
      <c r="C1122"/>
      <c r="D1122"/>
      <c r="E1122"/>
      <c r="F1122"/>
      <c r="G1122"/>
      <c r="H1122"/>
      <c r="R1122"/>
      <c r="S1122"/>
      <c r="T1122"/>
      <c r="U1122"/>
      <c r="V1122"/>
      <c r="W1122"/>
      <c r="X1122"/>
      <c r="Y1122"/>
    </row>
    <row r="1123" spans="2:25">
      <c r="B1123"/>
      <c r="C1123"/>
      <c r="D1123"/>
      <c r="E1123"/>
      <c r="F1123"/>
      <c r="G1123"/>
      <c r="H1123"/>
      <c r="R1123"/>
      <c r="S1123"/>
      <c r="T1123"/>
      <c r="U1123"/>
      <c r="V1123"/>
      <c r="W1123"/>
      <c r="X1123"/>
      <c r="Y1123"/>
    </row>
    <row r="1124" spans="2:25">
      <c r="B1124"/>
      <c r="C1124"/>
      <c r="D1124"/>
      <c r="E1124"/>
      <c r="F1124"/>
      <c r="G1124"/>
      <c r="H1124"/>
      <c r="R1124"/>
      <c r="S1124"/>
      <c r="T1124"/>
      <c r="U1124"/>
      <c r="V1124"/>
      <c r="W1124"/>
      <c r="X1124"/>
      <c r="Y1124"/>
    </row>
    <row r="1125" spans="2:25">
      <c r="B1125"/>
      <c r="C1125"/>
      <c r="D1125"/>
      <c r="E1125"/>
      <c r="F1125"/>
      <c r="G1125"/>
      <c r="H1125"/>
      <c r="R1125"/>
      <c r="S1125"/>
      <c r="T1125"/>
      <c r="U1125"/>
      <c r="V1125"/>
      <c r="W1125"/>
      <c r="X1125"/>
      <c r="Y1125"/>
    </row>
    <row r="1126" spans="2:25">
      <c r="B1126"/>
      <c r="C1126"/>
      <c r="D1126"/>
      <c r="E1126"/>
      <c r="F1126"/>
      <c r="G1126"/>
      <c r="H1126"/>
      <c r="R1126"/>
      <c r="S1126"/>
      <c r="T1126"/>
      <c r="U1126"/>
      <c r="V1126"/>
      <c r="W1126"/>
      <c r="X1126"/>
      <c r="Y1126"/>
    </row>
    <row r="1127" spans="2:25">
      <c r="B1127"/>
      <c r="C1127"/>
      <c r="D1127"/>
      <c r="E1127"/>
      <c r="F1127"/>
      <c r="G1127"/>
      <c r="H1127"/>
      <c r="R1127"/>
      <c r="S1127"/>
      <c r="T1127"/>
      <c r="U1127"/>
      <c r="V1127"/>
      <c r="W1127"/>
      <c r="X1127"/>
      <c r="Y1127"/>
    </row>
    <row r="1128" spans="2:25">
      <c r="B1128"/>
      <c r="C1128"/>
      <c r="D1128"/>
      <c r="E1128"/>
      <c r="F1128"/>
      <c r="G1128"/>
      <c r="H1128"/>
      <c r="R1128"/>
      <c r="S1128"/>
      <c r="T1128"/>
      <c r="U1128"/>
      <c r="V1128"/>
      <c r="W1128"/>
      <c r="X1128"/>
      <c r="Y1128"/>
    </row>
    <row r="1129" spans="2:25">
      <c r="B1129"/>
      <c r="C1129"/>
      <c r="D1129"/>
      <c r="E1129"/>
      <c r="F1129"/>
      <c r="G1129"/>
      <c r="H1129"/>
      <c r="R1129"/>
      <c r="S1129"/>
      <c r="T1129"/>
      <c r="U1129"/>
      <c r="V1129"/>
      <c r="W1129"/>
      <c r="X1129"/>
      <c r="Y1129"/>
    </row>
    <row r="1130" spans="2:25">
      <c r="B1130"/>
      <c r="C1130"/>
      <c r="D1130"/>
      <c r="E1130"/>
      <c r="F1130"/>
      <c r="G1130"/>
      <c r="H1130"/>
      <c r="R1130"/>
      <c r="S1130"/>
      <c r="T1130"/>
      <c r="U1130"/>
      <c r="V1130"/>
      <c r="W1130"/>
      <c r="X1130"/>
      <c r="Y1130"/>
    </row>
    <row r="1131" spans="2:25">
      <c r="B1131"/>
      <c r="C1131"/>
      <c r="D1131"/>
      <c r="E1131"/>
      <c r="F1131"/>
      <c r="G1131"/>
      <c r="H1131"/>
      <c r="R1131"/>
      <c r="S1131"/>
      <c r="T1131"/>
      <c r="U1131"/>
      <c r="V1131"/>
      <c r="W1131"/>
      <c r="X1131"/>
      <c r="Y1131"/>
    </row>
    <row r="1132" spans="2:25">
      <c r="B1132"/>
      <c r="C1132"/>
      <c r="D1132"/>
      <c r="E1132"/>
      <c r="F1132"/>
      <c r="G1132"/>
      <c r="H1132"/>
      <c r="R1132"/>
      <c r="S1132"/>
      <c r="T1132"/>
      <c r="U1132"/>
      <c r="V1132"/>
      <c r="W1132"/>
      <c r="X1132"/>
      <c r="Y1132"/>
    </row>
    <row r="1133" spans="2:25">
      <c r="B1133"/>
      <c r="C1133"/>
      <c r="D1133"/>
      <c r="E1133"/>
      <c r="F1133"/>
      <c r="G1133"/>
      <c r="H1133"/>
      <c r="R1133"/>
      <c r="S1133"/>
      <c r="T1133"/>
      <c r="U1133"/>
      <c r="V1133"/>
      <c r="W1133"/>
      <c r="X1133"/>
      <c r="Y1133"/>
    </row>
    <row r="1134" spans="2:25">
      <c r="B1134"/>
      <c r="C1134"/>
      <c r="D1134"/>
      <c r="E1134"/>
      <c r="F1134"/>
      <c r="G1134"/>
      <c r="H1134"/>
      <c r="R1134"/>
      <c r="S1134"/>
      <c r="T1134"/>
      <c r="U1134"/>
      <c r="V1134"/>
      <c r="W1134"/>
      <c r="X1134"/>
      <c r="Y1134"/>
    </row>
    <row r="1135" spans="2:25">
      <c r="B1135"/>
      <c r="C1135"/>
      <c r="D1135"/>
      <c r="E1135"/>
      <c r="F1135"/>
      <c r="G1135"/>
      <c r="H1135"/>
      <c r="R1135"/>
      <c r="S1135"/>
      <c r="T1135"/>
      <c r="U1135"/>
      <c r="V1135"/>
      <c r="W1135"/>
      <c r="X1135"/>
      <c r="Y1135"/>
    </row>
    <row r="1136" spans="2:25">
      <c r="B1136"/>
      <c r="C1136"/>
      <c r="D1136"/>
      <c r="E1136"/>
      <c r="F1136"/>
      <c r="G1136"/>
      <c r="H1136"/>
      <c r="R1136"/>
      <c r="S1136"/>
      <c r="T1136"/>
      <c r="U1136"/>
      <c r="V1136"/>
      <c r="W1136"/>
      <c r="X1136"/>
      <c r="Y1136"/>
    </row>
    <row r="1137" spans="2:25">
      <c r="B1137"/>
      <c r="C1137"/>
      <c r="D1137"/>
      <c r="E1137"/>
      <c r="F1137"/>
      <c r="G1137"/>
      <c r="H1137"/>
      <c r="R1137"/>
      <c r="S1137"/>
      <c r="T1137"/>
      <c r="U1137"/>
      <c r="V1137"/>
      <c r="W1137"/>
      <c r="X1137"/>
      <c r="Y1137"/>
    </row>
    <row r="1138" spans="2:25">
      <c r="B1138"/>
      <c r="C1138"/>
      <c r="D1138"/>
      <c r="E1138"/>
      <c r="F1138"/>
      <c r="G1138"/>
      <c r="H1138"/>
      <c r="R1138"/>
      <c r="S1138"/>
      <c r="T1138"/>
      <c r="U1138"/>
      <c r="V1138"/>
      <c r="W1138"/>
      <c r="X1138"/>
      <c r="Y1138"/>
    </row>
    <row r="1139" spans="2:25">
      <c r="B1139"/>
      <c r="C1139"/>
      <c r="D1139"/>
      <c r="E1139"/>
      <c r="F1139"/>
      <c r="G1139"/>
      <c r="H1139"/>
      <c r="R1139"/>
      <c r="S1139"/>
      <c r="T1139"/>
      <c r="U1139"/>
      <c r="V1139"/>
      <c r="W1139"/>
      <c r="X1139"/>
      <c r="Y1139"/>
    </row>
    <row r="1140" spans="2:25">
      <c r="B1140"/>
      <c r="C1140"/>
      <c r="D1140"/>
      <c r="E1140"/>
      <c r="F1140"/>
      <c r="G1140"/>
      <c r="H1140"/>
      <c r="R1140"/>
      <c r="S1140"/>
      <c r="T1140"/>
      <c r="U1140"/>
      <c r="V1140"/>
      <c r="W1140"/>
      <c r="X1140"/>
      <c r="Y1140"/>
    </row>
    <row r="1141" spans="2:25">
      <c r="B1141"/>
      <c r="C1141"/>
      <c r="D1141"/>
      <c r="E1141"/>
      <c r="F1141"/>
      <c r="G1141"/>
      <c r="H1141"/>
      <c r="R1141"/>
      <c r="S1141"/>
      <c r="T1141"/>
      <c r="U1141"/>
      <c r="V1141"/>
      <c r="W1141"/>
      <c r="X1141"/>
      <c r="Y1141"/>
    </row>
    <row r="1142" spans="2:25">
      <c r="B1142"/>
      <c r="C1142"/>
      <c r="D1142"/>
      <c r="E1142"/>
      <c r="F1142"/>
      <c r="G1142"/>
      <c r="H1142"/>
      <c r="R1142"/>
      <c r="S1142"/>
      <c r="T1142"/>
      <c r="U1142"/>
      <c r="V1142"/>
      <c r="W1142"/>
      <c r="X1142"/>
      <c r="Y1142"/>
    </row>
    <row r="1143" spans="2:25">
      <c r="B1143"/>
      <c r="C1143"/>
      <c r="D1143"/>
      <c r="E1143"/>
      <c r="F1143"/>
      <c r="G1143"/>
      <c r="H1143"/>
      <c r="R1143"/>
      <c r="S1143"/>
      <c r="T1143"/>
      <c r="U1143"/>
      <c r="V1143"/>
      <c r="W1143"/>
      <c r="X1143"/>
      <c r="Y1143"/>
    </row>
    <row r="1144" spans="2:25">
      <c r="B1144"/>
      <c r="C1144"/>
      <c r="D1144"/>
      <c r="E1144"/>
      <c r="F1144"/>
      <c r="G1144"/>
      <c r="H1144"/>
      <c r="R1144"/>
      <c r="S1144"/>
      <c r="T1144"/>
      <c r="U1144"/>
      <c r="V1144"/>
      <c r="W1144"/>
      <c r="X1144"/>
      <c r="Y1144"/>
    </row>
    <row r="1145" spans="2:25">
      <c r="B1145"/>
      <c r="C1145"/>
      <c r="D1145"/>
      <c r="E1145"/>
      <c r="F1145"/>
      <c r="G1145"/>
      <c r="H1145"/>
      <c r="R1145"/>
      <c r="S1145"/>
      <c r="T1145"/>
      <c r="U1145"/>
      <c r="V1145"/>
      <c r="W1145"/>
      <c r="X1145"/>
      <c r="Y1145"/>
    </row>
    <row r="1146" spans="2:25">
      <c r="B1146"/>
      <c r="C1146"/>
      <c r="D1146"/>
      <c r="E1146"/>
      <c r="F1146"/>
      <c r="G1146"/>
      <c r="H1146"/>
      <c r="R1146"/>
      <c r="S1146"/>
      <c r="T1146"/>
      <c r="U1146"/>
      <c r="V1146"/>
      <c r="W1146"/>
      <c r="X1146"/>
      <c r="Y1146"/>
    </row>
    <row r="1147" spans="2:25">
      <c r="B1147"/>
      <c r="C1147"/>
      <c r="D1147"/>
      <c r="E1147"/>
      <c r="F1147"/>
      <c r="G1147"/>
      <c r="H1147"/>
      <c r="R1147"/>
      <c r="S1147"/>
      <c r="T1147"/>
      <c r="U1147"/>
      <c r="V1147"/>
      <c r="W1147"/>
      <c r="X1147"/>
      <c r="Y1147"/>
    </row>
    <row r="1148" spans="2:25">
      <c r="B1148"/>
      <c r="C1148"/>
      <c r="D1148"/>
      <c r="E1148"/>
      <c r="F1148"/>
      <c r="G1148"/>
      <c r="H1148"/>
      <c r="R1148"/>
      <c r="S1148"/>
      <c r="T1148"/>
      <c r="U1148"/>
      <c r="V1148"/>
      <c r="W1148"/>
      <c r="X1148"/>
      <c r="Y1148"/>
    </row>
    <row r="1149" spans="2:25">
      <c r="B1149"/>
      <c r="C1149"/>
      <c r="D1149"/>
      <c r="E1149"/>
      <c r="F1149"/>
      <c r="G1149"/>
      <c r="H1149"/>
      <c r="R1149"/>
      <c r="S1149"/>
      <c r="T1149"/>
      <c r="U1149"/>
      <c r="V1149"/>
      <c r="W1149"/>
      <c r="X1149"/>
      <c r="Y1149"/>
    </row>
    <row r="1150" spans="2:25">
      <c r="B1150"/>
      <c r="C1150"/>
      <c r="D1150"/>
      <c r="E1150"/>
      <c r="F1150"/>
      <c r="G1150"/>
      <c r="H1150"/>
      <c r="R1150"/>
      <c r="S1150"/>
      <c r="T1150"/>
      <c r="U1150"/>
      <c r="V1150"/>
      <c r="W1150"/>
      <c r="X1150"/>
      <c r="Y1150"/>
    </row>
    <row r="1151" spans="2:25">
      <c r="B1151"/>
      <c r="C1151"/>
      <c r="D1151"/>
      <c r="E1151"/>
      <c r="F1151"/>
      <c r="G1151"/>
      <c r="H1151"/>
      <c r="R1151"/>
      <c r="S1151"/>
      <c r="T1151"/>
      <c r="U1151"/>
      <c r="V1151"/>
      <c r="W1151"/>
      <c r="X1151"/>
      <c r="Y1151"/>
    </row>
    <row r="1152" spans="2:25">
      <c r="B1152"/>
      <c r="C1152"/>
      <c r="D1152"/>
      <c r="E1152"/>
      <c r="F1152"/>
      <c r="G1152"/>
      <c r="H1152"/>
      <c r="R1152"/>
      <c r="S1152"/>
      <c r="T1152"/>
      <c r="U1152"/>
      <c r="V1152"/>
      <c r="W1152"/>
      <c r="X1152"/>
      <c r="Y1152"/>
    </row>
    <row r="1153" spans="2:25">
      <c r="B1153"/>
      <c r="C1153"/>
      <c r="D1153"/>
      <c r="E1153"/>
      <c r="F1153"/>
      <c r="G1153"/>
      <c r="H1153"/>
      <c r="R1153"/>
      <c r="S1153"/>
      <c r="T1153"/>
      <c r="U1153"/>
      <c r="V1153"/>
      <c r="W1153"/>
      <c r="X1153"/>
      <c r="Y1153"/>
    </row>
    <row r="1154" spans="2:25">
      <c r="B1154"/>
      <c r="C1154"/>
      <c r="D1154"/>
      <c r="E1154"/>
      <c r="F1154"/>
      <c r="G1154"/>
      <c r="H1154"/>
      <c r="R1154"/>
      <c r="S1154"/>
      <c r="T1154"/>
      <c r="U1154"/>
      <c r="V1154"/>
      <c r="W1154"/>
      <c r="X1154"/>
      <c r="Y1154"/>
    </row>
    <row r="1155" spans="2:25">
      <c r="B1155"/>
      <c r="C1155"/>
      <c r="D1155"/>
      <c r="E1155"/>
      <c r="F1155"/>
      <c r="G1155"/>
      <c r="H1155"/>
      <c r="R1155"/>
      <c r="S1155"/>
      <c r="T1155"/>
      <c r="U1155"/>
      <c r="V1155"/>
      <c r="W1155"/>
      <c r="X1155"/>
      <c r="Y1155"/>
    </row>
    <row r="1156" spans="2:25">
      <c r="B1156"/>
      <c r="C1156"/>
      <c r="D1156"/>
      <c r="E1156"/>
      <c r="F1156"/>
      <c r="G1156"/>
      <c r="H1156"/>
      <c r="R1156"/>
      <c r="S1156"/>
      <c r="T1156"/>
      <c r="U1156"/>
      <c r="V1156"/>
      <c r="W1156"/>
      <c r="X1156"/>
      <c r="Y1156"/>
    </row>
    <row r="1157" spans="2:25">
      <c r="B1157"/>
      <c r="C1157"/>
      <c r="D1157"/>
      <c r="E1157"/>
      <c r="F1157"/>
      <c r="G1157"/>
      <c r="H1157"/>
      <c r="R1157"/>
      <c r="S1157"/>
      <c r="T1157"/>
      <c r="U1157"/>
      <c r="V1157"/>
      <c r="W1157"/>
      <c r="X1157"/>
      <c r="Y1157"/>
    </row>
    <row r="1158" spans="2:25">
      <c r="B1158"/>
      <c r="C1158"/>
      <c r="D1158"/>
      <c r="E1158"/>
      <c r="F1158"/>
      <c r="G1158"/>
      <c r="H1158"/>
      <c r="R1158"/>
      <c r="S1158"/>
      <c r="T1158"/>
      <c r="U1158"/>
      <c r="V1158"/>
      <c r="W1158"/>
      <c r="X1158"/>
      <c r="Y1158"/>
    </row>
    <row r="1159" spans="2:25">
      <c r="B1159"/>
      <c r="C1159"/>
      <c r="D1159"/>
      <c r="E1159"/>
      <c r="F1159"/>
      <c r="G1159"/>
      <c r="H1159"/>
      <c r="R1159"/>
      <c r="S1159"/>
      <c r="T1159"/>
      <c r="U1159"/>
      <c r="V1159"/>
      <c r="W1159"/>
      <c r="X1159"/>
      <c r="Y1159"/>
    </row>
    <row r="1160" spans="2:25">
      <c r="B1160"/>
      <c r="C1160"/>
      <c r="D1160"/>
      <c r="E1160"/>
      <c r="F1160"/>
      <c r="G1160"/>
      <c r="H1160"/>
      <c r="R1160"/>
      <c r="S1160"/>
      <c r="T1160"/>
      <c r="U1160"/>
      <c r="V1160"/>
      <c r="W1160"/>
      <c r="X1160"/>
      <c r="Y1160"/>
    </row>
    <row r="1161" spans="2:25">
      <c r="B1161"/>
      <c r="C1161"/>
      <c r="D1161"/>
      <c r="E1161"/>
      <c r="F1161"/>
      <c r="G1161"/>
      <c r="H1161"/>
      <c r="R1161"/>
      <c r="S1161"/>
      <c r="T1161"/>
      <c r="U1161"/>
      <c r="V1161"/>
      <c r="W1161"/>
      <c r="X1161"/>
      <c r="Y1161"/>
    </row>
    <row r="1162" spans="2:25">
      <c r="B1162"/>
      <c r="C1162"/>
      <c r="D1162"/>
      <c r="E1162"/>
      <c r="F1162"/>
      <c r="G1162"/>
      <c r="H1162"/>
      <c r="R1162"/>
      <c r="S1162"/>
      <c r="T1162"/>
      <c r="U1162"/>
      <c r="V1162"/>
      <c r="W1162"/>
      <c r="X1162"/>
      <c r="Y1162"/>
    </row>
    <row r="1163" spans="2:25">
      <c r="B1163"/>
      <c r="C1163"/>
      <c r="D1163"/>
      <c r="E1163"/>
      <c r="F1163"/>
      <c r="G1163"/>
      <c r="H1163"/>
      <c r="R1163"/>
      <c r="S1163"/>
      <c r="T1163"/>
      <c r="U1163"/>
      <c r="V1163"/>
      <c r="W1163"/>
      <c r="X1163"/>
      <c r="Y1163"/>
    </row>
    <row r="1164" spans="2:25">
      <c r="B1164"/>
      <c r="C1164"/>
      <c r="D1164"/>
      <c r="E1164"/>
      <c r="F1164"/>
      <c r="G1164"/>
      <c r="H1164"/>
      <c r="R1164"/>
      <c r="S1164"/>
      <c r="T1164"/>
      <c r="U1164"/>
      <c r="V1164"/>
      <c r="W1164"/>
      <c r="X1164"/>
      <c r="Y1164"/>
    </row>
    <row r="1165" spans="2:25">
      <c r="B1165"/>
      <c r="C1165"/>
      <c r="D1165"/>
      <c r="E1165"/>
      <c r="F1165"/>
      <c r="G1165"/>
      <c r="H1165"/>
      <c r="R1165"/>
      <c r="S1165"/>
      <c r="T1165"/>
      <c r="U1165"/>
      <c r="V1165"/>
      <c r="W1165"/>
      <c r="X1165"/>
      <c r="Y1165"/>
    </row>
    <row r="1166" spans="2:25">
      <c r="B1166"/>
      <c r="C1166"/>
      <c r="D1166"/>
      <c r="E1166"/>
      <c r="F1166"/>
      <c r="G1166"/>
      <c r="H1166"/>
      <c r="R1166"/>
      <c r="S1166"/>
      <c r="T1166"/>
      <c r="U1166"/>
      <c r="V1166"/>
      <c r="W1166"/>
      <c r="X1166"/>
      <c r="Y1166"/>
    </row>
    <row r="1167" spans="2:25">
      <c r="B1167"/>
      <c r="C1167"/>
      <c r="D1167"/>
      <c r="E1167"/>
      <c r="F1167"/>
      <c r="G1167"/>
      <c r="H1167"/>
      <c r="R1167"/>
      <c r="S1167"/>
      <c r="T1167"/>
      <c r="U1167"/>
      <c r="V1167"/>
      <c r="W1167"/>
      <c r="X1167"/>
      <c r="Y1167"/>
    </row>
    <row r="1168" spans="2:25">
      <c r="B1168"/>
      <c r="C1168"/>
      <c r="D1168"/>
      <c r="E1168"/>
      <c r="F1168"/>
      <c r="G1168"/>
      <c r="H1168"/>
      <c r="R1168"/>
      <c r="S1168"/>
      <c r="T1168"/>
      <c r="U1168"/>
      <c r="V1168"/>
      <c r="W1168"/>
      <c r="X1168"/>
      <c r="Y1168"/>
    </row>
    <row r="1169" spans="2:25">
      <c r="B1169"/>
      <c r="C1169"/>
      <c r="D1169"/>
      <c r="E1169"/>
      <c r="F1169"/>
      <c r="G1169"/>
      <c r="H1169"/>
      <c r="R1169"/>
      <c r="S1169"/>
      <c r="T1169"/>
      <c r="U1169"/>
      <c r="V1169"/>
      <c r="W1169"/>
      <c r="X1169"/>
      <c r="Y1169"/>
    </row>
    <row r="1170" spans="2:25">
      <c r="B1170"/>
      <c r="C1170"/>
      <c r="D1170"/>
      <c r="E1170"/>
      <c r="F1170"/>
      <c r="G1170"/>
      <c r="H1170"/>
      <c r="R1170"/>
      <c r="S1170"/>
      <c r="T1170"/>
      <c r="U1170"/>
      <c r="V1170"/>
      <c r="W1170"/>
      <c r="X1170"/>
      <c r="Y1170"/>
    </row>
    <row r="1171" spans="2:25">
      <c r="B1171"/>
      <c r="C1171"/>
      <c r="D1171"/>
      <c r="E1171"/>
      <c r="F1171"/>
      <c r="G1171"/>
      <c r="H1171"/>
      <c r="R1171"/>
      <c r="S1171"/>
      <c r="T1171"/>
      <c r="U1171"/>
      <c r="V1171"/>
      <c r="W1171"/>
      <c r="X1171"/>
      <c r="Y1171"/>
    </row>
    <row r="1172" spans="2:25">
      <c r="B1172"/>
      <c r="C1172"/>
      <c r="D1172"/>
      <c r="E1172"/>
      <c r="F1172"/>
      <c r="G1172"/>
      <c r="H1172"/>
      <c r="R1172"/>
      <c r="S1172"/>
      <c r="T1172"/>
      <c r="U1172"/>
      <c r="V1172"/>
      <c r="W1172"/>
      <c r="X1172"/>
      <c r="Y1172"/>
    </row>
    <row r="1173" spans="2:25">
      <c r="B1173"/>
      <c r="C1173"/>
      <c r="D1173"/>
      <c r="E1173"/>
      <c r="F1173"/>
      <c r="G1173"/>
      <c r="H1173"/>
      <c r="R1173"/>
      <c r="S1173"/>
      <c r="T1173"/>
      <c r="U1173"/>
      <c r="V1173"/>
      <c r="W1173"/>
      <c r="X1173"/>
      <c r="Y1173"/>
    </row>
    <row r="1174" spans="2:25">
      <c r="B1174"/>
      <c r="C1174"/>
      <c r="D1174"/>
      <c r="E1174"/>
      <c r="F1174"/>
      <c r="G1174"/>
      <c r="H1174"/>
      <c r="R1174"/>
      <c r="S1174"/>
      <c r="T1174"/>
      <c r="U1174"/>
      <c r="V1174"/>
      <c r="W1174"/>
      <c r="X1174"/>
      <c r="Y1174"/>
    </row>
    <row r="1175" spans="2:25">
      <c r="B1175"/>
      <c r="C1175"/>
      <c r="D1175"/>
      <c r="E1175"/>
      <c r="F1175"/>
      <c r="G1175"/>
      <c r="H1175"/>
      <c r="R1175"/>
      <c r="S1175"/>
      <c r="T1175"/>
      <c r="U1175"/>
      <c r="V1175"/>
      <c r="W1175"/>
      <c r="X1175"/>
      <c r="Y1175"/>
    </row>
    <row r="1176" spans="2:25">
      <c r="B1176"/>
      <c r="C1176"/>
      <c r="D1176"/>
      <c r="E1176"/>
      <c r="F1176"/>
      <c r="G1176"/>
      <c r="H1176"/>
      <c r="R1176"/>
      <c r="S1176"/>
      <c r="T1176"/>
      <c r="U1176"/>
      <c r="V1176"/>
      <c r="W1176"/>
      <c r="X1176"/>
      <c r="Y1176"/>
    </row>
    <row r="1177" spans="2:25">
      <c r="B1177"/>
      <c r="C1177"/>
      <c r="D1177"/>
      <c r="E1177"/>
      <c r="F1177"/>
      <c r="G1177"/>
      <c r="H1177"/>
      <c r="R1177"/>
      <c r="S1177"/>
      <c r="T1177"/>
      <c r="U1177"/>
      <c r="V1177"/>
      <c r="W1177"/>
      <c r="X1177"/>
      <c r="Y1177"/>
    </row>
    <row r="1178" spans="2:25">
      <c r="B1178"/>
      <c r="C1178"/>
      <c r="D1178"/>
      <c r="E1178"/>
      <c r="F1178"/>
      <c r="G1178"/>
      <c r="H1178"/>
      <c r="R1178"/>
      <c r="S1178"/>
      <c r="T1178"/>
      <c r="U1178"/>
      <c r="V1178"/>
      <c r="W1178"/>
      <c r="X1178"/>
      <c r="Y1178"/>
    </row>
    <row r="1179" spans="2:25">
      <c r="B1179"/>
      <c r="C1179"/>
      <c r="D1179"/>
      <c r="E1179"/>
      <c r="F1179"/>
      <c r="G1179"/>
      <c r="H1179"/>
      <c r="R1179"/>
      <c r="S1179"/>
      <c r="T1179"/>
      <c r="U1179"/>
      <c r="V1179"/>
      <c r="W1179"/>
      <c r="X1179"/>
      <c r="Y1179"/>
    </row>
    <row r="1180" spans="2:25">
      <c r="B1180"/>
      <c r="C1180"/>
      <c r="D1180"/>
      <c r="E1180"/>
      <c r="F1180"/>
      <c r="G1180"/>
      <c r="H1180"/>
      <c r="R1180"/>
      <c r="S1180"/>
      <c r="T1180"/>
      <c r="U1180"/>
      <c r="V1180"/>
      <c r="W1180"/>
      <c r="X1180"/>
      <c r="Y1180"/>
    </row>
    <row r="1181" spans="2:25">
      <c r="B1181"/>
      <c r="C1181"/>
      <c r="D1181"/>
      <c r="E1181"/>
      <c r="F1181"/>
      <c r="G1181"/>
      <c r="H1181"/>
      <c r="R1181"/>
      <c r="S1181"/>
      <c r="T1181"/>
      <c r="U1181"/>
      <c r="V1181"/>
      <c r="W1181"/>
      <c r="X1181"/>
      <c r="Y1181"/>
    </row>
    <row r="1182" spans="2:25">
      <c r="B1182"/>
      <c r="C1182"/>
      <c r="D1182"/>
      <c r="E1182"/>
      <c r="F1182"/>
      <c r="G1182"/>
      <c r="H1182"/>
      <c r="R1182"/>
      <c r="S1182"/>
      <c r="T1182"/>
      <c r="U1182"/>
      <c r="V1182"/>
      <c r="W1182"/>
      <c r="X1182"/>
      <c r="Y1182"/>
    </row>
    <row r="1183" spans="2:25">
      <c r="B1183"/>
      <c r="C1183"/>
      <c r="D1183"/>
      <c r="E1183"/>
      <c r="F1183"/>
      <c r="G1183"/>
      <c r="H1183"/>
      <c r="R1183"/>
      <c r="S1183"/>
      <c r="T1183"/>
      <c r="U1183"/>
      <c r="V1183"/>
      <c r="W1183"/>
      <c r="X1183"/>
      <c r="Y1183"/>
    </row>
    <row r="1184" spans="2:25">
      <c r="B1184"/>
      <c r="C1184"/>
      <c r="D1184"/>
      <c r="E1184"/>
      <c r="F1184"/>
      <c r="G1184"/>
      <c r="H1184"/>
      <c r="R1184"/>
      <c r="S1184"/>
      <c r="T1184"/>
      <c r="U1184"/>
      <c r="V1184"/>
      <c r="W1184"/>
      <c r="X1184"/>
      <c r="Y1184"/>
    </row>
    <row r="1185" spans="2:25">
      <c r="B1185"/>
      <c r="C1185"/>
      <c r="D1185"/>
      <c r="E1185"/>
      <c r="F1185"/>
      <c r="G1185"/>
      <c r="H1185"/>
      <c r="R1185"/>
      <c r="S1185"/>
      <c r="T1185"/>
      <c r="U1185"/>
      <c r="V1185"/>
      <c r="W1185"/>
      <c r="X1185"/>
      <c r="Y1185"/>
    </row>
    <row r="1186" spans="2:25">
      <c r="B1186"/>
      <c r="C1186"/>
      <c r="D1186"/>
      <c r="E1186"/>
      <c r="F1186"/>
      <c r="G1186"/>
      <c r="H1186"/>
      <c r="R1186"/>
      <c r="S1186"/>
      <c r="T1186"/>
      <c r="U1186"/>
      <c r="V1186"/>
      <c r="W1186"/>
      <c r="X1186"/>
      <c r="Y1186"/>
    </row>
    <row r="1187" spans="2:25">
      <c r="B1187"/>
      <c r="C1187"/>
      <c r="D1187"/>
      <c r="E1187"/>
      <c r="F1187"/>
      <c r="G1187"/>
      <c r="H1187"/>
      <c r="R1187"/>
      <c r="S1187"/>
      <c r="T1187"/>
      <c r="U1187"/>
      <c r="V1187"/>
      <c r="W1187"/>
      <c r="X1187"/>
      <c r="Y1187"/>
    </row>
    <row r="1188" spans="2:25">
      <c r="B1188"/>
      <c r="C1188"/>
      <c r="D1188"/>
      <c r="E1188"/>
      <c r="F1188"/>
      <c r="G1188"/>
      <c r="H1188"/>
      <c r="R1188"/>
      <c r="S1188"/>
      <c r="T1188"/>
      <c r="U1188"/>
      <c r="V1188"/>
      <c r="W1188"/>
      <c r="X1188"/>
      <c r="Y1188"/>
    </row>
    <row r="1189" spans="2:25">
      <c r="B1189"/>
      <c r="C1189"/>
      <c r="D1189"/>
      <c r="E1189"/>
      <c r="F1189"/>
      <c r="G1189"/>
      <c r="H1189"/>
      <c r="R1189"/>
      <c r="S1189"/>
      <c r="T1189"/>
      <c r="U1189"/>
      <c r="V1189"/>
      <c r="W1189"/>
      <c r="X1189"/>
      <c r="Y1189"/>
    </row>
    <row r="1190" spans="2:25">
      <c r="B1190"/>
      <c r="C1190"/>
      <c r="D1190"/>
      <c r="E1190"/>
      <c r="F1190"/>
      <c r="G1190"/>
      <c r="H1190"/>
      <c r="R1190"/>
      <c r="S1190"/>
      <c r="T1190"/>
      <c r="U1190"/>
      <c r="V1190"/>
      <c r="W1190"/>
      <c r="X1190"/>
      <c r="Y1190"/>
    </row>
    <row r="1191" spans="2:25">
      <c r="B1191"/>
      <c r="C1191"/>
      <c r="D1191"/>
      <c r="E1191"/>
      <c r="F1191"/>
      <c r="G1191"/>
      <c r="H1191"/>
      <c r="R1191"/>
      <c r="S1191"/>
      <c r="T1191"/>
      <c r="U1191"/>
      <c r="V1191"/>
      <c r="W1191"/>
      <c r="X1191"/>
      <c r="Y1191"/>
    </row>
    <row r="1192" spans="2:25">
      <c r="B1192"/>
      <c r="C1192"/>
      <c r="D1192"/>
      <c r="E1192"/>
      <c r="F1192"/>
      <c r="G1192"/>
      <c r="H1192"/>
      <c r="R1192"/>
      <c r="S1192"/>
      <c r="T1192"/>
      <c r="U1192"/>
      <c r="V1192"/>
      <c r="W1192"/>
      <c r="X1192"/>
      <c r="Y1192"/>
    </row>
    <row r="1193" spans="2:25">
      <c r="B1193"/>
      <c r="C1193"/>
      <c r="D1193"/>
      <c r="E1193"/>
      <c r="F1193"/>
      <c r="G1193"/>
      <c r="H1193"/>
      <c r="R1193"/>
      <c r="S1193"/>
      <c r="T1193"/>
      <c r="U1193"/>
      <c r="V1193"/>
      <c r="W1193"/>
      <c r="X1193"/>
      <c r="Y1193"/>
    </row>
    <row r="1194" spans="2:25">
      <c r="B1194"/>
      <c r="C1194"/>
      <c r="D1194"/>
      <c r="E1194"/>
      <c r="F1194"/>
      <c r="G1194"/>
      <c r="H1194"/>
      <c r="R1194"/>
      <c r="S1194"/>
      <c r="T1194"/>
      <c r="U1194"/>
      <c r="V1194"/>
      <c r="W1194"/>
      <c r="X1194"/>
      <c r="Y1194"/>
    </row>
    <row r="1195" spans="2:25">
      <c r="B1195"/>
      <c r="C1195"/>
      <c r="D1195"/>
      <c r="E1195"/>
      <c r="F1195"/>
      <c r="G1195"/>
      <c r="H1195"/>
      <c r="R1195"/>
      <c r="S1195"/>
      <c r="T1195"/>
      <c r="U1195"/>
      <c r="V1195"/>
      <c r="W1195"/>
      <c r="X1195"/>
      <c r="Y1195"/>
    </row>
    <row r="1196" spans="2:25">
      <c r="B1196"/>
      <c r="C1196"/>
      <c r="D1196"/>
      <c r="E1196"/>
      <c r="F1196"/>
      <c r="G1196"/>
      <c r="H1196"/>
      <c r="R1196"/>
      <c r="S1196"/>
      <c r="T1196"/>
      <c r="U1196"/>
      <c r="V1196"/>
      <c r="W1196"/>
      <c r="X1196"/>
      <c r="Y1196"/>
    </row>
    <row r="1197" spans="2:25">
      <c r="B1197"/>
      <c r="C1197"/>
      <c r="D1197"/>
      <c r="E1197"/>
      <c r="F1197"/>
      <c r="G1197"/>
      <c r="H1197"/>
      <c r="R1197"/>
      <c r="S1197"/>
      <c r="T1197"/>
      <c r="U1197"/>
      <c r="V1197"/>
      <c r="W1197"/>
      <c r="X1197"/>
      <c r="Y1197"/>
    </row>
    <row r="1198" spans="2:25">
      <c r="B1198"/>
      <c r="C1198"/>
      <c r="D1198"/>
      <c r="E1198"/>
      <c r="F1198"/>
      <c r="G1198"/>
      <c r="H1198"/>
      <c r="R1198"/>
      <c r="S1198"/>
      <c r="T1198"/>
      <c r="U1198"/>
      <c r="V1198"/>
      <c r="W1198"/>
      <c r="X1198"/>
      <c r="Y1198"/>
    </row>
    <row r="1199" spans="2:25">
      <c r="B1199"/>
      <c r="C1199"/>
      <c r="D1199"/>
      <c r="E1199"/>
      <c r="F1199"/>
      <c r="G1199"/>
      <c r="H1199"/>
      <c r="R1199"/>
      <c r="S1199"/>
      <c r="T1199"/>
      <c r="U1199"/>
      <c r="V1199"/>
      <c r="W1199"/>
      <c r="X1199"/>
      <c r="Y1199"/>
    </row>
    <row r="1200" spans="2:25">
      <c r="B1200"/>
      <c r="C1200"/>
      <c r="D1200"/>
      <c r="E1200"/>
      <c r="F1200"/>
      <c r="G1200"/>
      <c r="H1200"/>
      <c r="R1200"/>
      <c r="S1200"/>
      <c r="T1200"/>
      <c r="U1200"/>
      <c r="V1200"/>
      <c r="W1200"/>
      <c r="X1200"/>
      <c r="Y1200"/>
    </row>
    <row r="1201" spans="2:25">
      <c r="B1201"/>
      <c r="C1201"/>
      <c r="D1201"/>
      <c r="E1201"/>
      <c r="F1201"/>
      <c r="G1201"/>
      <c r="H1201"/>
      <c r="R1201"/>
      <c r="S1201"/>
      <c r="T1201"/>
      <c r="U1201"/>
      <c r="V1201"/>
      <c r="W1201"/>
      <c r="X1201"/>
      <c r="Y1201"/>
    </row>
    <row r="1202" spans="2:25">
      <c r="B1202"/>
      <c r="C1202"/>
      <c r="D1202"/>
      <c r="E1202"/>
      <c r="F1202"/>
      <c r="G1202"/>
      <c r="H1202"/>
      <c r="R1202"/>
      <c r="S1202"/>
      <c r="T1202"/>
      <c r="U1202"/>
      <c r="V1202"/>
      <c r="W1202"/>
      <c r="X1202"/>
      <c r="Y1202"/>
    </row>
    <row r="1203" spans="2:25">
      <c r="B1203"/>
      <c r="C1203"/>
      <c r="D1203"/>
      <c r="E1203"/>
      <c r="F1203"/>
      <c r="G1203"/>
      <c r="H1203"/>
      <c r="R1203"/>
      <c r="S1203"/>
      <c r="T1203"/>
      <c r="U1203"/>
      <c r="V1203"/>
      <c r="W1203"/>
      <c r="X1203"/>
      <c r="Y1203"/>
    </row>
    <row r="1204" spans="2:25">
      <c r="B1204"/>
      <c r="C1204"/>
      <c r="D1204"/>
      <c r="E1204"/>
      <c r="F1204"/>
      <c r="G1204"/>
      <c r="H1204"/>
      <c r="R1204"/>
      <c r="S1204"/>
      <c r="T1204"/>
      <c r="U1204"/>
      <c r="V1204"/>
      <c r="W1204"/>
      <c r="X1204"/>
      <c r="Y1204"/>
    </row>
    <row r="1205" spans="2:25">
      <c r="B1205"/>
      <c r="C1205"/>
      <c r="D1205"/>
      <c r="E1205"/>
      <c r="F1205"/>
      <c r="G1205"/>
      <c r="H1205"/>
      <c r="R1205"/>
      <c r="S1205"/>
      <c r="T1205"/>
      <c r="U1205"/>
      <c r="V1205"/>
      <c r="W1205"/>
      <c r="X1205"/>
      <c r="Y1205"/>
    </row>
    <row r="1206" spans="2:25">
      <c r="B1206"/>
      <c r="C1206"/>
      <c r="D1206"/>
      <c r="E1206"/>
      <c r="F1206"/>
      <c r="G1206"/>
      <c r="H1206"/>
      <c r="R1206"/>
      <c r="S1206"/>
      <c r="T1206"/>
      <c r="U1206"/>
      <c r="V1206"/>
      <c r="W1206"/>
      <c r="X1206"/>
      <c r="Y1206"/>
    </row>
    <row r="1207" spans="2:25">
      <c r="B1207"/>
      <c r="C1207"/>
      <c r="D1207"/>
      <c r="E1207"/>
      <c r="F1207"/>
      <c r="G1207"/>
      <c r="H1207"/>
      <c r="R1207"/>
      <c r="S1207"/>
      <c r="T1207"/>
      <c r="U1207"/>
      <c r="V1207"/>
      <c r="W1207"/>
      <c r="X1207"/>
      <c r="Y1207"/>
    </row>
    <row r="1208" spans="2:25">
      <c r="B1208"/>
      <c r="C1208"/>
      <c r="D1208"/>
      <c r="E1208"/>
      <c r="F1208"/>
      <c r="G1208"/>
      <c r="H1208"/>
      <c r="R1208"/>
      <c r="S1208"/>
      <c r="T1208"/>
      <c r="U1208"/>
      <c r="V1208"/>
      <c r="W1208"/>
      <c r="X1208"/>
      <c r="Y1208"/>
    </row>
    <row r="1209" spans="2:25">
      <c r="B1209"/>
      <c r="C1209"/>
      <c r="D1209"/>
      <c r="E1209"/>
      <c r="F1209"/>
      <c r="G1209"/>
      <c r="H1209"/>
      <c r="R1209"/>
      <c r="S1209"/>
      <c r="T1209"/>
      <c r="U1209"/>
      <c r="V1209"/>
      <c r="W1209"/>
      <c r="X1209"/>
      <c r="Y1209"/>
    </row>
    <row r="1210" spans="2:25">
      <c r="B1210"/>
      <c r="C1210"/>
      <c r="D1210"/>
      <c r="E1210"/>
      <c r="F1210"/>
      <c r="G1210"/>
      <c r="H1210"/>
      <c r="R1210"/>
      <c r="S1210"/>
      <c r="T1210"/>
      <c r="U1210"/>
      <c r="V1210"/>
      <c r="W1210"/>
      <c r="X1210"/>
      <c r="Y1210"/>
    </row>
    <row r="1211" spans="2:25">
      <c r="B1211"/>
      <c r="C1211"/>
      <c r="D1211"/>
      <c r="E1211"/>
      <c r="F1211"/>
      <c r="G1211"/>
      <c r="H1211"/>
      <c r="R1211"/>
      <c r="S1211"/>
      <c r="T1211"/>
      <c r="U1211"/>
      <c r="V1211"/>
      <c r="W1211"/>
      <c r="X1211"/>
      <c r="Y1211"/>
    </row>
    <row r="1212" spans="2:25">
      <c r="B1212"/>
      <c r="C1212"/>
      <c r="D1212"/>
      <c r="E1212"/>
      <c r="F1212"/>
      <c r="G1212"/>
      <c r="H1212"/>
      <c r="R1212"/>
      <c r="S1212"/>
      <c r="T1212"/>
      <c r="U1212"/>
      <c r="V1212"/>
      <c r="W1212"/>
      <c r="X1212"/>
      <c r="Y1212"/>
    </row>
    <row r="1213" spans="2:25">
      <c r="B1213"/>
      <c r="C1213"/>
      <c r="D1213"/>
      <c r="E1213"/>
      <c r="F1213"/>
      <c r="G1213"/>
      <c r="H1213"/>
      <c r="R1213"/>
      <c r="S1213"/>
      <c r="T1213"/>
      <c r="U1213"/>
      <c r="V1213"/>
      <c r="W1213"/>
      <c r="X1213"/>
      <c r="Y1213"/>
    </row>
    <row r="1214" spans="2:25">
      <c r="B1214"/>
      <c r="C1214"/>
      <c r="D1214"/>
      <c r="E1214"/>
      <c r="F1214"/>
      <c r="G1214"/>
      <c r="H1214"/>
      <c r="R1214"/>
      <c r="S1214"/>
      <c r="T1214"/>
      <c r="U1214"/>
      <c r="V1214"/>
      <c r="W1214"/>
      <c r="X1214"/>
      <c r="Y1214"/>
    </row>
    <row r="1215" spans="2:25">
      <c r="B1215"/>
      <c r="C1215"/>
      <c r="D1215"/>
      <c r="E1215"/>
      <c r="F1215"/>
      <c r="G1215"/>
      <c r="H1215"/>
      <c r="R1215"/>
      <c r="S1215"/>
      <c r="T1215"/>
      <c r="U1215"/>
      <c r="V1215"/>
      <c r="W1215"/>
      <c r="X1215"/>
      <c r="Y1215"/>
    </row>
    <row r="1216" spans="2:25">
      <c r="B1216"/>
      <c r="C1216"/>
      <c r="D1216"/>
      <c r="E1216"/>
      <c r="F1216"/>
      <c r="G1216"/>
      <c r="H1216"/>
      <c r="R1216"/>
      <c r="S1216"/>
      <c r="T1216"/>
      <c r="U1216"/>
      <c r="V1216"/>
      <c r="W1216"/>
      <c r="X1216"/>
      <c r="Y1216"/>
    </row>
    <row r="1217" spans="2:25">
      <c r="B1217"/>
      <c r="C1217"/>
      <c r="D1217"/>
      <c r="E1217"/>
      <c r="F1217"/>
      <c r="G1217"/>
      <c r="H1217"/>
      <c r="R1217"/>
      <c r="S1217"/>
      <c r="T1217"/>
      <c r="U1217"/>
      <c r="V1217"/>
      <c r="W1217"/>
      <c r="X1217"/>
      <c r="Y1217"/>
    </row>
    <row r="1218" spans="2:25">
      <c r="B1218"/>
      <c r="C1218"/>
      <c r="D1218"/>
      <c r="E1218"/>
      <c r="F1218"/>
      <c r="G1218"/>
      <c r="H1218"/>
      <c r="R1218"/>
      <c r="S1218"/>
      <c r="T1218"/>
      <c r="U1218"/>
      <c r="V1218"/>
      <c r="W1218"/>
      <c r="X1218"/>
      <c r="Y1218"/>
    </row>
    <row r="1219" spans="2:25">
      <c r="B1219"/>
      <c r="C1219"/>
      <c r="D1219"/>
      <c r="E1219"/>
      <c r="F1219"/>
      <c r="G1219"/>
      <c r="H1219"/>
      <c r="R1219"/>
      <c r="S1219"/>
      <c r="T1219"/>
      <c r="U1219"/>
      <c r="V1219"/>
      <c r="W1219"/>
      <c r="X1219"/>
      <c r="Y1219"/>
    </row>
    <row r="1220" spans="2:25">
      <c r="B1220"/>
      <c r="C1220"/>
      <c r="D1220"/>
      <c r="E1220"/>
      <c r="F1220"/>
      <c r="G1220"/>
      <c r="H1220"/>
      <c r="R1220"/>
      <c r="S1220"/>
      <c r="T1220"/>
      <c r="U1220"/>
      <c r="V1220"/>
      <c r="W1220"/>
      <c r="X1220"/>
      <c r="Y1220"/>
    </row>
    <row r="1221" spans="2:25">
      <c r="B1221"/>
      <c r="C1221"/>
      <c r="D1221"/>
      <c r="E1221"/>
      <c r="F1221"/>
      <c r="G1221"/>
      <c r="H1221"/>
      <c r="R1221"/>
      <c r="S1221"/>
      <c r="T1221"/>
      <c r="U1221"/>
      <c r="V1221"/>
      <c r="W1221"/>
      <c r="X1221"/>
      <c r="Y1221"/>
    </row>
    <row r="1222" spans="2:25">
      <c r="B1222"/>
      <c r="C1222"/>
      <c r="D1222"/>
      <c r="E1222"/>
      <c r="F1222"/>
      <c r="G1222"/>
      <c r="H1222"/>
      <c r="R1222"/>
      <c r="S1222"/>
      <c r="T1222"/>
      <c r="U1222"/>
      <c r="V1222"/>
      <c r="W1222"/>
      <c r="X1222"/>
      <c r="Y1222"/>
    </row>
    <row r="1223" spans="2:25">
      <c r="B1223"/>
      <c r="C1223"/>
      <c r="D1223"/>
      <c r="E1223"/>
      <c r="F1223"/>
      <c r="G1223"/>
      <c r="H1223"/>
      <c r="R1223"/>
      <c r="S1223"/>
      <c r="T1223"/>
      <c r="U1223"/>
      <c r="V1223"/>
      <c r="W1223"/>
      <c r="X1223"/>
      <c r="Y1223"/>
    </row>
    <row r="1224" spans="2:25">
      <c r="B1224"/>
      <c r="C1224"/>
      <c r="D1224"/>
      <c r="E1224"/>
      <c r="F1224"/>
      <c r="G1224"/>
      <c r="H1224"/>
      <c r="R1224"/>
      <c r="S1224"/>
      <c r="T1224"/>
      <c r="U1224"/>
      <c r="V1224"/>
      <c r="W1224"/>
      <c r="X1224"/>
      <c r="Y1224"/>
    </row>
    <row r="1225" spans="2:25">
      <c r="B1225"/>
      <c r="C1225"/>
      <c r="D1225"/>
      <c r="E1225"/>
      <c r="F1225"/>
      <c r="G1225"/>
      <c r="H1225"/>
      <c r="R1225"/>
      <c r="S1225"/>
      <c r="T1225"/>
      <c r="U1225"/>
      <c r="V1225"/>
      <c r="W1225"/>
      <c r="X1225"/>
      <c r="Y1225"/>
    </row>
    <row r="1226" spans="2:25">
      <c r="B1226"/>
      <c r="C1226"/>
      <c r="D1226"/>
      <c r="E1226"/>
      <c r="F1226"/>
      <c r="G1226"/>
      <c r="H1226"/>
      <c r="R1226"/>
      <c r="S1226"/>
      <c r="T1226"/>
      <c r="U1226"/>
      <c r="V1226"/>
      <c r="W1226"/>
      <c r="X1226"/>
      <c r="Y1226"/>
    </row>
    <row r="1227" spans="2:25">
      <c r="B1227"/>
      <c r="C1227"/>
      <c r="D1227"/>
      <c r="E1227"/>
      <c r="F1227"/>
      <c r="G1227"/>
      <c r="H1227"/>
      <c r="R1227"/>
      <c r="S1227"/>
      <c r="T1227"/>
      <c r="U1227"/>
      <c r="V1227"/>
      <c r="W1227"/>
      <c r="X1227"/>
      <c r="Y1227"/>
    </row>
    <row r="1228" spans="2:25">
      <c r="B1228"/>
      <c r="C1228"/>
      <c r="D1228"/>
      <c r="E1228"/>
      <c r="F1228"/>
      <c r="G1228"/>
      <c r="H1228"/>
      <c r="R1228"/>
      <c r="S1228"/>
      <c r="T1228"/>
      <c r="U1228"/>
      <c r="V1228"/>
      <c r="W1228"/>
      <c r="X1228"/>
      <c r="Y1228"/>
    </row>
    <row r="1229" spans="2:25">
      <c r="B1229"/>
      <c r="C1229"/>
      <c r="D1229"/>
      <c r="E1229"/>
      <c r="F1229"/>
      <c r="G1229"/>
      <c r="H1229"/>
      <c r="R1229"/>
      <c r="S1229"/>
      <c r="T1229"/>
      <c r="U1229"/>
      <c r="V1229"/>
      <c r="W1229"/>
      <c r="X1229"/>
      <c r="Y1229"/>
    </row>
    <row r="1230" spans="2:25">
      <c r="B1230"/>
      <c r="C1230"/>
      <c r="D1230"/>
      <c r="E1230"/>
      <c r="F1230"/>
      <c r="G1230"/>
      <c r="H1230"/>
      <c r="R1230"/>
      <c r="S1230"/>
      <c r="T1230"/>
      <c r="U1230"/>
      <c r="V1230"/>
      <c r="W1230"/>
      <c r="X1230"/>
      <c r="Y1230"/>
    </row>
    <row r="1231" spans="2:25">
      <c r="B1231"/>
      <c r="C1231"/>
      <c r="D1231"/>
      <c r="E1231"/>
      <c r="F1231"/>
      <c r="G1231"/>
      <c r="H1231"/>
      <c r="R1231"/>
      <c r="S1231"/>
      <c r="T1231"/>
      <c r="U1231"/>
      <c r="V1231"/>
      <c r="W1231"/>
      <c r="X1231"/>
      <c r="Y1231"/>
    </row>
    <row r="1232" spans="2:25">
      <c r="B1232"/>
      <c r="C1232"/>
      <c r="D1232"/>
      <c r="E1232"/>
      <c r="F1232"/>
      <c r="G1232"/>
      <c r="H1232"/>
      <c r="R1232"/>
      <c r="S1232"/>
      <c r="T1232"/>
      <c r="U1232"/>
      <c r="V1232"/>
      <c r="W1232"/>
      <c r="X1232"/>
      <c r="Y1232"/>
    </row>
    <row r="1233" spans="2:25">
      <c r="B1233"/>
      <c r="C1233"/>
      <c r="D1233"/>
      <c r="E1233"/>
      <c r="F1233"/>
      <c r="G1233"/>
      <c r="H1233"/>
      <c r="R1233"/>
      <c r="S1233"/>
      <c r="T1233"/>
      <c r="U1233"/>
      <c r="V1233"/>
      <c r="W1233"/>
      <c r="X1233"/>
      <c r="Y1233"/>
    </row>
    <row r="1234" spans="2:25">
      <c r="B1234"/>
      <c r="C1234"/>
      <c r="D1234"/>
      <c r="E1234"/>
      <c r="F1234"/>
      <c r="G1234"/>
      <c r="H1234"/>
      <c r="R1234"/>
      <c r="S1234"/>
      <c r="T1234"/>
      <c r="U1234"/>
      <c r="V1234"/>
      <c r="W1234"/>
      <c r="X1234"/>
      <c r="Y1234"/>
    </row>
    <row r="1235" spans="2:25">
      <c r="B1235"/>
      <c r="C1235"/>
      <c r="D1235"/>
      <c r="E1235"/>
      <c r="F1235"/>
      <c r="G1235"/>
      <c r="H1235"/>
      <c r="R1235"/>
      <c r="S1235"/>
      <c r="T1235"/>
      <c r="U1235"/>
      <c r="V1235"/>
      <c r="W1235"/>
      <c r="X1235"/>
      <c r="Y1235"/>
    </row>
    <row r="1236" spans="2:25">
      <c r="B1236"/>
      <c r="C1236"/>
      <c r="D1236"/>
      <c r="E1236"/>
      <c r="F1236"/>
      <c r="G1236"/>
      <c r="H1236"/>
      <c r="R1236"/>
      <c r="S1236"/>
      <c r="T1236"/>
      <c r="U1236"/>
      <c r="V1236"/>
      <c r="W1236"/>
      <c r="X1236"/>
      <c r="Y1236"/>
    </row>
    <row r="1237" spans="2:25">
      <c r="B1237"/>
      <c r="C1237"/>
      <c r="D1237"/>
      <c r="E1237"/>
      <c r="F1237"/>
      <c r="G1237"/>
      <c r="H1237"/>
      <c r="R1237"/>
      <c r="S1237"/>
      <c r="T1237"/>
      <c r="U1237"/>
      <c r="V1237"/>
      <c r="W1237"/>
      <c r="X1237"/>
      <c r="Y1237"/>
    </row>
    <row r="1238" spans="2:25">
      <c r="B1238"/>
      <c r="C1238"/>
      <c r="D1238"/>
      <c r="E1238"/>
      <c r="F1238"/>
      <c r="G1238"/>
      <c r="H1238"/>
      <c r="R1238"/>
      <c r="S1238"/>
      <c r="T1238"/>
      <c r="U1238"/>
      <c r="V1238"/>
      <c r="W1238"/>
      <c r="X1238"/>
      <c r="Y1238"/>
    </row>
    <row r="1239" spans="2:25">
      <c r="B1239"/>
      <c r="C1239"/>
      <c r="D1239"/>
      <c r="E1239"/>
      <c r="F1239"/>
      <c r="G1239"/>
      <c r="H1239"/>
      <c r="R1239"/>
      <c r="S1239"/>
      <c r="T1239"/>
      <c r="U1239"/>
      <c r="V1239"/>
      <c r="W1239"/>
      <c r="X1239"/>
      <c r="Y1239"/>
    </row>
    <row r="1240" spans="2:25">
      <c r="B1240"/>
      <c r="C1240"/>
      <c r="D1240"/>
      <c r="E1240"/>
      <c r="F1240"/>
      <c r="G1240"/>
      <c r="H1240"/>
      <c r="R1240"/>
      <c r="S1240"/>
      <c r="T1240"/>
      <c r="U1240"/>
      <c r="V1240"/>
      <c r="W1240"/>
      <c r="X1240"/>
      <c r="Y1240"/>
    </row>
    <row r="1241" spans="2:25">
      <c r="B1241"/>
      <c r="C1241"/>
      <c r="D1241"/>
      <c r="E1241"/>
      <c r="F1241"/>
      <c r="G1241"/>
      <c r="H1241"/>
      <c r="R1241"/>
      <c r="S1241"/>
      <c r="T1241"/>
      <c r="U1241"/>
      <c r="V1241"/>
      <c r="W1241"/>
      <c r="X1241"/>
      <c r="Y1241"/>
    </row>
    <row r="1242" spans="2:25">
      <c r="B1242"/>
      <c r="C1242"/>
      <c r="D1242"/>
      <c r="E1242"/>
      <c r="F1242"/>
      <c r="G1242"/>
      <c r="H1242"/>
      <c r="R1242"/>
      <c r="S1242"/>
      <c r="T1242"/>
      <c r="U1242"/>
      <c r="V1242"/>
      <c r="W1242"/>
      <c r="X1242"/>
      <c r="Y1242"/>
    </row>
    <row r="1243" spans="2:25">
      <c r="B1243"/>
      <c r="C1243"/>
      <c r="D1243"/>
      <c r="E1243"/>
      <c r="F1243"/>
      <c r="G1243"/>
      <c r="H1243"/>
      <c r="R1243"/>
      <c r="S1243"/>
      <c r="T1243"/>
      <c r="U1243"/>
      <c r="V1243"/>
      <c r="W1243"/>
      <c r="X1243"/>
      <c r="Y1243"/>
    </row>
    <row r="1244" spans="2:25">
      <c r="B1244"/>
      <c r="C1244"/>
      <c r="D1244"/>
      <c r="E1244"/>
      <c r="F1244"/>
      <c r="G1244"/>
      <c r="H1244"/>
      <c r="R1244"/>
      <c r="S1244"/>
      <c r="T1244"/>
      <c r="U1244"/>
      <c r="V1244"/>
      <c r="W1244"/>
      <c r="X1244"/>
      <c r="Y1244"/>
    </row>
    <row r="1245" spans="2:25">
      <c r="B1245"/>
      <c r="C1245"/>
      <c r="D1245"/>
      <c r="E1245"/>
      <c r="F1245"/>
      <c r="G1245"/>
      <c r="H1245"/>
      <c r="R1245"/>
      <c r="S1245"/>
      <c r="T1245"/>
      <c r="U1245"/>
      <c r="V1245"/>
      <c r="W1245"/>
      <c r="X1245"/>
      <c r="Y1245"/>
    </row>
    <row r="1246" spans="2:25">
      <c r="B1246"/>
      <c r="C1246"/>
      <c r="D1246"/>
      <c r="E1246"/>
      <c r="F1246"/>
      <c r="G1246"/>
      <c r="H1246"/>
      <c r="R1246"/>
      <c r="S1246"/>
      <c r="T1246"/>
      <c r="U1246"/>
      <c r="V1246"/>
      <c r="W1246"/>
      <c r="X1246"/>
      <c r="Y1246"/>
    </row>
    <row r="1247" spans="2:25">
      <c r="B1247"/>
      <c r="C1247"/>
      <c r="D1247"/>
      <c r="E1247"/>
      <c r="F1247"/>
      <c r="G1247"/>
      <c r="H1247"/>
      <c r="R1247"/>
      <c r="S1247"/>
      <c r="T1247"/>
      <c r="U1247"/>
      <c r="V1247"/>
      <c r="W1247"/>
      <c r="X1247"/>
      <c r="Y1247"/>
    </row>
    <row r="1248" spans="2:25">
      <c r="B1248"/>
      <c r="C1248"/>
      <c r="D1248"/>
      <c r="E1248"/>
      <c r="F1248"/>
      <c r="G1248"/>
      <c r="H1248"/>
      <c r="R1248"/>
      <c r="S1248"/>
      <c r="T1248"/>
      <c r="U1248"/>
      <c r="V1248"/>
      <c r="W1248"/>
      <c r="X1248"/>
      <c r="Y1248"/>
    </row>
    <row r="1249" spans="2:25">
      <c r="B1249"/>
      <c r="C1249"/>
      <c r="D1249"/>
      <c r="E1249"/>
      <c r="F1249"/>
      <c r="G1249"/>
      <c r="H1249"/>
      <c r="R1249"/>
      <c r="S1249"/>
      <c r="T1249"/>
      <c r="U1249"/>
      <c r="V1249"/>
      <c r="W1249"/>
      <c r="X1249"/>
      <c r="Y1249"/>
    </row>
    <row r="1250" spans="2:25">
      <c r="B1250"/>
      <c r="C1250"/>
      <c r="D1250"/>
      <c r="E1250"/>
      <c r="F1250"/>
      <c r="G1250"/>
      <c r="H1250"/>
      <c r="R1250"/>
      <c r="S1250"/>
      <c r="T1250"/>
      <c r="U1250"/>
      <c r="V1250"/>
      <c r="W1250"/>
      <c r="X1250"/>
      <c r="Y1250"/>
    </row>
    <row r="1251" spans="2:25">
      <c r="B1251"/>
      <c r="C1251"/>
      <c r="D1251"/>
      <c r="E1251"/>
      <c r="F1251"/>
      <c r="G1251"/>
      <c r="H1251"/>
      <c r="R1251"/>
      <c r="S1251"/>
      <c r="T1251"/>
      <c r="U1251"/>
      <c r="V1251"/>
      <c r="W1251"/>
      <c r="X1251"/>
      <c r="Y1251"/>
    </row>
    <row r="1252" spans="2:25">
      <c r="B1252"/>
      <c r="C1252"/>
      <c r="D1252"/>
      <c r="E1252"/>
      <c r="F1252"/>
      <c r="G1252"/>
      <c r="H1252"/>
      <c r="R1252"/>
      <c r="S1252"/>
      <c r="T1252"/>
      <c r="U1252"/>
      <c r="V1252"/>
      <c r="W1252"/>
      <c r="X1252"/>
      <c r="Y1252"/>
    </row>
    <row r="1253" spans="2:25">
      <c r="B1253"/>
      <c r="C1253"/>
      <c r="D1253"/>
      <c r="E1253"/>
      <c r="F1253"/>
      <c r="G1253"/>
      <c r="H1253"/>
      <c r="R1253"/>
      <c r="S1253"/>
      <c r="T1253"/>
      <c r="U1253"/>
      <c r="V1253"/>
      <c r="W1253"/>
      <c r="X1253"/>
      <c r="Y1253"/>
    </row>
    <row r="1254" spans="2:25">
      <c r="B1254"/>
      <c r="C1254"/>
      <c r="D1254"/>
      <c r="E1254"/>
      <c r="F1254"/>
      <c r="G1254"/>
      <c r="H1254"/>
      <c r="R1254"/>
      <c r="S1254"/>
      <c r="T1254"/>
      <c r="U1254"/>
      <c r="V1254"/>
      <c r="W1254"/>
      <c r="X1254"/>
      <c r="Y1254"/>
    </row>
    <row r="1255" spans="2:25">
      <c r="B1255"/>
      <c r="C1255"/>
      <c r="D1255"/>
      <c r="E1255"/>
      <c r="F1255"/>
      <c r="G1255"/>
      <c r="H1255"/>
      <c r="R1255"/>
      <c r="S1255"/>
      <c r="T1255"/>
      <c r="U1255"/>
      <c r="V1255"/>
      <c r="W1255"/>
      <c r="X1255"/>
      <c r="Y1255"/>
    </row>
    <row r="1256" spans="2:25">
      <c r="B1256"/>
      <c r="C1256"/>
      <c r="D1256"/>
      <c r="E1256"/>
      <c r="F1256"/>
      <c r="G1256"/>
      <c r="H1256"/>
      <c r="R1256"/>
      <c r="S1256"/>
      <c r="T1256"/>
      <c r="U1256"/>
      <c r="V1256"/>
      <c r="W1256"/>
      <c r="X1256"/>
      <c r="Y1256"/>
    </row>
    <row r="1257" spans="2:25">
      <c r="B1257"/>
      <c r="C1257"/>
      <c r="D1257"/>
      <c r="E1257"/>
      <c r="F1257"/>
      <c r="G1257"/>
      <c r="H1257"/>
      <c r="R1257"/>
      <c r="S1257"/>
      <c r="T1257"/>
      <c r="U1257"/>
      <c r="V1257"/>
      <c r="W1257"/>
      <c r="X1257"/>
      <c r="Y1257"/>
    </row>
    <row r="1258" spans="2:25">
      <c r="B1258"/>
      <c r="C1258"/>
      <c r="D1258"/>
      <c r="E1258"/>
      <c r="F1258"/>
      <c r="G1258"/>
      <c r="H1258"/>
      <c r="R1258"/>
      <c r="S1258"/>
      <c r="T1258"/>
      <c r="U1258"/>
      <c r="V1258"/>
      <c r="W1258"/>
      <c r="X1258"/>
      <c r="Y1258"/>
    </row>
    <row r="1259" spans="2:25">
      <c r="B1259"/>
      <c r="C1259"/>
      <c r="D1259"/>
      <c r="E1259"/>
      <c r="F1259"/>
      <c r="G1259"/>
      <c r="H1259"/>
      <c r="R1259"/>
      <c r="S1259"/>
      <c r="T1259"/>
      <c r="U1259"/>
      <c r="V1259"/>
      <c r="W1259"/>
      <c r="X1259"/>
      <c r="Y1259"/>
    </row>
    <row r="1260" spans="2:25">
      <c r="B1260"/>
      <c r="C1260"/>
      <c r="D1260"/>
      <c r="E1260"/>
      <c r="F1260"/>
      <c r="G1260"/>
      <c r="H1260"/>
      <c r="R1260"/>
      <c r="S1260"/>
      <c r="T1260"/>
      <c r="U1260"/>
      <c r="V1260"/>
      <c r="W1260"/>
      <c r="X1260"/>
      <c r="Y1260"/>
    </row>
    <row r="1261" spans="2:25">
      <c r="B1261"/>
      <c r="C1261"/>
      <c r="D1261"/>
      <c r="E1261"/>
      <c r="F1261"/>
      <c r="G1261"/>
      <c r="H1261"/>
      <c r="R1261"/>
      <c r="S1261"/>
      <c r="T1261"/>
      <c r="U1261"/>
      <c r="V1261"/>
      <c r="W1261"/>
      <c r="X1261"/>
      <c r="Y1261"/>
    </row>
    <row r="1262" spans="2:25">
      <c r="B1262"/>
      <c r="C1262"/>
      <c r="D1262"/>
      <c r="E1262"/>
      <c r="F1262"/>
      <c r="G1262"/>
      <c r="H1262"/>
      <c r="R1262"/>
      <c r="S1262"/>
      <c r="T1262"/>
      <c r="U1262"/>
      <c r="V1262"/>
      <c r="W1262"/>
      <c r="X1262"/>
      <c r="Y1262"/>
    </row>
    <row r="1263" spans="2:25">
      <c r="B1263"/>
      <c r="C1263"/>
      <c r="D1263"/>
      <c r="E1263"/>
      <c r="F1263"/>
      <c r="G1263"/>
      <c r="H1263"/>
      <c r="R1263"/>
      <c r="S1263"/>
      <c r="T1263"/>
      <c r="U1263"/>
      <c r="V1263"/>
      <c r="W1263"/>
      <c r="X1263"/>
      <c r="Y1263"/>
    </row>
    <row r="1264" spans="2:25">
      <c r="B1264"/>
      <c r="C1264"/>
      <c r="D1264"/>
      <c r="E1264"/>
      <c r="F1264"/>
      <c r="G1264"/>
      <c r="H1264"/>
      <c r="R1264"/>
      <c r="S1264"/>
      <c r="T1264"/>
      <c r="U1264"/>
      <c r="V1264"/>
      <c r="W1264"/>
      <c r="X1264"/>
      <c r="Y1264"/>
    </row>
    <row r="1265" spans="2:25">
      <c r="B1265"/>
      <c r="C1265"/>
      <c r="D1265"/>
      <c r="E1265"/>
      <c r="F1265"/>
      <c r="G1265"/>
      <c r="H1265"/>
      <c r="R1265"/>
      <c r="S1265"/>
      <c r="T1265"/>
      <c r="U1265"/>
      <c r="V1265"/>
      <c r="W1265"/>
      <c r="X1265"/>
      <c r="Y1265"/>
    </row>
    <row r="1266" spans="2:25">
      <c r="B1266"/>
      <c r="C1266"/>
      <c r="D1266"/>
      <c r="E1266"/>
      <c r="F1266"/>
      <c r="G1266"/>
      <c r="H1266"/>
      <c r="R1266"/>
      <c r="S1266"/>
      <c r="T1266"/>
      <c r="U1266"/>
      <c r="V1266"/>
      <c r="W1266"/>
      <c r="X1266"/>
      <c r="Y1266"/>
    </row>
    <row r="1267" spans="2:25">
      <c r="B1267"/>
      <c r="C1267"/>
      <c r="D1267"/>
      <c r="E1267"/>
      <c r="F1267"/>
      <c r="G1267"/>
      <c r="H1267"/>
      <c r="R1267"/>
      <c r="S1267"/>
      <c r="T1267"/>
      <c r="U1267"/>
      <c r="V1267"/>
      <c r="W1267"/>
      <c r="X1267"/>
      <c r="Y1267"/>
    </row>
    <row r="1268" spans="2:25">
      <c r="B1268"/>
      <c r="C1268"/>
      <c r="D1268"/>
      <c r="E1268"/>
      <c r="F1268"/>
      <c r="G1268"/>
      <c r="H1268"/>
      <c r="R1268"/>
      <c r="S1268"/>
      <c r="T1268"/>
      <c r="U1268"/>
      <c r="V1268"/>
      <c r="W1268"/>
      <c r="X1268"/>
      <c r="Y1268"/>
    </row>
    <row r="1269" spans="2:25">
      <c r="B1269"/>
      <c r="C1269"/>
      <c r="D1269"/>
      <c r="E1269"/>
      <c r="F1269"/>
      <c r="G1269"/>
      <c r="H1269"/>
      <c r="R1269"/>
      <c r="S1269"/>
      <c r="T1269"/>
      <c r="U1269"/>
      <c r="V1269"/>
      <c r="W1269"/>
      <c r="X1269"/>
      <c r="Y1269"/>
    </row>
    <row r="1270" spans="2:25">
      <c r="B1270"/>
      <c r="C1270"/>
      <c r="D1270"/>
      <c r="E1270"/>
      <c r="F1270"/>
      <c r="G1270"/>
      <c r="H1270"/>
      <c r="R1270"/>
      <c r="S1270"/>
      <c r="T1270"/>
      <c r="U1270"/>
      <c r="V1270"/>
      <c r="W1270"/>
      <c r="X1270"/>
      <c r="Y1270"/>
    </row>
    <row r="1271" spans="2:25">
      <c r="B1271"/>
      <c r="C1271"/>
      <c r="D1271"/>
      <c r="E1271"/>
      <c r="F1271"/>
      <c r="G1271"/>
      <c r="H1271"/>
      <c r="R1271"/>
      <c r="S1271"/>
      <c r="T1271"/>
      <c r="U1271"/>
      <c r="V1271"/>
      <c r="W1271"/>
      <c r="X1271"/>
      <c r="Y1271"/>
    </row>
    <row r="1272" spans="2:25">
      <c r="B1272"/>
      <c r="C1272"/>
      <c r="D1272"/>
      <c r="E1272"/>
      <c r="F1272"/>
      <c r="G1272"/>
      <c r="H1272"/>
      <c r="R1272"/>
      <c r="S1272"/>
      <c r="T1272"/>
      <c r="U1272"/>
      <c r="V1272"/>
      <c r="W1272"/>
      <c r="X1272"/>
      <c r="Y1272"/>
    </row>
    <row r="1273" spans="2:25">
      <c r="B1273"/>
      <c r="C1273"/>
      <c r="D1273"/>
      <c r="E1273"/>
      <c r="F1273"/>
      <c r="G1273"/>
      <c r="H1273"/>
      <c r="R1273"/>
      <c r="S1273"/>
      <c r="T1273"/>
      <c r="U1273"/>
      <c r="V1273"/>
      <c r="W1273"/>
      <c r="X1273"/>
      <c r="Y1273"/>
    </row>
    <row r="1274" spans="2:25">
      <c r="B1274"/>
      <c r="C1274"/>
      <c r="D1274"/>
      <c r="E1274"/>
      <c r="F1274"/>
      <c r="G1274"/>
      <c r="H1274"/>
      <c r="R1274"/>
      <c r="S1274"/>
      <c r="T1274"/>
      <c r="U1274"/>
      <c r="V1274"/>
      <c r="W1274"/>
      <c r="X1274"/>
      <c r="Y1274"/>
    </row>
    <row r="1275" spans="2:25">
      <c r="B1275"/>
      <c r="C1275"/>
      <c r="D1275"/>
      <c r="E1275"/>
      <c r="F1275"/>
      <c r="G1275"/>
      <c r="H1275"/>
      <c r="R1275"/>
      <c r="S1275"/>
      <c r="T1275"/>
      <c r="U1275"/>
      <c r="V1275"/>
      <c r="W1275"/>
      <c r="X1275"/>
      <c r="Y1275"/>
    </row>
    <row r="1276" spans="2:25">
      <c r="B1276"/>
      <c r="C1276"/>
      <c r="D1276"/>
      <c r="E1276"/>
      <c r="F1276"/>
      <c r="G1276"/>
      <c r="H1276"/>
      <c r="R1276"/>
      <c r="S1276"/>
      <c r="T1276"/>
      <c r="U1276"/>
      <c r="V1276"/>
      <c r="W1276"/>
      <c r="X1276"/>
      <c r="Y1276"/>
    </row>
    <row r="1277" spans="2:25">
      <c r="B1277"/>
      <c r="C1277"/>
      <c r="D1277"/>
      <c r="E1277"/>
      <c r="F1277"/>
      <c r="G1277"/>
      <c r="H1277"/>
      <c r="R1277"/>
      <c r="S1277"/>
      <c r="T1277"/>
      <c r="U1277"/>
      <c r="V1277"/>
      <c r="W1277"/>
      <c r="X1277"/>
      <c r="Y1277"/>
    </row>
    <row r="1278" spans="2:25">
      <c r="B1278"/>
      <c r="C1278"/>
      <c r="D1278"/>
      <c r="E1278"/>
      <c r="F1278"/>
      <c r="G1278"/>
      <c r="H1278"/>
      <c r="R1278"/>
      <c r="S1278"/>
      <c r="T1278"/>
      <c r="U1278"/>
      <c r="V1278"/>
      <c r="W1278"/>
      <c r="X1278"/>
      <c r="Y1278"/>
    </row>
    <row r="1279" spans="2:25">
      <c r="B1279"/>
      <c r="C1279"/>
      <c r="D1279"/>
      <c r="E1279"/>
      <c r="F1279"/>
      <c r="G1279"/>
      <c r="H1279"/>
      <c r="R1279"/>
      <c r="S1279"/>
      <c r="T1279"/>
      <c r="U1279"/>
      <c r="V1279"/>
      <c r="W1279"/>
      <c r="X1279"/>
      <c r="Y1279"/>
    </row>
    <row r="1280" spans="2:25">
      <c r="B1280"/>
      <c r="C1280"/>
      <c r="D1280"/>
      <c r="E1280"/>
      <c r="F1280"/>
      <c r="G1280"/>
      <c r="H1280"/>
      <c r="R1280"/>
      <c r="S1280"/>
      <c r="T1280"/>
      <c r="U1280"/>
      <c r="V1280"/>
      <c r="W1280"/>
      <c r="X1280"/>
      <c r="Y1280"/>
    </row>
    <row r="1281" spans="2:25">
      <c r="B1281"/>
      <c r="C1281"/>
      <c r="D1281"/>
      <c r="E1281"/>
      <c r="F1281"/>
      <c r="G1281"/>
      <c r="H1281"/>
      <c r="R1281"/>
      <c r="S1281"/>
      <c r="T1281"/>
      <c r="U1281"/>
      <c r="V1281"/>
      <c r="W1281"/>
      <c r="X1281"/>
      <c r="Y1281"/>
    </row>
    <row r="1282" spans="2:25">
      <c r="B1282"/>
      <c r="C1282"/>
      <c r="D1282"/>
      <c r="E1282"/>
      <c r="F1282"/>
      <c r="G1282"/>
      <c r="H1282"/>
      <c r="R1282"/>
      <c r="S1282"/>
      <c r="T1282"/>
      <c r="U1282"/>
      <c r="V1282"/>
      <c r="W1282"/>
      <c r="X1282"/>
      <c r="Y1282"/>
    </row>
    <row r="1283" spans="2:25">
      <c r="B1283"/>
      <c r="C1283"/>
      <c r="D1283"/>
      <c r="E1283"/>
      <c r="F1283"/>
      <c r="G1283"/>
      <c r="H1283"/>
      <c r="R1283"/>
      <c r="S1283"/>
      <c r="T1283"/>
      <c r="U1283"/>
      <c r="V1283"/>
      <c r="W1283"/>
      <c r="X1283"/>
      <c r="Y1283"/>
    </row>
    <row r="1284" spans="2:25">
      <c r="B1284"/>
      <c r="C1284"/>
      <c r="D1284"/>
      <c r="E1284"/>
      <c r="F1284"/>
      <c r="G1284"/>
      <c r="H1284"/>
      <c r="R1284"/>
      <c r="S1284"/>
      <c r="T1284"/>
      <c r="U1284"/>
      <c r="V1284"/>
      <c r="W1284"/>
      <c r="X1284"/>
      <c r="Y1284"/>
    </row>
    <row r="1285" spans="2:25">
      <c r="B1285"/>
      <c r="C1285"/>
      <c r="D1285"/>
      <c r="E1285"/>
      <c r="F1285"/>
      <c r="G1285"/>
      <c r="H1285"/>
      <c r="R1285"/>
      <c r="S1285"/>
      <c r="T1285"/>
      <c r="U1285"/>
      <c r="V1285"/>
      <c r="W1285"/>
      <c r="X1285"/>
      <c r="Y1285"/>
    </row>
    <row r="1286" spans="2:25">
      <c r="B1286"/>
      <c r="C1286"/>
      <c r="D1286"/>
      <c r="E1286"/>
      <c r="F1286"/>
      <c r="G1286"/>
      <c r="H1286"/>
      <c r="R1286"/>
      <c r="S1286"/>
      <c r="T1286"/>
      <c r="U1286"/>
      <c r="V1286"/>
      <c r="W1286"/>
      <c r="X1286"/>
      <c r="Y1286"/>
    </row>
    <row r="1287" spans="2:25">
      <c r="B1287"/>
      <c r="C1287"/>
      <c r="D1287"/>
      <c r="E1287"/>
      <c r="F1287"/>
      <c r="G1287"/>
      <c r="H1287"/>
      <c r="R1287"/>
      <c r="S1287"/>
      <c r="T1287"/>
      <c r="U1287"/>
      <c r="V1287"/>
      <c r="W1287"/>
      <c r="X1287"/>
      <c r="Y1287"/>
    </row>
    <row r="1288" spans="2:25">
      <c r="B1288"/>
      <c r="C1288"/>
      <c r="D1288"/>
      <c r="E1288"/>
      <c r="F1288"/>
      <c r="G1288"/>
      <c r="H1288"/>
      <c r="R1288"/>
      <c r="S1288"/>
      <c r="T1288"/>
      <c r="U1288"/>
      <c r="V1288"/>
      <c r="W1288"/>
      <c r="X1288"/>
      <c r="Y1288"/>
    </row>
    <row r="1289" spans="2:25">
      <c r="B1289"/>
      <c r="C1289"/>
      <c r="D1289"/>
      <c r="E1289"/>
      <c r="F1289"/>
      <c r="G1289"/>
      <c r="H1289"/>
      <c r="R1289"/>
      <c r="S1289"/>
      <c r="T1289"/>
      <c r="U1289"/>
      <c r="V1289"/>
      <c r="W1289"/>
      <c r="X1289"/>
      <c r="Y1289"/>
    </row>
    <row r="1290" spans="2:25">
      <c r="B1290"/>
      <c r="C1290"/>
      <c r="D1290"/>
      <c r="E1290"/>
      <c r="F1290"/>
      <c r="G1290"/>
      <c r="H1290"/>
      <c r="R1290"/>
      <c r="S1290"/>
      <c r="T1290"/>
      <c r="U1290"/>
      <c r="V1290"/>
      <c r="W1290"/>
      <c r="X1290"/>
      <c r="Y1290"/>
    </row>
    <row r="1291" spans="2:25">
      <c r="B1291"/>
      <c r="C1291"/>
      <c r="D1291"/>
      <c r="E1291"/>
      <c r="F1291"/>
      <c r="G1291"/>
      <c r="H1291"/>
      <c r="R1291"/>
      <c r="S1291"/>
      <c r="T1291"/>
      <c r="U1291"/>
      <c r="V1291"/>
      <c r="W1291"/>
      <c r="X1291"/>
      <c r="Y1291"/>
    </row>
    <row r="1292" spans="2:25">
      <c r="B1292"/>
      <c r="C1292"/>
      <c r="D1292"/>
      <c r="E1292"/>
      <c r="F1292"/>
      <c r="G1292"/>
      <c r="H1292"/>
      <c r="R1292"/>
      <c r="S1292"/>
      <c r="T1292"/>
      <c r="U1292"/>
      <c r="V1292"/>
      <c r="W1292"/>
      <c r="X1292"/>
      <c r="Y1292"/>
    </row>
    <row r="1293" spans="2:25">
      <c r="B1293"/>
      <c r="C1293"/>
      <c r="D1293"/>
      <c r="E1293"/>
      <c r="F1293"/>
      <c r="G1293"/>
      <c r="H1293"/>
      <c r="R1293"/>
      <c r="S1293"/>
      <c r="T1293"/>
      <c r="U1293"/>
      <c r="V1293"/>
      <c r="W1293"/>
      <c r="X1293"/>
      <c r="Y1293"/>
    </row>
    <row r="1294" spans="2:25">
      <c r="B1294"/>
      <c r="C1294"/>
      <c r="D1294"/>
      <c r="E1294"/>
      <c r="F1294"/>
      <c r="G1294"/>
      <c r="H1294"/>
      <c r="R1294"/>
      <c r="S1294"/>
      <c r="T1294"/>
      <c r="U1294"/>
      <c r="V1294"/>
      <c r="W1294"/>
      <c r="X1294"/>
      <c r="Y1294"/>
    </row>
    <row r="1295" spans="2:25">
      <c r="B1295"/>
      <c r="C1295"/>
      <c r="D1295"/>
      <c r="E1295"/>
      <c r="F1295"/>
      <c r="G1295"/>
      <c r="H1295"/>
      <c r="R1295"/>
      <c r="S1295"/>
      <c r="T1295"/>
      <c r="U1295"/>
      <c r="V1295"/>
      <c r="W1295"/>
      <c r="X1295"/>
      <c r="Y1295"/>
    </row>
    <row r="1296" spans="2:25">
      <c r="B1296"/>
      <c r="C1296"/>
      <c r="D1296"/>
      <c r="E1296"/>
      <c r="F1296"/>
      <c r="G1296"/>
      <c r="H1296"/>
      <c r="R1296"/>
      <c r="S1296"/>
      <c r="T1296"/>
      <c r="U1296"/>
      <c r="V1296"/>
      <c r="W1296"/>
      <c r="X1296"/>
      <c r="Y1296"/>
    </row>
    <row r="1297" spans="2:25">
      <c r="B1297"/>
      <c r="C1297"/>
      <c r="D1297"/>
      <c r="E1297"/>
      <c r="F1297"/>
      <c r="G1297"/>
      <c r="H1297"/>
      <c r="R1297"/>
      <c r="S1297"/>
      <c r="T1297"/>
      <c r="U1297"/>
      <c r="V1297"/>
      <c r="W1297"/>
      <c r="X1297"/>
      <c r="Y1297"/>
    </row>
    <row r="1298" spans="2:25">
      <c r="B1298"/>
      <c r="C1298"/>
      <c r="D1298"/>
      <c r="E1298"/>
      <c r="F1298"/>
      <c r="G1298"/>
      <c r="H1298"/>
      <c r="R1298"/>
      <c r="S1298"/>
      <c r="T1298"/>
      <c r="U1298"/>
      <c r="V1298"/>
      <c r="W1298"/>
      <c r="X1298"/>
      <c r="Y1298"/>
    </row>
    <row r="1299" spans="2:25">
      <c r="B1299"/>
      <c r="C1299"/>
      <c r="D1299"/>
      <c r="E1299"/>
      <c r="F1299"/>
      <c r="G1299"/>
      <c r="H1299"/>
      <c r="R1299"/>
      <c r="S1299"/>
      <c r="T1299"/>
      <c r="U1299"/>
      <c r="V1299"/>
      <c r="W1299"/>
      <c r="X1299"/>
      <c r="Y1299"/>
    </row>
    <row r="1300" spans="2:25">
      <c r="B1300"/>
      <c r="C1300"/>
      <c r="D1300"/>
      <c r="E1300"/>
      <c r="F1300"/>
      <c r="G1300"/>
      <c r="H1300"/>
      <c r="R1300"/>
      <c r="S1300"/>
      <c r="T1300"/>
      <c r="U1300"/>
      <c r="V1300"/>
      <c r="W1300"/>
      <c r="X1300"/>
      <c r="Y1300"/>
    </row>
    <row r="1301" spans="2:25">
      <c r="B1301"/>
      <c r="C1301"/>
      <c r="D1301"/>
      <c r="E1301"/>
      <c r="F1301"/>
      <c r="G1301"/>
      <c r="H1301"/>
      <c r="R1301"/>
      <c r="S1301"/>
      <c r="T1301"/>
      <c r="U1301"/>
      <c r="V1301"/>
      <c r="W1301"/>
      <c r="X1301"/>
      <c r="Y1301"/>
    </row>
    <row r="1302" spans="2:25">
      <c r="B1302"/>
      <c r="C1302"/>
      <c r="D1302"/>
      <c r="E1302"/>
      <c r="F1302"/>
      <c r="G1302"/>
      <c r="H1302"/>
      <c r="R1302"/>
      <c r="S1302"/>
      <c r="T1302"/>
      <c r="U1302"/>
      <c r="V1302"/>
      <c r="W1302"/>
      <c r="X1302"/>
      <c r="Y1302"/>
    </row>
    <row r="1303" spans="2:25">
      <c r="B1303"/>
      <c r="C1303"/>
      <c r="D1303"/>
      <c r="E1303"/>
      <c r="F1303"/>
      <c r="G1303"/>
      <c r="H1303"/>
      <c r="R1303"/>
      <c r="S1303"/>
      <c r="T1303"/>
      <c r="U1303"/>
      <c r="V1303"/>
      <c r="W1303"/>
      <c r="X1303"/>
      <c r="Y1303"/>
    </row>
    <row r="1304" spans="2:25">
      <c r="B1304"/>
      <c r="C1304"/>
      <c r="D1304"/>
      <c r="E1304"/>
      <c r="F1304"/>
      <c r="G1304"/>
      <c r="H1304"/>
      <c r="R1304"/>
      <c r="S1304"/>
      <c r="T1304"/>
      <c r="U1304"/>
      <c r="V1304"/>
      <c r="W1304"/>
      <c r="X1304"/>
      <c r="Y1304"/>
    </row>
    <row r="1305" spans="2:25">
      <c r="B1305"/>
      <c r="C1305"/>
      <c r="D1305"/>
      <c r="E1305"/>
      <c r="F1305"/>
      <c r="G1305"/>
      <c r="H1305"/>
      <c r="R1305"/>
      <c r="S1305"/>
      <c r="T1305"/>
      <c r="U1305"/>
      <c r="V1305"/>
      <c r="W1305"/>
      <c r="X1305"/>
      <c r="Y1305"/>
    </row>
    <row r="1306" spans="2:25">
      <c r="B1306"/>
      <c r="C1306"/>
      <c r="D1306"/>
      <c r="E1306"/>
      <c r="F1306"/>
      <c r="G1306"/>
      <c r="H1306"/>
      <c r="R1306"/>
      <c r="S1306"/>
      <c r="T1306"/>
      <c r="U1306"/>
      <c r="V1306"/>
      <c r="W1306"/>
      <c r="X1306"/>
      <c r="Y1306"/>
    </row>
    <row r="1307" spans="2:25">
      <c r="B1307"/>
      <c r="C1307"/>
      <c r="D1307"/>
      <c r="E1307"/>
      <c r="F1307"/>
      <c r="G1307"/>
      <c r="H1307"/>
      <c r="R1307"/>
      <c r="S1307"/>
      <c r="T1307"/>
      <c r="U1307"/>
      <c r="V1307"/>
      <c r="W1307"/>
      <c r="X1307"/>
      <c r="Y1307"/>
    </row>
    <row r="1308" spans="2:25">
      <c r="B1308"/>
      <c r="C1308"/>
      <c r="D1308"/>
      <c r="E1308"/>
      <c r="F1308"/>
      <c r="G1308"/>
      <c r="H1308"/>
      <c r="R1308"/>
      <c r="S1308"/>
      <c r="T1308"/>
      <c r="U1308"/>
      <c r="V1308"/>
      <c r="W1308"/>
      <c r="X1308"/>
      <c r="Y1308"/>
    </row>
    <row r="1309" spans="2:25">
      <c r="B1309"/>
      <c r="C1309"/>
      <c r="D1309"/>
      <c r="E1309"/>
      <c r="F1309"/>
      <c r="G1309"/>
      <c r="H1309"/>
      <c r="R1309"/>
      <c r="S1309"/>
      <c r="T1309"/>
      <c r="U1309"/>
      <c r="V1309"/>
      <c r="W1309"/>
      <c r="X1309"/>
      <c r="Y1309"/>
    </row>
    <row r="1310" spans="2:25">
      <c r="B1310"/>
      <c r="C1310"/>
      <c r="D1310"/>
      <c r="E1310"/>
      <c r="F1310"/>
      <c r="G1310"/>
      <c r="H1310"/>
      <c r="R1310"/>
      <c r="S1310"/>
      <c r="T1310"/>
      <c r="U1310"/>
      <c r="V1310"/>
      <c r="W1310"/>
      <c r="X1310"/>
      <c r="Y1310"/>
    </row>
    <row r="1311" spans="2:25">
      <c r="B1311"/>
      <c r="C1311"/>
      <c r="D1311"/>
      <c r="E1311"/>
      <c r="F1311"/>
      <c r="G1311"/>
      <c r="H1311"/>
      <c r="R1311"/>
      <c r="S1311"/>
      <c r="T1311"/>
      <c r="U1311"/>
      <c r="V1311"/>
      <c r="W1311"/>
      <c r="X1311"/>
      <c r="Y1311"/>
    </row>
    <row r="1312" spans="2:25">
      <c r="B1312"/>
      <c r="C1312"/>
      <c r="D1312"/>
      <c r="E1312"/>
      <c r="F1312"/>
      <c r="G1312"/>
      <c r="H1312"/>
      <c r="R1312"/>
      <c r="S1312"/>
      <c r="T1312"/>
      <c r="U1312"/>
      <c r="V1312"/>
      <c r="W1312"/>
      <c r="X1312"/>
      <c r="Y1312"/>
    </row>
    <row r="1313" spans="2:25">
      <c r="B1313"/>
      <c r="C1313"/>
      <c r="D1313"/>
      <c r="E1313"/>
      <c r="F1313"/>
      <c r="G1313"/>
      <c r="H1313"/>
      <c r="R1313"/>
      <c r="S1313"/>
      <c r="T1313"/>
      <c r="U1313"/>
      <c r="V1313"/>
      <c r="W1313"/>
      <c r="X1313"/>
      <c r="Y1313"/>
    </row>
    <row r="1314" spans="2:25">
      <c r="B1314"/>
      <c r="C1314"/>
      <c r="D1314"/>
      <c r="E1314"/>
      <c r="F1314"/>
      <c r="G1314"/>
      <c r="H1314"/>
      <c r="R1314"/>
      <c r="S1314"/>
      <c r="T1314"/>
      <c r="U1314"/>
      <c r="V1314"/>
      <c r="W1314"/>
      <c r="X1314"/>
      <c r="Y1314"/>
    </row>
    <row r="1315" spans="2:25">
      <c r="B1315"/>
      <c r="C1315"/>
      <c r="D1315"/>
      <c r="E1315"/>
      <c r="F1315"/>
      <c r="G1315"/>
      <c r="H1315"/>
      <c r="R1315"/>
      <c r="S1315"/>
      <c r="T1315"/>
      <c r="U1315"/>
      <c r="V1315"/>
      <c r="W1315"/>
      <c r="X1315"/>
      <c r="Y1315"/>
    </row>
    <row r="1316" spans="2:25">
      <c r="B1316"/>
      <c r="C1316"/>
      <c r="D1316"/>
      <c r="E1316"/>
      <c r="F1316"/>
      <c r="G1316"/>
      <c r="H1316"/>
      <c r="R1316"/>
      <c r="S1316"/>
      <c r="T1316"/>
      <c r="U1316"/>
      <c r="V1316"/>
      <c r="W1316"/>
      <c r="X1316"/>
      <c r="Y1316"/>
    </row>
    <row r="1317" spans="2:25">
      <c r="B1317"/>
      <c r="C1317"/>
      <c r="D1317"/>
      <c r="E1317"/>
      <c r="F1317"/>
      <c r="G1317"/>
      <c r="H1317"/>
      <c r="R1317"/>
      <c r="S1317"/>
      <c r="T1317"/>
      <c r="U1317"/>
      <c r="V1317"/>
      <c r="W1317"/>
      <c r="X1317"/>
      <c r="Y1317"/>
    </row>
    <row r="1318" spans="2:25">
      <c r="B1318"/>
      <c r="C1318"/>
      <c r="D1318"/>
      <c r="E1318"/>
      <c r="F1318"/>
      <c r="G1318"/>
      <c r="H1318"/>
      <c r="R1318"/>
      <c r="S1318"/>
      <c r="T1318"/>
      <c r="U1318"/>
      <c r="V1318"/>
      <c r="W1318"/>
      <c r="X1318"/>
      <c r="Y1318"/>
    </row>
    <row r="1319" spans="2:25">
      <c r="B1319"/>
      <c r="C1319"/>
      <c r="D1319"/>
      <c r="E1319"/>
      <c r="F1319"/>
      <c r="G1319"/>
      <c r="H1319"/>
      <c r="R1319"/>
      <c r="S1319"/>
      <c r="T1319"/>
      <c r="U1319"/>
      <c r="V1319"/>
      <c r="W1319"/>
      <c r="X1319"/>
      <c r="Y1319"/>
    </row>
    <row r="1320" spans="2:25">
      <c r="B1320"/>
      <c r="C1320"/>
      <c r="D1320"/>
      <c r="E1320"/>
      <c r="F1320"/>
      <c r="G1320"/>
      <c r="H1320"/>
      <c r="R1320"/>
      <c r="S1320"/>
      <c r="T1320"/>
      <c r="U1320"/>
      <c r="V1320"/>
      <c r="W1320"/>
      <c r="X1320"/>
      <c r="Y1320"/>
    </row>
    <row r="1321" spans="2:25">
      <c r="B1321"/>
      <c r="C1321"/>
      <c r="D1321"/>
      <c r="E1321"/>
      <c r="F1321"/>
      <c r="G1321"/>
      <c r="H1321"/>
      <c r="R1321"/>
      <c r="S1321"/>
      <c r="T1321"/>
      <c r="U1321"/>
      <c r="V1321"/>
      <c r="W1321"/>
      <c r="X1321"/>
      <c r="Y1321"/>
    </row>
    <row r="1322" spans="2:25">
      <c r="B1322"/>
      <c r="C1322"/>
      <c r="D1322"/>
      <c r="E1322"/>
      <c r="F1322"/>
      <c r="G1322"/>
      <c r="H1322"/>
      <c r="R1322"/>
      <c r="S1322"/>
      <c r="T1322"/>
      <c r="U1322"/>
      <c r="V1322"/>
      <c r="W1322"/>
      <c r="X1322"/>
      <c r="Y1322"/>
    </row>
    <row r="1323" spans="2:25">
      <c r="B1323"/>
      <c r="C1323"/>
      <c r="D1323"/>
      <c r="E1323"/>
      <c r="F1323"/>
      <c r="G1323"/>
      <c r="H1323"/>
      <c r="R1323"/>
      <c r="S1323"/>
      <c r="T1323"/>
      <c r="U1323"/>
      <c r="V1323"/>
      <c r="W1323"/>
      <c r="X1323"/>
      <c r="Y1323"/>
    </row>
    <row r="1324" spans="2:25">
      <c r="B1324"/>
      <c r="C1324"/>
      <c r="D1324"/>
      <c r="E1324"/>
      <c r="F1324"/>
      <c r="G1324"/>
      <c r="H1324"/>
      <c r="R1324"/>
      <c r="S1324"/>
      <c r="T1324"/>
      <c r="U1324"/>
      <c r="V1324"/>
      <c r="W1324"/>
      <c r="X1324"/>
      <c r="Y1324"/>
    </row>
    <row r="1325" spans="2:25">
      <c r="B1325"/>
      <c r="C1325"/>
      <c r="D1325"/>
      <c r="E1325"/>
      <c r="F1325"/>
      <c r="G1325"/>
      <c r="H1325"/>
      <c r="R1325"/>
      <c r="S1325"/>
      <c r="T1325"/>
      <c r="U1325"/>
      <c r="V1325"/>
      <c r="W1325"/>
      <c r="X1325"/>
      <c r="Y1325"/>
    </row>
    <row r="1326" spans="2:25">
      <c r="B1326"/>
      <c r="C1326"/>
      <c r="D1326"/>
      <c r="E1326"/>
      <c r="F1326"/>
      <c r="G1326"/>
      <c r="H1326"/>
      <c r="R1326"/>
      <c r="S1326"/>
      <c r="T1326"/>
      <c r="U1326"/>
      <c r="V1326"/>
      <c r="W1326"/>
      <c r="X1326"/>
      <c r="Y1326"/>
    </row>
    <row r="1327" spans="2:25">
      <c r="B1327"/>
      <c r="C1327"/>
      <c r="D1327"/>
      <c r="E1327"/>
      <c r="F1327"/>
      <c r="G1327"/>
      <c r="H1327"/>
      <c r="R1327"/>
      <c r="S1327"/>
      <c r="T1327"/>
      <c r="U1327"/>
      <c r="V1327"/>
      <c r="W1327"/>
      <c r="X1327"/>
      <c r="Y1327"/>
    </row>
    <row r="1328" spans="2:25">
      <c r="B1328"/>
      <c r="C1328"/>
      <c r="D1328"/>
      <c r="E1328"/>
      <c r="F1328"/>
      <c r="G1328"/>
      <c r="H1328"/>
      <c r="R1328"/>
      <c r="S1328"/>
      <c r="T1328"/>
      <c r="U1328"/>
      <c r="V1328"/>
      <c r="W1328"/>
      <c r="X1328"/>
      <c r="Y1328"/>
    </row>
    <row r="1329" spans="2:25">
      <c r="B1329"/>
      <c r="C1329"/>
      <c r="D1329"/>
      <c r="E1329"/>
      <c r="F1329"/>
      <c r="G1329"/>
      <c r="H1329"/>
      <c r="R1329"/>
      <c r="S1329"/>
      <c r="T1329"/>
      <c r="U1329"/>
      <c r="V1329"/>
      <c r="W1329"/>
      <c r="X1329"/>
      <c r="Y1329"/>
    </row>
    <row r="1330" spans="2:25">
      <c r="B1330"/>
      <c r="C1330"/>
      <c r="D1330"/>
      <c r="E1330"/>
      <c r="F1330"/>
      <c r="G1330"/>
      <c r="H1330"/>
      <c r="R1330"/>
      <c r="S1330"/>
      <c r="T1330"/>
      <c r="U1330"/>
      <c r="V1330"/>
      <c r="W1330"/>
      <c r="X1330"/>
      <c r="Y1330"/>
    </row>
    <row r="1331" spans="2:25">
      <c r="B1331"/>
      <c r="C1331"/>
      <c r="D1331"/>
      <c r="E1331"/>
      <c r="F1331"/>
      <c r="G1331"/>
      <c r="H1331"/>
      <c r="R1331"/>
      <c r="S1331"/>
      <c r="T1331"/>
      <c r="U1331"/>
      <c r="V1331"/>
      <c r="W1331"/>
      <c r="X1331"/>
      <c r="Y1331"/>
    </row>
    <row r="1332" spans="2:25">
      <c r="B1332"/>
      <c r="C1332"/>
      <c r="D1332"/>
      <c r="E1332"/>
      <c r="F1332"/>
      <c r="G1332"/>
      <c r="H1332"/>
      <c r="R1332"/>
      <c r="S1332"/>
      <c r="T1332"/>
      <c r="U1332"/>
      <c r="V1332"/>
      <c r="W1332"/>
      <c r="X1332"/>
      <c r="Y1332"/>
    </row>
    <row r="1333" spans="2:25">
      <c r="B1333"/>
      <c r="C1333"/>
      <c r="D1333"/>
      <c r="E1333"/>
      <c r="F1333"/>
      <c r="G1333"/>
      <c r="H1333"/>
      <c r="R1333"/>
      <c r="S1333"/>
      <c r="T1333"/>
      <c r="U1333"/>
      <c r="V1333"/>
      <c r="W1333"/>
      <c r="X1333"/>
      <c r="Y1333"/>
    </row>
    <row r="1334" spans="2:25">
      <c r="B1334"/>
      <c r="C1334"/>
      <c r="D1334"/>
      <c r="E1334"/>
      <c r="F1334"/>
      <c r="G1334"/>
      <c r="H1334"/>
      <c r="R1334"/>
      <c r="S1334"/>
      <c r="T1334"/>
      <c r="U1334"/>
      <c r="V1334"/>
      <c r="W1334"/>
      <c r="X1334"/>
      <c r="Y1334"/>
    </row>
    <row r="1335" spans="2:25">
      <c r="B1335"/>
      <c r="C1335"/>
      <c r="D1335"/>
      <c r="E1335"/>
      <c r="F1335"/>
      <c r="G1335"/>
      <c r="H1335"/>
      <c r="R1335"/>
      <c r="S1335"/>
      <c r="T1335"/>
      <c r="U1335"/>
      <c r="V1335"/>
      <c r="W1335"/>
      <c r="X1335"/>
      <c r="Y1335"/>
    </row>
    <row r="1336" spans="2:25">
      <c r="B1336"/>
      <c r="C1336"/>
      <c r="D1336"/>
      <c r="E1336"/>
      <c r="F1336"/>
      <c r="G1336"/>
      <c r="H1336"/>
      <c r="R1336"/>
      <c r="S1336"/>
      <c r="T1336"/>
      <c r="U1336"/>
      <c r="V1336"/>
      <c r="W1336"/>
      <c r="X1336"/>
      <c r="Y1336"/>
    </row>
    <row r="1337" spans="2:25">
      <c r="B1337"/>
      <c r="C1337"/>
      <c r="D1337"/>
      <c r="E1337"/>
      <c r="F1337"/>
      <c r="G1337"/>
      <c r="H1337"/>
      <c r="R1337"/>
      <c r="S1337"/>
      <c r="T1337"/>
      <c r="U1337"/>
      <c r="V1337"/>
      <c r="W1337"/>
      <c r="X1337"/>
      <c r="Y1337"/>
    </row>
    <row r="1338" spans="2:25">
      <c r="B1338"/>
      <c r="C1338"/>
      <c r="D1338"/>
      <c r="E1338"/>
      <c r="F1338"/>
      <c r="G1338"/>
      <c r="H1338"/>
      <c r="R1338"/>
      <c r="S1338"/>
      <c r="T1338"/>
      <c r="U1338"/>
      <c r="V1338"/>
      <c r="W1338"/>
      <c r="X1338"/>
      <c r="Y1338"/>
    </row>
    <row r="1339" spans="2:25">
      <c r="B1339"/>
      <c r="C1339"/>
      <c r="D1339"/>
      <c r="E1339"/>
      <c r="F1339"/>
      <c r="G1339"/>
      <c r="H1339"/>
      <c r="R1339"/>
      <c r="S1339"/>
      <c r="T1339"/>
      <c r="U1339"/>
      <c r="V1339"/>
      <c r="W1339"/>
      <c r="X1339"/>
      <c r="Y1339"/>
    </row>
    <row r="1340" spans="2:25">
      <c r="B1340"/>
      <c r="C1340"/>
      <c r="D1340"/>
      <c r="E1340"/>
      <c r="F1340"/>
      <c r="G1340"/>
      <c r="H1340"/>
      <c r="R1340"/>
      <c r="S1340"/>
      <c r="T1340"/>
      <c r="U1340"/>
      <c r="V1340"/>
      <c r="W1340"/>
      <c r="X1340"/>
      <c r="Y1340"/>
    </row>
    <row r="1341" spans="2:25">
      <c r="B1341"/>
      <c r="C1341"/>
      <c r="D1341"/>
      <c r="E1341"/>
      <c r="F1341"/>
      <c r="G1341"/>
      <c r="H1341"/>
      <c r="R1341"/>
      <c r="S1341"/>
      <c r="T1341"/>
      <c r="U1341"/>
      <c r="V1341"/>
      <c r="W1341"/>
      <c r="X1341"/>
      <c r="Y1341"/>
    </row>
    <row r="1342" spans="2:25">
      <c r="B1342"/>
      <c r="C1342"/>
      <c r="D1342"/>
      <c r="E1342"/>
      <c r="F1342"/>
      <c r="G1342"/>
      <c r="H1342"/>
      <c r="R1342"/>
      <c r="S1342"/>
      <c r="T1342"/>
      <c r="U1342"/>
      <c r="V1342"/>
      <c r="W1342"/>
      <c r="X1342"/>
      <c r="Y1342"/>
    </row>
    <row r="1343" spans="2:25">
      <c r="B1343"/>
      <c r="C1343"/>
      <c r="D1343"/>
      <c r="E1343"/>
      <c r="F1343"/>
      <c r="G1343"/>
      <c r="H1343"/>
      <c r="R1343"/>
      <c r="S1343"/>
      <c r="T1343"/>
      <c r="U1343"/>
      <c r="V1343"/>
      <c r="W1343"/>
      <c r="X1343"/>
      <c r="Y1343"/>
    </row>
    <row r="1344" spans="2:25">
      <c r="B1344"/>
      <c r="C1344"/>
      <c r="D1344"/>
      <c r="E1344"/>
      <c r="F1344"/>
      <c r="G1344"/>
      <c r="H1344"/>
      <c r="R1344"/>
      <c r="S1344"/>
      <c r="T1344"/>
      <c r="U1344"/>
      <c r="V1344"/>
      <c r="W1344"/>
      <c r="X1344"/>
      <c r="Y1344"/>
    </row>
    <row r="1345" spans="2:25">
      <c r="B1345"/>
      <c r="C1345"/>
      <c r="D1345"/>
      <c r="E1345"/>
      <c r="F1345"/>
      <c r="G1345"/>
      <c r="H1345"/>
      <c r="R1345"/>
      <c r="S1345"/>
      <c r="T1345"/>
      <c r="U1345"/>
      <c r="V1345"/>
      <c r="W1345"/>
      <c r="X1345"/>
      <c r="Y1345"/>
    </row>
    <row r="1346" spans="2:25">
      <c r="B1346"/>
      <c r="C1346"/>
      <c r="D1346"/>
      <c r="E1346"/>
      <c r="F1346"/>
      <c r="G1346"/>
      <c r="H1346"/>
      <c r="R1346"/>
      <c r="S1346"/>
      <c r="T1346"/>
      <c r="U1346"/>
      <c r="V1346"/>
      <c r="W1346"/>
      <c r="X1346"/>
      <c r="Y1346"/>
    </row>
    <row r="1347" spans="2:25">
      <c r="B1347"/>
      <c r="C1347"/>
      <c r="D1347"/>
      <c r="E1347"/>
      <c r="F1347"/>
      <c r="G1347"/>
      <c r="H1347"/>
      <c r="R1347"/>
      <c r="S1347"/>
      <c r="T1347"/>
      <c r="U1347"/>
      <c r="V1347"/>
      <c r="W1347"/>
      <c r="X1347"/>
      <c r="Y1347"/>
    </row>
    <row r="1348" spans="2:25">
      <c r="B1348"/>
      <c r="C1348"/>
      <c r="D1348"/>
      <c r="E1348"/>
      <c r="F1348"/>
      <c r="G1348"/>
      <c r="H1348"/>
      <c r="R1348"/>
      <c r="S1348"/>
      <c r="T1348"/>
      <c r="U1348"/>
      <c r="V1348"/>
      <c r="W1348"/>
      <c r="X1348"/>
      <c r="Y1348"/>
    </row>
    <row r="1349" spans="2:25">
      <c r="B1349"/>
      <c r="C1349"/>
      <c r="D1349"/>
      <c r="E1349"/>
      <c r="F1349"/>
      <c r="G1349"/>
      <c r="H1349"/>
      <c r="R1349"/>
      <c r="S1349"/>
      <c r="T1349"/>
      <c r="U1349"/>
      <c r="V1349"/>
      <c r="W1349"/>
      <c r="X1349"/>
      <c r="Y1349"/>
    </row>
    <row r="1350" spans="2:25">
      <c r="B1350"/>
      <c r="C1350"/>
      <c r="D1350"/>
      <c r="E1350"/>
      <c r="F1350"/>
      <c r="G1350"/>
      <c r="H1350"/>
      <c r="R1350"/>
      <c r="S1350"/>
      <c r="T1350"/>
      <c r="U1350"/>
      <c r="V1350"/>
      <c r="W1350"/>
      <c r="X1350"/>
      <c r="Y1350"/>
    </row>
    <row r="1351" spans="2:25">
      <c r="B1351"/>
      <c r="C1351"/>
      <c r="D1351"/>
      <c r="E1351"/>
      <c r="F1351"/>
      <c r="G1351"/>
      <c r="H1351"/>
      <c r="R1351"/>
      <c r="S1351"/>
      <c r="T1351"/>
      <c r="U1351"/>
      <c r="V1351"/>
      <c r="W1351"/>
      <c r="X1351"/>
      <c r="Y1351"/>
    </row>
    <row r="1352" spans="2:25">
      <c r="B1352"/>
      <c r="C1352"/>
      <c r="D1352"/>
      <c r="E1352"/>
      <c r="F1352"/>
      <c r="G1352"/>
      <c r="H1352"/>
      <c r="R1352"/>
      <c r="S1352"/>
      <c r="T1352"/>
      <c r="U1352"/>
      <c r="V1352"/>
      <c r="W1352"/>
      <c r="X1352"/>
      <c r="Y1352"/>
    </row>
    <row r="1353" spans="2:25">
      <c r="B1353"/>
      <c r="C1353"/>
      <c r="D1353"/>
      <c r="E1353"/>
      <c r="F1353"/>
      <c r="G1353"/>
      <c r="H1353"/>
      <c r="R1353"/>
      <c r="S1353"/>
      <c r="T1353"/>
      <c r="U1353"/>
      <c r="V1353"/>
      <c r="W1353"/>
      <c r="X1353"/>
      <c r="Y1353"/>
    </row>
    <row r="1354" spans="2:25">
      <c r="B1354"/>
      <c r="C1354"/>
      <c r="D1354"/>
      <c r="E1354"/>
      <c r="F1354"/>
      <c r="G1354"/>
      <c r="H1354"/>
      <c r="R1354"/>
      <c r="S1354"/>
      <c r="T1354"/>
      <c r="U1354"/>
      <c r="V1354"/>
      <c r="W1354"/>
      <c r="X1354"/>
      <c r="Y1354"/>
    </row>
    <row r="1355" spans="2:25">
      <c r="B1355"/>
      <c r="C1355"/>
      <c r="D1355"/>
      <c r="E1355"/>
      <c r="F1355"/>
      <c r="G1355"/>
      <c r="H1355"/>
      <c r="R1355"/>
      <c r="S1355"/>
      <c r="T1355"/>
      <c r="U1355"/>
      <c r="V1355"/>
      <c r="W1355"/>
      <c r="X1355"/>
      <c r="Y1355"/>
    </row>
    <row r="1356" spans="2:25">
      <c r="B1356"/>
      <c r="C1356"/>
      <c r="D1356"/>
      <c r="E1356"/>
      <c r="F1356"/>
      <c r="G1356"/>
      <c r="H1356"/>
      <c r="R1356"/>
      <c r="S1356"/>
      <c r="T1356"/>
      <c r="U1356"/>
      <c r="V1356"/>
      <c r="W1356"/>
      <c r="X1356"/>
      <c r="Y1356"/>
    </row>
    <row r="1357" spans="2:25">
      <c r="B1357"/>
      <c r="C1357"/>
      <c r="D1357"/>
      <c r="E1357"/>
      <c r="F1357"/>
      <c r="G1357"/>
      <c r="H1357"/>
      <c r="R1357"/>
      <c r="S1357"/>
      <c r="T1357"/>
      <c r="U1357"/>
      <c r="V1357"/>
      <c r="W1357"/>
      <c r="X1357"/>
      <c r="Y1357"/>
    </row>
    <row r="1358" spans="2:25">
      <c r="B1358"/>
      <c r="C1358"/>
      <c r="D1358"/>
      <c r="E1358"/>
      <c r="F1358"/>
      <c r="G1358"/>
      <c r="H1358"/>
      <c r="R1358"/>
      <c r="S1358"/>
      <c r="T1358"/>
      <c r="U1358"/>
      <c r="V1358"/>
      <c r="W1358"/>
      <c r="X1358"/>
      <c r="Y1358"/>
    </row>
    <row r="1359" spans="2:25">
      <c r="B1359"/>
      <c r="C1359"/>
      <c r="D1359"/>
      <c r="E1359"/>
      <c r="F1359"/>
      <c r="G1359"/>
      <c r="H1359"/>
      <c r="R1359"/>
      <c r="S1359"/>
      <c r="T1359"/>
      <c r="U1359"/>
      <c r="V1359"/>
      <c r="W1359"/>
      <c r="X1359"/>
      <c r="Y1359"/>
    </row>
    <row r="1360" spans="2:25">
      <c r="B1360"/>
      <c r="C1360"/>
      <c r="D1360"/>
      <c r="E1360"/>
      <c r="F1360"/>
      <c r="G1360"/>
      <c r="H1360"/>
      <c r="R1360"/>
      <c r="S1360"/>
      <c r="T1360"/>
      <c r="U1360"/>
      <c r="V1360"/>
      <c r="W1360"/>
      <c r="X1360"/>
      <c r="Y1360"/>
    </row>
    <row r="1361" spans="2:25">
      <c r="B1361"/>
      <c r="C1361"/>
      <c r="D1361"/>
      <c r="E1361"/>
      <c r="F1361"/>
      <c r="G1361"/>
      <c r="H1361"/>
      <c r="R1361"/>
      <c r="S1361"/>
      <c r="T1361"/>
      <c r="U1361"/>
      <c r="V1361"/>
      <c r="W1361"/>
      <c r="X1361"/>
      <c r="Y1361"/>
    </row>
    <row r="1362" spans="2:25">
      <c r="B1362"/>
      <c r="C1362"/>
      <c r="D1362"/>
      <c r="E1362"/>
      <c r="F1362"/>
      <c r="G1362"/>
      <c r="H1362"/>
      <c r="R1362"/>
      <c r="S1362"/>
      <c r="T1362"/>
      <c r="U1362"/>
      <c r="V1362"/>
      <c r="W1362"/>
      <c r="X1362"/>
      <c r="Y1362"/>
    </row>
    <row r="1363" spans="2:25">
      <c r="B1363"/>
      <c r="C1363"/>
      <c r="D1363"/>
      <c r="E1363"/>
      <c r="F1363"/>
      <c r="G1363"/>
      <c r="H1363"/>
      <c r="R1363"/>
      <c r="S1363"/>
      <c r="T1363"/>
      <c r="U1363"/>
      <c r="V1363"/>
      <c r="W1363"/>
      <c r="X1363"/>
      <c r="Y1363"/>
    </row>
    <row r="1364" spans="2:25">
      <c r="B1364"/>
      <c r="C1364"/>
      <c r="D1364"/>
      <c r="E1364"/>
      <c r="F1364"/>
      <c r="G1364"/>
      <c r="H1364"/>
      <c r="R1364"/>
      <c r="S1364"/>
      <c r="T1364"/>
      <c r="U1364"/>
      <c r="V1364"/>
      <c r="W1364"/>
      <c r="X1364"/>
      <c r="Y1364"/>
    </row>
    <row r="1365" spans="2:25">
      <c r="B1365"/>
      <c r="C1365"/>
      <c r="D1365"/>
      <c r="E1365"/>
      <c r="F1365"/>
      <c r="G1365"/>
      <c r="H1365"/>
      <c r="R1365"/>
      <c r="S1365"/>
      <c r="T1365"/>
      <c r="U1365"/>
      <c r="V1365"/>
      <c r="W1365"/>
      <c r="X1365"/>
      <c r="Y1365"/>
    </row>
    <row r="1366" spans="2:25">
      <c r="B1366"/>
      <c r="C1366"/>
      <c r="D1366"/>
      <c r="E1366"/>
      <c r="F1366"/>
      <c r="G1366"/>
      <c r="H1366"/>
      <c r="R1366"/>
      <c r="S1366"/>
      <c r="T1366"/>
      <c r="U1366"/>
      <c r="V1366"/>
      <c r="W1366"/>
      <c r="X1366"/>
      <c r="Y1366"/>
    </row>
    <row r="1367" spans="2:25">
      <c r="B1367"/>
      <c r="C1367"/>
      <c r="D1367"/>
      <c r="E1367"/>
      <c r="F1367"/>
      <c r="G1367"/>
      <c r="H1367"/>
      <c r="R1367"/>
      <c r="S1367"/>
      <c r="T1367"/>
      <c r="U1367"/>
      <c r="V1367"/>
      <c r="W1367"/>
      <c r="X1367"/>
      <c r="Y1367"/>
    </row>
    <row r="1368" spans="2:25">
      <c r="B1368"/>
      <c r="C1368"/>
      <c r="D1368"/>
      <c r="E1368"/>
      <c r="F1368"/>
      <c r="G1368"/>
      <c r="H1368"/>
      <c r="R1368"/>
      <c r="S1368"/>
      <c r="T1368"/>
      <c r="U1368"/>
      <c r="V1368"/>
      <c r="W1368"/>
      <c r="X1368"/>
      <c r="Y1368"/>
    </row>
    <row r="1369" spans="2:25">
      <c r="B1369"/>
      <c r="C1369"/>
      <c r="D1369"/>
      <c r="E1369"/>
      <c r="F1369"/>
      <c r="G1369"/>
      <c r="H1369"/>
      <c r="R1369"/>
      <c r="S1369"/>
      <c r="T1369"/>
      <c r="U1369"/>
      <c r="V1369"/>
      <c r="W1369"/>
      <c r="X1369"/>
      <c r="Y1369"/>
    </row>
    <row r="1370" spans="2:25">
      <c r="B1370"/>
      <c r="C1370"/>
      <c r="D1370"/>
      <c r="E1370"/>
      <c r="F1370"/>
      <c r="G1370"/>
      <c r="H1370"/>
      <c r="R1370"/>
      <c r="S1370"/>
      <c r="T1370"/>
      <c r="U1370"/>
      <c r="V1370"/>
      <c r="W1370"/>
      <c r="X1370"/>
      <c r="Y1370"/>
    </row>
    <row r="1371" spans="2:25">
      <c r="B1371"/>
      <c r="C1371"/>
      <c r="D1371"/>
      <c r="E1371"/>
      <c r="F1371"/>
      <c r="G1371"/>
      <c r="H1371"/>
      <c r="R1371"/>
      <c r="S1371"/>
      <c r="T1371"/>
      <c r="U1371"/>
      <c r="V1371"/>
      <c r="W1371"/>
      <c r="X1371"/>
      <c r="Y1371"/>
    </row>
    <row r="1372" spans="2:25">
      <c r="B1372"/>
      <c r="C1372"/>
      <c r="D1372"/>
      <c r="E1372"/>
      <c r="F1372"/>
      <c r="G1372"/>
      <c r="H1372"/>
      <c r="R1372"/>
      <c r="S1372"/>
      <c r="T1372"/>
      <c r="U1372"/>
      <c r="V1372"/>
      <c r="W1372"/>
      <c r="X1372"/>
      <c r="Y1372"/>
    </row>
    <row r="1373" spans="2:25">
      <c r="B1373"/>
      <c r="C1373"/>
      <c r="D1373"/>
      <c r="E1373"/>
      <c r="F1373"/>
      <c r="G1373"/>
      <c r="H1373"/>
      <c r="R1373"/>
      <c r="S1373"/>
      <c r="T1373"/>
      <c r="U1373"/>
      <c r="V1373"/>
      <c r="W1373"/>
      <c r="X1373"/>
      <c r="Y1373"/>
    </row>
    <row r="1374" spans="2:25">
      <c r="B1374"/>
      <c r="C1374"/>
      <c r="D1374"/>
      <c r="E1374"/>
      <c r="F1374"/>
      <c r="G1374"/>
      <c r="H1374"/>
      <c r="R1374"/>
      <c r="S1374"/>
      <c r="T1374"/>
      <c r="U1374"/>
      <c r="V1374"/>
      <c r="W1374"/>
      <c r="X1374"/>
      <c r="Y1374"/>
    </row>
    <row r="1375" spans="2:25">
      <c r="B1375"/>
      <c r="C1375"/>
      <c r="D1375"/>
      <c r="E1375"/>
      <c r="F1375"/>
      <c r="G1375"/>
      <c r="H1375"/>
      <c r="R1375"/>
      <c r="S1375"/>
      <c r="T1375"/>
      <c r="U1375"/>
      <c r="V1375"/>
      <c r="W1375"/>
      <c r="X1375"/>
      <c r="Y1375"/>
    </row>
    <row r="1376" spans="2:25">
      <c r="B1376"/>
      <c r="C1376"/>
      <c r="D1376"/>
      <c r="E1376"/>
      <c r="F1376"/>
      <c r="G1376"/>
      <c r="H1376"/>
      <c r="R1376"/>
      <c r="S1376"/>
      <c r="T1376"/>
      <c r="U1376"/>
      <c r="V1376"/>
      <c r="W1376"/>
      <c r="X1376"/>
      <c r="Y1376"/>
    </row>
    <row r="1377" spans="2:25">
      <c r="B1377"/>
      <c r="C1377"/>
      <c r="D1377"/>
      <c r="E1377"/>
      <c r="F1377"/>
      <c r="G1377"/>
      <c r="H1377"/>
      <c r="R1377"/>
      <c r="S1377"/>
      <c r="T1377"/>
      <c r="U1377"/>
      <c r="V1377"/>
      <c r="W1377"/>
      <c r="X1377"/>
      <c r="Y1377"/>
    </row>
    <row r="1378" spans="2:25">
      <c r="B1378"/>
      <c r="C1378"/>
      <c r="D1378"/>
      <c r="E1378"/>
      <c r="F1378"/>
      <c r="G1378"/>
      <c r="H1378"/>
      <c r="R1378"/>
      <c r="S1378"/>
      <c r="T1378"/>
      <c r="U1378"/>
      <c r="V1378"/>
      <c r="W1378"/>
      <c r="X1378"/>
      <c r="Y1378"/>
    </row>
    <row r="1379" spans="2:25">
      <c r="B1379"/>
      <c r="C1379"/>
      <c r="D1379"/>
      <c r="E1379"/>
      <c r="F1379"/>
      <c r="G1379"/>
      <c r="H1379"/>
      <c r="R1379"/>
      <c r="S1379"/>
      <c r="T1379"/>
      <c r="U1379"/>
      <c r="V1379"/>
      <c r="W1379"/>
      <c r="X1379"/>
      <c r="Y1379"/>
    </row>
    <row r="1380" spans="2:25">
      <c r="B1380"/>
      <c r="C1380"/>
      <c r="D1380"/>
      <c r="E1380"/>
      <c r="F1380"/>
      <c r="G1380"/>
      <c r="H1380"/>
      <c r="R1380"/>
      <c r="S1380"/>
      <c r="T1380"/>
      <c r="U1380"/>
      <c r="V1380"/>
      <c r="W1380"/>
      <c r="X1380"/>
      <c r="Y1380"/>
    </row>
    <row r="1381" spans="2:25">
      <c r="B1381"/>
      <c r="C1381"/>
      <c r="D1381"/>
      <c r="E1381"/>
      <c r="F1381"/>
      <c r="G1381"/>
      <c r="H1381"/>
      <c r="R1381"/>
      <c r="S1381"/>
      <c r="T1381"/>
      <c r="U1381"/>
      <c r="V1381"/>
      <c r="W1381"/>
      <c r="X1381"/>
      <c r="Y1381"/>
    </row>
    <row r="1382" spans="2:25">
      <c r="B1382"/>
      <c r="C1382"/>
      <c r="D1382"/>
      <c r="E1382"/>
      <c r="F1382"/>
      <c r="G1382"/>
      <c r="H1382"/>
      <c r="R1382"/>
      <c r="S1382"/>
      <c r="T1382"/>
      <c r="U1382"/>
      <c r="V1382"/>
      <c r="W1382"/>
      <c r="X1382"/>
      <c r="Y1382"/>
    </row>
    <row r="1383" spans="2:25">
      <c r="B1383"/>
      <c r="C1383"/>
      <c r="D1383"/>
      <c r="E1383"/>
      <c r="F1383"/>
      <c r="G1383"/>
      <c r="H1383"/>
      <c r="R1383"/>
      <c r="S1383"/>
      <c r="T1383"/>
      <c r="U1383"/>
      <c r="V1383"/>
      <c r="W1383"/>
      <c r="X1383"/>
      <c r="Y1383"/>
    </row>
    <row r="1384" spans="2:25">
      <c r="B1384"/>
      <c r="C1384"/>
      <c r="D1384"/>
      <c r="E1384"/>
      <c r="F1384"/>
      <c r="G1384"/>
      <c r="H1384"/>
      <c r="R1384"/>
      <c r="S1384"/>
      <c r="T1384"/>
      <c r="U1384"/>
      <c r="V1384"/>
      <c r="W1384"/>
      <c r="X1384"/>
      <c r="Y1384"/>
    </row>
    <row r="1385" spans="2:25">
      <c r="B1385"/>
      <c r="C1385"/>
      <c r="D1385"/>
      <c r="E1385"/>
      <c r="F1385"/>
      <c r="G1385"/>
      <c r="H1385"/>
      <c r="R1385"/>
      <c r="S1385"/>
      <c r="T1385"/>
      <c r="U1385"/>
      <c r="V1385"/>
      <c r="W1385"/>
      <c r="X1385"/>
      <c r="Y1385"/>
    </row>
    <row r="1386" spans="2:25">
      <c r="B1386"/>
      <c r="C1386"/>
      <c r="D1386"/>
      <c r="E1386"/>
      <c r="F1386"/>
      <c r="G1386"/>
      <c r="H1386"/>
      <c r="R1386"/>
      <c r="S1386"/>
      <c r="T1386"/>
      <c r="U1386"/>
      <c r="V1386"/>
      <c r="W1386"/>
      <c r="X1386"/>
      <c r="Y1386"/>
    </row>
    <row r="1387" spans="2:25">
      <c r="B1387"/>
      <c r="C1387"/>
      <c r="D1387"/>
      <c r="E1387"/>
      <c r="F1387"/>
      <c r="G1387"/>
      <c r="H1387"/>
      <c r="R1387"/>
      <c r="S1387"/>
      <c r="T1387"/>
      <c r="U1387"/>
      <c r="V1387"/>
      <c r="W1387"/>
      <c r="X1387"/>
      <c r="Y1387"/>
    </row>
    <row r="1388" spans="2:25">
      <c r="B1388"/>
      <c r="C1388"/>
      <c r="D1388"/>
      <c r="E1388"/>
      <c r="F1388"/>
      <c r="G1388"/>
      <c r="H1388"/>
      <c r="R1388"/>
      <c r="S1388"/>
      <c r="T1388"/>
      <c r="U1388"/>
      <c r="V1388"/>
      <c r="W1388"/>
      <c r="X1388"/>
      <c r="Y1388"/>
    </row>
    <row r="1389" spans="2:25">
      <c r="B1389"/>
      <c r="C1389"/>
      <c r="D1389"/>
      <c r="E1389"/>
      <c r="F1389"/>
      <c r="G1389"/>
      <c r="H1389"/>
      <c r="R1389"/>
      <c r="S1389"/>
      <c r="T1389"/>
      <c r="U1389"/>
      <c r="V1389"/>
      <c r="W1389"/>
      <c r="X1389"/>
      <c r="Y1389"/>
    </row>
    <row r="1390" spans="2:25">
      <c r="B1390"/>
      <c r="C1390"/>
      <c r="D1390"/>
      <c r="E1390"/>
      <c r="F1390"/>
      <c r="G1390"/>
      <c r="H1390"/>
      <c r="R1390"/>
      <c r="S1390"/>
      <c r="T1390"/>
      <c r="U1390"/>
      <c r="V1390"/>
      <c r="W1390"/>
      <c r="X1390"/>
      <c r="Y1390"/>
    </row>
    <row r="1391" spans="2:25">
      <c r="B1391"/>
      <c r="C1391"/>
      <c r="D1391"/>
      <c r="E1391"/>
      <c r="F1391"/>
      <c r="G1391"/>
      <c r="H1391"/>
      <c r="R1391"/>
      <c r="S1391"/>
      <c r="T1391"/>
      <c r="U1391"/>
      <c r="V1391"/>
      <c r="W1391"/>
      <c r="X1391"/>
      <c r="Y1391"/>
    </row>
    <row r="1392" spans="2:25">
      <c r="B1392"/>
      <c r="C1392"/>
      <c r="D1392"/>
      <c r="E1392"/>
      <c r="F1392"/>
      <c r="G1392"/>
      <c r="H1392"/>
      <c r="R1392"/>
      <c r="S1392"/>
      <c r="T1392"/>
      <c r="U1392"/>
      <c r="V1392"/>
      <c r="W1392"/>
      <c r="X1392"/>
      <c r="Y1392"/>
    </row>
    <row r="1393" spans="2:25">
      <c r="B1393"/>
      <c r="C1393"/>
      <c r="D1393"/>
      <c r="E1393"/>
      <c r="F1393"/>
      <c r="G1393"/>
      <c r="H1393"/>
      <c r="R1393"/>
      <c r="S1393"/>
      <c r="T1393"/>
      <c r="U1393"/>
      <c r="V1393"/>
      <c r="W1393"/>
      <c r="X1393"/>
      <c r="Y1393"/>
    </row>
    <row r="1394" spans="2:25">
      <c r="B1394"/>
      <c r="C1394"/>
      <c r="D1394"/>
      <c r="E1394"/>
      <c r="F1394"/>
      <c r="G1394"/>
      <c r="H1394"/>
      <c r="R1394"/>
      <c r="S1394"/>
      <c r="T1394"/>
      <c r="U1394"/>
      <c r="V1394"/>
      <c r="W1394"/>
      <c r="X1394"/>
      <c r="Y1394"/>
    </row>
    <row r="1395" spans="2:25">
      <c r="B1395"/>
      <c r="C1395"/>
      <c r="D1395"/>
      <c r="E1395"/>
      <c r="F1395"/>
      <c r="G1395"/>
      <c r="H1395"/>
      <c r="R1395"/>
      <c r="S1395"/>
      <c r="T1395"/>
      <c r="U1395"/>
      <c r="V1395"/>
      <c r="W1395"/>
      <c r="X1395"/>
      <c r="Y1395"/>
    </row>
    <row r="1396" spans="2:25">
      <c r="B1396"/>
      <c r="C1396"/>
      <c r="D1396"/>
      <c r="E1396"/>
      <c r="F1396"/>
      <c r="G1396"/>
      <c r="H1396"/>
      <c r="R1396"/>
      <c r="S1396"/>
      <c r="T1396"/>
      <c r="U1396"/>
      <c r="V1396"/>
      <c r="W1396"/>
      <c r="X1396"/>
      <c r="Y1396"/>
    </row>
    <row r="1397" spans="2:25">
      <c r="B1397"/>
      <c r="C1397"/>
      <c r="D1397"/>
      <c r="E1397"/>
      <c r="F1397"/>
      <c r="G1397"/>
      <c r="H1397"/>
      <c r="R1397"/>
      <c r="S1397"/>
      <c r="T1397"/>
      <c r="U1397"/>
      <c r="V1397"/>
      <c r="W1397"/>
      <c r="X1397"/>
      <c r="Y1397"/>
    </row>
    <row r="1398" spans="2:25">
      <c r="B1398"/>
      <c r="C1398"/>
      <c r="D1398"/>
      <c r="E1398"/>
      <c r="F1398"/>
      <c r="G1398"/>
      <c r="H1398"/>
      <c r="R1398"/>
      <c r="S1398"/>
      <c r="T1398"/>
      <c r="U1398"/>
      <c r="V1398"/>
      <c r="W1398"/>
      <c r="X1398"/>
      <c r="Y1398"/>
    </row>
    <row r="1399" spans="2:25">
      <c r="B1399"/>
      <c r="C1399"/>
      <c r="D1399"/>
      <c r="E1399"/>
      <c r="F1399"/>
      <c r="G1399"/>
      <c r="H1399"/>
      <c r="R1399"/>
      <c r="S1399"/>
      <c r="T1399"/>
      <c r="U1399"/>
      <c r="V1399"/>
      <c r="W1399"/>
      <c r="X1399"/>
      <c r="Y1399"/>
    </row>
    <row r="1400" spans="2:25">
      <c r="B1400"/>
      <c r="C1400"/>
      <c r="D1400"/>
      <c r="E1400"/>
      <c r="F1400"/>
      <c r="G1400"/>
      <c r="H1400"/>
      <c r="R1400"/>
      <c r="S1400"/>
      <c r="T1400"/>
      <c r="U1400"/>
      <c r="V1400"/>
      <c r="W1400"/>
      <c r="X1400"/>
      <c r="Y1400"/>
    </row>
    <row r="1401" spans="2:25">
      <c r="B1401"/>
      <c r="C1401"/>
      <c r="D1401"/>
      <c r="E1401"/>
      <c r="F1401"/>
      <c r="G1401"/>
      <c r="H1401"/>
      <c r="R1401"/>
      <c r="S1401"/>
      <c r="T1401"/>
      <c r="U1401"/>
      <c r="V1401"/>
      <c r="W1401"/>
      <c r="X1401"/>
      <c r="Y1401"/>
    </row>
    <row r="1402" spans="2:25">
      <c r="B1402"/>
      <c r="C1402"/>
      <c r="D1402"/>
      <c r="E1402"/>
      <c r="F1402"/>
      <c r="G1402"/>
      <c r="H1402"/>
      <c r="R1402"/>
      <c r="S1402"/>
      <c r="T1402"/>
      <c r="U1402"/>
      <c r="V1402"/>
      <c r="W1402"/>
      <c r="X1402"/>
      <c r="Y1402"/>
    </row>
    <row r="1403" spans="2:25">
      <c r="B1403"/>
      <c r="C1403"/>
      <c r="D1403"/>
      <c r="E1403"/>
      <c r="F1403"/>
      <c r="G1403"/>
      <c r="H1403"/>
      <c r="R1403"/>
      <c r="S1403"/>
      <c r="T1403"/>
      <c r="U1403"/>
      <c r="V1403"/>
      <c r="W1403"/>
      <c r="X1403"/>
      <c r="Y1403"/>
    </row>
    <row r="1404" spans="2:25">
      <c r="B1404"/>
      <c r="C1404"/>
      <c r="D1404"/>
      <c r="E1404"/>
      <c r="F1404"/>
      <c r="G1404"/>
      <c r="H1404"/>
      <c r="R1404"/>
      <c r="S1404"/>
      <c r="T1404"/>
      <c r="U1404"/>
      <c r="V1404"/>
      <c r="W1404"/>
      <c r="X1404"/>
      <c r="Y1404"/>
    </row>
    <row r="1405" spans="2:25">
      <c r="B1405"/>
      <c r="C1405"/>
      <c r="D1405"/>
      <c r="E1405"/>
      <c r="F1405"/>
      <c r="G1405"/>
      <c r="H1405"/>
      <c r="R1405"/>
      <c r="S1405"/>
      <c r="T1405"/>
      <c r="U1405"/>
      <c r="V1405"/>
      <c r="W1405"/>
      <c r="X1405"/>
      <c r="Y1405"/>
    </row>
    <row r="1406" spans="2:25">
      <c r="B1406"/>
      <c r="C1406"/>
      <c r="D1406"/>
      <c r="E1406"/>
      <c r="F1406"/>
      <c r="G1406"/>
      <c r="H1406"/>
      <c r="R1406"/>
      <c r="S1406"/>
      <c r="T1406"/>
      <c r="U1406"/>
      <c r="V1406"/>
      <c r="W1406"/>
      <c r="X1406"/>
      <c r="Y1406"/>
    </row>
    <row r="1407" spans="2:25">
      <c r="B1407"/>
      <c r="C1407"/>
      <c r="D1407"/>
      <c r="E1407"/>
      <c r="F1407"/>
      <c r="G1407"/>
      <c r="H1407"/>
      <c r="R1407"/>
      <c r="S1407"/>
      <c r="T1407"/>
      <c r="U1407"/>
      <c r="V1407"/>
      <c r="W1407"/>
      <c r="X1407"/>
      <c r="Y1407"/>
    </row>
    <row r="1408" spans="2:25">
      <c r="B1408"/>
      <c r="C1408"/>
      <c r="D1408"/>
      <c r="E1408"/>
      <c r="F1408"/>
      <c r="G1408"/>
      <c r="H1408"/>
      <c r="R1408"/>
      <c r="S1408"/>
      <c r="T1408"/>
      <c r="U1408"/>
      <c r="V1408"/>
      <c r="W1408"/>
      <c r="X1408"/>
      <c r="Y1408"/>
    </row>
    <row r="1409" spans="2:25">
      <c r="B1409"/>
      <c r="C1409"/>
      <c r="D1409"/>
      <c r="E1409"/>
      <c r="F1409"/>
      <c r="G1409"/>
      <c r="H1409"/>
      <c r="R1409"/>
      <c r="S1409"/>
      <c r="T1409"/>
      <c r="U1409"/>
      <c r="V1409"/>
      <c r="W1409"/>
      <c r="X1409"/>
      <c r="Y1409"/>
    </row>
    <row r="1410" spans="2:25">
      <c r="B1410"/>
      <c r="C1410"/>
      <c r="D1410"/>
      <c r="E1410"/>
      <c r="F1410"/>
      <c r="G1410"/>
      <c r="H1410"/>
      <c r="R1410"/>
      <c r="S1410"/>
      <c r="T1410"/>
      <c r="U1410"/>
      <c r="V1410"/>
      <c r="W1410"/>
      <c r="X1410"/>
      <c r="Y1410"/>
    </row>
    <row r="1411" spans="2:25">
      <c r="B1411"/>
      <c r="C1411"/>
      <c r="D1411"/>
      <c r="E1411"/>
      <c r="F1411"/>
      <c r="G1411"/>
      <c r="H1411"/>
      <c r="R1411"/>
      <c r="S1411"/>
      <c r="T1411"/>
      <c r="U1411"/>
      <c r="V1411"/>
      <c r="W1411"/>
      <c r="X1411"/>
      <c r="Y1411"/>
    </row>
    <row r="1412" spans="2:25">
      <c r="B1412"/>
      <c r="C1412"/>
      <c r="D1412"/>
      <c r="E1412"/>
      <c r="F1412"/>
      <c r="G1412"/>
      <c r="H1412"/>
      <c r="R1412"/>
      <c r="S1412"/>
      <c r="T1412"/>
      <c r="U1412"/>
      <c r="V1412"/>
      <c r="W1412"/>
      <c r="X1412"/>
      <c r="Y1412"/>
    </row>
    <row r="1413" spans="2:25">
      <c r="B1413"/>
      <c r="C1413"/>
      <c r="D1413"/>
      <c r="E1413"/>
      <c r="F1413"/>
      <c r="G1413"/>
      <c r="H1413"/>
      <c r="R1413"/>
      <c r="S1413"/>
      <c r="T1413"/>
      <c r="U1413"/>
      <c r="V1413"/>
      <c r="W1413"/>
      <c r="X1413"/>
      <c r="Y1413"/>
    </row>
    <row r="1414" spans="2:25">
      <c r="B1414"/>
      <c r="C1414"/>
      <c r="D1414"/>
      <c r="E1414"/>
      <c r="F1414"/>
      <c r="G1414"/>
      <c r="H1414"/>
      <c r="R1414"/>
      <c r="S1414"/>
      <c r="T1414"/>
      <c r="U1414"/>
      <c r="V1414"/>
      <c r="W1414"/>
      <c r="X1414"/>
      <c r="Y1414"/>
    </row>
    <row r="1415" spans="2:25">
      <c r="B1415"/>
      <c r="C1415"/>
      <c r="D1415"/>
      <c r="E1415"/>
      <c r="F1415"/>
      <c r="G1415"/>
      <c r="H1415"/>
      <c r="R1415"/>
      <c r="S1415"/>
      <c r="T1415"/>
      <c r="U1415"/>
      <c r="V1415"/>
      <c r="W1415"/>
      <c r="X1415"/>
      <c r="Y1415"/>
    </row>
    <row r="1416" spans="2:25">
      <c r="B1416"/>
      <c r="C1416"/>
      <c r="D1416"/>
      <c r="E1416"/>
      <c r="F1416"/>
      <c r="G1416"/>
      <c r="H1416"/>
      <c r="R1416"/>
      <c r="S1416"/>
      <c r="T1416"/>
      <c r="U1416"/>
      <c r="V1416"/>
      <c r="W1416"/>
      <c r="X1416"/>
      <c r="Y1416"/>
    </row>
    <row r="1417" spans="2:25">
      <c r="B1417"/>
      <c r="C1417"/>
      <c r="D1417"/>
      <c r="E1417"/>
      <c r="F1417"/>
      <c r="G1417"/>
      <c r="H1417"/>
      <c r="R1417"/>
      <c r="S1417"/>
      <c r="T1417"/>
      <c r="U1417"/>
      <c r="V1417"/>
      <c r="W1417"/>
      <c r="X1417"/>
      <c r="Y1417"/>
    </row>
    <row r="1418" spans="2:25">
      <c r="B1418"/>
      <c r="C1418"/>
      <c r="D1418"/>
      <c r="E1418"/>
      <c r="F1418"/>
      <c r="G1418"/>
      <c r="H1418"/>
      <c r="R1418"/>
      <c r="S1418"/>
      <c r="T1418"/>
      <c r="U1418"/>
      <c r="V1418"/>
      <c r="W1418"/>
      <c r="X1418"/>
      <c r="Y1418"/>
    </row>
    <row r="1419" spans="2:25">
      <c r="B1419"/>
      <c r="C1419"/>
      <c r="D1419"/>
      <c r="E1419"/>
      <c r="F1419"/>
      <c r="G1419"/>
      <c r="H1419"/>
      <c r="R1419"/>
      <c r="S1419"/>
      <c r="T1419"/>
      <c r="U1419"/>
      <c r="V1419"/>
      <c r="W1419"/>
      <c r="X1419"/>
      <c r="Y1419"/>
    </row>
    <row r="1420" spans="2:25">
      <c r="B1420"/>
      <c r="C1420"/>
      <c r="D1420"/>
      <c r="E1420"/>
      <c r="F1420"/>
      <c r="G1420"/>
      <c r="H1420"/>
      <c r="R1420"/>
      <c r="S1420"/>
      <c r="T1420"/>
      <c r="U1420"/>
      <c r="V1420"/>
      <c r="W1420"/>
      <c r="X1420"/>
      <c r="Y1420"/>
    </row>
    <row r="1421" spans="2:25">
      <c r="B1421"/>
      <c r="C1421"/>
      <c r="D1421"/>
      <c r="E1421"/>
      <c r="F1421"/>
      <c r="G1421"/>
      <c r="H1421"/>
      <c r="R1421"/>
      <c r="S1421"/>
      <c r="T1421"/>
      <c r="U1421"/>
      <c r="V1421"/>
      <c r="W1421"/>
      <c r="X1421"/>
      <c r="Y1421"/>
    </row>
    <row r="1422" spans="2:25">
      <c r="B1422"/>
      <c r="C1422"/>
      <c r="D1422"/>
      <c r="E1422"/>
      <c r="F1422"/>
      <c r="G1422"/>
      <c r="H1422"/>
      <c r="R1422"/>
      <c r="S1422"/>
      <c r="T1422"/>
      <c r="U1422"/>
      <c r="V1422"/>
      <c r="W1422"/>
      <c r="X1422"/>
      <c r="Y1422"/>
    </row>
    <row r="1423" spans="2:25">
      <c r="B1423"/>
      <c r="C1423"/>
      <c r="D1423"/>
      <c r="E1423"/>
      <c r="F1423"/>
      <c r="G1423"/>
      <c r="H1423"/>
      <c r="R1423"/>
      <c r="S1423"/>
      <c r="T1423"/>
      <c r="U1423"/>
      <c r="V1423"/>
      <c r="W1423"/>
      <c r="X1423"/>
      <c r="Y1423"/>
    </row>
    <row r="1424" spans="2:25">
      <c r="B1424"/>
      <c r="C1424"/>
      <c r="D1424"/>
      <c r="E1424"/>
      <c r="F1424"/>
      <c r="G1424"/>
      <c r="H1424"/>
      <c r="R1424"/>
      <c r="S1424"/>
      <c r="T1424"/>
      <c r="U1424"/>
      <c r="V1424"/>
      <c r="W1424"/>
      <c r="X1424"/>
      <c r="Y1424"/>
    </row>
    <row r="1425" spans="2:25">
      <c r="B1425"/>
      <c r="C1425"/>
      <c r="D1425"/>
      <c r="E1425"/>
      <c r="F1425"/>
      <c r="G1425"/>
      <c r="H1425"/>
      <c r="R1425"/>
      <c r="S1425"/>
      <c r="T1425"/>
      <c r="U1425"/>
      <c r="V1425"/>
      <c r="W1425"/>
      <c r="X1425"/>
      <c r="Y1425"/>
    </row>
    <row r="1426" spans="2:25">
      <c r="B1426"/>
      <c r="C1426"/>
      <c r="D1426"/>
      <c r="E1426"/>
      <c r="F1426"/>
      <c r="G1426"/>
      <c r="H1426"/>
      <c r="R1426"/>
      <c r="S1426"/>
      <c r="T1426"/>
      <c r="U1426"/>
      <c r="V1426"/>
      <c r="W1426"/>
      <c r="X1426"/>
      <c r="Y1426"/>
    </row>
    <row r="1427" spans="2:25">
      <c r="B1427"/>
      <c r="C1427"/>
      <c r="D1427"/>
      <c r="E1427"/>
      <c r="F1427"/>
      <c r="G1427"/>
      <c r="H1427"/>
      <c r="R1427"/>
      <c r="S1427"/>
      <c r="T1427"/>
      <c r="U1427"/>
      <c r="V1427"/>
      <c r="W1427"/>
      <c r="X1427"/>
      <c r="Y1427"/>
    </row>
    <row r="1428" spans="2:25">
      <c r="B1428"/>
      <c r="C1428"/>
      <c r="D1428"/>
      <c r="E1428"/>
      <c r="F1428"/>
      <c r="G1428"/>
      <c r="H1428"/>
      <c r="R1428"/>
      <c r="S1428"/>
      <c r="T1428"/>
      <c r="U1428"/>
      <c r="V1428"/>
      <c r="W1428"/>
      <c r="X1428"/>
      <c r="Y1428"/>
    </row>
    <row r="1429" spans="2:25">
      <c r="B1429"/>
      <c r="C1429"/>
      <c r="D1429"/>
      <c r="E1429"/>
      <c r="F1429"/>
      <c r="G1429"/>
      <c r="H1429"/>
      <c r="R1429"/>
      <c r="S1429"/>
      <c r="T1429"/>
      <c r="U1429"/>
      <c r="V1429"/>
      <c r="W1429"/>
      <c r="X1429"/>
      <c r="Y1429"/>
    </row>
    <row r="1430" spans="2:25">
      <c r="B1430"/>
      <c r="C1430"/>
      <c r="D1430"/>
      <c r="E1430"/>
      <c r="F1430"/>
      <c r="G1430"/>
      <c r="H1430"/>
      <c r="R1430"/>
      <c r="S1430"/>
      <c r="T1430"/>
      <c r="U1430"/>
      <c r="V1430"/>
      <c r="W1430"/>
      <c r="X1430"/>
      <c r="Y1430"/>
    </row>
    <row r="1431" spans="2:25">
      <c r="B1431"/>
      <c r="C1431"/>
      <c r="D1431"/>
      <c r="E1431"/>
      <c r="F1431"/>
      <c r="G1431"/>
      <c r="H1431"/>
      <c r="R1431"/>
      <c r="S1431"/>
      <c r="T1431"/>
      <c r="U1431"/>
      <c r="V1431"/>
      <c r="W1431"/>
      <c r="X1431"/>
      <c r="Y1431"/>
    </row>
    <row r="1432" spans="2:25">
      <c r="B1432"/>
      <c r="C1432"/>
      <c r="D1432"/>
      <c r="E1432"/>
      <c r="F1432"/>
      <c r="G1432"/>
      <c r="H1432"/>
      <c r="R1432"/>
      <c r="S1432"/>
      <c r="T1432"/>
      <c r="U1432"/>
      <c r="V1432"/>
      <c r="W1432"/>
      <c r="X1432"/>
      <c r="Y1432"/>
    </row>
    <row r="1433" spans="2:25">
      <c r="B1433"/>
      <c r="C1433"/>
      <c r="D1433"/>
      <c r="E1433"/>
      <c r="F1433"/>
      <c r="G1433"/>
      <c r="H1433"/>
      <c r="R1433"/>
      <c r="S1433"/>
      <c r="T1433"/>
      <c r="U1433"/>
      <c r="V1433"/>
      <c r="W1433"/>
      <c r="X1433"/>
      <c r="Y1433"/>
    </row>
    <row r="1434" spans="2:25">
      <c r="B1434"/>
      <c r="C1434"/>
      <c r="D1434"/>
      <c r="E1434"/>
      <c r="F1434"/>
      <c r="G1434"/>
      <c r="H1434"/>
      <c r="R1434"/>
      <c r="S1434"/>
      <c r="T1434"/>
      <c r="U1434"/>
      <c r="V1434"/>
      <c r="W1434"/>
      <c r="X1434"/>
      <c r="Y1434"/>
    </row>
    <row r="1435" spans="2:25">
      <c r="B1435"/>
      <c r="C1435"/>
      <c r="D1435"/>
      <c r="E1435"/>
      <c r="F1435"/>
      <c r="G1435"/>
      <c r="H1435"/>
      <c r="R1435"/>
      <c r="S1435"/>
      <c r="T1435"/>
      <c r="U1435"/>
      <c r="V1435"/>
      <c r="W1435"/>
      <c r="X1435"/>
      <c r="Y1435"/>
    </row>
    <row r="1436" spans="2:25">
      <c r="B1436"/>
      <c r="C1436"/>
      <c r="D1436"/>
      <c r="E1436"/>
      <c r="F1436"/>
      <c r="G1436"/>
      <c r="H1436"/>
      <c r="R1436"/>
      <c r="S1436"/>
      <c r="T1436"/>
      <c r="U1436"/>
      <c r="V1436"/>
      <c r="W1436"/>
      <c r="X1436"/>
      <c r="Y1436"/>
    </row>
    <row r="1437" spans="2:25">
      <c r="B1437"/>
      <c r="C1437"/>
      <c r="D1437"/>
      <c r="E1437"/>
      <c r="F1437"/>
      <c r="G1437"/>
      <c r="H1437"/>
      <c r="R1437"/>
      <c r="S1437"/>
      <c r="T1437"/>
      <c r="U1437"/>
      <c r="V1437"/>
      <c r="W1437"/>
      <c r="X1437"/>
      <c r="Y1437"/>
    </row>
    <row r="1438" spans="2:25">
      <c r="B1438"/>
      <c r="C1438"/>
      <c r="D1438"/>
      <c r="E1438"/>
      <c r="F1438"/>
      <c r="G1438"/>
      <c r="H1438"/>
      <c r="R1438"/>
      <c r="S1438"/>
      <c r="T1438"/>
      <c r="U1438"/>
      <c r="V1438"/>
      <c r="W1438"/>
      <c r="X1438"/>
      <c r="Y1438"/>
    </row>
    <row r="1439" spans="2:25">
      <c r="B1439"/>
      <c r="C1439"/>
      <c r="D1439"/>
      <c r="E1439"/>
      <c r="F1439"/>
      <c r="G1439"/>
      <c r="H1439"/>
      <c r="R1439"/>
      <c r="S1439"/>
      <c r="T1439"/>
      <c r="U1439"/>
      <c r="V1439"/>
      <c r="W1439"/>
      <c r="X1439"/>
      <c r="Y1439"/>
    </row>
    <row r="1440" spans="2:25">
      <c r="B1440"/>
      <c r="C1440"/>
      <c r="D1440"/>
      <c r="E1440"/>
      <c r="F1440"/>
      <c r="G1440"/>
      <c r="H1440"/>
      <c r="R1440"/>
      <c r="S1440"/>
      <c r="T1440"/>
      <c r="U1440"/>
      <c r="V1440"/>
      <c r="W1440"/>
      <c r="X1440"/>
      <c r="Y1440"/>
    </row>
    <row r="1441" spans="2:25">
      <c r="B1441"/>
      <c r="C1441"/>
      <c r="D1441"/>
      <c r="E1441"/>
      <c r="F1441"/>
      <c r="G1441"/>
      <c r="H1441"/>
      <c r="R1441"/>
      <c r="S1441"/>
      <c r="T1441"/>
      <c r="U1441"/>
      <c r="V1441"/>
      <c r="W1441"/>
      <c r="X1441"/>
      <c r="Y1441"/>
    </row>
    <row r="1442" spans="2:25">
      <c r="B1442"/>
      <c r="C1442"/>
      <c r="D1442"/>
      <c r="E1442"/>
      <c r="F1442"/>
      <c r="G1442"/>
      <c r="H1442"/>
      <c r="R1442"/>
      <c r="S1442"/>
      <c r="T1442"/>
      <c r="U1442"/>
      <c r="V1442"/>
      <c r="W1442"/>
      <c r="X1442"/>
      <c r="Y1442"/>
    </row>
    <row r="1443" spans="2:25">
      <c r="B1443"/>
      <c r="C1443"/>
      <c r="D1443"/>
      <c r="E1443"/>
      <c r="F1443"/>
      <c r="G1443"/>
      <c r="H1443"/>
      <c r="R1443"/>
      <c r="S1443"/>
      <c r="T1443"/>
      <c r="U1443"/>
      <c r="V1443"/>
      <c r="W1443"/>
      <c r="X1443"/>
      <c r="Y1443"/>
    </row>
    <row r="1444" spans="2:25">
      <c r="B1444"/>
      <c r="C1444"/>
      <c r="D1444"/>
      <c r="E1444"/>
      <c r="F1444"/>
      <c r="G1444"/>
      <c r="H1444"/>
      <c r="R1444"/>
      <c r="S1444"/>
      <c r="T1444"/>
      <c r="U1444"/>
      <c r="V1444"/>
      <c r="W1444"/>
      <c r="X1444"/>
      <c r="Y1444"/>
    </row>
    <row r="1445" spans="2:25">
      <c r="B1445"/>
      <c r="C1445"/>
      <c r="D1445"/>
      <c r="E1445"/>
      <c r="F1445"/>
      <c r="G1445"/>
      <c r="H1445"/>
      <c r="R1445"/>
      <c r="S1445"/>
      <c r="T1445"/>
      <c r="U1445"/>
      <c r="V1445"/>
      <c r="W1445"/>
      <c r="X1445"/>
      <c r="Y1445"/>
    </row>
    <row r="1446" spans="2:25">
      <c r="B1446"/>
      <c r="C1446"/>
      <c r="D1446"/>
      <c r="E1446"/>
      <c r="F1446"/>
      <c r="G1446"/>
      <c r="H1446"/>
      <c r="R1446"/>
      <c r="S1446"/>
      <c r="T1446"/>
      <c r="U1446"/>
      <c r="V1446"/>
      <c r="W1446"/>
      <c r="X1446"/>
      <c r="Y1446"/>
    </row>
    <row r="1447" spans="2:25">
      <c r="B1447"/>
      <c r="C1447"/>
      <c r="D1447"/>
      <c r="E1447"/>
      <c r="F1447"/>
      <c r="G1447"/>
      <c r="H1447"/>
      <c r="R1447"/>
      <c r="S1447"/>
      <c r="T1447"/>
      <c r="U1447"/>
      <c r="V1447"/>
      <c r="W1447"/>
      <c r="X1447"/>
      <c r="Y1447"/>
    </row>
    <row r="1448" spans="2:25">
      <c r="B1448"/>
      <c r="C1448"/>
      <c r="D1448"/>
      <c r="E1448"/>
      <c r="F1448"/>
      <c r="G1448"/>
      <c r="H1448"/>
      <c r="R1448"/>
      <c r="S1448"/>
      <c r="T1448"/>
      <c r="U1448"/>
      <c r="V1448"/>
      <c r="W1448"/>
      <c r="X1448"/>
      <c r="Y1448"/>
    </row>
    <row r="1449" spans="2:25">
      <c r="B1449"/>
      <c r="C1449"/>
      <c r="D1449"/>
      <c r="E1449"/>
      <c r="F1449"/>
      <c r="G1449"/>
      <c r="H1449"/>
      <c r="R1449"/>
      <c r="S1449"/>
      <c r="T1449"/>
      <c r="U1449"/>
      <c r="V1449"/>
      <c r="W1449"/>
      <c r="X1449"/>
      <c r="Y1449"/>
    </row>
    <row r="1450" spans="2:25">
      <c r="B1450"/>
      <c r="C1450"/>
      <c r="D1450"/>
      <c r="E1450"/>
      <c r="F1450"/>
      <c r="G1450"/>
      <c r="H1450"/>
      <c r="R1450"/>
      <c r="S1450"/>
      <c r="T1450"/>
      <c r="U1450"/>
      <c r="V1450"/>
      <c r="W1450"/>
      <c r="X1450"/>
      <c r="Y1450"/>
    </row>
    <row r="1451" spans="2:25">
      <c r="B1451"/>
      <c r="C1451"/>
      <c r="D1451"/>
      <c r="E1451"/>
      <c r="F1451"/>
      <c r="G1451"/>
      <c r="H1451"/>
      <c r="R1451"/>
      <c r="S1451"/>
      <c r="T1451"/>
      <c r="U1451"/>
      <c r="V1451"/>
      <c r="W1451"/>
      <c r="X1451"/>
      <c r="Y1451"/>
    </row>
    <row r="1452" spans="2:25">
      <c r="B1452"/>
      <c r="C1452"/>
      <c r="D1452"/>
      <c r="E1452"/>
      <c r="F1452"/>
      <c r="G1452"/>
      <c r="H1452"/>
      <c r="R1452"/>
      <c r="S1452"/>
      <c r="T1452"/>
      <c r="U1452"/>
      <c r="V1452"/>
      <c r="W1452"/>
      <c r="X1452"/>
      <c r="Y1452"/>
    </row>
    <row r="1453" spans="2:25">
      <c r="B1453"/>
      <c r="C1453"/>
      <c r="D1453"/>
      <c r="E1453"/>
      <c r="F1453"/>
      <c r="G1453"/>
      <c r="H1453"/>
      <c r="R1453"/>
      <c r="S1453"/>
      <c r="T1453"/>
      <c r="U1453"/>
      <c r="V1453"/>
      <c r="W1453"/>
      <c r="X1453"/>
      <c r="Y1453"/>
    </row>
    <row r="1454" spans="2:25">
      <c r="B1454"/>
      <c r="C1454"/>
      <c r="D1454"/>
      <c r="E1454"/>
      <c r="F1454"/>
      <c r="G1454"/>
      <c r="H1454"/>
      <c r="R1454"/>
      <c r="S1454"/>
      <c r="T1454"/>
      <c r="U1454"/>
      <c r="V1454"/>
      <c r="W1454"/>
      <c r="X1454"/>
      <c r="Y1454"/>
    </row>
    <row r="1455" spans="2:25">
      <c r="B1455"/>
      <c r="C1455"/>
      <c r="D1455"/>
      <c r="E1455"/>
      <c r="F1455"/>
      <c r="G1455"/>
      <c r="H1455"/>
      <c r="R1455"/>
      <c r="S1455"/>
      <c r="T1455"/>
      <c r="U1455"/>
      <c r="V1455"/>
      <c r="W1455"/>
      <c r="X1455"/>
      <c r="Y1455"/>
    </row>
    <row r="1456" spans="2:25">
      <c r="B1456"/>
      <c r="C1456"/>
      <c r="D1456"/>
      <c r="E1456"/>
      <c r="F1456"/>
      <c r="G1456"/>
      <c r="H1456"/>
      <c r="R1456"/>
      <c r="S1456"/>
      <c r="T1456"/>
      <c r="U1456"/>
      <c r="V1456"/>
      <c r="W1456"/>
      <c r="X1456"/>
      <c r="Y1456"/>
    </row>
    <row r="1457" spans="2:25">
      <c r="B1457"/>
      <c r="C1457"/>
      <c r="D1457"/>
      <c r="E1457"/>
      <c r="F1457"/>
      <c r="G1457"/>
      <c r="H1457"/>
      <c r="R1457"/>
      <c r="S1457"/>
      <c r="T1457"/>
      <c r="U1457"/>
      <c r="V1457"/>
      <c r="W1457"/>
      <c r="X1457"/>
      <c r="Y1457"/>
    </row>
    <row r="1458" spans="2:25">
      <c r="B1458"/>
      <c r="C1458"/>
      <c r="D1458"/>
      <c r="E1458"/>
      <c r="F1458"/>
      <c r="G1458"/>
      <c r="H1458"/>
      <c r="R1458"/>
      <c r="S1458"/>
      <c r="T1458"/>
      <c r="U1458"/>
      <c r="V1458"/>
      <c r="W1458"/>
      <c r="X1458"/>
      <c r="Y1458"/>
    </row>
    <row r="1459" spans="2:25">
      <c r="B1459"/>
      <c r="C1459"/>
      <c r="D1459"/>
      <c r="E1459"/>
      <c r="F1459"/>
      <c r="G1459"/>
      <c r="H1459"/>
      <c r="R1459"/>
      <c r="S1459"/>
      <c r="T1459"/>
      <c r="U1459"/>
      <c r="V1459"/>
      <c r="W1459"/>
      <c r="X1459"/>
      <c r="Y1459"/>
    </row>
    <row r="1460" spans="2:25">
      <c r="B1460"/>
      <c r="C1460"/>
      <c r="D1460"/>
      <c r="E1460"/>
      <c r="F1460"/>
      <c r="G1460"/>
      <c r="H1460"/>
      <c r="R1460"/>
      <c r="S1460"/>
      <c r="T1460"/>
      <c r="U1460"/>
      <c r="V1460"/>
      <c r="W1460"/>
      <c r="X1460"/>
      <c r="Y1460"/>
    </row>
    <row r="1461" spans="2:25">
      <c r="B1461"/>
      <c r="C1461"/>
      <c r="D1461"/>
      <c r="E1461"/>
      <c r="F1461"/>
      <c r="G1461"/>
      <c r="H1461"/>
      <c r="R1461"/>
      <c r="S1461"/>
      <c r="T1461"/>
      <c r="U1461"/>
      <c r="V1461"/>
      <c r="W1461"/>
      <c r="X1461"/>
      <c r="Y1461"/>
    </row>
    <row r="1462" spans="2:25">
      <c r="B1462"/>
      <c r="C1462"/>
      <c r="D1462"/>
      <c r="E1462"/>
      <c r="F1462"/>
      <c r="G1462"/>
      <c r="H1462"/>
      <c r="R1462"/>
      <c r="S1462"/>
      <c r="T1462"/>
      <c r="U1462"/>
      <c r="V1462"/>
      <c r="W1462"/>
      <c r="X1462"/>
      <c r="Y1462"/>
    </row>
    <row r="1463" spans="2:25">
      <c r="B1463"/>
      <c r="C1463"/>
      <c r="D1463"/>
      <c r="E1463"/>
      <c r="F1463"/>
      <c r="G1463"/>
      <c r="H1463"/>
      <c r="R1463"/>
      <c r="S1463"/>
      <c r="T1463"/>
      <c r="U1463"/>
      <c r="V1463"/>
      <c r="W1463"/>
      <c r="X1463"/>
      <c r="Y1463"/>
    </row>
    <row r="1464" spans="2:25">
      <c r="B1464"/>
      <c r="C1464"/>
      <c r="D1464"/>
      <c r="E1464"/>
      <c r="F1464"/>
      <c r="G1464"/>
      <c r="H1464"/>
      <c r="R1464"/>
      <c r="S1464"/>
      <c r="T1464"/>
      <c r="U1464"/>
      <c r="V1464"/>
      <c r="W1464"/>
      <c r="X1464"/>
      <c r="Y1464"/>
    </row>
    <row r="1465" spans="2:25">
      <c r="B1465"/>
      <c r="C1465"/>
      <c r="D1465"/>
      <c r="E1465"/>
      <c r="F1465"/>
      <c r="G1465"/>
      <c r="H1465"/>
      <c r="R1465"/>
      <c r="S1465"/>
      <c r="T1465"/>
      <c r="U1465"/>
      <c r="V1465"/>
      <c r="W1465"/>
      <c r="X1465"/>
      <c r="Y1465"/>
    </row>
    <row r="1466" spans="2:25">
      <c r="B1466"/>
      <c r="C1466"/>
      <c r="D1466"/>
      <c r="E1466"/>
      <c r="F1466"/>
      <c r="G1466"/>
      <c r="H1466"/>
      <c r="R1466"/>
      <c r="S1466"/>
      <c r="T1466"/>
      <c r="U1466"/>
      <c r="V1466"/>
      <c r="W1466"/>
      <c r="X1466"/>
      <c r="Y1466"/>
    </row>
    <row r="1467" spans="2:25">
      <c r="B1467"/>
      <c r="C1467"/>
      <c r="D1467"/>
      <c r="E1467"/>
      <c r="F1467"/>
      <c r="G1467"/>
      <c r="H1467"/>
      <c r="R1467"/>
      <c r="S1467"/>
      <c r="T1467"/>
      <c r="U1467"/>
      <c r="V1467"/>
      <c r="W1467"/>
      <c r="X1467"/>
      <c r="Y1467"/>
    </row>
    <row r="1468" spans="2:25">
      <c r="B1468"/>
      <c r="C1468"/>
      <c r="D1468"/>
      <c r="E1468"/>
      <c r="F1468"/>
      <c r="G1468"/>
      <c r="H1468"/>
      <c r="R1468"/>
      <c r="S1468"/>
      <c r="T1468"/>
      <c r="U1468"/>
      <c r="V1468"/>
      <c r="W1468"/>
      <c r="X1468"/>
      <c r="Y1468"/>
    </row>
    <row r="1469" spans="2:25">
      <c r="B1469"/>
      <c r="C1469"/>
      <c r="D1469"/>
      <c r="E1469"/>
      <c r="F1469"/>
      <c r="G1469"/>
      <c r="H1469"/>
      <c r="R1469"/>
      <c r="S1469"/>
      <c r="T1469"/>
      <c r="U1469"/>
      <c r="V1469"/>
      <c r="W1469"/>
      <c r="X1469"/>
      <c r="Y1469"/>
    </row>
    <row r="1470" spans="2:25">
      <c r="B1470"/>
      <c r="C1470"/>
      <c r="D1470"/>
      <c r="E1470"/>
      <c r="F1470"/>
      <c r="G1470"/>
      <c r="H1470"/>
      <c r="R1470"/>
      <c r="S1470"/>
      <c r="T1470"/>
      <c r="U1470"/>
      <c r="V1470"/>
      <c r="W1470"/>
      <c r="X1470"/>
      <c r="Y1470"/>
    </row>
    <row r="1471" spans="2:25">
      <c r="B1471"/>
      <c r="C1471"/>
      <c r="D1471"/>
      <c r="E1471"/>
      <c r="F1471"/>
      <c r="G1471"/>
      <c r="H1471"/>
      <c r="R1471"/>
      <c r="S1471"/>
      <c r="T1471"/>
      <c r="U1471"/>
      <c r="V1471"/>
      <c r="W1471"/>
      <c r="X1471"/>
      <c r="Y1471"/>
    </row>
    <row r="1472" spans="2:25">
      <c r="B1472"/>
      <c r="C1472"/>
      <c r="D1472"/>
      <c r="E1472"/>
      <c r="F1472"/>
      <c r="G1472"/>
      <c r="H1472"/>
      <c r="R1472"/>
      <c r="S1472"/>
      <c r="T1472"/>
      <c r="U1472"/>
      <c r="V1472"/>
      <c r="W1472"/>
      <c r="X1472"/>
      <c r="Y1472"/>
    </row>
    <row r="1473" spans="2:25">
      <c r="B1473"/>
      <c r="C1473"/>
      <c r="D1473"/>
      <c r="E1473"/>
      <c r="F1473"/>
      <c r="G1473"/>
      <c r="H1473"/>
      <c r="R1473"/>
      <c r="S1473"/>
      <c r="T1473"/>
      <c r="U1473"/>
      <c r="V1473"/>
      <c r="W1473"/>
      <c r="X1473"/>
      <c r="Y1473"/>
    </row>
    <row r="1474" spans="2:25">
      <c r="B1474"/>
      <c r="C1474"/>
      <c r="D1474"/>
      <c r="E1474"/>
      <c r="F1474"/>
      <c r="G1474"/>
      <c r="H1474"/>
      <c r="R1474"/>
      <c r="S1474"/>
      <c r="T1474"/>
      <c r="U1474"/>
      <c r="V1474"/>
      <c r="W1474"/>
      <c r="X1474"/>
      <c r="Y1474"/>
    </row>
    <row r="1475" spans="2:25">
      <c r="B1475"/>
      <c r="C1475"/>
      <c r="D1475"/>
      <c r="E1475"/>
      <c r="F1475"/>
      <c r="G1475"/>
      <c r="H1475"/>
      <c r="R1475"/>
      <c r="S1475"/>
      <c r="T1475"/>
      <c r="U1475"/>
      <c r="V1475"/>
      <c r="W1475"/>
      <c r="X1475"/>
      <c r="Y1475"/>
    </row>
    <row r="1476" spans="2:25">
      <c r="B1476"/>
      <c r="C1476"/>
      <c r="D1476"/>
      <c r="E1476"/>
      <c r="F1476"/>
      <c r="G1476"/>
      <c r="H1476"/>
      <c r="R1476"/>
      <c r="S1476"/>
      <c r="T1476"/>
      <c r="U1476"/>
      <c r="V1476"/>
      <c r="W1476"/>
      <c r="X1476"/>
      <c r="Y1476"/>
    </row>
    <row r="1477" spans="2:25">
      <c r="B1477"/>
      <c r="C1477"/>
      <c r="D1477"/>
      <c r="E1477"/>
      <c r="F1477"/>
      <c r="G1477"/>
      <c r="H1477"/>
      <c r="R1477"/>
      <c r="S1477"/>
      <c r="T1477"/>
      <c r="U1477"/>
      <c r="V1477"/>
      <c r="W1477"/>
      <c r="X1477"/>
      <c r="Y1477"/>
    </row>
    <row r="1478" spans="2:25">
      <c r="B1478"/>
      <c r="C1478"/>
      <c r="D1478"/>
      <c r="E1478"/>
      <c r="F1478"/>
      <c r="G1478"/>
      <c r="H1478"/>
      <c r="R1478"/>
      <c r="S1478"/>
      <c r="T1478"/>
      <c r="U1478"/>
      <c r="V1478"/>
      <c r="W1478"/>
      <c r="X1478"/>
      <c r="Y1478"/>
    </row>
    <row r="1479" spans="2:25">
      <c r="B1479"/>
      <c r="C1479"/>
      <c r="D1479"/>
      <c r="E1479"/>
      <c r="F1479"/>
      <c r="G1479"/>
      <c r="H1479"/>
      <c r="R1479"/>
      <c r="S1479"/>
      <c r="T1479"/>
      <c r="U1479"/>
      <c r="V1479"/>
      <c r="W1479"/>
      <c r="X1479"/>
      <c r="Y1479"/>
    </row>
    <row r="1480" spans="2:25">
      <c r="B1480"/>
      <c r="C1480"/>
      <c r="D1480"/>
      <c r="E1480"/>
      <c r="F1480"/>
      <c r="G1480"/>
      <c r="H1480"/>
      <c r="R1480"/>
      <c r="S1480"/>
      <c r="T1480"/>
      <c r="U1480"/>
      <c r="V1480"/>
      <c r="W1480"/>
      <c r="X1480"/>
      <c r="Y1480"/>
    </row>
    <row r="1481" spans="2:25">
      <c r="B1481"/>
      <c r="C1481"/>
      <c r="D1481"/>
      <c r="E1481"/>
      <c r="F1481"/>
      <c r="G1481"/>
      <c r="H1481"/>
      <c r="R1481"/>
      <c r="S1481"/>
      <c r="T1481"/>
      <c r="U1481"/>
      <c r="V1481"/>
      <c r="W1481"/>
      <c r="X1481"/>
      <c r="Y1481"/>
    </row>
    <row r="1482" spans="2:25">
      <c r="B1482"/>
      <c r="C1482"/>
      <c r="D1482"/>
      <c r="E1482"/>
      <c r="F1482"/>
      <c r="G1482"/>
      <c r="H1482"/>
      <c r="R1482"/>
      <c r="S1482"/>
      <c r="T1482"/>
      <c r="U1482"/>
      <c r="V1482"/>
      <c r="W1482"/>
      <c r="X1482"/>
      <c r="Y1482"/>
    </row>
    <row r="1483" spans="2:25">
      <c r="B1483"/>
      <c r="C1483"/>
      <c r="D1483"/>
      <c r="E1483"/>
      <c r="F1483"/>
      <c r="G1483"/>
      <c r="H1483"/>
      <c r="R1483"/>
      <c r="S1483"/>
      <c r="T1483"/>
      <c r="U1483"/>
      <c r="V1483"/>
      <c r="W1483"/>
      <c r="X1483"/>
      <c r="Y1483"/>
    </row>
    <row r="1484" spans="2:25">
      <c r="B1484"/>
      <c r="C1484"/>
      <c r="D1484"/>
      <c r="E1484"/>
      <c r="F1484"/>
      <c r="G1484"/>
      <c r="H1484"/>
      <c r="R1484"/>
      <c r="S1484"/>
      <c r="T1484"/>
      <c r="U1484"/>
      <c r="V1484"/>
      <c r="W1484"/>
      <c r="X1484"/>
      <c r="Y1484"/>
    </row>
    <row r="1485" spans="2:25">
      <c r="B1485"/>
      <c r="C1485"/>
      <c r="D1485"/>
      <c r="E1485"/>
      <c r="F1485"/>
      <c r="G1485"/>
      <c r="H1485"/>
      <c r="R1485"/>
      <c r="S1485"/>
      <c r="T1485"/>
      <c r="U1485"/>
      <c r="V1485"/>
      <c r="W1485"/>
      <c r="X1485"/>
      <c r="Y1485"/>
    </row>
    <row r="1486" spans="2:25">
      <c r="B1486"/>
      <c r="C1486"/>
      <c r="D1486"/>
      <c r="E1486"/>
      <c r="F1486"/>
      <c r="G1486"/>
      <c r="H1486"/>
      <c r="R1486"/>
      <c r="S1486"/>
      <c r="T1486"/>
      <c r="U1486"/>
      <c r="V1486"/>
      <c r="W1486"/>
      <c r="X1486"/>
      <c r="Y1486"/>
    </row>
    <row r="1487" spans="2:25">
      <c r="B1487"/>
      <c r="C1487"/>
      <c r="D1487"/>
      <c r="E1487"/>
      <c r="F1487"/>
      <c r="G1487"/>
      <c r="H1487"/>
      <c r="R1487"/>
      <c r="S1487"/>
      <c r="T1487"/>
      <c r="U1487"/>
      <c r="V1487"/>
      <c r="W1487"/>
      <c r="X1487"/>
      <c r="Y1487"/>
    </row>
    <row r="1488" spans="2:25">
      <c r="B1488"/>
      <c r="C1488"/>
      <c r="D1488"/>
      <c r="E1488"/>
      <c r="F1488"/>
      <c r="G1488"/>
      <c r="H1488"/>
      <c r="R1488"/>
      <c r="S1488"/>
      <c r="T1488"/>
      <c r="U1488"/>
      <c r="V1488"/>
      <c r="W1488"/>
      <c r="X1488"/>
      <c r="Y1488"/>
    </row>
    <row r="1489" spans="2:25">
      <c r="B1489"/>
      <c r="C1489"/>
      <c r="D1489"/>
      <c r="E1489"/>
      <c r="F1489"/>
      <c r="G1489"/>
      <c r="H1489"/>
      <c r="R1489"/>
      <c r="S1489"/>
      <c r="T1489"/>
      <c r="U1489"/>
      <c r="V1489"/>
      <c r="W1489"/>
      <c r="X1489"/>
      <c r="Y1489"/>
    </row>
    <row r="1490" spans="2:25">
      <c r="B1490"/>
      <c r="C1490"/>
      <c r="D1490"/>
      <c r="E1490"/>
      <c r="F1490"/>
      <c r="G1490"/>
      <c r="H1490"/>
      <c r="R1490"/>
      <c r="S1490"/>
      <c r="T1490"/>
      <c r="U1490"/>
      <c r="V1490"/>
      <c r="W1490"/>
      <c r="X1490"/>
      <c r="Y1490"/>
    </row>
    <row r="1491" spans="2:25">
      <c r="B1491"/>
      <c r="C1491"/>
      <c r="D1491"/>
      <c r="E1491"/>
      <c r="F1491"/>
      <c r="G1491"/>
      <c r="H1491"/>
      <c r="R1491"/>
      <c r="S1491"/>
      <c r="T1491"/>
      <c r="U1491"/>
      <c r="V1491"/>
      <c r="W1491"/>
      <c r="X1491"/>
      <c r="Y1491"/>
    </row>
    <row r="1492" spans="2:25">
      <c r="B1492"/>
      <c r="C1492"/>
      <c r="D1492"/>
      <c r="E1492"/>
      <c r="F1492"/>
      <c r="G1492"/>
      <c r="H1492"/>
      <c r="R1492"/>
      <c r="S1492"/>
      <c r="T1492"/>
      <c r="U1492"/>
      <c r="V1492"/>
      <c r="W1492"/>
      <c r="X1492"/>
      <c r="Y1492"/>
    </row>
    <row r="1493" spans="2:25">
      <c r="B1493"/>
      <c r="C1493"/>
      <c r="D1493"/>
      <c r="E1493"/>
      <c r="F1493"/>
      <c r="G1493"/>
      <c r="H1493"/>
      <c r="R1493"/>
      <c r="S1493"/>
      <c r="T1493"/>
      <c r="U1493"/>
      <c r="V1493"/>
      <c r="W1493"/>
      <c r="X1493"/>
      <c r="Y1493"/>
    </row>
    <row r="1494" spans="2:25">
      <c r="B1494"/>
      <c r="C1494"/>
      <c r="D1494"/>
      <c r="E1494"/>
      <c r="F1494"/>
      <c r="G1494"/>
      <c r="H1494"/>
      <c r="R1494"/>
      <c r="S1494"/>
      <c r="T1494"/>
      <c r="U1494"/>
      <c r="V1494"/>
      <c r="W1494"/>
      <c r="X1494"/>
      <c r="Y1494"/>
    </row>
    <row r="1495" spans="2:25">
      <c r="B1495"/>
      <c r="C1495"/>
      <c r="D1495"/>
      <c r="E1495"/>
      <c r="F1495"/>
      <c r="G1495"/>
      <c r="H1495"/>
      <c r="R1495"/>
      <c r="S1495"/>
      <c r="T1495"/>
      <c r="U1495"/>
      <c r="V1495"/>
      <c r="W1495"/>
      <c r="X1495"/>
      <c r="Y1495"/>
    </row>
    <row r="1496" spans="2:25">
      <c r="B1496"/>
      <c r="C1496"/>
      <c r="D1496"/>
      <c r="E1496"/>
      <c r="F1496"/>
      <c r="G1496"/>
      <c r="H1496"/>
      <c r="R1496"/>
      <c r="S1496"/>
      <c r="T1496"/>
      <c r="U1496"/>
      <c r="V1496"/>
      <c r="W1496"/>
      <c r="X1496"/>
      <c r="Y1496"/>
    </row>
    <row r="1497" spans="2:25">
      <c r="B1497"/>
      <c r="C1497"/>
      <c r="D1497"/>
      <c r="E1497"/>
      <c r="F1497"/>
      <c r="G1497"/>
      <c r="H1497"/>
      <c r="R1497"/>
      <c r="S1497"/>
      <c r="T1497"/>
      <c r="U1497"/>
      <c r="V1497"/>
      <c r="W1497"/>
      <c r="X1497"/>
      <c r="Y1497"/>
    </row>
    <row r="1498" spans="2:25">
      <c r="B1498"/>
      <c r="C1498"/>
      <c r="D1498"/>
      <c r="E1498"/>
      <c r="F1498"/>
      <c r="G1498"/>
      <c r="H1498"/>
      <c r="R1498"/>
      <c r="S1498"/>
      <c r="T1498"/>
      <c r="U1498"/>
      <c r="V1498"/>
      <c r="W1498"/>
      <c r="X1498"/>
      <c r="Y1498"/>
    </row>
    <row r="1499" spans="2:25">
      <c r="B1499"/>
      <c r="C1499"/>
      <c r="D1499"/>
      <c r="E1499"/>
      <c r="F1499"/>
      <c r="G1499"/>
      <c r="H1499"/>
      <c r="R1499"/>
      <c r="S1499"/>
      <c r="T1499"/>
      <c r="U1499"/>
      <c r="V1499"/>
      <c r="W1499"/>
      <c r="X1499"/>
      <c r="Y1499"/>
    </row>
    <row r="1500" spans="2:25">
      <c r="B1500"/>
      <c r="C1500"/>
      <c r="D1500"/>
      <c r="E1500"/>
      <c r="F1500"/>
      <c r="G1500"/>
      <c r="H1500"/>
      <c r="R1500"/>
      <c r="S1500"/>
      <c r="T1500"/>
      <c r="U1500"/>
      <c r="V1500"/>
      <c r="W1500"/>
      <c r="X1500"/>
      <c r="Y1500"/>
    </row>
    <row r="1501" spans="2:25">
      <c r="B1501"/>
      <c r="C1501"/>
      <c r="D1501"/>
      <c r="E1501"/>
      <c r="F1501"/>
      <c r="G1501"/>
      <c r="H1501"/>
      <c r="R1501"/>
      <c r="S1501"/>
      <c r="T1501"/>
      <c r="U1501"/>
      <c r="V1501"/>
      <c r="W1501"/>
      <c r="X1501"/>
      <c r="Y1501"/>
    </row>
    <row r="1502" spans="2:25">
      <c r="B1502"/>
      <c r="C1502"/>
      <c r="D1502"/>
      <c r="E1502"/>
      <c r="F1502"/>
      <c r="G1502"/>
      <c r="H1502"/>
      <c r="R1502"/>
      <c r="S1502"/>
      <c r="T1502"/>
      <c r="U1502"/>
      <c r="V1502"/>
      <c r="W1502"/>
      <c r="X1502"/>
      <c r="Y1502"/>
    </row>
    <row r="1503" spans="2:25">
      <c r="B1503"/>
      <c r="C1503"/>
      <c r="D1503"/>
      <c r="E1503"/>
      <c r="F1503"/>
      <c r="G1503"/>
      <c r="H1503"/>
      <c r="R1503"/>
      <c r="S1503"/>
      <c r="T1503"/>
      <c r="U1503"/>
      <c r="V1503"/>
      <c r="W1503"/>
      <c r="X1503"/>
      <c r="Y1503"/>
    </row>
    <row r="1504" spans="2:25">
      <c r="B1504"/>
      <c r="C1504"/>
      <c r="D1504"/>
      <c r="E1504"/>
      <c r="F1504"/>
      <c r="G1504"/>
      <c r="H1504"/>
      <c r="R1504"/>
      <c r="S1504"/>
      <c r="T1504"/>
      <c r="U1504"/>
      <c r="V1504"/>
      <c r="W1504"/>
      <c r="X1504"/>
      <c r="Y1504"/>
    </row>
    <row r="1505" spans="2:25">
      <c r="B1505"/>
      <c r="C1505"/>
      <c r="D1505"/>
      <c r="E1505"/>
      <c r="F1505"/>
      <c r="G1505"/>
      <c r="H1505"/>
      <c r="R1505"/>
      <c r="S1505"/>
      <c r="T1505"/>
      <c r="U1505"/>
      <c r="V1505"/>
      <c r="W1505"/>
      <c r="X1505"/>
      <c r="Y1505"/>
    </row>
    <row r="1506" spans="2:25">
      <c r="B1506"/>
      <c r="C1506"/>
      <c r="D1506"/>
      <c r="E1506"/>
      <c r="F1506"/>
      <c r="G1506"/>
      <c r="H1506"/>
      <c r="R1506"/>
      <c r="S1506"/>
      <c r="T1506"/>
      <c r="U1506"/>
      <c r="V1506"/>
      <c r="W1506"/>
      <c r="X1506"/>
      <c r="Y1506"/>
    </row>
    <row r="1507" spans="2:25">
      <c r="B1507"/>
      <c r="C1507"/>
      <c r="D1507"/>
      <c r="E1507"/>
      <c r="F1507"/>
      <c r="G1507"/>
      <c r="H1507"/>
      <c r="R1507"/>
      <c r="S1507"/>
      <c r="T1507"/>
      <c r="U1507"/>
      <c r="V1507"/>
      <c r="W1507"/>
      <c r="X1507"/>
      <c r="Y1507"/>
    </row>
    <row r="1508" spans="2:25">
      <c r="B1508"/>
      <c r="C1508"/>
      <c r="D1508"/>
      <c r="E1508"/>
      <c r="F1508"/>
      <c r="G1508"/>
      <c r="H1508"/>
      <c r="R1508"/>
      <c r="S1508"/>
      <c r="T1508"/>
      <c r="U1508"/>
      <c r="V1508"/>
      <c r="W1508"/>
      <c r="X1508"/>
      <c r="Y1508"/>
    </row>
    <row r="1509" spans="2:25">
      <c r="B1509"/>
      <c r="C1509"/>
      <c r="D1509"/>
      <c r="E1509"/>
      <c r="F1509"/>
      <c r="G1509"/>
      <c r="H1509"/>
      <c r="R1509"/>
      <c r="S1509"/>
      <c r="T1509"/>
      <c r="U1509"/>
      <c r="V1509"/>
      <c r="W1509"/>
      <c r="X1509"/>
      <c r="Y1509"/>
    </row>
    <row r="1510" spans="2:25">
      <c r="B1510"/>
      <c r="C1510"/>
      <c r="D1510"/>
      <c r="E1510"/>
      <c r="F1510"/>
      <c r="G1510"/>
      <c r="H1510"/>
      <c r="R1510"/>
      <c r="S1510"/>
      <c r="T1510"/>
      <c r="U1510"/>
      <c r="V1510"/>
      <c r="W1510"/>
      <c r="X1510"/>
      <c r="Y1510"/>
    </row>
    <row r="1511" spans="2:25">
      <c r="B1511"/>
      <c r="C1511"/>
      <c r="D1511"/>
      <c r="E1511"/>
      <c r="F1511"/>
      <c r="G1511"/>
      <c r="H1511"/>
      <c r="R1511"/>
      <c r="S1511"/>
      <c r="T1511"/>
      <c r="U1511"/>
      <c r="V1511"/>
      <c r="W1511"/>
      <c r="X1511"/>
      <c r="Y1511"/>
    </row>
    <row r="1512" spans="2:25">
      <c r="B1512"/>
      <c r="C1512"/>
      <c r="D1512"/>
      <c r="E1512"/>
      <c r="F1512"/>
      <c r="G1512"/>
      <c r="H1512"/>
      <c r="R1512"/>
      <c r="S1512"/>
      <c r="T1512"/>
      <c r="U1512"/>
      <c r="V1512"/>
      <c r="W1512"/>
      <c r="X1512"/>
      <c r="Y1512"/>
    </row>
    <row r="1513" spans="2:25">
      <c r="B1513"/>
      <c r="C1513"/>
      <c r="D1513"/>
      <c r="E1513"/>
      <c r="F1513"/>
      <c r="G1513"/>
      <c r="H1513"/>
      <c r="R1513"/>
      <c r="S1513"/>
      <c r="T1513"/>
      <c r="U1513"/>
      <c r="V1513"/>
      <c r="W1513"/>
      <c r="X1513"/>
      <c r="Y1513"/>
    </row>
    <row r="1514" spans="2:25">
      <c r="B1514"/>
      <c r="C1514"/>
      <c r="D1514"/>
      <c r="E1514"/>
      <c r="F1514"/>
      <c r="G1514"/>
      <c r="H1514"/>
      <c r="R1514"/>
      <c r="S1514"/>
      <c r="T1514"/>
      <c r="U1514"/>
      <c r="V1514"/>
      <c r="W1514"/>
      <c r="X1514"/>
      <c r="Y1514"/>
    </row>
    <row r="1515" spans="2:25">
      <c r="B1515"/>
      <c r="C1515"/>
      <c r="D1515"/>
      <c r="E1515"/>
      <c r="F1515"/>
      <c r="G1515"/>
      <c r="H1515"/>
      <c r="R1515"/>
      <c r="S1515"/>
      <c r="T1515"/>
      <c r="U1515"/>
      <c r="V1515"/>
      <c r="W1515"/>
      <c r="X1515"/>
      <c r="Y1515"/>
    </row>
    <row r="1516" spans="2:25">
      <c r="B1516"/>
      <c r="C1516"/>
      <c r="D1516"/>
      <c r="E1516"/>
      <c r="F1516"/>
      <c r="G1516"/>
      <c r="H1516"/>
      <c r="R1516"/>
      <c r="S1516"/>
      <c r="T1516"/>
      <c r="U1516"/>
      <c r="V1516"/>
      <c r="W1516"/>
      <c r="X1516"/>
      <c r="Y1516"/>
    </row>
    <row r="1517" spans="2:25">
      <c r="B1517"/>
      <c r="C1517"/>
      <c r="D1517"/>
      <c r="E1517"/>
      <c r="F1517"/>
      <c r="G1517"/>
      <c r="H1517"/>
      <c r="R1517"/>
      <c r="S1517"/>
      <c r="T1517"/>
      <c r="U1517"/>
      <c r="V1517"/>
      <c r="W1517"/>
      <c r="X1517"/>
      <c r="Y1517"/>
    </row>
    <row r="1518" spans="2:25">
      <c r="B1518"/>
      <c r="C1518"/>
      <c r="D1518"/>
      <c r="E1518"/>
      <c r="F1518"/>
      <c r="G1518"/>
      <c r="H1518"/>
      <c r="R1518"/>
      <c r="S1518"/>
      <c r="T1518"/>
      <c r="U1518"/>
      <c r="V1518"/>
      <c r="W1518"/>
      <c r="X1518"/>
      <c r="Y1518"/>
    </row>
    <row r="1519" spans="2:25">
      <c r="B1519"/>
      <c r="C1519"/>
      <c r="D1519"/>
      <c r="E1519"/>
      <c r="F1519"/>
      <c r="G1519"/>
      <c r="H1519"/>
      <c r="R1519"/>
      <c r="S1519"/>
      <c r="T1519"/>
      <c r="U1519"/>
      <c r="V1519"/>
      <c r="W1519"/>
      <c r="X1519"/>
      <c r="Y1519"/>
    </row>
    <row r="1520" spans="2:25">
      <c r="B1520"/>
      <c r="C1520"/>
      <c r="D1520"/>
      <c r="E1520"/>
      <c r="F1520"/>
      <c r="G1520"/>
      <c r="H1520"/>
      <c r="R1520"/>
      <c r="S1520"/>
      <c r="T1520"/>
      <c r="U1520"/>
      <c r="V1520"/>
      <c r="W1520"/>
      <c r="X1520"/>
      <c r="Y1520"/>
    </row>
    <row r="1521" spans="2:25">
      <c r="B1521"/>
      <c r="C1521"/>
      <c r="D1521"/>
      <c r="E1521"/>
      <c r="F1521"/>
      <c r="G1521"/>
      <c r="H1521"/>
      <c r="R1521"/>
      <c r="S1521"/>
      <c r="T1521"/>
      <c r="U1521"/>
      <c r="V1521"/>
      <c r="W1521"/>
      <c r="X1521"/>
      <c r="Y1521"/>
    </row>
    <row r="1522" spans="2:25">
      <c r="B1522"/>
      <c r="C1522"/>
      <c r="D1522"/>
      <c r="E1522"/>
      <c r="F1522"/>
      <c r="G1522"/>
      <c r="H1522"/>
      <c r="R1522"/>
      <c r="S1522"/>
      <c r="T1522"/>
      <c r="U1522"/>
      <c r="V1522"/>
      <c r="W1522"/>
      <c r="X1522"/>
      <c r="Y1522"/>
    </row>
    <row r="1523" spans="2:25">
      <c r="B1523"/>
      <c r="C1523"/>
      <c r="D1523"/>
      <c r="E1523"/>
      <c r="F1523"/>
      <c r="G1523"/>
      <c r="H1523"/>
      <c r="R1523"/>
      <c r="S1523"/>
      <c r="T1523"/>
      <c r="U1523"/>
      <c r="V1523"/>
      <c r="W1523"/>
      <c r="X1523"/>
      <c r="Y1523"/>
    </row>
    <row r="1524" spans="2:25">
      <c r="B1524"/>
      <c r="C1524"/>
      <c r="D1524"/>
      <c r="E1524"/>
      <c r="F1524"/>
      <c r="G1524"/>
      <c r="H1524"/>
      <c r="R1524"/>
      <c r="S1524"/>
      <c r="T1524"/>
      <c r="U1524"/>
      <c r="V1524"/>
      <c r="W1524"/>
      <c r="X1524"/>
      <c r="Y1524"/>
    </row>
    <row r="1525" spans="2:25">
      <c r="B1525"/>
      <c r="C1525"/>
      <c r="D1525"/>
      <c r="E1525"/>
      <c r="F1525"/>
      <c r="G1525"/>
      <c r="H1525"/>
      <c r="R1525"/>
      <c r="S1525"/>
      <c r="T1525"/>
      <c r="U1525"/>
      <c r="V1525"/>
      <c r="W1525"/>
      <c r="X1525"/>
      <c r="Y1525"/>
    </row>
    <row r="1526" spans="2:25">
      <c r="B1526"/>
      <c r="C1526"/>
      <c r="D1526"/>
      <c r="E1526"/>
      <c r="F1526"/>
      <c r="G1526"/>
      <c r="H1526"/>
      <c r="R1526"/>
      <c r="S1526"/>
      <c r="T1526"/>
      <c r="U1526"/>
      <c r="V1526"/>
      <c r="W1526"/>
      <c r="X1526"/>
      <c r="Y1526"/>
    </row>
    <row r="1527" spans="2:25">
      <c r="B1527"/>
      <c r="C1527"/>
      <c r="D1527"/>
      <c r="E1527"/>
      <c r="F1527"/>
      <c r="G1527"/>
      <c r="H1527"/>
      <c r="R1527"/>
      <c r="S1527"/>
      <c r="T1527"/>
      <c r="U1527"/>
      <c r="V1527"/>
      <c r="W1527"/>
      <c r="X1527"/>
      <c r="Y1527"/>
    </row>
    <row r="1528" spans="2:25">
      <c r="B1528"/>
      <c r="C1528"/>
      <c r="D1528"/>
      <c r="E1528"/>
      <c r="F1528"/>
      <c r="G1528"/>
      <c r="H1528"/>
      <c r="R1528"/>
      <c r="S1528"/>
      <c r="T1528"/>
      <c r="U1528"/>
      <c r="V1528"/>
      <c r="W1528"/>
      <c r="X1528"/>
      <c r="Y1528"/>
    </row>
    <row r="1529" spans="2:25">
      <c r="B1529"/>
      <c r="C1529"/>
      <c r="D1529"/>
      <c r="E1529"/>
      <c r="F1529"/>
      <c r="G1529"/>
      <c r="H1529"/>
      <c r="R1529"/>
      <c r="S1529"/>
      <c r="T1529"/>
      <c r="U1529"/>
      <c r="V1529"/>
      <c r="W1529"/>
      <c r="X1529"/>
      <c r="Y1529"/>
    </row>
    <row r="1530" spans="2:25">
      <c r="B1530"/>
      <c r="C1530"/>
      <c r="D1530"/>
      <c r="E1530"/>
      <c r="F1530"/>
      <c r="G1530"/>
      <c r="H1530"/>
      <c r="R1530"/>
      <c r="S1530"/>
      <c r="T1530"/>
      <c r="U1530"/>
      <c r="V1530"/>
      <c r="W1530"/>
      <c r="X1530"/>
      <c r="Y1530"/>
    </row>
    <row r="1531" spans="2:25">
      <c r="B1531"/>
      <c r="C1531"/>
      <c r="D1531"/>
      <c r="E1531"/>
      <c r="F1531"/>
      <c r="G1531"/>
      <c r="H1531"/>
      <c r="R1531"/>
      <c r="S1531"/>
      <c r="T1531"/>
      <c r="U1531"/>
      <c r="V1531"/>
      <c r="W1531"/>
      <c r="X1531"/>
      <c r="Y1531"/>
    </row>
    <row r="1532" spans="2:25">
      <c r="B1532"/>
      <c r="C1532"/>
      <c r="D1532"/>
      <c r="E1532"/>
      <c r="F1532"/>
      <c r="G1532"/>
      <c r="H1532"/>
      <c r="R1532"/>
      <c r="S1532"/>
      <c r="T1532"/>
      <c r="U1532"/>
      <c r="V1532"/>
      <c r="W1532"/>
      <c r="X1532"/>
      <c r="Y1532"/>
    </row>
    <row r="1533" spans="2:25">
      <c r="B1533"/>
      <c r="C1533"/>
      <c r="D1533"/>
      <c r="E1533"/>
      <c r="F1533"/>
      <c r="G1533"/>
      <c r="H1533"/>
      <c r="R1533"/>
      <c r="S1533"/>
      <c r="T1533"/>
      <c r="U1533"/>
      <c r="V1533"/>
      <c r="W1533"/>
      <c r="X1533"/>
      <c r="Y1533"/>
    </row>
    <row r="1534" spans="2:25">
      <c r="B1534"/>
      <c r="C1534"/>
      <c r="D1534"/>
      <c r="E1534"/>
      <c r="F1534"/>
      <c r="G1534"/>
      <c r="H1534"/>
      <c r="R1534"/>
      <c r="S1534"/>
      <c r="T1534"/>
      <c r="U1534"/>
      <c r="V1534"/>
      <c r="W1534"/>
      <c r="X1534"/>
      <c r="Y1534"/>
    </row>
    <row r="1535" spans="2:25">
      <c r="B1535"/>
      <c r="C1535"/>
      <c r="D1535"/>
      <c r="E1535"/>
      <c r="F1535"/>
      <c r="G1535"/>
      <c r="H1535"/>
      <c r="R1535"/>
      <c r="S1535"/>
      <c r="T1535"/>
      <c r="U1535"/>
      <c r="V1535"/>
      <c r="W1535"/>
      <c r="X1535"/>
      <c r="Y1535"/>
    </row>
    <row r="1536" spans="2:25">
      <c r="B1536"/>
      <c r="C1536"/>
      <c r="D1536"/>
      <c r="E1536"/>
      <c r="F1536"/>
      <c r="G1536"/>
      <c r="H1536"/>
      <c r="R1536"/>
      <c r="S1536"/>
      <c r="T1536"/>
      <c r="U1536"/>
      <c r="V1536"/>
      <c r="W1536"/>
      <c r="X1536"/>
      <c r="Y1536"/>
    </row>
    <row r="1537" spans="2:25">
      <c r="B1537"/>
      <c r="C1537"/>
      <c r="D1537"/>
      <c r="E1537"/>
      <c r="F1537"/>
      <c r="G1537"/>
      <c r="H1537"/>
      <c r="R1537"/>
      <c r="S1537"/>
      <c r="T1537"/>
      <c r="U1537"/>
      <c r="V1537"/>
      <c r="W1537"/>
      <c r="X1537"/>
      <c r="Y1537"/>
    </row>
    <row r="1538" spans="2:25">
      <c r="B1538"/>
      <c r="C1538"/>
      <c r="D1538"/>
      <c r="E1538"/>
      <c r="F1538"/>
      <c r="G1538"/>
      <c r="H1538"/>
      <c r="R1538"/>
      <c r="S1538"/>
      <c r="T1538"/>
      <c r="U1538"/>
      <c r="V1538"/>
      <c r="W1538"/>
      <c r="X1538"/>
      <c r="Y1538"/>
    </row>
    <row r="1539" spans="2:25">
      <c r="B1539"/>
      <c r="C1539"/>
      <c r="D1539"/>
      <c r="E1539"/>
      <c r="F1539"/>
      <c r="G1539"/>
      <c r="H1539"/>
      <c r="R1539"/>
      <c r="S1539"/>
      <c r="T1539"/>
      <c r="U1539"/>
      <c r="V1539"/>
      <c r="W1539"/>
      <c r="X1539"/>
      <c r="Y1539"/>
    </row>
    <row r="1540" spans="2:25">
      <c r="B1540"/>
      <c r="C1540"/>
      <c r="D1540"/>
      <c r="E1540"/>
      <c r="F1540"/>
      <c r="G1540"/>
      <c r="H1540"/>
      <c r="R1540"/>
      <c r="S1540"/>
      <c r="T1540"/>
      <c r="U1540"/>
      <c r="V1540"/>
      <c r="W1540"/>
      <c r="X1540"/>
      <c r="Y1540"/>
    </row>
    <row r="1541" spans="2:25">
      <c r="B1541"/>
      <c r="C1541"/>
      <c r="D1541"/>
      <c r="E1541"/>
      <c r="F1541"/>
      <c r="G1541"/>
      <c r="H1541"/>
      <c r="R1541"/>
      <c r="S1541"/>
      <c r="T1541"/>
      <c r="U1541"/>
      <c r="V1541"/>
      <c r="W1541"/>
      <c r="X1541"/>
      <c r="Y1541"/>
    </row>
    <row r="1542" spans="2:25">
      <c r="B1542"/>
      <c r="C1542"/>
      <c r="D1542"/>
      <c r="E1542"/>
      <c r="F1542"/>
      <c r="G1542"/>
      <c r="H1542"/>
      <c r="R1542"/>
      <c r="S1542"/>
      <c r="T1542"/>
      <c r="U1542"/>
      <c r="V1542"/>
      <c r="W1542"/>
      <c r="X1542"/>
      <c r="Y1542"/>
    </row>
    <row r="1543" spans="2:25">
      <c r="B1543"/>
      <c r="C1543"/>
      <c r="D1543"/>
      <c r="E1543"/>
      <c r="F1543"/>
      <c r="G1543"/>
      <c r="H1543"/>
      <c r="R1543"/>
      <c r="S1543"/>
      <c r="T1543"/>
      <c r="U1543"/>
      <c r="V1543"/>
      <c r="W1543"/>
      <c r="X1543"/>
      <c r="Y1543"/>
    </row>
    <row r="1544" spans="2:25">
      <c r="B1544"/>
      <c r="C1544"/>
      <c r="D1544"/>
      <c r="E1544"/>
      <c r="F1544"/>
      <c r="G1544"/>
      <c r="H1544"/>
      <c r="R1544"/>
      <c r="S1544"/>
      <c r="T1544"/>
      <c r="U1544"/>
      <c r="V1544"/>
      <c r="W1544"/>
      <c r="X1544"/>
      <c r="Y1544"/>
    </row>
    <row r="1545" spans="2:25">
      <c r="B1545"/>
      <c r="C1545"/>
      <c r="D1545"/>
      <c r="E1545"/>
      <c r="F1545"/>
      <c r="G1545"/>
      <c r="H1545"/>
      <c r="R1545"/>
      <c r="S1545"/>
      <c r="T1545"/>
      <c r="U1545"/>
      <c r="V1545"/>
      <c r="W1545"/>
      <c r="X1545"/>
      <c r="Y1545"/>
    </row>
    <row r="1546" spans="2:25">
      <c r="B1546"/>
      <c r="C1546"/>
      <c r="D1546"/>
      <c r="E1546"/>
      <c r="F1546"/>
      <c r="G1546"/>
      <c r="H1546"/>
      <c r="R1546"/>
      <c r="S1546"/>
      <c r="T1546"/>
      <c r="U1546"/>
      <c r="V1546"/>
      <c r="W1546"/>
      <c r="X1546"/>
      <c r="Y1546"/>
    </row>
    <row r="1547" spans="2:25">
      <c r="B1547"/>
      <c r="C1547"/>
      <c r="D1547"/>
      <c r="E1547"/>
      <c r="F1547"/>
      <c r="G1547"/>
      <c r="H1547"/>
      <c r="R1547"/>
      <c r="S1547"/>
      <c r="T1547"/>
      <c r="U1547"/>
      <c r="V1547"/>
      <c r="W1547"/>
      <c r="X1547"/>
      <c r="Y1547"/>
    </row>
    <row r="1548" spans="2:25">
      <c r="B1548"/>
      <c r="C1548"/>
      <c r="D1548"/>
      <c r="E1548"/>
      <c r="F1548"/>
      <c r="G1548"/>
      <c r="H1548"/>
      <c r="R1548"/>
      <c r="S1548"/>
      <c r="T1548"/>
      <c r="U1548"/>
      <c r="V1548"/>
      <c r="W1548"/>
      <c r="X1548"/>
      <c r="Y1548"/>
    </row>
    <row r="1549" spans="2:25">
      <c r="B1549"/>
      <c r="C1549"/>
      <c r="D1549"/>
      <c r="E1549"/>
      <c r="F1549"/>
      <c r="G1549"/>
      <c r="H1549"/>
      <c r="R1549"/>
      <c r="S1549"/>
      <c r="T1549"/>
      <c r="U1549"/>
      <c r="V1549"/>
      <c r="W1549"/>
      <c r="X1549"/>
      <c r="Y1549"/>
    </row>
    <row r="1550" spans="2:25">
      <c r="B1550"/>
      <c r="C1550"/>
      <c r="D1550"/>
      <c r="E1550"/>
      <c r="F1550"/>
      <c r="G1550"/>
      <c r="H1550"/>
      <c r="R1550"/>
      <c r="S1550"/>
      <c r="T1550"/>
      <c r="U1550"/>
      <c r="V1550"/>
      <c r="W1550"/>
      <c r="X1550"/>
      <c r="Y1550"/>
    </row>
    <row r="1551" spans="2:25">
      <c r="B1551"/>
      <c r="C1551"/>
      <c r="D1551"/>
      <c r="E1551"/>
      <c r="F1551"/>
      <c r="G1551"/>
      <c r="H1551"/>
      <c r="R1551"/>
      <c r="S1551"/>
      <c r="T1551"/>
      <c r="U1551"/>
      <c r="V1551"/>
      <c r="W1551"/>
      <c r="X1551"/>
      <c r="Y1551"/>
    </row>
    <row r="1552" spans="2:25">
      <c r="B1552"/>
      <c r="C1552"/>
      <c r="D1552"/>
      <c r="E1552"/>
      <c r="F1552"/>
      <c r="G1552"/>
      <c r="H1552"/>
      <c r="R1552"/>
      <c r="S1552"/>
      <c r="T1552"/>
      <c r="U1552"/>
      <c r="V1552"/>
      <c r="W1552"/>
      <c r="X1552"/>
      <c r="Y1552"/>
    </row>
    <row r="1553" spans="2:25">
      <c r="B1553"/>
      <c r="C1553"/>
      <c r="D1553"/>
      <c r="E1553"/>
      <c r="F1553"/>
      <c r="G1553"/>
      <c r="H1553"/>
      <c r="R1553"/>
      <c r="S1553"/>
      <c r="T1553"/>
      <c r="U1553"/>
      <c r="V1553"/>
      <c r="W1553"/>
      <c r="X1553"/>
      <c r="Y1553"/>
    </row>
    <row r="1554" spans="2:25">
      <c r="B1554"/>
      <c r="C1554"/>
      <c r="D1554"/>
      <c r="E1554"/>
      <c r="F1554"/>
      <c r="G1554"/>
      <c r="H1554"/>
      <c r="R1554"/>
      <c r="S1554"/>
      <c r="T1554"/>
      <c r="U1554"/>
      <c r="V1554"/>
      <c r="W1554"/>
      <c r="X1554"/>
      <c r="Y1554"/>
    </row>
    <row r="1555" spans="2:25">
      <c r="B1555"/>
      <c r="C1555"/>
      <c r="D1555"/>
      <c r="E1555"/>
      <c r="F1555"/>
      <c r="G1555"/>
      <c r="H1555"/>
      <c r="R1555"/>
      <c r="S1555"/>
      <c r="T1555"/>
      <c r="U1555"/>
      <c r="V1555"/>
      <c r="W1555"/>
      <c r="X1555"/>
      <c r="Y1555"/>
    </row>
    <row r="1556" spans="2:25">
      <c r="B1556"/>
      <c r="C1556"/>
      <c r="D1556"/>
      <c r="E1556"/>
      <c r="F1556"/>
      <c r="G1556"/>
      <c r="H1556"/>
      <c r="R1556"/>
      <c r="S1556"/>
      <c r="T1556"/>
      <c r="U1556"/>
      <c r="V1556"/>
      <c r="W1556"/>
      <c r="X1556"/>
      <c r="Y1556"/>
    </row>
    <row r="1557" spans="2:25">
      <c r="B1557"/>
      <c r="C1557"/>
      <c r="D1557"/>
      <c r="E1557"/>
      <c r="F1557"/>
      <c r="G1557"/>
      <c r="H1557"/>
      <c r="R1557"/>
      <c r="S1557"/>
      <c r="T1557"/>
      <c r="U1557"/>
      <c r="V1557"/>
      <c r="W1557"/>
      <c r="X1557"/>
      <c r="Y1557"/>
    </row>
    <row r="1558" spans="2:25">
      <c r="B1558"/>
      <c r="C1558"/>
      <c r="D1558"/>
      <c r="E1558"/>
      <c r="F1558"/>
      <c r="G1558"/>
      <c r="H1558"/>
      <c r="R1558"/>
      <c r="S1558"/>
      <c r="T1558"/>
      <c r="U1558"/>
      <c r="V1558"/>
      <c r="W1558"/>
      <c r="X1558"/>
      <c r="Y1558"/>
    </row>
    <row r="1559" spans="2:25">
      <c r="B1559"/>
      <c r="C1559"/>
      <c r="D1559"/>
      <c r="E1559"/>
      <c r="F1559"/>
      <c r="G1559"/>
      <c r="H1559"/>
      <c r="R1559"/>
      <c r="S1559"/>
      <c r="T1559"/>
      <c r="U1559"/>
      <c r="V1559"/>
      <c r="W1559"/>
      <c r="X1559"/>
      <c r="Y1559"/>
    </row>
    <row r="1560" spans="2:25">
      <c r="B1560"/>
      <c r="C1560"/>
      <c r="D1560"/>
      <c r="E1560"/>
      <c r="F1560"/>
      <c r="G1560"/>
      <c r="H1560"/>
      <c r="R1560"/>
      <c r="S1560"/>
      <c r="T1560"/>
      <c r="U1560"/>
      <c r="V1560"/>
      <c r="W1560"/>
      <c r="X1560"/>
      <c r="Y1560"/>
    </row>
    <row r="1561" spans="2:25">
      <c r="B1561"/>
      <c r="C1561"/>
      <c r="D1561"/>
      <c r="E1561"/>
      <c r="F1561"/>
      <c r="G1561"/>
      <c r="H1561"/>
      <c r="R1561"/>
      <c r="S1561"/>
      <c r="T1561"/>
      <c r="U1561"/>
      <c r="V1561"/>
      <c r="W1561"/>
      <c r="X1561"/>
      <c r="Y1561"/>
    </row>
    <row r="1562" spans="2:25">
      <c r="B1562"/>
      <c r="C1562"/>
      <c r="D1562"/>
      <c r="E1562"/>
      <c r="F1562"/>
      <c r="G1562"/>
      <c r="H1562"/>
      <c r="R1562"/>
      <c r="S1562"/>
      <c r="T1562"/>
      <c r="U1562"/>
      <c r="V1562"/>
      <c r="W1562"/>
      <c r="X1562"/>
      <c r="Y1562"/>
    </row>
    <row r="1563" spans="2:25">
      <c r="B1563"/>
      <c r="C1563"/>
      <c r="D1563"/>
      <c r="E1563"/>
      <c r="F1563"/>
      <c r="G1563"/>
      <c r="H1563"/>
      <c r="R1563"/>
      <c r="S1563"/>
      <c r="T1563"/>
      <c r="U1563"/>
      <c r="V1563"/>
      <c r="W1563"/>
      <c r="X1563"/>
      <c r="Y1563"/>
    </row>
    <row r="1564" spans="2:25">
      <c r="B1564"/>
      <c r="C1564"/>
      <c r="D1564"/>
      <c r="E1564"/>
      <c r="F1564"/>
      <c r="G1564"/>
      <c r="H1564"/>
      <c r="R1564"/>
      <c r="S1564"/>
      <c r="T1564"/>
      <c r="U1564"/>
      <c r="V1564"/>
      <c r="W1564"/>
      <c r="X1564"/>
      <c r="Y1564"/>
    </row>
    <row r="1565" spans="2:25">
      <c r="B1565"/>
      <c r="C1565"/>
      <c r="D1565"/>
      <c r="E1565"/>
      <c r="F1565"/>
      <c r="G1565"/>
      <c r="H1565"/>
      <c r="R1565"/>
      <c r="S1565"/>
      <c r="T1565"/>
      <c r="U1565"/>
      <c r="V1565"/>
      <c r="W1565"/>
      <c r="X1565"/>
      <c r="Y1565"/>
    </row>
    <row r="1566" spans="2:25">
      <c r="B1566"/>
      <c r="C1566"/>
      <c r="D1566"/>
      <c r="E1566"/>
      <c r="F1566"/>
      <c r="G1566"/>
      <c r="H1566"/>
      <c r="R1566"/>
      <c r="S1566"/>
      <c r="T1566"/>
      <c r="U1566"/>
      <c r="V1566"/>
      <c r="W1566"/>
      <c r="X1566"/>
      <c r="Y1566"/>
    </row>
    <row r="1567" spans="2:25">
      <c r="B1567"/>
      <c r="C1567"/>
      <c r="D1567"/>
      <c r="E1567"/>
      <c r="F1567"/>
      <c r="G1567"/>
      <c r="H1567"/>
      <c r="R1567"/>
      <c r="S1567"/>
      <c r="T1567"/>
      <c r="U1567"/>
      <c r="V1567"/>
      <c r="W1567"/>
      <c r="X1567"/>
      <c r="Y1567"/>
    </row>
    <row r="1568" spans="2:25">
      <c r="B1568"/>
      <c r="C1568"/>
      <c r="D1568"/>
      <c r="E1568"/>
      <c r="F1568"/>
      <c r="G1568"/>
      <c r="H1568"/>
      <c r="R1568"/>
      <c r="S1568"/>
      <c r="T1568"/>
      <c r="U1568"/>
      <c r="V1568"/>
      <c r="W1568"/>
      <c r="X1568"/>
      <c r="Y1568"/>
    </row>
    <row r="1569" spans="2:25">
      <c r="B1569"/>
      <c r="C1569"/>
      <c r="D1569"/>
      <c r="E1569"/>
      <c r="F1569"/>
      <c r="G1569"/>
      <c r="H1569"/>
      <c r="R1569"/>
      <c r="S1569"/>
      <c r="T1569"/>
      <c r="U1569"/>
      <c r="V1569"/>
      <c r="W1569"/>
      <c r="X1569"/>
      <c r="Y1569"/>
    </row>
    <row r="1570" spans="2:25">
      <c r="B1570"/>
      <c r="C1570"/>
      <c r="D1570"/>
      <c r="E1570"/>
      <c r="F1570"/>
      <c r="G1570"/>
      <c r="H1570"/>
      <c r="R1570"/>
      <c r="S1570"/>
      <c r="T1570"/>
      <c r="U1570"/>
      <c r="V1570"/>
      <c r="W1570"/>
      <c r="X1570"/>
      <c r="Y1570"/>
    </row>
    <row r="1571" spans="2:25">
      <c r="B1571"/>
      <c r="C1571"/>
      <c r="D1571"/>
      <c r="E1571"/>
      <c r="F1571"/>
      <c r="G1571"/>
      <c r="H1571"/>
      <c r="R1571"/>
      <c r="S1571"/>
      <c r="T1571"/>
      <c r="U1571"/>
      <c r="V1571"/>
      <c r="W1571"/>
      <c r="X1571"/>
      <c r="Y1571"/>
    </row>
    <row r="1572" spans="2:25">
      <c r="B1572"/>
      <c r="C1572"/>
      <c r="D1572"/>
      <c r="E1572"/>
      <c r="F1572"/>
      <c r="G1572"/>
      <c r="H1572"/>
      <c r="R1572"/>
      <c r="S1572"/>
      <c r="T1572"/>
      <c r="U1572"/>
      <c r="V1572"/>
      <c r="W1572"/>
      <c r="X1572"/>
      <c r="Y1572"/>
    </row>
    <row r="1573" spans="2:25">
      <c r="B1573"/>
      <c r="C1573"/>
      <c r="D1573"/>
      <c r="E1573"/>
      <c r="F1573"/>
      <c r="G1573"/>
      <c r="H1573"/>
      <c r="R1573"/>
      <c r="S1573"/>
      <c r="T1573"/>
      <c r="U1573"/>
      <c r="V1573"/>
      <c r="W1573"/>
      <c r="X1573"/>
      <c r="Y1573"/>
    </row>
    <row r="1574" spans="2:25">
      <c r="B1574"/>
      <c r="C1574"/>
      <c r="D1574"/>
      <c r="E1574"/>
      <c r="F1574"/>
      <c r="G1574"/>
      <c r="H1574"/>
      <c r="R1574"/>
      <c r="S1574"/>
      <c r="T1574"/>
      <c r="U1574"/>
      <c r="V1574"/>
      <c r="W1574"/>
      <c r="X1574"/>
      <c r="Y1574"/>
    </row>
    <row r="1575" spans="2:25">
      <c r="B1575"/>
      <c r="C1575"/>
      <c r="D1575"/>
      <c r="E1575"/>
      <c r="F1575"/>
      <c r="G1575"/>
      <c r="H1575"/>
      <c r="R1575"/>
      <c r="S1575"/>
      <c r="T1575"/>
      <c r="U1575"/>
      <c r="V1575"/>
      <c r="W1575"/>
      <c r="X1575"/>
      <c r="Y1575"/>
    </row>
    <row r="1576" spans="2:25">
      <c r="B1576"/>
      <c r="C1576"/>
      <c r="D1576"/>
      <c r="E1576"/>
      <c r="F1576"/>
      <c r="G1576"/>
      <c r="H1576"/>
      <c r="R1576"/>
      <c r="S1576"/>
      <c r="T1576"/>
      <c r="U1576"/>
      <c r="V1576"/>
      <c r="W1576"/>
      <c r="X1576"/>
      <c r="Y1576"/>
    </row>
    <row r="1577" spans="2:25">
      <c r="B1577"/>
      <c r="C1577"/>
      <c r="D1577"/>
      <c r="E1577"/>
      <c r="F1577"/>
      <c r="G1577"/>
      <c r="H1577"/>
      <c r="R1577"/>
      <c r="S1577"/>
      <c r="T1577"/>
      <c r="U1577"/>
      <c r="V1577"/>
      <c r="W1577"/>
      <c r="X1577"/>
      <c r="Y1577"/>
    </row>
    <row r="1578" spans="2:25">
      <c r="B1578"/>
      <c r="C1578"/>
      <c r="D1578"/>
      <c r="E1578"/>
      <c r="F1578"/>
      <c r="G1578"/>
      <c r="H1578"/>
      <c r="R1578"/>
      <c r="S1578"/>
      <c r="T1578"/>
      <c r="U1578"/>
      <c r="V1578"/>
      <c r="W1578"/>
      <c r="X1578"/>
      <c r="Y1578"/>
    </row>
    <row r="1579" spans="2:25">
      <c r="B1579"/>
      <c r="C1579"/>
      <c r="D1579"/>
      <c r="E1579"/>
      <c r="F1579"/>
      <c r="G1579"/>
      <c r="H1579"/>
      <c r="R1579"/>
      <c r="S1579"/>
      <c r="T1579"/>
      <c r="U1579"/>
      <c r="V1579"/>
      <c r="W1579"/>
      <c r="X1579"/>
      <c r="Y1579"/>
    </row>
    <row r="1580" spans="2:25">
      <c r="B1580"/>
      <c r="C1580"/>
      <c r="D1580"/>
      <c r="E1580"/>
      <c r="F1580"/>
      <c r="G1580"/>
      <c r="H1580"/>
      <c r="R1580"/>
      <c r="S1580"/>
      <c r="T1580"/>
      <c r="U1580"/>
      <c r="V1580"/>
      <c r="W1580"/>
      <c r="X1580"/>
      <c r="Y1580"/>
    </row>
    <row r="1581" spans="2:25">
      <c r="B1581"/>
      <c r="C1581"/>
      <c r="D1581"/>
      <c r="E1581"/>
      <c r="F1581"/>
      <c r="G1581"/>
      <c r="H1581"/>
      <c r="R1581"/>
      <c r="S1581"/>
      <c r="T1581"/>
      <c r="U1581"/>
      <c r="V1581"/>
      <c r="W1581"/>
      <c r="X1581"/>
      <c r="Y1581"/>
    </row>
    <row r="1582" spans="2:25">
      <c r="B1582"/>
      <c r="C1582"/>
      <c r="D1582"/>
      <c r="E1582"/>
      <c r="F1582"/>
      <c r="G1582"/>
      <c r="H1582"/>
      <c r="R1582"/>
      <c r="S1582"/>
      <c r="T1582"/>
      <c r="U1582"/>
      <c r="V1582"/>
      <c r="W1582"/>
      <c r="X1582"/>
      <c r="Y1582"/>
    </row>
    <row r="1583" spans="2:25">
      <c r="B1583"/>
      <c r="C1583"/>
      <c r="D1583"/>
      <c r="E1583"/>
      <c r="F1583"/>
      <c r="G1583"/>
      <c r="H1583"/>
      <c r="R1583"/>
      <c r="S1583"/>
      <c r="T1583"/>
      <c r="U1583"/>
      <c r="V1583"/>
      <c r="W1583"/>
      <c r="X1583"/>
      <c r="Y1583"/>
    </row>
    <row r="1584" spans="2:25">
      <c r="B1584"/>
      <c r="C1584"/>
      <c r="D1584"/>
      <c r="E1584"/>
      <c r="F1584"/>
      <c r="G1584"/>
      <c r="H1584"/>
      <c r="R1584"/>
      <c r="S1584"/>
      <c r="T1584"/>
      <c r="U1584"/>
      <c r="V1584"/>
      <c r="W1584"/>
      <c r="X1584"/>
      <c r="Y1584"/>
    </row>
    <row r="1585" spans="2:25">
      <c r="B1585"/>
      <c r="C1585"/>
      <c r="D1585"/>
      <c r="E1585"/>
      <c r="F1585"/>
      <c r="G1585"/>
      <c r="H1585"/>
      <c r="R1585"/>
      <c r="S1585"/>
      <c r="T1585"/>
      <c r="U1585"/>
      <c r="V1585"/>
      <c r="W1585"/>
      <c r="X1585"/>
      <c r="Y1585"/>
    </row>
    <row r="1586" spans="2:25">
      <c r="B1586"/>
      <c r="C1586"/>
      <c r="D1586"/>
      <c r="E1586"/>
      <c r="F1586"/>
      <c r="G1586"/>
      <c r="H1586"/>
      <c r="R1586"/>
      <c r="S1586"/>
      <c r="T1586"/>
      <c r="U1586"/>
      <c r="V1586"/>
      <c r="W1586"/>
      <c r="X1586"/>
      <c r="Y1586"/>
    </row>
    <row r="1587" spans="2:25">
      <c r="B1587"/>
      <c r="C1587"/>
      <c r="D1587"/>
      <c r="E1587"/>
      <c r="F1587"/>
      <c r="G1587"/>
      <c r="H1587"/>
      <c r="R1587"/>
      <c r="S1587"/>
      <c r="T1587"/>
      <c r="U1587"/>
      <c r="V1587"/>
      <c r="W1587"/>
      <c r="X1587"/>
      <c r="Y1587"/>
    </row>
    <row r="1588" spans="2:25">
      <c r="B1588"/>
      <c r="C1588"/>
      <c r="D1588"/>
      <c r="E1588"/>
      <c r="F1588"/>
      <c r="G1588"/>
      <c r="H1588"/>
      <c r="R1588"/>
      <c r="S1588"/>
      <c r="T1588"/>
      <c r="U1588"/>
      <c r="V1588"/>
      <c r="W1588"/>
      <c r="X1588"/>
      <c r="Y1588"/>
    </row>
    <row r="1589" spans="2:25">
      <c r="B1589"/>
      <c r="C1589"/>
      <c r="D1589"/>
      <c r="E1589"/>
      <c r="F1589"/>
      <c r="G1589"/>
      <c r="H1589"/>
      <c r="R1589"/>
      <c r="S1589"/>
      <c r="T1589"/>
      <c r="U1589"/>
      <c r="V1589"/>
      <c r="W1589"/>
      <c r="X1589"/>
      <c r="Y1589"/>
    </row>
    <row r="1590" spans="2:25">
      <c r="B1590"/>
      <c r="C1590"/>
      <c r="D1590"/>
      <c r="E1590"/>
      <c r="F1590"/>
      <c r="G1590"/>
      <c r="H1590"/>
      <c r="R1590"/>
      <c r="S1590"/>
      <c r="T1590"/>
      <c r="U1590"/>
      <c r="V1590"/>
      <c r="W1590"/>
      <c r="X1590"/>
      <c r="Y1590"/>
    </row>
    <row r="1591" spans="2:25">
      <c r="B1591"/>
      <c r="C1591"/>
      <c r="D1591"/>
      <c r="E1591"/>
      <c r="F1591"/>
      <c r="G1591"/>
      <c r="H1591"/>
      <c r="R1591"/>
      <c r="S1591"/>
      <c r="T1591"/>
      <c r="U1591"/>
      <c r="V1591"/>
      <c r="W1591"/>
      <c r="X1591"/>
      <c r="Y1591"/>
    </row>
    <row r="1592" spans="2:25">
      <c r="B1592"/>
      <c r="C1592"/>
      <c r="D1592"/>
      <c r="E1592"/>
      <c r="F1592"/>
      <c r="G1592"/>
      <c r="H1592"/>
      <c r="R1592"/>
      <c r="S1592"/>
      <c r="T1592"/>
      <c r="U1592"/>
      <c r="V1592"/>
      <c r="W1592"/>
      <c r="X1592"/>
      <c r="Y1592"/>
    </row>
    <row r="1593" spans="2:25">
      <c r="B1593"/>
      <c r="C1593"/>
      <c r="D1593"/>
      <c r="E1593"/>
      <c r="F1593"/>
      <c r="G1593"/>
      <c r="H1593"/>
      <c r="R1593"/>
      <c r="S1593"/>
      <c r="T1593"/>
      <c r="U1593"/>
      <c r="V1593"/>
      <c r="W1593"/>
      <c r="X1593"/>
      <c r="Y1593"/>
    </row>
    <row r="1594" spans="2:25">
      <c r="B1594"/>
      <c r="C1594"/>
      <c r="D1594"/>
      <c r="E1594"/>
      <c r="F1594"/>
      <c r="G1594"/>
      <c r="H1594"/>
      <c r="R1594"/>
      <c r="S1594"/>
      <c r="T1594"/>
      <c r="U1594"/>
      <c r="V1594"/>
      <c r="W1594"/>
      <c r="X1594"/>
      <c r="Y1594"/>
    </row>
    <row r="1595" spans="2:25">
      <c r="B1595"/>
      <c r="C1595"/>
      <c r="D1595"/>
      <c r="E1595"/>
      <c r="F1595"/>
      <c r="G1595"/>
      <c r="H1595"/>
      <c r="R1595"/>
      <c r="S1595"/>
      <c r="T1595"/>
      <c r="U1595"/>
      <c r="V1595"/>
      <c r="W1595"/>
      <c r="X1595"/>
      <c r="Y1595"/>
    </row>
    <row r="1596" spans="2:25">
      <c r="B1596"/>
      <c r="C1596"/>
      <c r="D1596"/>
      <c r="E1596"/>
      <c r="F1596"/>
      <c r="G1596"/>
      <c r="H1596"/>
      <c r="R1596"/>
      <c r="S1596"/>
      <c r="T1596"/>
      <c r="U1596"/>
      <c r="V1596"/>
      <c r="W1596"/>
      <c r="X1596"/>
      <c r="Y1596"/>
    </row>
    <row r="1597" spans="2:25">
      <c r="B1597"/>
      <c r="C1597"/>
      <c r="D1597"/>
      <c r="E1597"/>
      <c r="F1597"/>
      <c r="G1597"/>
      <c r="H1597"/>
      <c r="R1597"/>
      <c r="S1597"/>
      <c r="T1597"/>
      <c r="U1597"/>
      <c r="V1597"/>
      <c r="W1597"/>
      <c r="X1597"/>
      <c r="Y1597"/>
    </row>
    <row r="1598" spans="2:25">
      <c r="B1598"/>
      <c r="C1598"/>
      <c r="D1598"/>
      <c r="E1598"/>
      <c r="F1598"/>
      <c r="G1598"/>
      <c r="H1598"/>
      <c r="R1598"/>
      <c r="S1598"/>
      <c r="T1598"/>
      <c r="U1598"/>
      <c r="V1598"/>
      <c r="W1598"/>
      <c r="X1598"/>
      <c r="Y1598"/>
    </row>
    <row r="1599" spans="2:25">
      <c r="B1599"/>
      <c r="C1599"/>
      <c r="D1599"/>
      <c r="E1599"/>
      <c r="F1599"/>
      <c r="G1599"/>
      <c r="H1599"/>
      <c r="R1599"/>
      <c r="S1599"/>
      <c r="T1599"/>
      <c r="U1599"/>
      <c r="V1599"/>
      <c r="W1599"/>
      <c r="X1599"/>
      <c r="Y1599"/>
    </row>
    <row r="1600" spans="2:25">
      <c r="B1600"/>
      <c r="C1600"/>
      <c r="D1600"/>
      <c r="E1600"/>
      <c r="F1600"/>
      <c r="G1600"/>
      <c r="H1600"/>
      <c r="R1600"/>
      <c r="S1600"/>
      <c r="T1600"/>
      <c r="U1600"/>
      <c r="V1600"/>
      <c r="W1600"/>
      <c r="X1600"/>
      <c r="Y1600"/>
    </row>
    <row r="1601" spans="2:25">
      <c r="B1601"/>
      <c r="C1601"/>
      <c r="D1601"/>
      <c r="E1601"/>
      <c r="F1601"/>
      <c r="G1601"/>
      <c r="H1601"/>
      <c r="R1601"/>
      <c r="S1601"/>
      <c r="T1601"/>
      <c r="U1601"/>
      <c r="V1601"/>
      <c r="W1601"/>
      <c r="X1601"/>
      <c r="Y1601"/>
    </row>
    <row r="1602" spans="2:25">
      <c r="B1602"/>
      <c r="C1602"/>
      <c r="D1602"/>
      <c r="E1602"/>
      <c r="F1602"/>
      <c r="G1602"/>
      <c r="H1602"/>
      <c r="R1602"/>
      <c r="S1602"/>
      <c r="T1602"/>
      <c r="U1602"/>
      <c r="V1602"/>
      <c r="W1602"/>
      <c r="X1602"/>
      <c r="Y1602"/>
    </row>
    <row r="1603" spans="2:25">
      <c r="B1603"/>
      <c r="C1603"/>
      <c r="D1603"/>
      <c r="E1603"/>
      <c r="F1603"/>
      <c r="G1603"/>
      <c r="H1603"/>
      <c r="R1603"/>
      <c r="S1603"/>
      <c r="T1603"/>
      <c r="U1603"/>
      <c r="V1603"/>
      <c r="W1603"/>
      <c r="X1603"/>
      <c r="Y1603"/>
    </row>
    <row r="1604" spans="2:25">
      <c r="B1604"/>
      <c r="C1604"/>
      <c r="D1604"/>
      <c r="E1604"/>
      <c r="F1604"/>
      <c r="G1604"/>
      <c r="H1604"/>
      <c r="R1604"/>
      <c r="S1604"/>
      <c r="T1604"/>
      <c r="U1604"/>
      <c r="V1604"/>
      <c r="W1604"/>
      <c r="X1604"/>
      <c r="Y1604"/>
    </row>
    <row r="1605" spans="2:25">
      <c r="B1605"/>
      <c r="C1605"/>
      <c r="D1605"/>
      <c r="E1605"/>
      <c r="F1605"/>
      <c r="G1605"/>
      <c r="H1605"/>
      <c r="R1605"/>
      <c r="S1605"/>
      <c r="T1605"/>
      <c r="U1605"/>
      <c r="V1605"/>
      <c r="W1605"/>
      <c r="X1605"/>
      <c r="Y1605"/>
    </row>
    <row r="1606" spans="2:25">
      <c r="B1606"/>
      <c r="C1606"/>
      <c r="D1606"/>
      <c r="E1606"/>
      <c r="F1606"/>
      <c r="G1606"/>
      <c r="H1606"/>
      <c r="R1606"/>
      <c r="S1606"/>
      <c r="T1606"/>
      <c r="U1606"/>
      <c r="V1606"/>
      <c r="W1606"/>
      <c r="X1606"/>
      <c r="Y1606"/>
    </row>
    <row r="1607" spans="2:25">
      <c r="B1607"/>
      <c r="C1607"/>
      <c r="D1607"/>
      <c r="E1607"/>
      <c r="F1607"/>
      <c r="G1607"/>
      <c r="H1607"/>
      <c r="R1607"/>
      <c r="S1607"/>
      <c r="T1607"/>
      <c r="U1607"/>
      <c r="V1607"/>
      <c r="W1607"/>
      <c r="X1607"/>
      <c r="Y1607"/>
    </row>
    <row r="1608" spans="2:25">
      <c r="B1608"/>
      <c r="C1608"/>
      <c r="D1608"/>
      <c r="E1608"/>
      <c r="F1608"/>
      <c r="G1608"/>
      <c r="H1608"/>
      <c r="R1608"/>
      <c r="S1608"/>
      <c r="T1608"/>
      <c r="U1608"/>
      <c r="V1608"/>
      <c r="W1608"/>
      <c r="X1608"/>
      <c r="Y1608"/>
    </row>
    <row r="1609" spans="2:25">
      <c r="B1609"/>
      <c r="C1609"/>
      <c r="D1609"/>
      <c r="E1609"/>
      <c r="F1609"/>
      <c r="G1609"/>
      <c r="H1609"/>
      <c r="R1609"/>
      <c r="S1609"/>
      <c r="T1609"/>
      <c r="U1609"/>
      <c r="V1609"/>
      <c r="W1609"/>
      <c r="X1609"/>
      <c r="Y1609"/>
    </row>
    <row r="1610" spans="2:25">
      <c r="B1610"/>
      <c r="C1610"/>
      <c r="D1610"/>
      <c r="E1610"/>
      <c r="F1610"/>
      <c r="G1610"/>
      <c r="H1610"/>
      <c r="R1610"/>
      <c r="S1610"/>
      <c r="T1610"/>
      <c r="U1610"/>
      <c r="V1610"/>
      <c r="W1610"/>
      <c r="X1610"/>
      <c r="Y1610"/>
    </row>
    <row r="1611" spans="2:25">
      <c r="B1611"/>
      <c r="C1611"/>
      <c r="D1611"/>
      <c r="E1611"/>
      <c r="F1611"/>
      <c r="G1611"/>
      <c r="H1611"/>
      <c r="R1611"/>
      <c r="S1611"/>
      <c r="T1611"/>
      <c r="U1611"/>
      <c r="V1611"/>
      <c r="W1611"/>
      <c r="X1611"/>
      <c r="Y1611"/>
    </row>
    <row r="1612" spans="2:25">
      <c r="B1612"/>
      <c r="C1612"/>
      <c r="D1612"/>
      <c r="E1612"/>
      <c r="F1612"/>
      <c r="G1612"/>
      <c r="H1612"/>
      <c r="R1612"/>
      <c r="S1612"/>
      <c r="T1612"/>
      <c r="U1612"/>
      <c r="V1612"/>
      <c r="W1612"/>
      <c r="X1612"/>
      <c r="Y1612"/>
    </row>
    <row r="1613" spans="2:25">
      <c r="B1613"/>
      <c r="C1613"/>
      <c r="D1613"/>
      <c r="E1613"/>
      <c r="F1613"/>
      <c r="G1613"/>
      <c r="H1613"/>
      <c r="R1613"/>
      <c r="S1613"/>
      <c r="T1613"/>
      <c r="U1613"/>
      <c r="V1613"/>
      <c r="W1613"/>
      <c r="X1613"/>
      <c r="Y1613"/>
    </row>
    <row r="1614" spans="2:25">
      <c r="B1614"/>
      <c r="C1614"/>
      <c r="D1614"/>
      <c r="E1614"/>
      <c r="F1614"/>
      <c r="G1614"/>
      <c r="H1614"/>
      <c r="R1614"/>
      <c r="S1614"/>
      <c r="T1614"/>
      <c r="U1614"/>
      <c r="V1614"/>
      <c r="W1614"/>
      <c r="X1614"/>
      <c r="Y1614"/>
    </row>
    <row r="1615" spans="2:25">
      <c r="B1615"/>
      <c r="C1615"/>
      <c r="D1615"/>
      <c r="E1615"/>
      <c r="F1615"/>
      <c r="G1615"/>
      <c r="H1615"/>
      <c r="R1615"/>
      <c r="S1615"/>
      <c r="T1615"/>
      <c r="U1615"/>
      <c r="V1615"/>
      <c r="W1615"/>
      <c r="X1615"/>
      <c r="Y1615"/>
    </row>
    <row r="1616" spans="2:25">
      <c r="B1616"/>
      <c r="C1616"/>
      <c r="D1616"/>
      <c r="E1616"/>
      <c r="F1616"/>
      <c r="G1616"/>
      <c r="H1616"/>
      <c r="R1616"/>
      <c r="S1616"/>
      <c r="T1616"/>
      <c r="U1616"/>
      <c r="V1616"/>
      <c r="W1616"/>
      <c r="X1616"/>
      <c r="Y1616"/>
    </row>
    <row r="1617" spans="2:25">
      <c r="B1617"/>
      <c r="C1617"/>
      <c r="D1617"/>
      <c r="E1617"/>
      <c r="F1617"/>
      <c r="G1617"/>
      <c r="H1617"/>
      <c r="R1617"/>
      <c r="S1617"/>
      <c r="T1617"/>
      <c r="U1617"/>
      <c r="V1617"/>
      <c r="W1617"/>
      <c r="X1617"/>
      <c r="Y1617"/>
    </row>
    <row r="1618" spans="2:25">
      <c r="B1618"/>
      <c r="C1618"/>
      <c r="D1618"/>
      <c r="E1618"/>
      <c r="F1618"/>
      <c r="G1618"/>
      <c r="H1618"/>
      <c r="R1618"/>
      <c r="S1618"/>
      <c r="T1618"/>
      <c r="U1618"/>
      <c r="V1618"/>
      <c r="W1618"/>
      <c r="X1618"/>
      <c r="Y1618"/>
    </row>
    <row r="1619" spans="2:25">
      <c r="B1619"/>
      <c r="C1619"/>
      <c r="D1619"/>
      <c r="E1619"/>
      <c r="F1619"/>
      <c r="G1619"/>
      <c r="H1619"/>
      <c r="R1619"/>
      <c r="S1619"/>
      <c r="T1619"/>
      <c r="U1619"/>
      <c r="V1619"/>
      <c r="W1619"/>
      <c r="X1619"/>
      <c r="Y1619"/>
    </row>
    <row r="1620" spans="2:25">
      <c r="B1620"/>
      <c r="C1620"/>
      <c r="D1620"/>
      <c r="E1620"/>
      <c r="F1620"/>
      <c r="G1620"/>
      <c r="H1620"/>
      <c r="R1620"/>
      <c r="S1620"/>
      <c r="T1620"/>
      <c r="U1620"/>
      <c r="V1620"/>
      <c r="W1620"/>
      <c r="X1620"/>
      <c r="Y1620"/>
    </row>
    <row r="1621" spans="2:25">
      <c r="B1621"/>
      <c r="C1621"/>
      <c r="D1621"/>
      <c r="E1621"/>
      <c r="F1621"/>
      <c r="G1621"/>
      <c r="H1621"/>
      <c r="R1621"/>
      <c r="S1621"/>
      <c r="T1621"/>
      <c r="U1621"/>
      <c r="V1621"/>
      <c r="W1621"/>
      <c r="X1621"/>
      <c r="Y1621"/>
    </row>
    <row r="1622" spans="2:25">
      <c r="B1622"/>
      <c r="C1622"/>
      <c r="D1622"/>
      <c r="E1622"/>
      <c r="F1622"/>
      <c r="G1622"/>
      <c r="H1622"/>
      <c r="R1622"/>
      <c r="S1622"/>
      <c r="T1622"/>
      <c r="U1622"/>
      <c r="V1622"/>
      <c r="W1622"/>
      <c r="X1622"/>
      <c r="Y1622"/>
    </row>
    <row r="1623" spans="2:25">
      <c r="B1623"/>
      <c r="C1623"/>
      <c r="D1623"/>
      <c r="E1623"/>
      <c r="F1623"/>
      <c r="G1623"/>
      <c r="H1623"/>
      <c r="R1623"/>
      <c r="S1623"/>
      <c r="T1623"/>
      <c r="U1623"/>
      <c r="V1623"/>
      <c r="W1623"/>
      <c r="X1623"/>
      <c r="Y1623"/>
    </row>
    <row r="1624" spans="2:25">
      <c r="B1624"/>
      <c r="C1624"/>
      <c r="D1624"/>
      <c r="E1624"/>
      <c r="F1624"/>
      <c r="G1624"/>
      <c r="H1624"/>
      <c r="R1624"/>
      <c r="S1624"/>
      <c r="T1624"/>
      <c r="U1624"/>
      <c r="V1624"/>
      <c r="W1624"/>
      <c r="X1624"/>
      <c r="Y1624"/>
    </row>
    <row r="1625" spans="2:25">
      <c r="B1625"/>
      <c r="C1625"/>
      <c r="D1625"/>
      <c r="E1625"/>
      <c r="F1625"/>
      <c r="G1625"/>
      <c r="H1625"/>
      <c r="R1625"/>
      <c r="S1625"/>
      <c r="T1625"/>
      <c r="U1625"/>
      <c r="V1625"/>
      <c r="W1625"/>
      <c r="X1625"/>
      <c r="Y1625"/>
    </row>
    <row r="1626" spans="2:25">
      <c r="B1626"/>
      <c r="C1626"/>
      <c r="D1626"/>
      <c r="E1626"/>
      <c r="F1626"/>
      <c r="G1626"/>
      <c r="H1626"/>
      <c r="R1626"/>
      <c r="S1626"/>
      <c r="T1626"/>
      <c r="U1626"/>
      <c r="V1626"/>
      <c r="W1626"/>
      <c r="X1626"/>
      <c r="Y1626"/>
    </row>
    <row r="1627" spans="2:25">
      <c r="B1627"/>
      <c r="C1627"/>
      <c r="D1627"/>
      <c r="E1627"/>
      <c r="F1627"/>
      <c r="G1627"/>
      <c r="H1627"/>
      <c r="R1627"/>
      <c r="S1627"/>
      <c r="T1627"/>
      <c r="U1627"/>
      <c r="V1627"/>
      <c r="W1627"/>
      <c r="X1627"/>
      <c r="Y1627"/>
    </row>
    <row r="1628" spans="2:25">
      <c r="B1628"/>
      <c r="C1628"/>
      <c r="D1628"/>
      <c r="E1628"/>
      <c r="F1628"/>
      <c r="G1628"/>
      <c r="H1628"/>
      <c r="R1628"/>
      <c r="S1628"/>
      <c r="T1628"/>
      <c r="U1628"/>
      <c r="V1628"/>
      <c r="W1628"/>
      <c r="X1628"/>
      <c r="Y1628"/>
    </row>
    <row r="1629" spans="2:25">
      <c r="B1629"/>
      <c r="C1629"/>
      <c r="D1629"/>
      <c r="E1629"/>
      <c r="F1629"/>
      <c r="G1629"/>
      <c r="H1629"/>
      <c r="R1629"/>
      <c r="S1629"/>
      <c r="T1629"/>
      <c r="U1629"/>
      <c r="V1629"/>
      <c r="W1629"/>
      <c r="X1629"/>
      <c r="Y1629"/>
    </row>
    <row r="1630" spans="2:25">
      <c r="B1630"/>
      <c r="C1630"/>
      <c r="D1630"/>
      <c r="E1630"/>
      <c r="F1630"/>
      <c r="G1630"/>
      <c r="H1630"/>
      <c r="R1630"/>
      <c r="S1630"/>
      <c r="T1630"/>
      <c r="U1630"/>
      <c r="V1630"/>
      <c r="W1630"/>
      <c r="X1630"/>
      <c r="Y1630"/>
    </row>
    <row r="1631" spans="2:25">
      <c r="B1631"/>
      <c r="C1631"/>
      <c r="D1631"/>
      <c r="E1631"/>
      <c r="F1631"/>
      <c r="G1631"/>
      <c r="H1631"/>
      <c r="R1631"/>
      <c r="S1631"/>
      <c r="T1631"/>
      <c r="U1631"/>
      <c r="V1631"/>
      <c r="W1631"/>
      <c r="X1631"/>
      <c r="Y1631"/>
    </row>
    <row r="1632" spans="2:25">
      <c r="B1632"/>
      <c r="C1632"/>
      <c r="D1632"/>
      <c r="E1632"/>
      <c r="F1632"/>
      <c r="G1632"/>
      <c r="H1632"/>
      <c r="R1632"/>
      <c r="S1632"/>
      <c r="T1632"/>
      <c r="U1632"/>
      <c r="V1632"/>
      <c r="W1632"/>
      <c r="X1632"/>
      <c r="Y1632"/>
    </row>
    <row r="1633" spans="2:25">
      <c r="B1633"/>
      <c r="C1633"/>
      <c r="D1633"/>
      <c r="E1633"/>
      <c r="F1633"/>
      <c r="G1633"/>
      <c r="H1633"/>
      <c r="R1633"/>
      <c r="S1633"/>
      <c r="T1633"/>
      <c r="U1633"/>
      <c r="V1633"/>
      <c r="W1633"/>
      <c r="X1633"/>
      <c r="Y1633"/>
    </row>
    <row r="1634" spans="2:25">
      <c r="B1634"/>
      <c r="C1634"/>
      <c r="D1634"/>
      <c r="E1634"/>
      <c r="F1634"/>
      <c r="G1634"/>
      <c r="H1634"/>
      <c r="R1634"/>
      <c r="S1634"/>
      <c r="T1634"/>
      <c r="U1634"/>
      <c r="V1634"/>
      <c r="W1634"/>
      <c r="X1634"/>
      <c r="Y1634"/>
    </row>
    <row r="1635" spans="2:25">
      <c r="B1635"/>
      <c r="C1635"/>
      <c r="D1635"/>
      <c r="E1635"/>
      <c r="F1635"/>
      <c r="G1635"/>
      <c r="H1635"/>
      <c r="R1635"/>
      <c r="S1635"/>
      <c r="T1635"/>
      <c r="U1635"/>
      <c r="V1635"/>
      <c r="W1635"/>
      <c r="X1635"/>
      <c r="Y1635"/>
    </row>
    <row r="1636" spans="2:25">
      <c r="B1636"/>
      <c r="C1636"/>
      <c r="D1636"/>
      <c r="E1636"/>
      <c r="F1636"/>
      <c r="G1636"/>
      <c r="H1636"/>
      <c r="R1636"/>
      <c r="S1636"/>
      <c r="T1636"/>
      <c r="U1636"/>
      <c r="V1636"/>
      <c r="W1636"/>
      <c r="X1636"/>
      <c r="Y1636"/>
    </row>
    <row r="1637" spans="2:25">
      <c r="B1637"/>
      <c r="C1637"/>
      <c r="D1637"/>
      <c r="E1637"/>
      <c r="F1637"/>
      <c r="G1637"/>
      <c r="H1637"/>
      <c r="R1637"/>
      <c r="S1637"/>
      <c r="T1637"/>
      <c r="U1637"/>
      <c r="V1637"/>
      <c r="W1637"/>
      <c r="X1637"/>
      <c r="Y1637"/>
    </row>
    <row r="1638" spans="2:25">
      <c r="B1638"/>
      <c r="C1638"/>
      <c r="D1638"/>
      <c r="E1638"/>
      <c r="F1638"/>
      <c r="G1638"/>
      <c r="H1638"/>
      <c r="R1638"/>
      <c r="S1638"/>
      <c r="T1638"/>
      <c r="U1638"/>
      <c r="V1638"/>
      <c r="W1638"/>
      <c r="X1638"/>
      <c r="Y1638"/>
    </row>
    <row r="1639" spans="2:25">
      <c r="B1639"/>
      <c r="C1639"/>
      <c r="D1639"/>
      <c r="E1639"/>
      <c r="F1639"/>
      <c r="G1639"/>
      <c r="H1639"/>
      <c r="R1639"/>
      <c r="S1639"/>
      <c r="T1639"/>
      <c r="U1639"/>
      <c r="V1639"/>
      <c r="W1639"/>
      <c r="X1639"/>
      <c r="Y1639"/>
    </row>
    <row r="1640" spans="2:25">
      <c r="B1640"/>
      <c r="C1640"/>
      <c r="D1640"/>
      <c r="E1640"/>
      <c r="F1640"/>
      <c r="G1640"/>
      <c r="H1640"/>
      <c r="R1640"/>
      <c r="S1640"/>
      <c r="T1640"/>
      <c r="U1640"/>
      <c r="V1640"/>
      <c r="W1640"/>
      <c r="X1640"/>
      <c r="Y1640"/>
    </row>
    <row r="1641" spans="2:25">
      <c r="B1641"/>
      <c r="C1641"/>
      <c r="D1641"/>
      <c r="E1641"/>
      <c r="F1641"/>
      <c r="G1641"/>
      <c r="H1641"/>
      <c r="R1641"/>
      <c r="S1641"/>
      <c r="T1641"/>
      <c r="U1641"/>
      <c r="V1641"/>
      <c r="W1641"/>
      <c r="X1641"/>
      <c r="Y1641"/>
    </row>
    <row r="1642" spans="2:25">
      <c r="B1642"/>
      <c r="C1642"/>
      <c r="D1642"/>
      <c r="E1642"/>
      <c r="F1642"/>
      <c r="G1642"/>
      <c r="H1642"/>
      <c r="R1642"/>
      <c r="S1642"/>
      <c r="T1642"/>
      <c r="U1642"/>
      <c r="V1642"/>
      <c r="W1642"/>
      <c r="X1642"/>
      <c r="Y1642"/>
    </row>
    <row r="1643" spans="2:25">
      <c r="B1643"/>
      <c r="C1643"/>
      <c r="D1643"/>
      <c r="E1643"/>
      <c r="F1643"/>
      <c r="G1643"/>
      <c r="H1643"/>
      <c r="R1643"/>
      <c r="S1643"/>
      <c r="T1643"/>
      <c r="U1643"/>
      <c r="V1643"/>
      <c r="W1643"/>
      <c r="X1643"/>
      <c r="Y1643"/>
    </row>
    <row r="1644" spans="2:25">
      <c r="B1644"/>
      <c r="C1644"/>
      <c r="D1644"/>
      <c r="E1644"/>
      <c r="F1644"/>
      <c r="G1644"/>
      <c r="H1644"/>
      <c r="R1644"/>
      <c r="S1644"/>
      <c r="T1644"/>
      <c r="U1644"/>
      <c r="V1644"/>
      <c r="W1644"/>
      <c r="X1644"/>
      <c r="Y1644"/>
    </row>
    <row r="1645" spans="2:25">
      <c r="B1645"/>
      <c r="C1645"/>
      <c r="D1645"/>
      <c r="E1645"/>
      <c r="F1645"/>
      <c r="G1645"/>
      <c r="H1645"/>
      <c r="R1645"/>
      <c r="S1645"/>
      <c r="T1645"/>
      <c r="U1645"/>
      <c r="V1645"/>
      <c r="W1645"/>
      <c r="X1645"/>
      <c r="Y1645"/>
    </row>
    <row r="1646" spans="2:25">
      <c r="B1646"/>
      <c r="C1646"/>
      <c r="D1646"/>
      <c r="E1646"/>
      <c r="F1646"/>
      <c r="G1646"/>
      <c r="H1646"/>
      <c r="R1646"/>
      <c r="S1646"/>
      <c r="T1646"/>
      <c r="U1646"/>
      <c r="V1646"/>
      <c r="W1646"/>
      <c r="X1646"/>
      <c r="Y1646"/>
    </row>
    <row r="1647" spans="2:25">
      <c r="B1647"/>
      <c r="C1647"/>
      <c r="D1647"/>
      <c r="E1647"/>
      <c r="F1647"/>
      <c r="G1647"/>
      <c r="H1647"/>
      <c r="R1647"/>
      <c r="S1647"/>
      <c r="T1647"/>
      <c r="U1647"/>
      <c r="V1647"/>
      <c r="W1647"/>
      <c r="X1647"/>
      <c r="Y1647"/>
    </row>
    <row r="1648" spans="2:25">
      <c r="B1648"/>
      <c r="C1648"/>
      <c r="D1648"/>
      <c r="E1648"/>
      <c r="F1648"/>
      <c r="G1648"/>
      <c r="H1648"/>
      <c r="R1648"/>
      <c r="S1648"/>
      <c r="T1648"/>
      <c r="U1648"/>
      <c r="V1648"/>
      <c r="W1648"/>
      <c r="X1648"/>
      <c r="Y1648"/>
    </row>
    <row r="1649" spans="2:25">
      <c r="B1649"/>
      <c r="C1649"/>
      <c r="D1649"/>
      <c r="E1649"/>
      <c r="F1649"/>
      <c r="G1649"/>
      <c r="H1649"/>
      <c r="R1649"/>
      <c r="S1649"/>
      <c r="T1649"/>
      <c r="U1649"/>
      <c r="V1649"/>
      <c r="W1649"/>
      <c r="X1649"/>
      <c r="Y1649"/>
    </row>
    <row r="1650" spans="2:25">
      <c r="B1650"/>
      <c r="C1650"/>
      <c r="D1650"/>
      <c r="E1650"/>
      <c r="F1650"/>
      <c r="G1650"/>
      <c r="H1650"/>
      <c r="R1650"/>
      <c r="S1650"/>
      <c r="T1650"/>
      <c r="U1650"/>
      <c r="V1650"/>
      <c r="W1650"/>
      <c r="X1650"/>
      <c r="Y1650"/>
    </row>
    <row r="1651" spans="2:25">
      <c r="B1651"/>
      <c r="C1651"/>
      <c r="D1651"/>
      <c r="E1651"/>
      <c r="F1651"/>
      <c r="G1651"/>
      <c r="H1651"/>
      <c r="R1651"/>
      <c r="S1651"/>
      <c r="T1651"/>
      <c r="U1651"/>
      <c r="V1651"/>
      <c r="W1651"/>
      <c r="X1651"/>
      <c r="Y1651"/>
    </row>
    <row r="1652" spans="2:25">
      <c r="B1652"/>
      <c r="C1652"/>
      <c r="D1652"/>
      <c r="E1652"/>
      <c r="F1652"/>
      <c r="G1652"/>
      <c r="H1652"/>
      <c r="R1652"/>
      <c r="S1652"/>
      <c r="T1652"/>
      <c r="U1652"/>
      <c r="V1652"/>
      <c r="W1652"/>
      <c r="X1652"/>
      <c r="Y1652"/>
    </row>
    <row r="1653" spans="2:25">
      <c r="B1653"/>
      <c r="C1653"/>
      <c r="D1653"/>
      <c r="E1653"/>
      <c r="F1653"/>
      <c r="G1653"/>
      <c r="H1653"/>
      <c r="R1653"/>
      <c r="S1653"/>
      <c r="T1653"/>
      <c r="U1653"/>
      <c r="V1653"/>
      <c r="W1653"/>
      <c r="X1653"/>
      <c r="Y1653"/>
    </row>
    <row r="1654" spans="2:25">
      <c r="B1654"/>
      <c r="C1654"/>
      <c r="D1654"/>
      <c r="E1654"/>
      <c r="F1654"/>
      <c r="G1654"/>
      <c r="H1654"/>
      <c r="R1654"/>
      <c r="S1654"/>
      <c r="T1654"/>
      <c r="U1654"/>
      <c r="V1654"/>
      <c r="W1654"/>
      <c r="X1654"/>
      <c r="Y1654"/>
    </row>
    <row r="1655" spans="2:25">
      <c r="B1655"/>
      <c r="C1655"/>
      <c r="D1655"/>
      <c r="E1655"/>
      <c r="F1655"/>
      <c r="G1655"/>
      <c r="H1655"/>
      <c r="R1655"/>
      <c r="S1655"/>
      <c r="T1655"/>
      <c r="U1655"/>
      <c r="V1655"/>
      <c r="W1655"/>
      <c r="X1655"/>
      <c r="Y1655"/>
    </row>
    <row r="1656" spans="2:25">
      <c r="B1656"/>
      <c r="C1656"/>
      <c r="D1656"/>
      <c r="E1656"/>
      <c r="F1656"/>
      <c r="G1656"/>
      <c r="H1656"/>
      <c r="R1656"/>
      <c r="S1656"/>
      <c r="T1656"/>
      <c r="U1656"/>
      <c r="V1656"/>
      <c r="W1656"/>
      <c r="X1656"/>
      <c r="Y1656"/>
    </row>
    <row r="1657" spans="2:25">
      <c r="B1657"/>
      <c r="C1657"/>
      <c r="D1657"/>
      <c r="E1657"/>
      <c r="F1657"/>
      <c r="G1657"/>
      <c r="H1657"/>
      <c r="R1657"/>
      <c r="S1657"/>
      <c r="T1657"/>
      <c r="U1657"/>
      <c r="V1657"/>
      <c r="W1657"/>
      <c r="X1657"/>
      <c r="Y1657"/>
    </row>
    <row r="1658" spans="2:25">
      <c r="B1658"/>
      <c r="C1658"/>
      <c r="D1658"/>
      <c r="E1658"/>
      <c r="F1658"/>
      <c r="G1658"/>
      <c r="H1658"/>
      <c r="R1658"/>
      <c r="S1658"/>
      <c r="T1658"/>
      <c r="U1658"/>
      <c r="V1658"/>
      <c r="W1658"/>
      <c r="X1658"/>
      <c r="Y1658"/>
    </row>
    <row r="1659" spans="2:25">
      <c r="B1659"/>
      <c r="C1659"/>
      <c r="D1659"/>
      <c r="E1659"/>
      <c r="F1659"/>
      <c r="G1659"/>
      <c r="H1659"/>
      <c r="R1659"/>
      <c r="S1659"/>
      <c r="T1659"/>
      <c r="U1659"/>
      <c r="V1659"/>
      <c r="W1659"/>
      <c r="X1659"/>
      <c r="Y1659"/>
    </row>
    <row r="1660" spans="2:25">
      <c r="B1660"/>
      <c r="C1660"/>
      <c r="D1660"/>
      <c r="E1660"/>
      <c r="F1660"/>
      <c r="G1660"/>
      <c r="H1660"/>
      <c r="R1660"/>
      <c r="S1660"/>
      <c r="T1660"/>
      <c r="U1660"/>
      <c r="V1660"/>
      <c r="W1660"/>
      <c r="X1660"/>
      <c r="Y1660"/>
    </row>
    <row r="1661" spans="2:25">
      <c r="B1661"/>
      <c r="C1661"/>
      <c r="D1661"/>
      <c r="E1661"/>
      <c r="F1661"/>
      <c r="G1661"/>
      <c r="H1661"/>
      <c r="R1661"/>
      <c r="S1661"/>
      <c r="T1661"/>
      <c r="U1661"/>
      <c r="V1661"/>
      <c r="W1661"/>
      <c r="X1661"/>
      <c r="Y1661"/>
    </row>
    <row r="1662" spans="2:25">
      <c r="B1662"/>
      <c r="C1662"/>
      <c r="D1662"/>
      <c r="E1662"/>
      <c r="F1662"/>
      <c r="G1662"/>
      <c r="H1662"/>
      <c r="R1662"/>
      <c r="S1662"/>
      <c r="T1662"/>
      <c r="U1662"/>
      <c r="V1662"/>
      <c r="W1662"/>
      <c r="X1662"/>
      <c r="Y1662"/>
    </row>
    <row r="1663" spans="2:25">
      <c r="B1663"/>
      <c r="C1663"/>
      <c r="D1663"/>
      <c r="E1663"/>
      <c r="F1663"/>
      <c r="G1663"/>
      <c r="H1663"/>
      <c r="R1663"/>
      <c r="S1663"/>
      <c r="T1663"/>
      <c r="U1663"/>
      <c r="V1663"/>
      <c r="W1663"/>
      <c r="X1663"/>
      <c r="Y1663"/>
    </row>
    <row r="1664" spans="2:25">
      <c r="B1664"/>
      <c r="C1664"/>
      <c r="D1664"/>
      <c r="E1664"/>
      <c r="F1664"/>
      <c r="G1664"/>
      <c r="H1664"/>
      <c r="R1664"/>
      <c r="S1664"/>
      <c r="T1664"/>
      <c r="U1664"/>
      <c r="V1664"/>
      <c r="W1664"/>
      <c r="X1664"/>
      <c r="Y1664"/>
    </row>
    <row r="1665" spans="2:25">
      <c r="B1665"/>
      <c r="C1665"/>
      <c r="D1665"/>
      <c r="E1665"/>
      <c r="F1665"/>
      <c r="G1665"/>
      <c r="H1665"/>
      <c r="R1665"/>
      <c r="S1665"/>
      <c r="T1665"/>
      <c r="U1665"/>
      <c r="V1665"/>
      <c r="W1665"/>
      <c r="X1665"/>
      <c r="Y1665"/>
    </row>
    <row r="1666" spans="2:25">
      <c r="B1666"/>
      <c r="C1666"/>
      <c r="D1666"/>
      <c r="E1666"/>
      <c r="F1666"/>
      <c r="G1666"/>
      <c r="H1666"/>
      <c r="R1666"/>
      <c r="S1666"/>
      <c r="T1666"/>
      <c r="U1666"/>
      <c r="V1666"/>
      <c r="W1666"/>
      <c r="X1666"/>
      <c r="Y1666"/>
    </row>
    <row r="1667" spans="2:25">
      <c r="B1667"/>
      <c r="C1667"/>
      <c r="D1667"/>
      <c r="E1667"/>
      <c r="F1667"/>
      <c r="G1667"/>
      <c r="H1667"/>
      <c r="R1667"/>
      <c r="S1667"/>
      <c r="T1667"/>
      <c r="U1667"/>
      <c r="V1667"/>
      <c r="W1667"/>
      <c r="X1667"/>
      <c r="Y1667"/>
    </row>
    <row r="1668" spans="2:25">
      <c r="B1668"/>
      <c r="C1668"/>
      <c r="D1668"/>
      <c r="E1668"/>
      <c r="F1668"/>
      <c r="G1668"/>
      <c r="H1668"/>
      <c r="R1668"/>
      <c r="S1668"/>
      <c r="T1668"/>
      <c r="U1668"/>
      <c r="V1668"/>
      <c r="W1668"/>
      <c r="X1668"/>
      <c r="Y1668"/>
    </row>
    <row r="1669" spans="2:25">
      <c r="B1669"/>
      <c r="C1669"/>
      <c r="D1669"/>
      <c r="E1669"/>
      <c r="F1669"/>
      <c r="G1669"/>
      <c r="H1669"/>
      <c r="R1669"/>
      <c r="S1669"/>
      <c r="T1669"/>
      <c r="U1669"/>
      <c r="V1669"/>
      <c r="W1669"/>
      <c r="X1669"/>
      <c r="Y1669"/>
    </row>
    <row r="1670" spans="2:25">
      <c r="B1670"/>
      <c r="C1670"/>
      <c r="D1670"/>
      <c r="E1670"/>
      <c r="F1670"/>
      <c r="G1670"/>
      <c r="H1670"/>
      <c r="R1670"/>
      <c r="S1670"/>
      <c r="T1670"/>
      <c r="U1670"/>
      <c r="V1670"/>
      <c r="W1670"/>
      <c r="X1670"/>
      <c r="Y1670"/>
    </row>
    <row r="1671" spans="2:25">
      <c r="B1671"/>
      <c r="C1671"/>
      <c r="D1671"/>
      <c r="E1671"/>
      <c r="F1671"/>
      <c r="G1671"/>
      <c r="H1671"/>
      <c r="R1671"/>
      <c r="S1671"/>
      <c r="T1671"/>
      <c r="U1671"/>
      <c r="V1671"/>
      <c r="W1671"/>
      <c r="X1671"/>
      <c r="Y1671"/>
    </row>
    <row r="1672" spans="2:25">
      <c r="B1672"/>
      <c r="C1672"/>
      <c r="D1672"/>
      <c r="E1672"/>
      <c r="F1672"/>
      <c r="G1672"/>
      <c r="H1672"/>
      <c r="R1672"/>
      <c r="S1672"/>
      <c r="T1672"/>
      <c r="U1672"/>
      <c r="V1672"/>
      <c r="W1672"/>
      <c r="X1672"/>
      <c r="Y1672"/>
    </row>
    <row r="1673" spans="2:25">
      <c r="B1673"/>
      <c r="C1673"/>
      <c r="D1673"/>
      <c r="E1673"/>
      <c r="F1673"/>
      <c r="G1673"/>
      <c r="H1673"/>
      <c r="R1673"/>
      <c r="S1673"/>
      <c r="T1673"/>
      <c r="U1673"/>
      <c r="V1673"/>
      <c r="W1673"/>
      <c r="X1673"/>
      <c r="Y1673"/>
    </row>
    <row r="1674" spans="2:25">
      <c r="B1674"/>
      <c r="C1674"/>
      <c r="D1674"/>
      <c r="E1674"/>
      <c r="F1674"/>
      <c r="G1674"/>
      <c r="H1674"/>
      <c r="R1674"/>
      <c r="S1674"/>
      <c r="T1674"/>
      <c r="U1674"/>
      <c r="V1674"/>
      <c r="W1674"/>
      <c r="X1674"/>
      <c r="Y1674"/>
    </row>
    <row r="1675" spans="2:25">
      <c r="B1675"/>
      <c r="C1675"/>
      <c r="D1675"/>
      <c r="E1675"/>
      <c r="F1675"/>
      <c r="G1675"/>
      <c r="H1675"/>
      <c r="R1675"/>
      <c r="S1675"/>
      <c r="T1675"/>
      <c r="U1675"/>
      <c r="V1675"/>
      <c r="W1675"/>
      <c r="X1675"/>
      <c r="Y1675"/>
    </row>
    <row r="1676" spans="2:25">
      <c r="B1676"/>
      <c r="C1676"/>
      <c r="D1676"/>
      <c r="E1676"/>
      <c r="F1676"/>
      <c r="G1676"/>
      <c r="H1676"/>
      <c r="R1676"/>
      <c r="S1676"/>
      <c r="T1676"/>
      <c r="U1676"/>
      <c r="V1676"/>
      <c r="W1676"/>
      <c r="X1676"/>
      <c r="Y1676"/>
    </row>
    <row r="1677" spans="2:25">
      <c r="B1677"/>
      <c r="C1677"/>
      <c r="D1677"/>
      <c r="E1677"/>
      <c r="F1677"/>
      <c r="G1677"/>
      <c r="H1677"/>
      <c r="R1677"/>
      <c r="S1677"/>
      <c r="T1677"/>
      <c r="U1677"/>
      <c r="V1677"/>
      <c r="W1677"/>
      <c r="X1677"/>
      <c r="Y1677"/>
    </row>
    <row r="1678" spans="2:25">
      <c r="B1678"/>
      <c r="C1678"/>
      <c r="D1678"/>
      <c r="E1678"/>
      <c r="F1678"/>
      <c r="G1678"/>
      <c r="H1678"/>
      <c r="R1678"/>
      <c r="S1678"/>
      <c r="T1678"/>
      <c r="U1678"/>
      <c r="V1678"/>
      <c r="W1678"/>
      <c r="X1678"/>
      <c r="Y1678"/>
    </row>
    <row r="1679" spans="2:25">
      <c r="B1679"/>
      <c r="C1679"/>
      <c r="D1679"/>
      <c r="E1679"/>
      <c r="F1679"/>
      <c r="G1679"/>
      <c r="H1679"/>
      <c r="R1679"/>
      <c r="S1679"/>
      <c r="T1679"/>
      <c r="U1679"/>
      <c r="V1679"/>
      <c r="W1679"/>
      <c r="X1679"/>
      <c r="Y1679"/>
    </row>
    <row r="1680" spans="2:25">
      <c r="B1680"/>
      <c r="C1680"/>
      <c r="D1680"/>
      <c r="E1680"/>
      <c r="F1680"/>
      <c r="G1680"/>
      <c r="H1680"/>
      <c r="R1680"/>
      <c r="S1680"/>
      <c r="T1680"/>
      <c r="U1680"/>
      <c r="V1680"/>
      <c r="W1680"/>
      <c r="X1680"/>
      <c r="Y1680"/>
    </row>
    <row r="1681" spans="2:25">
      <c r="B1681"/>
      <c r="C1681"/>
      <c r="D1681"/>
      <c r="E1681"/>
      <c r="F1681"/>
      <c r="G1681"/>
      <c r="H1681"/>
      <c r="R1681"/>
      <c r="S1681"/>
      <c r="T1681"/>
      <c r="U1681"/>
      <c r="V1681"/>
      <c r="W1681"/>
      <c r="X1681"/>
      <c r="Y1681"/>
    </row>
    <row r="1682" spans="2:25">
      <c r="B1682"/>
      <c r="C1682"/>
      <c r="D1682"/>
      <c r="E1682"/>
      <c r="F1682"/>
      <c r="G1682"/>
      <c r="H1682"/>
      <c r="R1682"/>
      <c r="S1682"/>
      <c r="T1682"/>
      <c r="U1682"/>
      <c r="V1682"/>
      <c r="W1682"/>
      <c r="X1682"/>
      <c r="Y1682"/>
    </row>
    <row r="1683" spans="2:25">
      <c r="B1683"/>
      <c r="C1683"/>
      <c r="D1683"/>
      <c r="E1683"/>
      <c r="F1683"/>
      <c r="G1683"/>
      <c r="H1683"/>
      <c r="R1683"/>
      <c r="S1683"/>
      <c r="T1683"/>
      <c r="U1683"/>
      <c r="V1683"/>
      <c r="W1683"/>
      <c r="X1683"/>
      <c r="Y1683"/>
    </row>
    <row r="1684" spans="2:25">
      <c r="B1684"/>
      <c r="C1684"/>
      <c r="D1684"/>
      <c r="E1684"/>
      <c r="F1684"/>
      <c r="G1684"/>
      <c r="H1684"/>
      <c r="R1684"/>
      <c r="S1684"/>
      <c r="T1684"/>
      <c r="U1684"/>
      <c r="V1684"/>
      <c r="W1684"/>
      <c r="X1684"/>
      <c r="Y1684"/>
    </row>
    <row r="1685" spans="2:25">
      <c r="B1685"/>
      <c r="C1685"/>
      <c r="D1685"/>
      <c r="E1685"/>
      <c r="F1685"/>
      <c r="G1685"/>
      <c r="H1685"/>
      <c r="R1685"/>
      <c r="S1685"/>
      <c r="T1685"/>
      <c r="U1685"/>
      <c r="V1685"/>
      <c r="W1685"/>
      <c r="X1685"/>
      <c r="Y1685"/>
    </row>
    <row r="1686" spans="2:25">
      <c r="B1686"/>
      <c r="C1686"/>
      <c r="D1686"/>
      <c r="E1686"/>
      <c r="F1686"/>
      <c r="G1686"/>
      <c r="H1686"/>
      <c r="R1686"/>
      <c r="S1686"/>
      <c r="T1686"/>
      <c r="U1686"/>
      <c r="V1686"/>
      <c r="W1686"/>
      <c r="X1686"/>
      <c r="Y1686"/>
    </row>
    <row r="1687" spans="2:25">
      <c r="B1687"/>
      <c r="C1687"/>
      <c r="D1687"/>
      <c r="E1687"/>
      <c r="F1687"/>
      <c r="G1687"/>
      <c r="H1687"/>
      <c r="R1687"/>
      <c r="S1687"/>
      <c r="T1687"/>
      <c r="U1687"/>
      <c r="V1687"/>
      <c r="W1687"/>
      <c r="X1687"/>
      <c r="Y1687"/>
    </row>
    <row r="1688" spans="2:25">
      <c r="B1688"/>
      <c r="C1688"/>
      <c r="D1688"/>
      <c r="E1688"/>
      <c r="F1688"/>
      <c r="G1688"/>
      <c r="H1688"/>
      <c r="R1688"/>
      <c r="S1688"/>
      <c r="T1688"/>
      <c r="U1688"/>
      <c r="V1688"/>
      <c r="W1688"/>
      <c r="X1688"/>
      <c r="Y1688"/>
    </row>
    <row r="1689" spans="2:25">
      <c r="B1689"/>
      <c r="C1689"/>
      <c r="D1689"/>
      <c r="E1689"/>
      <c r="F1689"/>
      <c r="G1689"/>
      <c r="H1689"/>
      <c r="R1689"/>
      <c r="S1689"/>
      <c r="T1689"/>
      <c r="U1689"/>
      <c r="V1689"/>
      <c r="W1689"/>
      <c r="X1689"/>
      <c r="Y1689"/>
    </row>
    <row r="1690" spans="2:25">
      <c r="B1690"/>
      <c r="C1690"/>
      <c r="D1690"/>
      <c r="E1690"/>
      <c r="F1690"/>
      <c r="G1690"/>
      <c r="H1690"/>
      <c r="R1690"/>
      <c r="S1690"/>
      <c r="T1690"/>
      <c r="U1690"/>
      <c r="V1690"/>
      <c r="W1690"/>
      <c r="X1690"/>
      <c r="Y1690"/>
    </row>
    <row r="1691" spans="2:25">
      <c r="B1691"/>
      <c r="C1691"/>
      <c r="D1691"/>
      <c r="E1691"/>
      <c r="F1691"/>
      <c r="G1691"/>
      <c r="H1691"/>
      <c r="R1691"/>
      <c r="S1691"/>
      <c r="T1691"/>
      <c r="U1691"/>
      <c r="V1691"/>
      <c r="W1691"/>
      <c r="X1691"/>
      <c r="Y1691"/>
    </row>
    <row r="1692" spans="2:25">
      <c r="B1692"/>
      <c r="C1692"/>
      <c r="D1692"/>
      <c r="E1692"/>
      <c r="F1692"/>
      <c r="G1692"/>
      <c r="H1692"/>
      <c r="R1692"/>
      <c r="S1692"/>
      <c r="T1692"/>
      <c r="U1692"/>
      <c r="V1692"/>
      <c r="W1692"/>
      <c r="X1692"/>
      <c r="Y1692"/>
    </row>
    <row r="1693" spans="2:25">
      <c r="B1693"/>
      <c r="C1693"/>
      <c r="D1693"/>
      <c r="E1693"/>
      <c r="F1693"/>
      <c r="G1693"/>
      <c r="H1693"/>
      <c r="R1693"/>
      <c r="S1693"/>
      <c r="T1693"/>
      <c r="U1693"/>
      <c r="V1693"/>
      <c r="W1693"/>
      <c r="X1693"/>
      <c r="Y1693"/>
    </row>
    <row r="1694" spans="2:25">
      <c r="B1694"/>
      <c r="C1694"/>
      <c r="D1694"/>
      <c r="E1694"/>
      <c r="F1694"/>
      <c r="G1694"/>
      <c r="H1694"/>
      <c r="R1694"/>
      <c r="S1694"/>
      <c r="T1694"/>
      <c r="U1694"/>
      <c r="V1694"/>
      <c r="W1694"/>
      <c r="X1694"/>
      <c r="Y1694"/>
    </row>
    <row r="1695" spans="2:25">
      <c r="B1695"/>
      <c r="C1695"/>
      <c r="D1695"/>
      <c r="E1695"/>
      <c r="F1695"/>
      <c r="G1695"/>
      <c r="H1695"/>
      <c r="R1695"/>
      <c r="S1695"/>
      <c r="T1695"/>
      <c r="U1695"/>
      <c r="V1695"/>
      <c r="W1695"/>
      <c r="X1695"/>
      <c r="Y1695"/>
    </row>
    <row r="1696" spans="2:25">
      <c r="B1696"/>
      <c r="C1696"/>
      <c r="D1696"/>
      <c r="E1696"/>
      <c r="F1696"/>
      <c r="G1696"/>
      <c r="H1696"/>
      <c r="R1696"/>
      <c r="S1696"/>
      <c r="T1696"/>
      <c r="U1696"/>
      <c r="V1696"/>
      <c r="W1696"/>
      <c r="X1696"/>
      <c r="Y1696"/>
    </row>
    <row r="1697" spans="2:25">
      <c r="B1697"/>
      <c r="C1697"/>
      <c r="D1697"/>
      <c r="E1697"/>
      <c r="F1697"/>
      <c r="G1697"/>
      <c r="H1697"/>
      <c r="R1697"/>
      <c r="S1697"/>
      <c r="T1697"/>
      <c r="U1697"/>
      <c r="V1697"/>
      <c r="W1697"/>
      <c r="X1697"/>
      <c r="Y1697"/>
    </row>
    <row r="1698" spans="2:25">
      <c r="B1698"/>
      <c r="C1698"/>
      <c r="D1698"/>
      <c r="E1698"/>
      <c r="F1698"/>
      <c r="G1698"/>
      <c r="H1698"/>
      <c r="R1698"/>
      <c r="S1698"/>
      <c r="T1698"/>
      <c r="U1698"/>
      <c r="V1698"/>
      <c r="W1698"/>
      <c r="X1698"/>
      <c r="Y1698"/>
    </row>
    <row r="1699" spans="2:25">
      <c r="B1699"/>
      <c r="C1699"/>
      <c r="D1699"/>
      <c r="E1699"/>
      <c r="F1699"/>
      <c r="G1699"/>
      <c r="H1699"/>
      <c r="R1699"/>
      <c r="S1699"/>
      <c r="T1699"/>
      <c r="U1699"/>
      <c r="V1699"/>
      <c r="W1699"/>
      <c r="X1699"/>
      <c r="Y1699"/>
    </row>
    <row r="1700" spans="2:25">
      <c r="B1700"/>
      <c r="C1700"/>
      <c r="D1700"/>
      <c r="E1700"/>
      <c r="F1700"/>
      <c r="G1700"/>
      <c r="H1700"/>
      <c r="R1700"/>
      <c r="S1700"/>
      <c r="T1700"/>
      <c r="U1700"/>
      <c r="V1700"/>
      <c r="W1700"/>
      <c r="X1700"/>
      <c r="Y1700"/>
    </row>
    <row r="1701" spans="2:25">
      <c r="B1701"/>
      <c r="C1701"/>
      <c r="D1701"/>
      <c r="E1701"/>
      <c r="F1701"/>
      <c r="G1701"/>
      <c r="H1701"/>
      <c r="R1701"/>
      <c r="S1701"/>
      <c r="T1701"/>
      <c r="U1701"/>
      <c r="V1701"/>
      <c r="W1701"/>
      <c r="X1701"/>
      <c r="Y1701"/>
    </row>
    <row r="1702" spans="2:25">
      <c r="B1702"/>
      <c r="C1702"/>
      <c r="D1702"/>
      <c r="E1702"/>
      <c r="F1702"/>
      <c r="G1702"/>
      <c r="H1702"/>
      <c r="R1702"/>
      <c r="S1702"/>
      <c r="T1702"/>
      <c r="U1702"/>
      <c r="V1702"/>
      <c r="W1702"/>
      <c r="X1702"/>
      <c r="Y1702"/>
    </row>
    <row r="1703" spans="2:25">
      <c r="B1703"/>
      <c r="C1703"/>
      <c r="D1703"/>
      <c r="E1703"/>
      <c r="F1703"/>
      <c r="G1703"/>
      <c r="H1703"/>
      <c r="R1703"/>
      <c r="S1703"/>
      <c r="T1703"/>
      <c r="U1703"/>
      <c r="V1703"/>
      <c r="W1703"/>
      <c r="X1703"/>
      <c r="Y1703"/>
    </row>
    <row r="1704" spans="2:25">
      <c r="B1704"/>
      <c r="C1704"/>
      <c r="D1704"/>
      <c r="E1704"/>
      <c r="F1704"/>
      <c r="G1704"/>
      <c r="H1704"/>
      <c r="R1704"/>
      <c r="S1704"/>
      <c r="T1704"/>
      <c r="U1704"/>
      <c r="V1704"/>
      <c r="W1704"/>
      <c r="X1704"/>
      <c r="Y1704"/>
    </row>
    <row r="1705" spans="2:25">
      <c r="B1705"/>
      <c r="C1705"/>
      <c r="D1705"/>
      <c r="E1705"/>
      <c r="F1705"/>
      <c r="G1705"/>
      <c r="H1705"/>
      <c r="R1705"/>
      <c r="S1705"/>
      <c r="T1705"/>
      <c r="U1705"/>
      <c r="V1705"/>
      <c r="W1705"/>
      <c r="X1705"/>
      <c r="Y1705"/>
    </row>
    <row r="1706" spans="2:25">
      <c r="B1706"/>
      <c r="C1706"/>
      <c r="D1706"/>
      <c r="E1706"/>
      <c r="F1706"/>
      <c r="G1706"/>
      <c r="H1706"/>
      <c r="R1706"/>
      <c r="S1706"/>
      <c r="T1706"/>
      <c r="U1706"/>
      <c r="V1706"/>
      <c r="W1706"/>
      <c r="X1706"/>
      <c r="Y1706"/>
    </row>
    <row r="1707" spans="2:25">
      <c r="B1707"/>
      <c r="C1707"/>
      <c r="D1707"/>
      <c r="E1707"/>
      <c r="F1707"/>
      <c r="G1707"/>
      <c r="H1707"/>
      <c r="R1707"/>
      <c r="S1707"/>
      <c r="T1707"/>
      <c r="U1707"/>
      <c r="V1707"/>
      <c r="W1707"/>
      <c r="X1707"/>
      <c r="Y1707"/>
    </row>
    <row r="1708" spans="2:25">
      <c r="B1708"/>
      <c r="C1708"/>
      <c r="D1708"/>
      <c r="E1708"/>
      <c r="F1708"/>
      <c r="G1708"/>
      <c r="H1708"/>
      <c r="R1708"/>
      <c r="S1708"/>
      <c r="T1708"/>
      <c r="U1708"/>
      <c r="V1708"/>
      <c r="W1708"/>
      <c r="X1708"/>
      <c r="Y1708"/>
    </row>
    <row r="1709" spans="2:25">
      <c r="B1709"/>
      <c r="C1709"/>
      <c r="D1709"/>
      <c r="E1709"/>
      <c r="F1709"/>
      <c r="G1709"/>
      <c r="H1709"/>
      <c r="R1709"/>
      <c r="S1709"/>
      <c r="T1709"/>
      <c r="U1709"/>
      <c r="V1709"/>
      <c r="W1709"/>
      <c r="X1709"/>
      <c r="Y1709"/>
    </row>
    <row r="1710" spans="2:25">
      <c r="B1710"/>
      <c r="C1710"/>
      <c r="D1710"/>
      <c r="E1710"/>
      <c r="F1710"/>
      <c r="G1710"/>
      <c r="H1710"/>
      <c r="R1710"/>
      <c r="S1710"/>
      <c r="T1710"/>
      <c r="U1710"/>
      <c r="V1710"/>
      <c r="W1710"/>
      <c r="X1710"/>
      <c r="Y1710"/>
    </row>
    <row r="1711" spans="2:25">
      <c r="B1711"/>
      <c r="C1711"/>
      <c r="D1711"/>
      <c r="E1711"/>
      <c r="F1711"/>
      <c r="G1711"/>
      <c r="H1711"/>
      <c r="R1711"/>
      <c r="S1711"/>
      <c r="T1711"/>
      <c r="U1711"/>
      <c r="V1711"/>
      <c r="W1711"/>
      <c r="X1711"/>
      <c r="Y1711"/>
    </row>
    <row r="1712" spans="2:25">
      <c r="B1712"/>
      <c r="C1712"/>
      <c r="D1712"/>
      <c r="E1712"/>
      <c r="F1712"/>
      <c r="G1712"/>
      <c r="H1712"/>
      <c r="R1712"/>
      <c r="S1712"/>
      <c r="T1712"/>
      <c r="U1712"/>
      <c r="V1712"/>
      <c r="W1712"/>
      <c r="X1712"/>
      <c r="Y1712"/>
    </row>
    <row r="1713" spans="2:25">
      <c r="B1713"/>
      <c r="C1713"/>
      <c r="D1713"/>
      <c r="E1713"/>
      <c r="F1713"/>
      <c r="G1713"/>
      <c r="H1713"/>
      <c r="R1713"/>
      <c r="S1713"/>
      <c r="T1713"/>
      <c r="U1713"/>
      <c r="V1713"/>
      <c r="W1713"/>
      <c r="X1713"/>
      <c r="Y1713"/>
    </row>
    <row r="1714" spans="2:25">
      <c r="B1714"/>
      <c r="C1714"/>
      <c r="D1714"/>
      <c r="E1714"/>
      <c r="F1714"/>
      <c r="G1714"/>
      <c r="H1714"/>
      <c r="R1714"/>
      <c r="S1714"/>
      <c r="T1714"/>
      <c r="U1714"/>
      <c r="V1714"/>
      <c r="W1714"/>
      <c r="X1714"/>
      <c r="Y1714"/>
    </row>
    <row r="1715" spans="2:25">
      <c r="B1715"/>
      <c r="C1715"/>
      <c r="D1715"/>
      <c r="E1715"/>
      <c r="F1715"/>
      <c r="G1715"/>
      <c r="H1715"/>
      <c r="R1715"/>
      <c r="S1715"/>
      <c r="T1715"/>
      <c r="U1715"/>
      <c r="V1715"/>
      <c r="W1715"/>
      <c r="X1715"/>
      <c r="Y1715"/>
    </row>
    <row r="1716" spans="2:25">
      <c r="B1716"/>
      <c r="C1716"/>
      <c r="D1716"/>
      <c r="E1716"/>
      <c r="F1716"/>
      <c r="G1716"/>
      <c r="H1716"/>
      <c r="R1716"/>
      <c r="S1716"/>
      <c r="T1716"/>
      <c r="U1716"/>
      <c r="V1716"/>
      <c r="W1716"/>
      <c r="X1716"/>
      <c r="Y1716"/>
    </row>
    <row r="1717" spans="2:25">
      <c r="B1717"/>
      <c r="C1717"/>
      <c r="D1717"/>
      <c r="E1717"/>
      <c r="F1717"/>
      <c r="G1717"/>
      <c r="H1717"/>
      <c r="R1717"/>
      <c r="S1717"/>
      <c r="T1717"/>
      <c r="U1717"/>
      <c r="V1717"/>
      <c r="W1717"/>
      <c r="X1717"/>
      <c r="Y1717"/>
    </row>
    <row r="1718" spans="2:25">
      <c r="B1718"/>
      <c r="C1718"/>
      <c r="D1718"/>
      <c r="E1718"/>
      <c r="F1718"/>
      <c r="G1718"/>
      <c r="H1718"/>
      <c r="R1718"/>
      <c r="S1718"/>
      <c r="T1718"/>
      <c r="U1718"/>
      <c r="V1718"/>
      <c r="W1718"/>
      <c r="X1718"/>
      <c r="Y1718"/>
    </row>
    <row r="1719" spans="2:25">
      <c r="B1719"/>
      <c r="C1719"/>
      <c r="D1719"/>
      <c r="E1719"/>
      <c r="F1719"/>
      <c r="G1719"/>
      <c r="H1719"/>
      <c r="R1719"/>
      <c r="S1719"/>
      <c r="T1719"/>
      <c r="U1719"/>
      <c r="V1719"/>
      <c r="W1719"/>
      <c r="X1719"/>
      <c r="Y1719"/>
    </row>
    <row r="1720" spans="2:25">
      <c r="B1720"/>
      <c r="C1720"/>
      <c r="D1720"/>
      <c r="E1720"/>
      <c r="F1720"/>
      <c r="G1720"/>
      <c r="H1720"/>
      <c r="R1720"/>
      <c r="S1720"/>
      <c r="T1720"/>
      <c r="U1720"/>
      <c r="V1720"/>
      <c r="W1720"/>
      <c r="X1720"/>
      <c r="Y1720"/>
    </row>
    <row r="1721" spans="2:25">
      <c r="B1721"/>
      <c r="C1721"/>
      <c r="D1721"/>
      <c r="E1721"/>
      <c r="F1721"/>
      <c r="G1721"/>
      <c r="H1721"/>
      <c r="R1721"/>
      <c r="S1721"/>
      <c r="T1721"/>
      <c r="U1721"/>
      <c r="V1721"/>
      <c r="W1721"/>
      <c r="X1721"/>
      <c r="Y1721"/>
    </row>
    <row r="1722" spans="2:25">
      <c r="B1722"/>
      <c r="C1722"/>
      <c r="D1722"/>
      <c r="E1722"/>
      <c r="F1722"/>
      <c r="G1722"/>
      <c r="H1722"/>
      <c r="R1722"/>
      <c r="S1722"/>
      <c r="T1722"/>
      <c r="U1722"/>
      <c r="V1722"/>
      <c r="W1722"/>
      <c r="X1722"/>
      <c r="Y1722"/>
    </row>
    <row r="1723" spans="2:25">
      <c r="B1723"/>
      <c r="C1723"/>
      <c r="D1723"/>
      <c r="E1723"/>
      <c r="F1723"/>
      <c r="G1723"/>
      <c r="H1723"/>
      <c r="R1723"/>
      <c r="S1723"/>
      <c r="T1723"/>
      <c r="U1723"/>
      <c r="V1723"/>
      <c r="W1723"/>
      <c r="X1723"/>
      <c r="Y1723"/>
    </row>
    <row r="1724" spans="2:25">
      <c r="B1724"/>
      <c r="C1724"/>
      <c r="D1724"/>
      <c r="E1724"/>
      <c r="F1724"/>
      <c r="G1724"/>
      <c r="H1724"/>
      <c r="R1724"/>
      <c r="S1724"/>
      <c r="T1724"/>
      <c r="U1724"/>
      <c r="V1724"/>
      <c r="W1724"/>
      <c r="X1724"/>
      <c r="Y1724"/>
    </row>
    <row r="1725" spans="2:25">
      <c r="B1725"/>
      <c r="C1725"/>
      <c r="D1725"/>
      <c r="E1725"/>
      <c r="F1725"/>
      <c r="G1725"/>
      <c r="H1725"/>
      <c r="R1725"/>
      <c r="S1725"/>
      <c r="T1725"/>
      <c r="U1725"/>
      <c r="V1725"/>
      <c r="W1725"/>
      <c r="X1725"/>
      <c r="Y1725"/>
    </row>
    <row r="1726" spans="2:25">
      <c r="B1726"/>
      <c r="C1726"/>
      <c r="D1726"/>
      <c r="E1726"/>
      <c r="F1726"/>
      <c r="G1726"/>
      <c r="H1726"/>
      <c r="R1726"/>
      <c r="S1726"/>
      <c r="T1726"/>
      <c r="U1726"/>
      <c r="V1726"/>
      <c r="W1726"/>
      <c r="X1726"/>
      <c r="Y1726"/>
    </row>
    <row r="1727" spans="2:25">
      <c r="B1727"/>
      <c r="C1727"/>
      <c r="D1727"/>
      <c r="E1727"/>
      <c r="F1727"/>
      <c r="G1727"/>
      <c r="H1727"/>
      <c r="R1727"/>
      <c r="S1727"/>
      <c r="T1727"/>
      <c r="U1727"/>
      <c r="V1727"/>
      <c r="W1727"/>
      <c r="X1727"/>
      <c r="Y1727"/>
    </row>
    <row r="1728" spans="2:25">
      <c r="B1728"/>
      <c r="C1728"/>
      <c r="D1728"/>
      <c r="E1728"/>
      <c r="F1728"/>
      <c r="G1728"/>
      <c r="H1728"/>
      <c r="R1728"/>
      <c r="S1728"/>
      <c r="T1728"/>
      <c r="U1728"/>
      <c r="V1728"/>
      <c r="W1728"/>
      <c r="X1728"/>
      <c r="Y1728"/>
    </row>
    <row r="1729" spans="2:25">
      <c r="B1729"/>
      <c r="C1729"/>
      <c r="D1729"/>
      <c r="E1729"/>
      <c r="F1729"/>
      <c r="G1729"/>
      <c r="H1729"/>
      <c r="R1729"/>
      <c r="S1729"/>
      <c r="T1729"/>
      <c r="U1729"/>
      <c r="V1729"/>
      <c r="W1729"/>
      <c r="X1729"/>
      <c r="Y1729"/>
    </row>
    <row r="1730" spans="2:25">
      <c r="B1730"/>
      <c r="C1730"/>
      <c r="D1730"/>
      <c r="E1730"/>
      <c r="F1730"/>
      <c r="G1730"/>
      <c r="H1730"/>
      <c r="R1730"/>
      <c r="S1730"/>
      <c r="T1730"/>
      <c r="U1730"/>
      <c r="V1730"/>
      <c r="W1730"/>
      <c r="X1730"/>
      <c r="Y1730"/>
    </row>
    <row r="1731" spans="2:25">
      <c r="B1731"/>
      <c r="C1731"/>
      <c r="D1731"/>
      <c r="E1731"/>
      <c r="F1731"/>
      <c r="G1731"/>
      <c r="H1731"/>
      <c r="R1731"/>
      <c r="S1731"/>
      <c r="T1731"/>
      <c r="U1731"/>
      <c r="V1731"/>
      <c r="W1731"/>
      <c r="X1731"/>
      <c r="Y1731"/>
    </row>
    <row r="1732" spans="2:25">
      <c r="B1732"/>
      <c r="C1732"/>
      <c r="D1732"/>
      <c r="E1732"/>
      <c r="F1732"/>
      <c r="G1732"/>
      <c r="H1732"/>
      <c r="R1732"/>
      <c r="S1732"/>
      <c r="T1732"/>
      <c r="U1732"/>
      <c r="V1732"/>
      <c r="W1732"/>
      <c r="X1732"/>
      <c r="Y1732"/>
    </row>
    <row r="1733" spans="2:25">
      <c r="B1733"/>
      <c r="C1733"/>
      <c r="D1733"/>
      <c r="E1733"/>
      <c r="F1733"/>
      <c r="G1733"/>
      <c r="H1733"/>
      <c r="R1733"/>
      <c r="S1733"/>
      <c r="T1733"/>
      <c r="U1733"/>
      <c r="V1733"/>
      <c r="W1733"/>
      <c r="X1733"/>
      <c r="Y1733"/>
    </row>
    <row r="1734" spans="2:25">
      <c r="B1734"/>
      <c r="C1734"/>
      <c r="D1734"/>
      <c r="E1734"/>
      <c r="F1734"/>
      <c r="G1734"/>
      <c r="H1734"/>
      <c r="R1734"/>
      <c r="S1734"/>
      <c r="T1734"/>
      <c r="U1734"/>
      <c r="V1734"/>
      <c r="W1734"/>
      <c r="X1734"/>
      <c r="Y1734"/>
    </row>
    <row r="1735" spans="2:25">
      <c r="B1735"/>
      <c r="C1735"/>
      <c r="D1735"/>
      <c r="E1735"/>
      <c r="F1735"/>
      <c r="G1735"/>
      <c r="H1735"/>
      <c r="R1735"/>
      <c r="S1735"/>
      <c r="T1735"/>
      <c r="U1735"/>
      <c r="V1735"/>
      <c r="W1735"/>
      <c r="X1735"/>
      <c r="Y1735"/>
    </row>
    <row r="1736" spans="2:25">
      <c r="B1736"/>
      <c r="C1736"/>
      <c r="D1736"/>
      <c r="E1736"/>
      <c r="F1736"/>
      <c r="G1736"/>
      <c r="H1736"/>
      <c r="R1736"/>
      <c r="S1736"/>
      <c r="T1736"/>
      <c r="U1736"/>
      <c r="V1736"/>
      <c r="W1736"/>
      <c r="X1736"/>
      <c r="Y1736"/>
    </row>
    <row r="1737" spans="2:25">
      <c r="B1737"/>
      <c r="C1737"/>
      <c r="D1737"/>
      <c r="E1737"/>
      <c r="F1737"/>
      <c r="G1737"/>
      <c r="H1737"/>
      <c r="R1737"/>
      <c r="S1737"/>
      <c r="T1737"/>
      <c r="U1737"/>
      <c r="V1737"/>
      <c r="W1737"/>
      <c r="X1737"/>
      <c r="Y1737"/>
    </row>
    <row r="1738" spans="2:25">
      <c r="B1738"/>
      <c r="C1738"/>
      <c r="D1738"/>
      <c r="E1738"/>
      <c r="F1738"/>
      <c r="G1738"/>
      <c r="H1738"/>
      <c r="R1738"/>
      <c r="S1738"/>
      <c r="T1738"/>
      <c r="U1738"/>
      <c r="V1738"/>
      <c r="W1738"/>
      <c r="X1738"/>
      <c r="Y1738"/>
    </row>
    <row r="1739" spans="2:25">
      <c r="B1739"/>
      <c r="C1739"/>
      <c r="D1739"/>
      <c r="E1739"/>
      <c r="F1739"/>
      <c r="G1739"/>
      <c r="H1739"/>
      <c r="R1739"/>
      <c r="S1739"/>
      <c r="T1739"/>
      <c r="U1739"/>
      <c r="V1739"/>
      <c r="W1739"/>
      <c r="X1739"/>
      <c r="Y1739"/>
    </row>
    <row r="1740" spans="2:25">
      <c r="B1740"/>
      <c r="C1740"/>
      <c r="D1740"/>
      <c r="E1740"/>
      <c r="F1740"/>
      <c r="G1740"/>
      <c r="H1740"/>
      <c r="R1740"/>
      <c r="S1740"/>
      <c r="T1740"/>
      <c r="U1740"/>
      <c r="V1740"/>
      <c r="W1740"/>
      <c r="X1740"/>
      <c r="Y1740"/>
    </row>
    <row r="1741" spans="2:25">
      <c r="B1741"/>
      <c r="C1741"/>
      <c r="D1741"/>
      <c r="E1741"/>
      <c r="F1741"/>
      <c r="G1741"/>
      <c r="H1741"/>
      <c r="R1741"/>
      <c r="S1741"/>
      <c r="T1741"/>
      <c r="U1741"/>
      <c r="V1741"/>
      <c r="W1741"/>
      <c r="X1741"/>
      <c r="Y1741"/>
    </row>
    <row r="1742" spans="2:25">
      <c r="B1742"/>
      <c r="C1742"/>
      <c r="D1742"/>
      <c r="E1742"/>
      <c r="F1742"/>
      <c r="G1742"/>
      <c r="H1742"/>
      <c r="R1742"/>
      <c r="S1742"/>
      <c r="T1742"/>
      <c r="U1742"/>
      <c r="V1742"/>
      <c r="W1742"/>
      <c r="X1742"/>
      <c r="Y1742"/>
    </row>
    <row r="1743" spans="2:25">
      <c r="B1743"/>
      <c r="C1743"/>
      <c r="D1743"/>
      <c r="E1743"/>
      <c r="F1743"/>
      <c r="G1743"/>
      <c r="H1743"/>
      <c r="R1743"/>
      <c r="S1743"/>
      <c r="T1743"/>
      <c r="U1743"/>
      <c r="V1743"/>
      <c r="W1743"/>
      <c r="X1743"/>
      <c r="Y1743"/>
    </row>
    <row r="1744" spans="2:25">
      <c r="B1744"/>
      <c r="C1744"/>
      <c r="D1744"/>
      <c r="E1744"/>
      <c r="F1744"/>
      <c r="G1744"/>
      <c r="H1744"/>
      <c r="R1744"/>
      <c r="S1744"/>
      <c r="T1744"/>
      <c r="U1744"/>
      <c r="V1744"/>
      <c r="W1744"/>
      <c r="X1744"/>
      <c r="Y1744"/>
    </row>
    <row r="1745" spans="2:25">
      <c r="B1745"/>
      <c r="C1745"/>
      <c r="D1745"/>
      <c r="E1745"/>
      <c r="F1745"/>
      <c r="G1745"/>
      <c r="H1745"/>
      <c r="R1745"/>
      <c r="S1745"/>
      <c r="T1745"/>
      <c r="U1745"/>
      <c r="V1745"/>
      <c r="W1745"/>
      <c r="X1745"/>
      <c r="Y1745"/>
    </row>
    <row r="1746" spans="2:25">
      <c r="B1746"/>
      <c r="C1746"/>
      <c r="D1746"/>
      <c r="E1746"/>
      <c r="F1746"/>
      <c r="G1746"/>
      <c r="H1746"/>
      <c r="R1746"/>
      <c r="S1746"/>
      <c r="T1746"/>
      <c r="U1746"/>
      <c r="V1746"/>
      <c r="W1746"/>
      <c r="X1746"/>
      <c r="Y1746"/>
    </row>
    <row r="1747" spans="2:25">
      <c r="B1747"/>
      <c r="C1747"/>
      <c r="D1747"/>
      <c r="E1747"/>
      <c r="F1747"/>
      <c r="G1747"/>
      <c r="H1747"/>
      <c r="R1747"/>
      <c r="S1747"/>
      <c r="T1747"/>
      <c r="U1747"/>
      <c r="V1747"/>
      <c r="W1747"/>
      <c r="X1747"/>
      <c r="Y1747"/>
    </row>
    <row r="1748" spans="2:25">
      <c r="B1748"/>
      <c r="C1748"/>
      <c r="D1748"/>
      <c r="E1748"/>
      <c r="F1748"/>
      <c r="G1748"/>
      <c r="H1748"/>
      <c r="R1748"/>
      <c r="S1748"/>
      <c r="T1748"/>
      <c r="U1748"/>
      <c r="V1748"/>
      <c r="W1748"/>
      <c r="X1748"/>
      <c r="Y1748"/>
    </row>
    <row r="1749" spans="2:25">
      <c r="B1749"/>
      <c r="C1749"/>
      <c r="D1749"/>
      <c r="E1749"/>
      <c r="F1749"/>
      <c r="G1749"/>
      <c r="H1749"/>
      <c r="R1749"/>
      <c r="S1749"/>
      <c r="T1749"/>
      <c r="U1749"/>
      <c r="V1749"/>
      <c r="W1749"/>
      <c r="X1749"/>
      <c r="Y1749"/>
    </row>
    <row r="1750" spans="2:25">
      <c r="B1750"/>
      <c r="C1750"/>
      <c r="D1750"/>
      <c r="E1750"/>
      <c r="F1750"/>
      <c r="G1750"/>
      <c r="H1750"/>
      <c r="R1750"/>
      <c r="S1750"/>
      <c r="T1750"/>
      <c r="U1750"/>
      <c r="V1750"/>
      <c r="W1750"/>
      <c r="X1750"/>
      <c r="Y1750"/>
    </row>
    <row r="1751" spans="2:25">
      <c r="B1751"/>
      <c r="C1751"/>
      <c r="D1751"/>
      <c r="E1751"/>
      <c r="F1751"/>
      <c r="G1751"/>
      <c r="H1751"/>
      <c r="R1751"/>
      <c r="S1751"/>
      <c r="T1751"/>
      <c r="U1751"/>
      <c r="V1751"/>
      <c r="W1751"/>
      <c r="X1751"/>
      <c r="Y1751"/>
    </row>
    <row r="1752" spans="2:25">
      <c r="B1752"/>
      <c r="C1752"/>
      <c r="D1752"/>
      <c r="E1752"/>
      <c r="F1752"/>
      <c r="G1752"/>
      <c r="H1752"/>
      <c r="R1752"/>
      <c r="S1752"/>
      <c r="T1752"/>
      <c r="U1752"/>
      <c r="V1752"/>
      <c r="W1752"/>
      <c r="X1752"/>
      <c r="Y1752"/>
    </row>
    <row r="1753" spans="2:25">
      <c r="B1753"/>
      <c r="C1753"/>
      <c r="D1753"/>
      <c r="E1753"/>
      <c r="F1753"/>
      <c r="G1753"/>
      <c r="H1753"/>
      <c r="R1753"/>
      <c r="S1753"/>
      <c r="T1753"/>
      <c r="U1753"/>
      <c r="V1753"/>
      <c r="W1753"/>
      <c r="X1753"/>
      <c r="Y1753"/>
    </row>
    <row r="1754" spans="2:25">
      <c r="B1754"/>
      <c r="C1754"/>
      <c r="D1754"/>
      <c r="E1754"/>
      <c r="F1754"/>
      <c r="G1754"/>
      <c r="H1754"/>
      <c r="R1754"/>
      <c r="S1754"/>
      <c r="T1754"/>
      <c r="U1754"/>
      <c r="V1754"/>
      <c r="W1754"/>
      <c r="X1754"/>
      <c r="Y1754"/>
    </row>
    <row r="1755" spans="2:25">
      <c r="B1755"/>
      <c r="C1755"/>
      <c r="D1755"/>
      <c r="E1755"/>
      <c r="F1755"/>
      <c r="G1755"/>
      <c r="H1755"/>
      <c r="R1755"/>
      <c r="S1755"/>
      <c r="T1755"/>
      <c r="U1755"/>
      <c r="V1755"/>
      <c r="W1755"/>
      <c r="X1755"/>
      <c r="Y1755"/>
    </row>
    <row r="1756" spans="2:25">
      <c r="B1756"/>
      <c r="C1756"/>
      <c r="D1756"/>
      <c r="E1756"/>
      <c r="F1756"/>
      <c r="G1756"/>
      <c r="H1756"/>
      <c r="R1756"/>
      <c r="S1756"/>
      <c r="T1756"/>
      <c r="U1756"/>
      <c r="V1756"/>
      <c r="W1756"/>
      <c r="X1756"/>
      <c r="Y1756"/>
    </row>
    <row r="1757" spans="2:25">
      <c r="B1757"/>
      <c r="C1757"/>
      <c r="D1757"/>
      <c r="E1757"/>
      <c r="F1757"/>
      <c r="G1757"/>
      <c r="H1757"/>
      <c r="R1757"/>
      <c r="S1757"/>
      <c r="T1757"/>
      <c r="U1757"/>
      <c r="V1757"/>
      <c r="W1757"/>
      <c r="X1757"/>
      <c r="Y1757"/>
    </row>
    <row r="1758" spans="2:25">
      <c r="B1758"/>
      <c r="C1758"/>
      <c r="D1758"/>
      <c r="E1758"/>
      <c r="F1758"/>
      <c r="G1758"/>
      <c r="H1758"/>
      <c r="R1758"/>
      <c r="S1758"/>
      <c r="T1758"/>
      <c r="U1758"/>
      <c r="V1758"/>
      <c r="W1758"/>
      <c r="X1758"/>
      <c r="Y1758"/>
    </row>
    <row r="1759" spans="2:25">
      <c r="B1759"/>
      <c r="C1759"/>
      <c r="D1759"/>
      <c r="E1759"/>
      <c r="F1759"/>
      <c r="G1759"/>
      <c r="H1759"/>
      <c r="R1759"/>
      <c r="S1759"/>
      <c r="T1759"/>
      <c r="U1759"/>
      <c r="V1759"/>
      <c r="W1759"/>
      <c r="X1759"/>
      <c r="Y1759"/>
    </row>
    <row r="1760" spans="2:25">
      <c r="B1760"/>
      <c r="C1760"/>
      <c r="D1760"/>
      <c r="E1760"/>
      <c r="F1760"/>
      <c r="G1760"/>
      <c r="H1760"/>
      <c r="R1760"/>
      <c r="S1760"/>
      <c r="T1760"/>
      <c r="U1760"/>
      <c r="V1760"/>
      <c r="W1760"/>
      <c r="X1760"/>
      <c r="Y1760"/>
    </row>
    <row r="1761" spans="2:25">
      <c r="B1761"/>
      <c r="C1761"/>
      <c r="D1761"/>
      <c r="E1761"/>
      <c r="F1761"/>
      <c r="G1761"/>
      <c r="H1761"/>
      <c r="R1761"/>
      <c r="S1761"/>
      <c r="T1761"/>
      <c r="U1761"/>
      <c r="V1761"/>
      <c r="W1761"/>
      <c r="X1761"/>
      <c r="Y1761"/>
    </row>
    <row r="1762" spans="2:25">
      <c r="B1762"/>
      <c r="C1762"/>
      <c r="D1762"/>
      <c r="E1762"/>
      <c r="F1762"/>
      <c r="G1762"/>
      <c r="H1762"/>
      <c r="R1762"/>
      <c r="S1762"/>
      <c r="T1762"/>
      <c r="U1762"/>
      <c r="V1762"/>
      <c r="W1762"/>
      <c r="X1762"/>
      <c r="Y1762"/>
    </row>
    <row r="1763" spans="2:25">
      <c r="B1763"/>
      <c r="C1763"/>
      <c r="D1763"/>
      <c r="E1763"/>
      <c r="F1763"/>
      <c r="G1763"/>
      <c r="H1763"/>
      <c r="R1763"/>
      <c r="S1763"/>
      <c r="T1763"/>
      <c r="U1763"/>
      <c r="V1763"/>
      <c r="W1763"/>
      <c r="X1763"/>
      <c r="Y1763"/>
    </row>
    <row r="1764" spans="2:25">
      <c r="B1764"/>
      <c r="C1764"/>
      <c r="D1764"/>
      <c r="E1764"/>
      <c r="F1764"/>
      <c r="G1764"/>
      <c r="H1764"/>
      <c r="R1764"/>
      <c r="S1764"/>
      <c r="T1764"/>
      <c r="U1764"/>
      <c r="V1764"/>
      <c r="W1764"/>
      <c r="X1764"/>
      <c r="Y1764"/>
    </row>
    <row r="1765" spans="2:25">
      <c r="B1765"/>
      <c r="C1765"/>
      <c r="D1765"/>
      <c r="E1765"/>
      <c r="F1765"/>
      <c r="G1765"/>
      <c r="H1765"/>
      <c r="R1765"/>
      <c r="S1765"/>
      <c r="T1765"/>
      <c r="U1765"/>
      <c r="V1765"/>
      <c r="W1765"/>
      <c r="X1765"/>
      <c r="Y1765"/>
    </row>
    <row r="1766" spans="2:25">
      <c r="B1766"/>
      <c r="C1766"/>
      <c r="D1766"/>
      <c r="E1766"/>
      <c r="F1766"/>
      <c r="G1766"/>
      <c r="H1766"/>
      <c r="R1766"/>
      <c r="S1766"/>
      <c r="T1766"/>
      <c r="U1766"/>
      <c r="V1766"/>
      <c r="W1766"/>
      <c r="X1766"/>
      <c r="Y1766"/>
    </row>
    <row r="1767" spans="2:25">
      <c r="B1767"/>
      <c r="C1767"/>
      <c r="D1767"/>
      <c r="E1767"/>
      <c r="F1767"/>
      <c r="G1767"/>
      <c r="H1767"/>
      <c r="R1767"/>
      <c r="S1767"/>
      <c r="T1767"/>
      <c r="U1767"/>
      <c r="V1767"/>
      <c r="W1767"/>
      <c r="X1767"/>
      <c r="Y1767"/>
    </row>
    <row r="1768" spans="2:25">
      <c r="B1768"/>
      <c r="C1768"/>
      <c r="D1768"/>
      <c r="E1768"/>
      <c r="F1768"/>
      <c r="G1768"/>
      <c r="H1768"/>
      <c r="R1768"/>
      <c r="S1768"/>
      <c r="T1768"/>
      <c r="U1768"/>
      <c r="V1768"/>
      <c r="W1768"/>
      <c r="X1768"/>
      <c r="Y1768"/>
    </row>
    <row r="1769" spans="2:25">
      <c r="B1769"/>
      <c r="C1769"/>
      <c r="D1769"/>
      <c r="E1769"/>
      <c r="F1769"/>
      <c r="G1769"/>
      <c r="H1769"/>
      <c r="R1769"/>
      <c r="S1769"/>
      <c r="T1769"/>
      <c r="U1769"/>
      <c r="V1769"/>
      <c r="W1769"/>
      <c r="X1769"/>
      <c r="Y1769"/>
    </row>
    <row r="1770" spans="2:25">
      <c r="B1770"/>
      <c r="C1770"/>
      <c r="D1770"/>
      <c r="E1770"/>
      <c r="F1770"/>
      <c r="G1770"/>
      <c r="H1770"/>
      <c r="R1770"/>
      <c r="S1770"/>
      <c r="T1770"/>
      <c r="U1770"/>
      <c r="V1770"/>
      <c r="W1770"/>
      <c r="X1770"/>
      <c r="Y1770"/>
    </row>
    <row r="1771" spans="2:25">
      <c r="B1771"/>
      <c r="C1771"/>
      <c r="D1771"/>
      <c r="E1771"/>
      <c r="F1771"/>
      <c r="G1771"/>
      <c r="H1771"/>
      <c r="R1771"/>
      <c r="S1771"/>
      <c r="T1771"/>
      <c r="U1771"/>
      <c r="V1771"/>
      <c r="W1771"/>
      <c r="X1771"/>
      <c r="Y1771"/>
    </row>
    <row r="1772" spans="2:25">
      <c r="B1772"/>
      <c r="C1772"/>
      <c r="D1772"/>
      <c r="E1772"/>
      <c r="F1772"/>
      <c r="G1772"/>
      <c r="H1772"/>
      <c r="R1772"/>
      <c r="S1772"/>
      <c r="T1772"/>
      <c r="U1772"/>
      <c r="V1772"/>
      <c r="W1772"/>
      <c r="X1772"/>
      <c r="Y1772"/>
    </row>
    <row r="1773" spans="2:25">
      <c r="B1773"/>
      <c r="C1773"/>
      <c r="D1773"/>
      <c r="E1773"/>
      <c r="F1773"/>
      <c r="G1773"/>
      <c r="H1773"/>
      <c r="R1773"/>
      <c r="S1773"/>
      <c r="T1773"/>
      <c r="U1773"/>
      <c r="V1773"/>
      <c r="W1773"/>
      <c r="X1773"/>
      <c r="Y1773"/>
    </row>
    <row r="1774" spans="2:25">
      <c r="B1774"/>
      <c r="C1774"/>
      <c r="D1774"/>
      <c r="E1774"/>
      <c r="F1774"/>
      <c r="G1774"/>
      <c r="H1774"/>
      <c r="R1774"/>
      <c r="S1774"/>
      <c r="T1774"/>
      <c r="U1774"/>
      <c r="V1774"/>
      <c r="W1774"/>
      <c r="X1774"/>
      <c r="Y1774"/>
    </row>
    <row r="1775" spans="2:25">
      <c r="B1775"/>
      <c r="C1775"/>
      <c r="D1775"/>
      <c r="E1775"/>
      <c r="F1775"/>
      <c r="G1775"/>
      <c r="H1775"/>
      <c r="R1775"/>
      <c r="S1775"/>
      <c r="T1775"/>
      <c r="U1775"/>
      <c r="V1775"/>
      <c r="W1775"/>
      <c r="X1775"/>
      <c r="Y1775"/>
    </row>
    <row r="1776" spans="2:25">
      <c r="B1776"/>
      <c r="C1776"/>
      <c r="D1776"/>
      <c r="E1776"/>
      <c r="F1776"/>
      <c r="G1776"/>
      <c r="H1776"/>
      <c r="R1776"/>
      <c r="S1776"/>
      <c r="T1776"/>
      <c r="U1776"/>
      <c r="V1776"/>
      <c r="W1776"/>
      <c r="X1776"/>
      <c r="Y1776"/>
    </row>
    <row r="1777" spans="2:25">
      <c r="B1777"/>
      <c r="C1777"/>
      <c r="D1777"/>
      <c r="E1777"/>
      <c r="F1777"/>
      <c r="G1777"/>
      <c r="H1777"/>
      <c r="R1777"/>
      <c r="S1777"/>
      <c r="T1777"/>
      <c r="U1777"/>
      <c r="V1777"/>
      <c r="W1777"/>
      <c r="X1777"/>
      <c r="Y1777"/>
    </row>
    <row r="1778" spans="2:25">
      <c r="B1778"/>
      <c r="C1778"/>
      <c r="D1778"/>
      <c r="E1778"/>
      <c r="F1778"/>
      <c r="G1778"/>
      <c r="H1778"/>
      <c r="R1778"/>
      <c r="S1778"/>
      <c r="T1778"/>
      <c r="U1778"/>
      <c r="V1778"/>
      <c r="W1778"/>
      <c r="X1778"/>
      <c r="Y1778"/>
    </row>
    <row r="1779" spans="2:25">
      <c r="B1779"/>
      <c r="C1779"/>
      <c r="D1779"/>
      <c r="E1779"/>
      <c r="F1779"/>
      <c r="G1779"/>
      <c r="H1779"/>
      <c r="R1779"/>
      <c r="S1779"/>
      <c r="T1779"/>
      <c r="U1779"/>
      <c r="V1779"/>
      <c r="W1779"/>
      <c r="X1779"/>
      <c r="Y1779"/>
    </row>
    <row r="1780" spans="2:25">
      <c r="B1780"/>
      <c r="C1780"/>
      <c r="D1780"/>
      <c r="E1780"/>
      <c r="F1780"/>
      <c r="G1780"/>
      <c r="H1780"/>
      <c r="R1780"/>
      <c r="S1780"/>
      <c r="T1780"/>
      <c r="U1780"/>
      <c r="V1780"/>
      <c r="W1780"/>
      <c r="X1780"/>
      <c r="Y1780"/>
    </row>
    <row r="1781" spans="2:25">
      <c r="B1781"/>
      <c r="C1781"/>
      <c r="D1781"/>
      <c r="E1781"/>
      <c r="F1781"/>
      <c r="G1781"/>
      <c r="H1781"/>
      <c r="R1781"/>
      <c r="S1781"/>
      <c r="T1781"/>
      <c r="U1781"/>
      <c r="V1781"/>
      <c r="W1781"/>
      <c r="X1781"/>
      <c r="Y1781"/>
    </row>
    <row r="1782" spans="2:25">
      <c r="B1782"/>
      <c r="C1782"/>
      <c r="D1782"/>
      <c r="E1782"/>
      <c r="F1782"/>
      <c r="G1782"/>
      <c r="H1782"/>
      <c r="R1782"/>
      <c r="S1782"/>
      <c r="T1782"/>
      <c r="U1782"/>
      <c r="V1782"/>
      <c r="W1782"/>
      <c r="X1782"/>
      <c r="Y1782"/>
    </row>
    <row r="1783" spans="2:25">
      <c r="B1783"/>
      <c r="C1783"/>
      <c r="D1783"/>
      <c r="E1783"/>
      <c r="F1783"/>
      <c r="G1783"/>
      <c r="H1783"/>
      <c r="R1783"/>
      <c r="S1783"/>
      <c r="T1783"/>
      <c r="U1783"/>
      <c r="V1783"/>
      <c r="W1783"/>
      <c r="X1783"/>
      <c r="Y1783"/>
    </row>
    <row r="1784" spans="2:25">
      <c r="B1784"/>
      <c r="C1784"/>
      <c r="D1784"/>
      <c r="E1784"/>
      <c r="F1784"/>
      <c r="G1784"/>
      <c r="H1784"/>
      <c r="R1784"/>
      <c r="S1784"/>
      <c r="T1784"/>
      <c r="U1784"/>
      <c r="V1784"/>
      <c r="W1784"/>
      <c r="X1784"/>
      <c r="Y1784"/>
    </row>
    <row r="1785" spans="2:25">
      <c r="B1785"/>
      <c r="C1785"/>
      <c r="D1785"/>
      <c r="E1785"/>
      <c r="F1785"/>
      <c r="G1785"/>
      <c r="H1785"/>
      <c r="R1785"/>
      <c r="S1785"/>
      <c r="T1785"/>
      <c r="U1785"/>
      <c r="V1785"/>
      <c r="W1785"/>
      <c r="X1785"/>
      <c r="Y1785"/>
    </row>
    <row r="1786" spans="2:25">
      <c r="B1786"/>
      <c r="C1786"/>
      <c r="D1786"/>
      <c r="E1786"/>
      <c r="F1786"/>
      <c r="G1786"/>
      <c r="H1786"/>
      <c r="R1786"/>
      <c r="S1786"/>
      <c r="T1786"/>
      <c r="U1786"/>
      <c r="V1786"/>
      <c r="W1786"/>
      <c r="X1786"/>
      <c r="Y1786"/>
    </row>
    <row r="1787" spans="2:25">
      <c r="B1787"/>
      <c r="C1787"/>
      <c r="D1787"/>
      <c r="E1787"/>
      <c r="F1787"/>
      <c r="G1787"/>
      <c r="H1787"/>
      <c r="R1787"/>
      <c r="S1787"/>
      <c r="T1787"/>
      <c r="U1787"/>
      <c r="V1787"/>
      <c r="W1787"/>
      <c r="X1787"/>
      <c r="Y1787"/>
    </row>
    <row r="1788" spans="2:25">
      <c r="B1788"/>
      <c r="C1788"/>
      <c r="D1788"/>
      <c r="E1788"/>
      <c r="F1788"/>
      <c r="G1788"/>
      <c r="H1788"/>
      <c r="R1788"/>
      <c r="S1788"/>
      <c r="T1788"/>
      <c r="U1788"/>
      <c r="V1788"/>
      <c r="W1788"/>
      <c r="X1788"/>
      <c r="Y1788"/>
    </row>
    <row r="1789" spans="2:25">
      <c r="B1789"/>
      <c r="C1789"/>
      <c r="D1789"/>
      <c r="E1789"/>
      <c r="F1789"/>
      <c r="G1789"/>
      <c r="H1789"/>
      <c r="R1789"/>
      <c r="S1789"/>
      <c r="T1789"/>
      <c r="U1789"/>
      <c r="V1789"/>
      <c r="W1789"/>
      <c r="X1789"/>
      <c r="Y1789"/>
    </row>
    <row r="1790" spans="2:25">
      <c r="B1790"/>
      <c r="C1790"/>
      <c r="D1790"/>
      <c r="E1790"/>
      <c r="F1790"/>
      <c r="G1790"/>
      <c r="H1790"/>
      <c r="R1790"/>
      <c r="S1790"/>
      <c r="T1790"/>
      <c r="U1790"/>
      <c r="V1790"/>
      <c r="W1790"/>
      <c r="X1790"/>
      <c r="Y1790"/>
    </row>
    <row r="1791" spans="2:25">
      <c r="B1791"/>
      <c r="C1791"/>
      <c r="D1791"/>
      <c r="E1791"/>
      <c r="F1791"/>
      <c r="G1791"/>
      <c r="H1791"/>
      <c r="R1791"/>
      <c r="S1791"/>
      <c r="T1791"/>
      <c r="U1791"/>
      <c r="V1791"/>
      <c r="W1791"/>
      <c r="X1791"/>
      <c r="Y1791"/>
    </row>
    <row r="1792" spans="2:25">
      <c r="B1792"/>
      <c r="C1792"/>
      <c r="D1792"/>
      <c r="E1792"/>
      <c r="F1792"/>
      <c r="G1792"/>
      <c r="H1792"/>
      <c r="R1792"/>
      <c r="S1792"/>
      <c r="T1792"/>
      <c r="U1792"/>
      <c r="V1792"/>
      <c r="W1792"/>
      <c r="X1792"/>
      <c r="Y1792"/>
    </row>
    <row r="1793" spans="2:25">
      <c r="B1793"/>
      <c r="C1793"/>
      <c r="D1793"/>
      <c r="E1793"/>
      <c r="F1793"/>
      <c r="G1793"/>
      <c r="H1793"/>
      <c r="R1793"/>
      <c r="S1793"/>
      <c r="T1793"/>
      <c r="U1793"/>
      <c r="V1793"/>
      <c r="W1793"/>
      <c r="X1793"/>
      <c r="Y1793"/>
    </row>
    <row r="1794" spans="2:25">
      <c r="B1794"/>
      <c r="C1794"/>
      <c r="D1794"/>
      <c r="E1794"/>
      <c r="F1794"/>
      <c r="G1794"/>
      <c r="H1794"/>
      <c r="R1794"/>
      <c r="S1794"/>
      <c r="T1794"/>
      <c r="U1794"/>
      <c r="V1794"/>
      <c r="W1794"/>
      <c r="X1794"/>
      <c r="Y1794"/>
    </row>
    <row r="1795" spans="2:25">
      <c r="B1795"/>
      <c r="C1795"/>
      <c r="D1795"/>
      <c r="E1795"/>
      <c r="F1795"/>
      <c r="G1795"/>
      <c r="H1795"/>
      <c r="R1795"/>
      <c r="S1795"/>
      <c r="T1795"/>
      <c r="U1795"/>
      <c r="V1795"/>
      <c r="W1795"/>
      <c r="X1795"/>
      <c r="Y1795"/>
    </row>
    <row r="1796" spans="2:25">
      <c r="B1796"/>
      <c r="C1796"/>
      <c r="D1796"/>
      <c r="E1796"/>
      <c r="F1796"/>
      <c r="G1796"/>
      <c r="H1796"/>
      <c r="R1796"/>
      <c r="S1796"/>
      <c r="T1796"/>
      <c r="U1796"/>
      <c r="V1796"/>
      <c r="W1796"/>
      <c r="X1796"/>
      <c r="Y1796"/>
    </row>
    <row r="1797" spans="2:25">
      <c r="B1797"/>
      <c r="C1797"/>
      <c r="D1797"/>
      <c r="E1797"/>
      <c r="F1797"/>
      <c r="G1797"/>
      <c r="H1797"/>
      <c r="R1797"/>
      <c r="S1797"/>
      <c r="T1797"/>
      <c r="U1797"/>
      <c r="V1797"/>
      <c r="W1797"/>
      <c r="X1797"/>
      <c r="Y1797"/>
    </row>
    <row r="1798" spans="2:25">
      <c r="B1798"/>
      <c r="C1798"/>
      <c r="D1798"/>
      <c r="E1798"/>
      <c r="F1798"/>
      <c r="G1798"/>
      <c r="H1798"/>
      <c r="R1798"/>
      <c r="S1798"/>
      <c r="T1798"/>
      <c r="U1798"/>
      <c r="V1798"/>
      <c r="W1798"/>
      <c r="X1798"/>
      <c r="Y1798"/>
    </row>
    <row r="1799" spans="2:25">
      <c r="B1799"/>
      <c r="C1799"/>
      <c r="D1799"/>
      <c r="E1799"/>
      <c r="F1799"/>
      <c r="G1799"/>
      <c r="H1799"/>
      <c r="R1799"/>
      <c r="S1799"/>
      <c r="T1799"/>
      <c r="U1799"/>
      <c r="V1799"/>
      <c r="W1799"/>
      <c r="X1799"/>
      <c r="Y1799"/>
    </row>
    <row r="1800" spans="2:25">
      <c r="B1800"/>
      <c r="C1800"/>
      <c r="D1800"/>
      <c r="E1800"/>
      <c r="F1800"/>
      <c r="G1800"/>
      <c r="H1800"/>
      <c r="R1800"/>
      <c r="S1800"/>
      <c r="T1800"/>
      <c r="U1800"/>
      <c r="V1800"/>
      <c r="W1800"/>
      <c r="X1800"/>
      <c r="Y1800"/>
    </row>
    <row r="1801" spans="2:25">
      <c r="B1801"/>
      <c r="C1801"/>
      <c r="D1801"/>
      <c r="E1801"/>
      <c r="F1801"/>
      <c r="G1801"/>
      <c r="H1801"/>
      <c r="R1801"/>
      <c r="S1801"/>
      <c r="T1801"/>
      <c r="U1801"/>
      <c r="V1801"/>
      <c r="W1801"/>
      <c r="X1801"/>
      <c r="Y1801"/>
    </row>
    <row r="1802" spans="2:25">
      <c r="B1802"/>
      <c r="C1802"/>
      <c r="D1802"/>
      <c r="E1802"/>
      <c r="F1802"/>
      <c r="G1802"/>
      <c r="H1802"/>
      <c r="R1802"/>
      <c r="S1802"/>
      <c r="T1802"/>
      <c r="U1802"/>
      <c r="V1802"/>
      <c r="W1802"/>
      <c r="X1802"/>
      <c r="Y1802"/>
    </row>
    <row r="1803" spans="2:25">
      <c r="B1803"/>
      <c r="C1803"/>
      <c r="D1803"/>
      <c r="E1803"/>
      <c r="F1803"/>
      <c r="G1803"/>
      <c r="H1803"/>
      <c r="R1803"/>
      <c r="S1803"/>
      <c r="T1803"/>
      <c r="U1803"/>
      <c r="V1803"/>
      <c r="W1803"/>
      <c r="X1803"/>
      <c r="Y1803"/>
    </row>
    <row r="1804" spans="2:25">
      <c r="B1804"/>
      <c r="C1804"/>
      <c r="D1804"/>
      <c r="E1804"/>
      <c r="F1804"/>
      <c r="G1804"/>
      <c r="H1804"/>
      <c r="R1804"/>
      <c r="S1804"/>
      <c r="T1804"/>
      <c r="U1804"/>
      <c r="V1804"/>
      <c r="W1804"/>
      <c r="X1804"/>
      <c r="Y1804"/>
    </row>
    <row r="1805" spans="2:25">
      <c r="B1805"/>
      <c r="C1805"/>
      <c r="D1805"/>
      <c r="E1805"/>
      <c r="F1805"/>
      <c r="G1805"/>
      <c r="H1805"/>
      <c r="R1805"/>
      <c r="S1805"/>
      <c r="T1805"/>
      <c r="U1805"/>
      <c r="V1805"/>
      <c r="W1805"/>
      <c r="X1805"/>
      <c r="Y1805"/>
    </row>
    <row r="1806" spans="2:25">
      <c r="B1806"/>
      <c r="C1806"/>
      <c r="D1806"/>
      <c r="E1806"/>
      <c r="F1806"/>
      <c r="G1806"/>
      <c r="H1806"/>
      <c r="R1806"/>
      <c r="S1806"/>
      <c r="T1806"/>
      <c r="U1806"/>
      <c r="V1806"/>
      <c r="W1806"/>
      <c r="X1806"/>
      <c r="Y1806"/>
    </row>
    <row r="1807" spans="2:25">
      <c r="B1807"/>
      <c r="C1807"/>
      <c r="D1807"/>
      <c r="E1807"/>
      <c r="F1807"/>
      <c r="G1807"/>
      <c r="H1807"/>
      <c r="R1807"/>
      <c r="S1807"/>
      <c r="T1807"/>
      <c r="U1807"/>
      <c r="V1807"/>
      <c r="W1807"/>
      <c r="X1807"/>
      <c r="Y1807"/>
    </row>
    <row r="1808" spans="2:25">
      <c r="B1808"/>
      <c r="C1808"/>
      <c r="D1808"/>
      <c r="E1808"/>
      <c r="F1808"/>
      <c r="G1808"/>
      <c r="H1808"/>
      <c r="R1808"/>
      <c r="S1808"/>
      <c r="T1808"/>
      <c r="U1808"/>
      <c r="V1808"/>
      <c r="W1808"/>
      <c r="X1808"/>
      <c r="Y1808"/>
    </row>
    <row r="1809" spans="2:25">
      <c r="B1809"/>
      <c r="C1809"/>
      <c r="D1809"/>
      <c r="E1809"/>
      <c r="F1809"/>
      <c r="G1809"/>
      <c r="H1809"/>
      <c r="R1809"/>
      <c r="S1809"/>
      <c r="T1809"/>
      <c r="U1809"/>
      <c r="V1809"/>
      <c r="W1809"/>
      <c r="X1809"/>
      <c r="Y1809"/>
    </row>
    <row r="1810" spans="2:25">
      <c r="B1810"/>
      <c r="C1810"/>
      <c r="D1810"/>
      <c r="E1810"/>
      <c r="F1810"/>
      <c r="G1810"/>
      <c r="H1810"/>
      <c r="R1810"/>
      <c r="S1810"/>
      <c r="T1810"/>
      <c r="U1810"/>
      <c r="V1810"/>
      <c r="W1810"/>
      <c r="X1810"/>
      <c r="Y1810"/>
    </row>
    <row r="1811" spans="2:25">
      <c r="B1811"/>
      <c r="C1811"/>
      <c r="D1811"/>
      <c r="E1811"/>
      <c r="F1811"/>
      <c r="G1811"/>
      <c r="H1811"/>
      <c r="R1811"/>
      <c r="S1811"/>
      <c r="T1811"/>
      <c r="U1811"/>
      <c r="V1811"/>
      <c r="W1811"/>
      <c r="X1811"/>
      <c r="Y1811"/>
    </row>
    <row r="1812" spans="2:25">
      <c r="B1812"/>
      <c r="C1812"/>
      <c r="D1812"/>
      <c r="E1812"/>
      <c r="F1812"/>
      <c r="G1812"/>
      <c r="H1812"/>
      <c r="R1812"/>
      <c r="S1812"/>
      <c r="T1812"/>
      <c r="U1812"/>
      <c r="V1812"/>
      <c r="W1812"/>
      <c r="X1812"/>
      <c r="Y1812"/>
    </row>
    <row r="1813" spans="2:25">
      <c r="B1813"/>
      <c r="C1813"/>
      <c r="D1813"/>
      <c r="E1813"/>
      <c r="F1813"/>
      <c r="G1813"/>
      <c r="H1813"/>
      <c r="R1813"/>
      <c r="S1813"/>
      <c r="T1813"/>
      <c r="U1813"/>
      <c r="V1813"/>
      <c r="W1813"/>
      <c r="X1813"/>
      <c r="Y1813"/>
    </row>
    <row r="1814" spans="2:25">
      <c r="B1814"/>
      <c r="C1814"/>
      <c r="D1814"/>
      <c r="E1814"/>
      <c r="F1814"/>
      <c r="G1814"/>
      <c r="H1814"/>
      <c r="R1814"/>
      <c r="S1814"/>
      <c r="T1814"/>
      <c r="U1814"/>
      <c r="V1814"/>
      <c r="W1814"/>
      <c r="X1814"/>
      <c r="Y1814"/>
    </row>
    <row r="1815" spans="2:25">
      <c r="B1815"/>
      <c r="C1815"/>
      <c r="D1815"/>
      <c r="E1815"/>
      <c r="F1815"/>
      <c r="G1815"/>
      <c r="H1815"/>
      <c r="R1815"/>
      <c r="S1815"/>
      <c r="T1815"/>
      <c r="U1815"/>
      <c r="V1815"/>
      <c r="W1815"/>
      <c r="X1815"/>
      <c r="Y1815"/>
    </row>
    <row r="1816" spans="2:25">
      <c r="B1816"/>
      <c r="C1816"/>
      <c r="D1816"/>
      <c r="E1816"/>
      <c r="F1816"/>
      <c r="G1816"/>
      <c r="H1816"/>
      <c r="R1816"/>
      <c r="S1816"/>
      <c r="T1816"/>
      <c r="U1816"/>
      <c r="V1816"/>
      <c r="W1816"/>
      <c r="X1816"/>
      <c r="Y1816"/>
    </row>
    <row r="1817" spans="2:25">
      <c r="B1817"/>
      <c r="C1817"/>
      <c r="D1817"/>
      <c r="E1817"/>
      <c r="F1817"/>
      <c r="G1817"/>
      <c r="H1817"/>
      <c r="R1817"/>
      <c r="S1817"/>
      <c r="T1817"/>
      <c r="U1817"/>
      <c r="V1817"/>
      <c r="W1817"/>
      <c r="X1817"/>
      <c r="Y1817"/>
    </row>
    <row r="1818" spans="2:25">
      <c r="B1818"/>
      <c r="C1818"/>
      <c r="D1818"/>
      <c r="E1818"/>
      <c r="F1818"/>
      <c r="G1818"/>
      <c r="H1818"/>
      <c r="R1818"/>
      <c r="S1818"/>
      <c r="T1818"/>
      <c r="U1818"/>
      <c r="V1818"/>
      <c r="W1818"/>
      <c r="X1818"/>
      <c r="Y1818"/>
    </row>
    <row r="1819" spans="2:25">
      <c r="B1819"/>
      <c r="C1819"/>
      <c r="D1819"/>
      <c r="E1819"/>
      <c r="F1819"/>
      <c r="G1819"/>
      <c r="H1819"/>
      <c r="R1819"/>
      <c r="S1819"/>
      <c r="T1819"/>
      <c r="U1819"/>
      <c r="V1819"/>
      <c r="W1819"/>
      <c r="X1819"/>
      <c r="Y1819"/>
    </row>
    <row r="1820" spans="2:25">
      <c r="B1820"/>
      <c r="C1820"/>
      <c r="D1820"/>
      <c r="E1820"/>
      <c r="F1820"/>
      <c r="G1820"/>
      <c r="H1820"/>
      <c r="R1820"/>
      <c r="S1820"/>
      <c r="T1820"/>
      <c r="U1820"/>
      <c r="V1820"/>
      <c r="W1820"/>
      <c r="X1820"/>
      <c r="Y1820"/>
    </row>
    <row r="1821" spans="2:25">
      <c r="B1821"/>
      <c r="C1821"/>
      <c r="D1821"/>
      <c r="E1821"/>
      <c r="F1821"/>
      <c r="G1821"/>
      <c r="H1821"/>
      <c r="R1821"/>
      <c r="S1821"/>
      <c r="T1821"/>
      <c r="U1821"/>
      <c r="V1821"/>
      <c r="W1821"/>
      <c r="X1821"/>
      <c r="Y1821"/>
    </row>
    <row r="1822" spans="2:25">
      <c r="B1822"/>
      <c r="C1822"/>
      <c r="D1822"/>
      <c r="E1822"/>
      <c r="F1822"/>
      <c r="G1822"/>
      <c r="H1822"/>
      <c r="R1822"/>
      <c r="S1822"/>
      <c r="T1822"/>
      <c r="U1822"/>
      <c r="V1822"/>
      <c r="W1822"/>
      <c r="X1822"/>
      <c r="Y1822"/>
    </row>
    <row r="1823" spans="2:25">
      <c r="B1823"/>
      <c r="C1823"/>
      <c r="D1823"/>
      <c r="E1823"/>
      <c r="F1823"/>
      <c r="G1823"/>
      <c r="H1823"/>
      <c r="R1823"/>
      <c r="S1823"/>
      <c r="T1823"/>
      <c r="U1823"/>
      <c r="V1823"/>
      <c r="W1823"/>
      <c r="X1823"/>
      <c r="Y1823"/>
    </row>
    <row r="1824" spans="2:25">
      <c r="B1824"/>
      <c r="C1824"/>
      <c r="D1824"/>
      <c r="E1824"/>
      <c r="F1824"/>
      <c r="G1824"/>
      <c r="H1824"/>
      <c r="R1824"/>
      <c r="S1824"/>
      <c r="T1824"/>
      <c r="U1824"/>
      <c r="V1824"/>
      <c r="W1824"/>
      <c r="X1824"/>
      <c r="Y1824"/>
    </row>
    <row r="1825" spans="2:25">
      <c r="B1825"/>
      <c r="C1825"/>
      <c r="D1825"/>
      <c r="E1825"/>
      <c r="F1825"/>
      <c r="G1825"/>
      <c r="H1825"/>
      <c r="R1825"/>
      <c r="S1825"/>
      <c r="T1825"/>
      <c r="U1825"/>
      <c r="V1825"/>
      <c r="W1825"/>
      <c r="X1825"/>
      <c r="Y1825"/>
    </row>
    <row r="1826" spans="2:25">
      <c r="B1826"/>
      <c r="C1826"/>
      <c r="D1826"/>
      <c r="E1826"/>
      <c r="F1826"/>
      <c r="G1826"/>
      <c r="H1826"/>
      <c r="R1826"/>
      <c r="S1826"/>
      <c r="T1826"/>
      <c r="U1826"/>
      <c r="V1826"/>
      <c r="W1826"/>
      <c r="X1826"/>
      <c r="Y1826"/>
    </row>
    <row r="1827" spans="2:25">
      <c r="B1827"/>
      <c r="C1827"/>
      <c r="D1827"/>
      <c r="E1827"/>
      <c r="F1827"/>
      <c r="G1827"/>
      <c r="H1827"/>
      <c r="R1827"/>
      <c r="S1827"/>
      <c r="T1827"/>
      <c r="U1827"/>
      <c r="V1827"/>
      <c r="W1827"/>
      <c r="X1827"/>
      <c r="Y1827"/>
    </row>
    <row r="1828" spans="2:25">
      <c r="B1828"/>
      <c r="C1828"/>
      <c r="D1828"/>
      <c r="E1828"/>
      <c r="F1828"/>
      <c r="G1828"/>
      <c r="H1828"/>
      <c r="R1828"/>
      <c r="S1828"/>
      <c r="T1828"/>
      <c r="U1828"/>
      <c r="V1828"/>
      <c r="W1828"/>
      <c r="X1828"/>
      <c r="Y1828"/>
    </row>
    <row r="1829" spans="2:25">
      <c r="B1829"/>
      <c r="C1829"/>
      <c r="D1829"/>
      <c r="E1829"/>
      <c r="F1829"/>
      <c r="G1829"/>
      <c r="H1829"/>
      <c r="R1829"/>
      <c r="S1829"/>
      <c r="T1829"/>
      <c r="U1829"/>
      <c r="V1829"/>
      <c r="W1829"/>
      <c r="X1829"/>
      <c r="Y1829"/>
    </row>
    <row r="1830" spans="2:25">
      <c r="B1830"/>
      <c r="C1830"/>
      <c r="D1830"/>
      <c r="E1830"/>
      <c r="F1830"/>
      <c r="G1830"/>
      <c r="H1830"/>
      <c r="R1830"/>
      <c r="S1830"/>
      <c r="T1830"/>
      <c r="U1830"/>
      <c r="V1830"/>
      <c r="W1830"/>
      <c r="X1830"/>
      <c r="Y1830"/>
    </row>
    <row r="1831" spans="2:25">
      <c r="B1831"/>
      <c r="C1831"/>
      <c r="D1831"/>
      <c r="E1831"/>
      <c r="F1831"/>
      <c r="G1831"/>
      <c r="H1831"/>
      <c r="R1831"/>
      <c r="S1831"/>
      <c r="T1831"/>
      <c r="U1831"/>
      <c r="V1831"/>
      <c r="W1831"/>
      <c r="X1831"/>
      <c r="Y1831"/>
    </row>
    <row r="1832" spans="2:25">
      <c r="B1832"/>
      <c r="C1832"/>
      <c r="D1832"/>
      <c r="E1832"/>
      <c r="F1832"/>
      <c r="G1832"/>
      <c r="H1832"/>
      <c r="R1832"/>
      <c r="S1832"/>
      <c r="T1832"/>
      <c r="U1832"/>
      <c r="V1832"/>
      <c r="W1832"/>
      <c r="X1832"/>
      <c r="Y1832"/>
    </row>
    <row r="1833" spans="2:25">
      <c r="B1833"/>
      <c r="C1833"/>
      <c r="D1833"/>
      <c r="E1833"/>
      <c r="F1833"/>
      <c r="G1833"/>
      <c r="H1833"/>
      <c r="R1833"/>
      <c r="S1833"/>
      <c r="T1833"/>
      <c r="U1833"/>
      <c r="V1833"/>
      <c r="W1833"/>
      <c r="X1833"/>
      <c r="Y1833"/>
    </row>
    <row r="1834" spans="2:25">
      <c r="B1834"/>
      <c r="C1834"/>
      <c r="D1834"/>
      <c r="E1834"/>
      <c r="F1834"/>
      <c r="G1834"/>
      <c r="H1834"/>
      <c r="R1834"/>
      <c r="S1834"/>
      <c r="T1834"/>
      <c r="U1834"/>
      <c r="V1834"/>
      <c r="W1834"/>
      <c r="X1834"/>
      <c r="Y1834"/>
    </row>
    <row r="1835" spans="2:25">
      <c r="B1835"/>
      <c r="C1835"/>
      <c r="D1835"/>
      <c r="E1835"/>
      <c r="F1835"/>
      <c r="G1835"/>
      <c r="H1835"/>
      <c r="R1835"/>
      <c r="S1835"/>
      <c r="T1835"/>
      <c r="U1835"/>
      <c r="V1835"/>
      <c r="W1835"/>
      <c r="X1835"/>
      <c r="Y1835"/>
    </row>
    <row r="1836" spans="2:25">
      <c r="B1836"/>
      <c r="C1836"/>
      <c r="D1836"/>
      <c r="E1836"/>
      <c r="F1836"/>
      <c r="G1836"/>
      <c r="H1836"/>
      <c r="R1836"/>
      <c r="S1836"/>
      <c r="T1836"/>
      <c r="U1836"/>
      <c r="V1836"/>
      <c r="W1836"/>
      <c r="X1836"/>
      <c r="Y1836"/>
    </row>
    <row r="1837" spans="2:25">
      <c r="B1837"/>
      <c r="C1837"/>
      <c r="D1837"/>
      <c r="E1837"/>
      <c r="F1837"/>
      <c r="G1837"/>
      <c r="H1837"/>
      <c r="R1837"/>
      <c r="S1837"/>
      <c r="T1837"/>
      <c r="U1837"/>
      <c r="V1837"/>
      <c r="W1837"/>
      <c r="X1837"/>
      <c r="Y1837"/>
    </row>
    <row r="1838" spans="2:25">
      <c r="B1838"/>
      <c r="C1838"/>
      <c r="D1838"/>
      <c r="E1838"/>
      <c r="F1838"/>
      <c r="G1838"/>
      <c r="H1838"/>
      <c r="R1838"/>
      <c r="S1838"/>
      <c r="T1838"/>
      <c r="U1838"/>
      <c r="V1838"/>
      <c r="W1838"/>
      <c r="X1838"/>
      <c r="Y1838"/>
    </row>
    <row r="1839" spans="2:25">
      <c r="B1839"/>
      <c r="C1839"/>
      <c r="D1839"/>
      <c r="E1839"/>
      <c r="F1839"/>
      <c r="G1839"/>
      <c r="H1839"/>
      <c r="R1839"/>
      <c r="S1839"/>
      <c r="T1839"/>
      <c r="U1839"/>
      <c r="V1839"/>
      <c r="W1839"/>
      <c r="X1839"/>
      <c r="Y1839"/>
    </row>
    <row r="1840" spans="2:25">
      <c r="B1840"/>
      <c r="C1840"/>
      <c r="D1840"/>
      <c r="E1840"/>
      <c r="F1840"/>
      <c r="G1840"/>
      <c r="H1840"/>
      <c r="R1840"/>
      <c r="S1840"/>
      <c r="T1840"/>
      <c r="U1840"/>
      <c r="V1840"/>
      <c r="W1840"/>
      <c r="X1840"/>
      <c r="Y1840"/>
    </row>
    <row r="1841" spans="2:25">
      <c r="B1841"/>
      <c r="C1841"/>
      <c r="D1841"/>
      <c r="E1841"/>
      <c r="F1841"/>
      <c r="G1841"/>
      <c r="H1841"/>
      <c r="R1841"/>
      <c r="S1841"/>
      <c r="T1841"/>
      <c r="U1841"/>
      <c r="V1841"/>
      <c r="W1841"/>
      <c r="X1841"/>
      <c r="Y1841"/>
    </row>
    <row r="1842" spans="2:25">
      <c r="B1842"/>
      <c r="C1842"/>
      <c r="D1842"/>
      <c r="E1842"/>
      <c r="F1842"/>
      <c r="G1842"/>
      <c r="H1842"/>
      <c r="R1842"/>
      <c r="S1842"/>
      <c r="T1842"/>
      <c r="U1842"/>
      <c r="V1842"/>
      <c r="W1842"/>
      <c r="X1842"/>
      <c r="Y1842"/>
    </row>
    <row r="1843" spans="2:25">
      <c r="B1843"/>
      <c r="C1843"/>
      <c r="D1843"/>
      <c r="E1843"/>
      <c r="F1843"/>
      <c r="G1843"/>
      <c r="H1843"/>
      <c r="R1843"/>
      <c r="S1843"/>
      <c r="T1843"/>
      <c r="U1843"/>
      <c r="V1843"/>
      <c r="W1843"/>
      <c r="X1843"/>
      <c r="Y1843"/>
    </row>
    <row r="1844" spans="2:25">
      <c r="B1844"/>
      <c r="C1844"/>
      <c r="D1844"/>
      <c r="E1844"/>
      <c r="F1844"/>
      <c r="G1844"/>
      <c r="H1844"/>
      <c r="R1844"/>
      <c r="S1844"/>
      <c r="T1844"/>
      <c r="U1844"/>
      <c r="V1844"/>
      <c r="W1844"/>
      <c r="X1844"/>
      <c r="Y1844"/>
    </row>
    <row r="1845" spans="2:25">
      <c r="B1845"/>
      <c r="C1845"/>
      <c r="D1845"/>
      <c r="E1845"/>
      <c r="F1845"/>
      <c r="G1845"/>
      <c r="H1845"/>
      <c r="R1845"/>
      <c r="S1845"/>
      <c r="T1845"/>
      <c r="U1845"/>
      <c r="V1845"/>
      <c r="W1845"/>
      <c r="X1845"/>
      <c r="Y1845"/>
    </row>
    <row r="1846" spans="2:25">
      <c r="B1846"/>
      <c r="C1846"/>
      <c r="D1846"/>
      <c r="E1846"/>
      <c r="F1846"/>
      <c r="G1846"/>
      <c r="H1846"/>
      <c r="R1846"/>
      <c r="S1846"/>
      <c r="T1846"/>
      <c r="U1846"/>
      <c r="V1846"/>
      <c r="W1846"/>
      <c r="X1846"/>
      <c r="Y1846"/>
    </row>
    <row r="1847" spans="2:25">
      <c r="B1847"/>
      <c r="C1847"/>
      <c r="D1847"/>
      <c r="E1847"/>
      <c r="F1847"/>
      <c r="G1847"/>
      <c r="H1847"/>
      <c r="R1847"/>
      <c r="S1847"/>
      <c r="T1847"/>
      <c r="U1847"/>
      <c r="V1847"/>
      <c r="W1847"/>
      <c r="X1847"/>
      <c r="Y1847"/>
    </row>
    <row r="1848" spans="2:25">
      <c r="B1848"/>
      <c r="C1848"/>
      <c r="D1848"/>
      <c r="E1848"/>
      <c r="F1848"/>
      <c r="G1848"/>
      <c r="H1848"/>
      <c r="R1848"/>
      <c r="S1848"/>
      <c r="T1848"/>
      <c r="U1848"/>
      <c r="V1848"/>
      <c r="W1848"/>
      <c r="X1848"/>
      <c r="Y1848"/>
    </row>
    <row r="1849" spans="2:25">
      <c r="B1849"/>
      <c r="C1849"/>
      <c r="D1849"/>
      <c r="E1849"/>
      <c r="F1849"/>
      <c r="G1849"/>
      <c r="H1849"/>
      <c r="R1849"/>
      <c r="S1849"/>
      <c r="T1849"/>
      <c r="U1849"/>
      <c r="V1849"/>
      <c r="W1849"/>
      <c r="X1849"/>
      <c r="Y1849"/>
    </row>
    <row r="1850" spans="2:25">
      <c r="B1850"/>
      <c r="C1850"/>
      <c r="D1850"/>
      <c r="E1850"/>
      <c r="F1850"/>
      <c r="G1850"/>
      <c r="H1850"/>
      <c r="R1850"/>
      <c r="S1850"/>
      <c r="T1850"/>
      <c r="U1850"/>
      <c r="V1850"/>
      <c r="W1850"/>
      <c r="X1850"/>
      <c r="Y1850"/>
    </row>
    <row r="1851" spans="2:25">
      <c r="B1851"/>
      <c r="C1851"/>
      <c r="D1851"/>
      <c r="E1851"/>
      <c r="F1851"/>
      <c r="G1851"/>
      <c r="H1851"/>
      <c r="R1851"/>
      <c r="S1851"/>
      <c r="T1851"/>
      <c r="U1851"/>
      <c r="V1851"/>
      <c r="W1851"/>
      <c r="X1851"/>
      <c r="Y1851"/>
    </row>
    <row r="1852" spans="2:25">
      <c r="B1852"/>
      <c r="C1852"/>
      <c r="D1852"/>
      <c r="E1852"/>
      <c r="F1852"/>
      <c r="G1852"/>
      <c r="H1852"/>
      <c r="R1852"/>
      <c r="S1852"/>
      <c r="T1852"/>
      <c r="U1852"/>
      <c r="V1852"/>
      <c r="W1852"/>
      <c r="X1852"/>
      <c r="Y1852"/>
    </row>
    <row r="1853" spans="2:25">
      <c r="B1853"/>
      <c r="C1853"/>
      <c r="D1853"/>
      <c r="E1853"/>
      <c r="F1853"/>
      <c r="G1853"/>
      <c r="H1853"/>
      <c r="R1853"/>
      <c r="S1853"/>
      <c r="T1853"/>
      <c r="U1853"/>
      <c r="V1853"/>
      <c r="W1853"/>
      <c r="X1853"/>
      <c r="Y1853"/>
    </row>
    <row r="1854" spans="2:25">
      <c r="B1854"/>
      <c r="C1854"/>
      <c r="D1854"/>
      <c r="E1854"/>
      <c r="F1854"/>
      <c r="G1854"/>
      <c r="H1854"/>
      <c r="R1854"/>
      <c r="S1854"/>
      <c r="T1854"/>
      <c r="U1854"/>
      <c r="V1854"/>
      <c r="W1854"/>
      <c r="X1854"/>
      <c r="Y1854"/>
    </row>
    <row r="1855" spans="2:25">
      <c r="B1855"/>
      <c r="C1855"/>
      <c r="D1855"/>
      <c r="E1855"/>
      <c r="F1855"/>
      <c r="G1855"/>
      <c r="H1855"/>
      <c r="R1855"/>
      <c r="S1855"/>
      <c r="T1855"/>
      <c r="U1855"/>
      <c r="V1855"/>
      <c r="W1855"/>
      <c r="X1855"/>
      <c r="Y1855"/>
    </row>
    <row r="1856" spans="2:25">
      <c r="B1856"/>
      <c r="C1856"/>
      <c r="D1856"/>
      <c r="E1856"/>
      <c r="F1856"/>
      <c r="G1856"/>
      <c r="H1856"/>
      <c r="R1856"/>
      <c r="S1856"/>
      <c r="T1856"/>
      <c r="U1856"/>
      <c r="V1856"/>
      <c r="W1856"/>
      <c r="X1856"/>
      <c r="Y1856"/>
    </row>
    <row r="1857" spans="2:25">
      <c r="B1857"/>
      <c r="C1857"/>
      <c r="D1857"/>
      <c r="E1857"/>
      <c r="F1857"/>
      <c r="G1857"/>
      <c r="H1857"/>
      <c r="R1857"/>
      <c r="S1857"/>
      <c r="T1857"/>
      <c r="U1857"/>
      <c r="V1857"/>
      <c r="W1857"/>
      <c r="X1857"/>
      <c r="Y1857"/>
    </row>
    <row r="1858" spans="2:25">
      <c r="B1858"/>
      <c r="C1858"/>
      <c r="D1858"/>
      <c r="E1858"/>
      <c r="F1858"/>
      <c r="G1858"/>
      <c r="H1858"/>
      <c r="R1858"/>
      <c r="S1858"/>
      <c r="T1858"/>
      <c r="U1858"/>
      <c r="V1858"/>
      <c r="W1858"/>
      <c r="X1858"/>
      <c r="Y1858"/>
    </row>
    <row r="1859" spans="2:25">
      <c r="B1859"/>
      <c r="C1859"/>
      <c r="D1859"/>
      <c r="E1859"/>
      <c r="F1859"/>
      <c r="G1859"/>
      <c r="H1859"/>
      <c r="R1859"/>
      <c r="S1859"/>
      <c r="T1859"/>
      <c r="U1859"/>
      <c r="V1859"/>
      <c r="W1859"/>
      <c r="X1859"/>
      <c r="Y1859"/>
    </row>
    <row r="1860" spans="2:25">
      <c r="B1860"/>
      <c r="C1860"/>
      <c r="D1860"/>
      <c r="E1860"/>
      <c r="F1860"/>
      <c r="G1860"/>
      <c r="H1860"/>
      <c r="R1860"/>
      <c r="S1860"/>
      <c r="T1860"/>
      <c r="U1860"/>
      <c r="V1860"/>
      <c r="W1860"/>
      <c r="X1860"/>
      <c r="Y1860"/>
    </row>
    <row r="1861" spans="2:25">
      <c r="B1861"/>
      <c r="C1861"/>
      <c r="D1861"/>
      <c r="E1861"/>
      <c r="F1861"/>
      <c r="G1861"/>
      <c r="H1861"/>
      <c r="R1861"/>
      <c r="S1861"/>
      <c r="T1861"/>
      <c r="U1861"/>
      <c r="V1861"/>
      <c r="W1861"/>
      <c r="X1861"/>
      <c r="Y1861"/>
    </row>
    <row r="1862" spans="2:25">
      <c r="B1862"/>
      <c r="C1862"/>
      <c r="D1862"/>
      <c r="E1862"/>
      <c r="F1862"/>
      <c r="G1862"/>
      <c r="H1862"/>
      <c r="R1862"/>
      <c r="S1862"/>
      <c r="T1862"/>
      <c r="U1862"/>
      <c r="V1862"/>
      <c r="W1862"/>
      <c r="X1862"/>
      <c r="Y1862"/>
    </row>
    <row r="1863" spans="2:25">
      <c r="B1863"/>
      <c r="C1863"/>
      <c r="D1863"/>
      <c r="E1863"/>
      <c r="F1863"/>
      <c r="G1863"/>
      <c r="H1863"/>
      <c r="R1863"/>
      <c r="S1863"/>
      <c r="T1863"/>
      <c r="U1863"/>
      <c r="V1863"/>
      <c r="W1863"/>
      <c r="X1863"/>
      <c r="Y1863"/>
    </row>
    <row r="1864" spans="2:25">
      <c r="B1864"/>
      <c r="C1864"/>
      <c r="D1864"/>
      <c r="E1864"/>
      <c r="F1864"/>
      <c r="G1864"/>
      <c r="H1864"/>
      <c r="R1864"/>
      <c r="S1864"/>
      <c r="T1864"/>
      <c r="U1864"/>
      <c r="V1864"/>
      <c r="W1864"/>
      <c r="X1864"/>
      <c r="Y1864"/>
    </row>
    <row r="1865" spans="2:25">
      <c r="B1865"/>
      <c r="C1865"/>
      <c r="D1865"/>
      <c r="E1865"/>
      <c r="F1865"/>
      <c r="G1865"/>
      <c r="H1865"/>
      <c r="R1865"/>
      <c r="S1865"/>
      <c r="T1865"/>
      <c r="U1865"/>
      <c r="V1865"/>
      <c r="W1865"/>
      <c r="X1865"/>
      <c r="Y1865"/>
    </row>
    <row r="1866" spans="2:25">
      <c r="B1866"/>
      <c r="C1866"/>
      <c r="D1866"/>
      <c r="E1866"/>
      <c r="F1866"/>
      <c r="G1866"/>
      <c r="H1866"/>
      <c r="R1866"/>
      <c r="S1866"/>
      <c r="T1866"/>
      <c r="U1866"/>
      <c r="V1866"/>
      <c r="W1866"/>
      <c r="X1866"/>
      <c r="Y1866"/>
    </row>
    <row r="1867" spans="2:25">
      <c r="B1867"/>
      <c r="C1867"/>
      <c r="D1867"/>
      <c r="E1867"/>
      <c r="F1867"/>
      <c r="G1867"/>
      <c r="H1867"/>
      <c r="R1867"/>
      <c r="S1867"/>
      <c r="T1867"/>
      <c r="U1867"/>
      <c r="V1867"/>
      <c r="W1867"/>
      <c r="X1867"/>
      <c r="Y1867"/>
    </row>
    <row r="1868" spans="2:25">
      <c r="B1868"/>
      <c r="C1868"/>
      <c r="D1868"/>
      <c r="E1868"/>
      <c r="F1868"/>
      <c r="G1868"/>
      <c r="H1868"/>
      <c r="R1868"/>
      <c r="S1868"/>
      <c r="T1868"/>
      <c r="U1868"/>
      <c r="V1868"/>
      <c r="W1868"/>
      <c r="X1868"/>
      <c r="Y1868"/>
    </row>
    <row r="1869" spans="2:25">
      <c r="B1869"/>
      <c r="C1869"/>
      <c r="D1869"/>
      <c r="E1869"/>
      <c r="F1869"/>
      <c r="G1869"/>
      <c r="H1869"/>
      <c r="R1869"/>
      <c r="S1869"/>
      <c r="T1869"/>
      <c r="U1869"/>
      <c r="V1869"/>
      <c r="W1869"/>
      <c r="X1869"/>
      <c r="Y1869"/>
    </row>
    <row r="1870" spans="2:25">
      <c r="B1870"/>
      <c r="C1870"/>
      <c r="D1870"/>
      <c r="E1870"/>
      <c r="F1870"/>
      <c r="G1870"/>
      <c r="H1870"/>
      <c r="R1870"/>
      <c r="S1870"/>
      <c r="T1870"/>
      <c r="U1870"/>
      <c r="V1870"/>
      <c r="W1870"/>
      <c r="X1870"/>
      <c r="Y1870"/>
    </row>
    <row r="1871" spans="2:25">
      <c r="B1871"/>
      <c r="C1871"/>
      <c r="D1871"/>
      <c r="E1871"/>
      <c r="F1871"/>
      <c r="G1871"/>
      <c r="H1871"/>
      <c r="R1871"/>
      <c r="S1871"/>
      <c r="T1871"/>
      <c r="U1871"/>
      <c r="V1871"/>
      <c r="W1871"/>
      <c r="X1871"/>
      <c r="Y1871"/>
    </row>
    <row r="1872" spans="2:25">
      <c r="B1872"/>
      <c r="C1872"/>
      <c r="D1872"/>
      <c r="E1872"/>
      <c r="F1872"/>
      <c r="G1872"/>
      <c r="H1872"/>
      <c r="R1872"/>
      <c r="S1872"/>
      <c r="T1872"/>
      <c r="U1872"/>
      <c r="V1872"/>
      <c r="W1872"/>
      <c r="X1872"/>
      <c r="Y1872"/>
    </row>
    <row r="1873" spans="2:25">
      <c r="B1873"/>
      <c r="C1873"/>
      <c r="D1873"/>
      <c r="E1873"/>
      <c r="F1873"/>
      <c r="G1873"/>
      <c r="H1873"/>
      <c r="R1873"/>
      <c r="S1873"/>
      <c r="T1873"/>
      <c r="U1873"/>
      <c r="V1873"/>
      <c r="W1873"/>
      <c r="X1873"/>
      <c r="Y1873"/>
    </row>
    <row r="1874" spans="2:25">
      <c r="B1874"/>
      <c r="C1874"/>
      <c r="D1874"/>
      <c r="E1874"/>
      <c r="F1874"/>
      <c r="G1874"/>
      <c r="H1874"/>
      <c r="R1874"/>
      <c r="S1874"/>
      <c r="T1874"/>
      <c r="U1874"/>
      <c r="V1874"/>
      <c r="W1874"/>
      <c r="X1874"/>
      <c r="Y1874"/>
    </row>
    <row r="1875" spans="2:25">
      <c r="B1875"/>
      <c r="C1875"/>
      <c r="D1875"/>
      <c r="E1875"/>
      <c r="F1875"/>
      <c r="G1875"/>
      <c r="H1875"/>
      <c r="R1875"/>
      <c r="S1875"/>
      <c r="T1875"/>
      <c r="U1875"/>
      <c r="V1875"/>
      <c r="W1875"/>
      <c r="X1875"/>
      <c r="Y1875"/>
    </row>
    <row r="1876" spans="2:25">
      <c r="B1876"/>
      <c r="C1876"/>
      <c r="D1876"/>
      <c r="E1876"/>
      <c r="F1876"/>
      <c r="G1876"/>
      <c r="H1876"/>
      <c r="R1876"/>
      <c r="S1876"/>
      <c r="T1876"/>
      <c r="U1876"/>
      <c r="V1876"/>
      <c r="W1876"/>
      <c r="X1876"/>
      <c r="Y1876"/>
    </row>
    <row r="1877" spans="2:25">
      <c r="B1877"/>
      <c r="C1877"/>
      <c r="D1877"/>
      <c r="E1877"/>
      <c r="F1877"/>
      <c r="G1877"/>
      <c r="H1877"/>
      <c r="R1877"/>
      <c r="S1877"/>
      <c r="T1877"/>
      <c r="U1877"/>
      <c r="V1877"/>
      <c r="W1877"/>
      <c r="X1877"/>
      <c r="Y1877"/>
    </row>
    <row r="1878" spans="2:25">
      <c r="B1878"/>
      <c r="C1878"/>
      <c r="D1878"/>
      <c r="E1878"/>
      <c r="F1878"/>
      <c r="G1878"/>
      <c r="H1878"/>
      <c r="R1878"/>
      <c r="S1878"/>
      <c r="T1878"/>
      <c r="U1878"/>
      <c r="V1878"/>
      <c r="W1878"/>
      <c r="X1878"/>
      <c r="Y1878"/>
    </row>
    <row r="1879" spans="2:25">
      <c r="B1879"/>
      <c r="C1879"/>
      <c r="D1879"/>
      <c r="E1879"/>
      <c r="F1879"/>
      <c r="G1879"/>
      <c r="H1879"/>
      <c r="R1879"/>
      <c r="S1879"/>
      <c r="T1879"/>
      <c r="U1879"/>
      <c r="V1879"/>
      <c r="W1879"/>
      <c r="X1879"/>
      <c r="Y1879"/>
    </row>
    <row r="1880" spans="2:25">
      <c r="B1880"/>
      <c r="C1880"/>
      <c r="D1880"/>
      <c r="E1880"/>
      <c r="F1880"/>
      <c r="G1880"/>
      <c r="H1880"/>
      <c r="R1880"/>
      <c r="S1880"/>
      <c r="T1880"/>
      <c r="U1880"/>
      <c r="V1880"/>
      <c r="W1880"/>
      <c r="X1880"/>
      <c r="Y1880"/>
    </row>
    <row r="1881" spans="2:25">
      <c r="B1881"/>
      <c r="C1881"/>
      <c r="D1881"/>
      <c r="E1881"/>
      <c r="F1881"/>
      <c r="G1881"/>
      <c r="H1881"/>
      <c r="R1881"/>
      <c r="S1881"/>
      <c r="T1881"/>
      <c r="U1881"/>
      <c r="V1881"/>
      <c r="W1881"/>
      <c r="X1881"/>
      <c r="Y1881"/>
    </row>
    <row r="1882" spans="2:25">
      <c r="B1882"/>
      <c r="C1882"/>
      <c r="D1882"/>
      <c r="E1882"/>
      <c r="F1882"/>
      <c r="G1882"/>
      <c r="H1882"/>
      <c r="R1882"/>
      <c r="S1882"/>
      <c r="T1882"/>
      <c r="U1882"/>
      <c r="V1882"/>
      <c r="W1882"/>
      <c r="X1882"/>
      <c r="Y1882"/>
    </row>
    <row r="1883" spans="2:25">
      <c r="B1883"/>
      <c r="C1883"/>
      <c r="D1883"/>
      <c r="E1883"/>
      <c r="F1883"/>
      <c r="G1883"/>
      <c r="H1883"/>
      <c r="R1883"/>
      <c r="S1883"/>
      <c r="T1883"/>
      <c r="U1883"/>
      <c r="V1883"/>
      <c r="W1883"/>
      <c r="X1883"/>
      <c r="Y1883"/>
    </row>
    <row r="1884" spans="2:25">
      <c r="B1884"/>
      <c r="C1884"/>
      <c r="D1884"/>
      <c r="E1884"/>
      <c r="F1884"/>
      <c r="G1884"/>
      <c r="H1884"/>
      <c r="R1884"/>
      <c r="S1884"/>
      <c r="T1884"/>
      <c r="U1884"/>
      <c r="V1884"/>
      <c r="W1884"/>
      <c r="X1884"/>
      <c r="Y1884"/>
    </row>
    <row r="1885" spans="2:25">
      <c r="B1885"/>
      <c r="C1885"/>
      <c r="D1885"/>
      <c r="E1885"/>
      <c r="F1885"/>
      <c r="G1885"/>
      <c r="H1885"/>
      <c r="R1885"/>
      <c r="S1885"/>
      <c r="T1885"/>
      <c r="U1885"/>
      <c r="V1885"/>
      <c r="W1885"/>
      <c r="X1885"/>
      <c r="Y1885"/>
    </row>
    <row r="1886" spans="2:25">
      <c r="B1886"/>
      <c r="C1886"/>
      <c r="D1886"/>
      <c r="E1886"/>
      <c r="F1886"/>
      <c r="G1886"/>
      <c r="H1886"/>
      <c r="R1886"/>
      <c r="S1886"/>
      <c r="T1886"/>
      <c r="U1886"/>
      <c r="V1886"/>
      <c r="W1886"/>
      <c r="X1886"/>
      <c r="Y1886"/>
    </row>
    <row r="1887" spans="2:25">
      <c r="B1887"/>
      <c r="C1887"/>
      <c r="D1887"/>
      <c r="E1887"/>
      <c r="F1887"/>
      <c r="G1887"/>
      <c r="H1887"/>
      <c r="R1887"/>
      <c r="S1887"/>
      <c r="T1887"/>
      <c r="U1887"/>
      <c r="V1887"/>
      <c r="W1887"/>
      <c r="X1887"/>
      <c r="Y1887"/>
    </row>
    <row r="1888" spans="2:25">
      <c r="B1888"/>
      <c r="C1888"/>
      <c r="D1888"/>
      <c r="E1888"/>
      <c r="F1888"/>
      <c r="G1888"/>
      <c r="H1888"/>
      <c r="R1888"/>
      <c r="S1888"/>
      <c r="T1888"/>
      <c r="U1888"/>
      <c r="V1888"/>
      <c r="W1888"/>
      <c r="X1888"/>
      <c r="Y1888"/>
    </row>
    <row r="1889" spans="2:25">
      <c r="B1889"/>
      <c r="C1889"/>
      <c r="D1889"/>
      <c r="E1889"/>
      <c r="F1889"/>
      <c r="G1889"/>
      <c r="H1889"/>
      <c r="R1889"/>
      <c r="S1889"/>
      <c r="T1889"/>
      <c r="U1889"/>
      <c r="V1889"/>
      <c r="W1889"/>
      <c r="X1889"/>
      <c r="Y1889"/>
    </row>
    <row r="1890" spans="2:25">
      <c r="B1890"/>
      <c r="C1890"/>
      <c r="D1890"/>
      <c r="E1890"/>
      <c r="F1890"/>
      <c r="G1890"/>
      <c r="H1890"/>
      <c r="R1890"/>
      <c r="S1890"/>
      <c r="T1890"/>
      <c r="U1890"/>
      <c r="V1890"/>
      <c r="W1890"/>
      <c r="X1890"/>
      <c r="Y1890"/>
    </row>
    <row r="1891" spans="2:25">
      <c r="B1891"/>
      <c r="C1891"/>
      <c r="D1891"/>
      <c r="E1891"/>
      <c r="F1891"/>
      <c r="G1891"/>
      <c r="H1891"/>
      <c r="R1891"/>
      <c r="S1891"/>
      <c r="T1891"/>
      <c r="U1891"/>
      <c r="V1891"/>
      <c r="W1891"/>
      <c r="X1891"/>
      <c r="Y1891"/>
    </row>
    <row r="1892" spans="2:25">
      <c r="B1892"/>
      <c r="C1892"/>
      <c r="D1892"/>
      <c r="E1892"/>
      <c r="F1892"/>
      <c r="G1892"/>
      <c r="H1892"/>
      <c r="R1892"/>
      <c r="S1892"/>
      <c r="T1892"/>
      <c r="U1892"/>
      <c r="V1892"/>
      <c r="W1892"/>
      <c r="X1892"/>
      <c r="Y1892"/>
    </row>
    <row r="1893" spans="2:25">
      <c r="B1893"/>
      <c r="C1893"/>
      <c r="D1893"/>
      <c r="E1893"/>
      <c r="F1893"/>
      <c r="G1893"/>
      <c r="H1893"/>
      <c r="R1893"/>
      <c r="S1893"/>
      <c r="T1893"/>
      <c r="U1893"/>
      <c r="V1893"/>
      <c r="W1893"/>
      <c r="X1893"/>
      <c r="Y1893"/>
    </row>
    <row r="1894" spans="2:25">
      <c r="B1894"/>
      <c r="C1894"/>
      <c r="D1894"/>
      <c r="E1894"/>
      <c r="F1894"/>
      <c r="G1894"/>
      <c r="H1894"/>
      <c r="R1894"/>
      <c r="S1894"/>
      <c r="T1894"/>
      <c r="U1894"/>
      <c r="V1894"/>
      <c r="W1894"/>
      <c r="X1894"/>
      <c r="Y1894"/>
    </row>
    <row r="1895" spans="2:25">
      <c r="B1895"/>
      <c r="C1895"/>
      <c r="D1895"/>
      <c r="E1895"/>
      <c r="F1895"/>
      <c r="G1895"/>
      <c r="H1895"/>
      <c r="R1895"/>
      <c r="S1895"/>
      <c r="T1895"/>
      <c r="U1895"/>
      <c r="V1895"/>
      <c r="W1895"/>
      <c r="X1895"/>
      <c r="Y1895"/>
    </row>
    <row r="1896" spans="2:25">
      <c r="B1896"/>
      <c r="C1896"/>
      <c r="D1896"/>
      <c r="E1896"/>
      <c r="F1896"/>
      <c r="G1896"/>
      <c r="H1896"/>
      <c r="R1896"/>
      <c r="S1896"/>
      <c r="T1896"/>
      <c r="U1896"/>
      <c r="V1896"/>
      <c r="W1896"/>
      <c r="X1896"/>
      <c r="Y1896"/>
    </row>
    <row r="1897" spans="2:25">
      <c r="B1897"/>
      <c r="C1897"/>
      <c r="D1897"/>
      <c r="E1897"/>
      <c r="F1897"/>
      <c r="G1897"/>
      <c r="H1897"/>
      <c r="R1897"/>
      <c r="S1897"/>
      <c r="T1897"/>
      <c r="U1897"/>
      <c r="V1897"/>
      <c r="W1897"/>
      <c r="X1897"/>
      <c r="Y1897"/>
    </row>
    <row r="1898" spans="2:25">
      <c r="B1898"/>
      <c r="C1898"/>
      <c r="D1898"/>
      <c r="E1898"/>
      <c r="F1898"/>
      <c r="G1898"/>
      <c r="H1898"/>
      <c r="R1898"/>
      <c r="S1898"/>
      <c r="T1898"/>
      <c r="U1898"/>
      <c r="V1898"/>
      <c r="W1898"/>
      <c r="X1898"/>
      <c r="Y1898"/>
    </row>
    <row r="1899" spans="2:25">
      <c r="B1899"/>
      <c r="C1899"/>
      <c r="D1899"/>
      <c r="E1899"/>
      <c r="F1899"/>
      <c r="G1899"/>
      <c r="H1899"/>
      <c r="R1899"/>
      <c r="S1899"/>
      <c r="T1899"/>
      <c r="U1899"/>
      <c r="V1899"/>
      <c r="W1899"/>
      <c r="X1899"/>
      <c r="Y1899"/>
    </row>
    <row r="1900" spans="2:25">
      <c r="B1900"/>
      <c r="C1900"/>
      <c r="D1900"/>
      <c r="E1900"/>
      <c r="F1900"/>
      <c r="G1900"/>
      <c r="H1900"/>
      <c r="R1900"/>
      <c r="S1900"/>
      <c r="T1900"/>
      <c r="U1900"/>
      <c r="V1900"/>
      <c r="W1900"/>
      <c r="X1900"/>
      <c r="Y1900"/>
    </row>
    <row r="1901" spans="2:25">
      <c r="B1901"/>
      <c r="C1901"/>
      <c r="D1901"/>
      <c r="E1901"/>
      <c r="F1901"/>
      <c r="G1901"/>
      <c r="H1901"/>
      <c r="R1901"/>
      <c r="S1901"/>
      <c r="T1901"/>
      <c r="U1901"/>
      <c r="V1901"/>
      <c r="W1901"/>
      <c r="X1901"/>
      <c r="Y1901"/>
    </row>
    <row r="1902" spans="2:25">
      <c r="B1902"/>
      <c r="C1902"/>
      <c r="D1902"/>
      <c r="E1902"/>
      <c r="F1902"/>
      <c r="G1902"/>
      <c r="H1902"/>
      <c r="R1902"/>
      <c r="S1902"/>
      <c r="T1902"/>
      <c r="U1902"/>
      <c r="V1902"/>
      <c r="W1902"/>
      <c r="X1902"/>
      <c r="Y1902"/>
    </row>
    <row r="1903" spans="2:25">
      <c r="B1903"/>
      <c r="C1903"/>
      <c r="D1903"/>
      <c r="E1903"/>
      <c r="F1903"/>
      <c r="G1903"/>
      <c r="H1903"/>
      <c r="R1903"/>
      <c r="S1903"/>
      <c r="T1903"/>
      <c r="U1903"/>
      <c r="V1903"/>
      <c r="W1903"/>
      <c r="X1903"/>
      <c r="Y1903"/>
    </row>
    <row r="1904" spans="2:25">
      <c r="B1904"/>
      <c r="C1904"/>
      <c r="D1904"/>
      <c r="E1904"/>
      <c r="F1904"/>
      <c r="G1904"/>
      <c r="H1904"/>
      <c r="R1904"/>
      <c r="S1904"/>
      <c r="T1904"/>
      <c r="U1904"/>
      <c r="V1904"/>
      <c r="W1904"/>
      <c r="X1904"/>
      <c r="Y1904"/>
    </row>
    <row r="1905" spans="2:25">
      <c r="B1905"/>
      <c r="C1905"/>
      <c r="D1905"/>
      <c r="E1905"/>
      <c r="F1905"/>
      <c r="G1905"/>
      <c r="H1905"/>
      <c r="R1905"/>
      <c r="S1905"/>
      <c r="T1905"/>
      <c r="U1905"/>
      <c r="V1905"/>
      <c r="W1905"/>
      <c r="X1905"/>
      <c r="Y1905"/>
    </row>
    <row r="1906" spans="2:25">
      <c r="B1906"/>
      <c r="C1906"/>
      <c r="D1906"/>
      <c r="E1906"/>
      <c r="F1906"/>
      <c r="G1906"/>
      <c r="H1906"/>
      <c r="R1906"/>
      <c r="S1906"/>
      <c r="T1906"/>
      <c r="U1906"/>
      <c r="V1906"/>
      <c r="W1906"/>
      <c r="X1906"/>
      <c r="Y1906"/>
    </row>
    <row r="1907" spans="2:25">
      <c r="B1907"/>
      <c r="C1907"/>
      <c r="D1907"/>
      <c r="E1907"/>
      <c r="F1907"/>
      <c r="G1907"/>
      <c r="H1907"/>
      <c r="R1907"/>
      <c r="S1907"/>
      <c r="T1907"/>
      <c r="U1907"/>
      <c r="V1907"/>
      <c r="W1907"/>
      <c r="X1907"/>
      <c r="Y1907"/>
    </row>
    <row r="1908" spans="2:25">
      <c r="B1908"/>
      <c r="C1908"/>
      <c r="D1908"/>
      <c r="E1908"/>
      <c r="F1908"/>
      <c r="G1908"/>
      <c r="H1908"/>
      <c r="R1908"/>
      <c r="S1908"/>
      <c r="T1908"/>
      <c r="U1908"/>
      <c r="V1908"/>
      <c r="W1908"/>
      <c r="X1908"/>
      <c r="Y1908"/>
    </row>
    <row r="1909" spans="2:25">
      <c r="B1909"/>
      <c r="C1909"/>
      <c r="D1909"/>
      <c r="E1909"/>
      <c r="F1909"/>
      <c r="G1909"/>
      <c r="H1909"/>
      <c r="R1909"/>
      <c r="S1909"/>
      <c r="T1909"/>
      <c r="U1909"/>
      <c r="V1909"/>
      <c r="W1909"/>
      <c r="X1909"/>
      <c r="Y1909"/>
    </row>
    <row r="1910" spans="2:25">
      <c r="B1910"/>
      <c r="C1910"/>
      <c r="D1910"/>
      <c r="E1910"/>
      <c r="F1910"/>
      <c r="G1910"/>
      <c r="H1910"/>
      <c r="R1910"/>
      <c r="S1910"/>
      <c r="T1910"/>
      <c r="U1910"/>
      <c r="V1910"/>
      <c r="W1910"/>
      <c r="X1910"/>
      <c r="Y1910"/>
    </row>
    <row r="1911" spans="2:25">
      <c r="B1911"/>
      <c r="C1911"/>
      <c r="D1911"/>
      <c r="E1911"/>
      <c r="F1911"/>
      <c r="G1911"/>
      <c r="H1911"/>
      <c r="R1911"/>
      <c r="S1911"/>
      <c r="T1911"/>
      <c r="U1911"/>
      <c r="V1911"/>
      <c r="W1911"/>
      <c r="X1911"/>
      <c r="Y1911"/>
    </row>
    <row r="1912" spans="2:25">
      <c r="B1912"/>
      <c r="C1912"/>
      <c r="D1912"/>
      <c r="E1912"/>
      <c r="F1912"/>
      <c r="G1912"/>
      <c r="H1912"/>
      <c r="R1912"/>
      <c r="S1912"/>
      <c r="T1912"/>
      <c r="U1912"/>
      <c r="V1912"/>
      <c r="W1912"/>
      <c r="X1912"/>
      <c r="Y1912"/>
    </row>
    <row r="1913" spans="2:25">
      <c r="B1913"/>
      <c r="C1913"/>
      <c r="D1913"/>
      <c r="E1913"/>
      <c r="F1913"/>
      <c r="G1913"/>
      <c r="H1913"/>
      <c r="R1913"/>
      <c r="S1913"/>
      <c r="T1913"/>
      <c r="U1913"/>
      <c r="V1913"/>
      <c r="W1913"/>
      <c r="X1913"/>
      <c r="Y1913"/>
    </row>
    <row r="1914" spans="2:25">
      <c r="B1914"/>
      <c r="C1914"/>
      <c r="D1914"/>
      <c r="E1914"/>
      <c r="F1914"/>
      <c r="G1914"/>
      <c r="H1914"/>
      <c r="R1914"/>
      <c r="S1914"/>
      <c r="T1914"/>
      <c r="U1914"/>
      <c r="V1914"/>
      <c r="W1914"/>
      <c r="X1914"/>
      <c r="Y1914"/>
    </row>
    <row r="1915" spans="2:25">
      <c r="B1915"/>
      <c r="C1915"/>
      <c r="D1915"/>
      <c r="E1915"/>
      <c r="F1915"/>
      <c r="G1915"/>
      <c r="H1915"/>
      <c r="R1915"/>
      <c r="S1915"/>
      <c r="T1915"/>
      <c r="U1915"/>
      <c r="V1915"/>
      <c r="W1915"/>
      <c r="X1915"/>
      <c r="Y1915"/>
    </row>
    <row r="1916" spans="2:25">
      <c r="B1916"/>
      <c r="C1916"/>
      <c r="D1916"/>
      <c r="E1916"/>
      <c r="F1916"/>
      <c r="G1916"/>
      <c r="H1916"/>
      <c r="R1916"/>
      <c r="S1916"/>
      <c r="T1916"/>
      <c r="U1916"/>
      <c r="V1916"/>
      <c r="W1916"/>
      <c r="X1916"/>
      <c r="Y1916"/>
    </row>
    <row r="1917" spans="2:25">
      <c r="B1917"/>
      <c r="C1917"/>
      <c r="D1917"/>
      <c r="E1917"/>
      <c r="F1917"/>
      <c r="G1917"/>
      <c r="H1917"/>
      <c r="R1917"/>
      <c r="S1917"/>
      <c r="T1917"/>
      <c r="U1917"/>
      <c r="V1917"/>
      <c r="W1917"/>
      <c r="X1917"/>
      <c r="Y1917"/>
    </row>
    <row r="1918" spans="2:25">
      <c r="B1918"/>
      <c r="C1918"/>
      <c r="D1918"/>
      <c r="E1918"/>
      <c r="F1918"/>
      <c r="G1918"/>
      <c r="H1918"/>
      <c r="R1918"/>
      <c r="S1918"/>
      <c r="T1918"/>
      <c r="U1918"/>
      <c r="V1918"/>
      <c r="W1918"/>
      <c r="X1918"/>
      <c r="Y1918"/>
    </row>
    <row r="1919" spans="2:25">
      <c r="B1919"/>
      <c r="C1919"/>
      <c r="D1919"/>
      <c r="E1919"/>
      <c r="F1919"/>
      <c r="G1919"/>
      <c r="H1919"/>
      <c r="R1919"/>
      <c r="S1919"/>
      <c r="T1919"/>
      <c r="U1919"/>
      <c r="V1919"/>
      <c r="W1919"/>
      <c r="X1919"/>
      <c r="Y1919"/>
    </row>
    <row r="1920" spans="2:25">
      <c r="B1920"/>
      <c r="C1920"/>
      <c r="D1920"/>
      <c r="E1920"/>
      <c r="F1920"/>
      <c r="G1920"/>
      <c r="H1920"/>
      <c r="R1920"/>
      <c r="S1920"/>
      <c r="T1920"/>
      <c r="U1920"/>
      <c r="V1920"/>
      <c r="W1920"/>
      <c r="X1920"/>
      <c r="Y1920"/>
    </row>
    <row r="1921" spans="2:25">
      <c r="B1921"/>
      <c r="C1921"/>
      <c r="D1921"/>
      <c r="E1921"/>
      <c r="F1921"/>
      <c r="G1921"/>
      <c r="H1921"/>
      <c r="R1921"/>
      <c r="S1921"/>
      <c r="T1921"/>
      <c r="U1921"/>
      <c r="V1921"/>
      <c r="W1921"/>
      <c r="X1921"/>
      <c r="Y1921"/>
    </row>
    <row r="1922" spans="2:25">
      <c r="B1922"/>
      <c r="C1922"/>
      <c r="D1922"/>
      <c r="E1922"/>
      <c r="F1922"/>
      <c r="G1922"/>
      <c r="H1922"/>
      <c r="R1922"/>
      <c r="S1922"/>
      <c r="T1922"/>
      <c r="U1922"/>
      <c r="V1922"/>
      <c r="W1922"/>
      <c r="X1922"/>
      <c r="Y1922"/>
    </row>
    <row r="1923" spans="2:25">
      <c r="B1923"/>
      <c r="C1923"/>
      <c r="D1923"/>
      <c r="E1923"/>
      <c r="F1923"/>
      <c r="G1923"/>
      <c r="H1923"/>
      <c r="R1923"/>
      <c r="S1923"/>
      <c r="T1923"/>
      <c r="U1923"/>
      <c r="V1923"/>
      <c r="W1923"/>
      <c r="X1923"/>
      <c r="Y1923"/>
    </row>
    <row r="1924" spans="2:25">
      <c r="B1924"/>
      <c r="C1924"/>
      <c r="D1924"/>
      <c r="E1924"/>
      <c r="F1924"/>
      <c r="G1924"/>
      <c r="H1924"/>
      <c r="R1924"/>
      <c r="S1924"/>
      <c r="T1924"/>
      <c r="U1924"/>
      <c r="V1924"/>
      <c r="W1924"/>
      <c r="X1924"/>
      <c r="Y1924"/>
    </row>
    <row r="1925" spans="2:25">
      <c r="B1925"/>
      <c r="C1925"/>
      <c r="D1925"/>
      <c r="E1925"/>
      <c r="F1925"/>
      <c r="G1925"/>
      <c r="H1925"/>
      <c r="R1925"/>
      <c r="S1925"/>
      <c r="T1925"/>
      <c r="U1925"/>
      <c r="V1925"/>
      <c r="W1925"/>
      <c r="X1925"/>
      <c r="Y1925"/>
    </row>
    <row r="1926" spans="2:25">
      <c r="B1926"/>
      <c r="C1926"/>
      <c r="D1926"/>
      <c r="E1926"/>
      <c r="F1926"/>
      <c r="G1926"/>
      <c r="H1926"/>
      <c r="R1926"/>
      <c r="S1926"/>
      <c r="T1926"/>
      <c r="U1926"/>
      <c r="V1926"/>
      <c r="W1926"/>
      <c r="X1926"/>
      <c r="Y1926"/>
    </row>
    <row r="1927" spans="2:25">
      <c r="B1927"/>
      <c r="C1927"/>
      <c r="D1927"/>
      <c r="E1927"/>
      <c r="F1927"/>
      <c r="G1927"/>
      <c r="H1927"/>
      <c r="R1927"/>
      <c r="S1927"/>
      <c r="T1927"/>
      <c r="U1927"/>
      <c r="V1927"/>
      <c r="W1927"/>
      <c r="X1927"/>
      <c r="Y1927"/>
    </row>
    <row r="1928" spans="2:25">
      <c r="B1928"/>
      <c r="C1928"/>
      <c r="D1928"/>
      <c r="E1928"/>
      <c r="F1928"/>
      <c r="G1928"/>
      <c r="H1928"/>
      <c r="R1928"/>
      <c r="S1928"/>
      <c r="T1928"/>
      <c r="U1928"/>
      <c r="V1928"/>
      <c r="W1928"/>
      <c r="X1928"/>
      <c r="Y1928"/>
    </row>
    <row r="1929" spans="2:25">
      <c r="B1929"/>
      <c r="C1929"/>
      <c r="D1929"/>
      <c r="E1929"/>
      <c r="F1929"/>
      <c r="G1929"/>
      <c r="H1929"/>
      <c r="R1929"/>
      <c r="S1929"/>
      <c r="T1929"/>
      <c r="U1929"/>
      <c r="V1929"/>
      <c r="W1929"/>
      <c r="X1929"/>
      <c r="Y1929"/>
    </row>
    <row r="1930" spans="2:25">
      <c r="B1930"/>
      <c r="C1930"/>
      <c r="D1930"/>
      <c r="E1930"/>
      <c r="F1930"/>
      <c r="G1930"/>
      <c r="H1930"/>
      <c r="R1930"/>
      <c r="S1930"/>
      <c r="T1930"/>
      <c r="U1930"/>
      <c r="V1930"/>
      <c r="W1930"/>
      <c r="X1930"/>
      <c r="Y1930"/>
    </row>
    <row r="1931" spans="2:25">
      <c r="B1931"/>
      <c r="C1931"/>
      <c r="D1931"/>
      <c r="E1931"/>
      <c r="F1931"/>
      <c r="G1931"/>
      <c r="H1931"/>
      <c r="R1931"/>
      <c r="S1931"/>
      <c r="T1931"/>
      <c r="U1931"/>
      <c r="V1931"/>
      <c r="W1931"/>
      <c r="X1931"/>
      <c r="Y1931"/>
    </row>
    <row r="1932" spans="2:25">
      <c r="B1932"/>
      <c r="C1932"/>
      <c r="D1932"/>
      <c r="E1932"/>
      <c r="F1932"/>
      <c r="G1932"/>
      <c r="H1932"/>
      <c r="R1932"/>
      <c r="S1932"/>
      <c r="T1932"/>
      <c r="U1932"/>
      <c r="V1932"/>
      <c r="W1932"/>
      <c r="X1932"/>
      <c r="Y1932"/>
    </row>
    <row r="1933" spans="2:25">
      <c r="B1933"/>
      <c r="C1933"/>
      <c r="D1933"/>
      <c r="E1933"/>
      <c r="F1933"/>
      <c r="G1933"/>
      <c r="H1933"/>
      <c r="R1933"/>
      <c r="S1933"/>
      <c r="T1933"/>
      <c r="U1933"/>
      <c r="V1933"/>
      <c r="W1933"/>
      <c r="X1933"/>
      <c r="Y1933"/>
    </row>
    <row r="1934" spans="2:25">
      <c r="B1934"/>
      <c r="C1934"/>
      <c r="D1934"/>
      <c r="E1934"/>
      <c r="F1934"/>
      <c r="G1934"/>
      <c r="H1934"/>
      <c r="R1934"/>
      <c r="S1934"/>
      <c r="T1934"/>
      <c r="U1934"/>
      <c r="V1934"/>
      <c r="W1934"/>
      <c r="X1934"/>
      <c r="Y1934"/>
    </row>
    <row r="1935" spans="2:25">
      <c r="B1935"/>
      <c r="C1935"/>
      <c r="D1935"/>
      <c r="E1935"/>
      <c r="F1935"/>
      <c r="G1935"/>
      <c r="H1935"/>
      <c r="R1935"/>
      <c r="S1935"/>
      <c r="T1935"/>
      <c r="U1935"/>
      <c r="V1935"/>
      <c r="W1935"/>
      <c r="X1935"/>
      <c r="Y1935"/>
    </row>
    <row r="1936" spans="2:25">
      <c r="B1936"/>
      <c r="C1936"/>
      <c r="D1936"/>
      <c r="E1936"/>
      <c r="F1936"/>
      <c r="G1936"/>
      <c r="H1936"/>
      <c r="R1936"/>
      <c r="S1936"/>
      <c r="T1936"/>
      <c r="U1936"/>
      <c r="V1936"/>
      <c r="W1936"/>
      <c r="X1936"/>
      <c r="Y1936"/>
    </row>
    <row r="1937" spans="2:25">
      <c r="B1937"/>
      <c r="C1937"/>
      <c r="D1937"/>
      <c r="E1937"/>
      <c r="F1937"/>
      <c r="G1937"/>
      <c r="H1937"/>
      <c r="R1937"/>
      <c r="S1937"/>
      <c r="T1937"/>
      <c r="U1937"/>
      <c r="V1937"/>
      <c r="W1937"/>
      <c r="X1937"/>
      <c r="Y1937"/>
    </row>
    <row r="1938" spans="2:25">
      <c r="B1938"/>
      <c r="C1938"/>
      <c r="D1938"/>
      <c r="E1938"/>
      <c r="F1938"/>
      <c r="G1938"/>
      <c r="H1938"/>
      <c r="R1938"/>
      <c r="S1938"/>
      <c r="T1938"/>
      <c r="U1938"/>
      <c r="V1938"/>
      <c r="W1938"/>
      <c r="X1938"/>
      <c r="Y1938"/>
    </row>
    <row r="1939" spans="2:25">
      <c r="B1939"/>
      <c r="C1939"/>
      <c r="D1939"/>
      <c r="E1939"/>
      <c r="F1939"/>
      <c r="G1939"/>
      <c r="H1939"/>
      <c r="R1939"/>
      <c r="S1939"/>
      <c r="T1939"/>
      <c r="U1939"/>
      <c r="V1939"/>
      <c r="W1939"/>
      <c r="X1939"/>
      <c r="Y1939"/>
    </row>
    <row r="1940" spans="2:25">
      <c r="B1940"/>
      <c r="C1940"/>
      <c r="D1940"/>
      <c r="E1940"/>
      <c r="F1940"/>
      <c r="G1940"/>
      <c r="H1940"/>
      <c r="R1940"/>
      <c r="S1940"/>
      <c r="T1940"/>
      <c r="U1940"/>
      <c r="V1940"/>
      <c r="W1940"/>
      <c r="X1940"/>
      <c r="Y1940"/>
    </row>
    <row r="1941" spans="2:25">
      <c r="B1941"/>
      <c r="C1941"/>
      <c r="D1941"/>
      <c r="E1941"/>
      <c r="F1941"/>
      <c r="G1941"/>
      <c r="H1941"/>
      <c r="R1941"/>
      <c r="S1941"/>
      <c r="T1941"/>
      <c r="U1941"/>
      <c r="V1941"/>
      <c r="W1941"/>
      <c r="X1941"/>
      <c r="Y1941"/>
    </row>
    <row r="1942" spans="2:25">
      <c r="B1942"/>
      <c r="C1942"/>
      <c r="D1942"/>
      <c r="E1942"/>
      <c r="F1942"/>
      <c r="G1942"/>
      <c r="H1942"/>
      <c r="R1942"/>
      <c r="S1942"/>
      <c r="T1942"/>
      <c r="U1942"/>
      <c r="V1942"/>
      <c r="W1942"/>
      <c r="X1942"/>
      <c r="Y1942"/>
    </row>
    <row r="1943" spans="2:25">
      <c r="B1943"/>
      <c r="C1943"/>
      <c r="D1943"/>
      <c r="E1943"/>
      <c r="F1943"/>
      <c r="G1943"/>
      <c r="H1943"/>
      <c r="R1943"/>
      <c r="S1943"/>
      <c r="T1943"/>
      <c r="U1943"/>
      <c r="V1943"/>
      <c r="W1943"/>
      <c r="X1943"/>
      <c r="Y1943"/>
    </row>
    <row r="1944" spans="2:25">
      <c r="B1944"/>
      <c r="C1944"/>
      <c r="D1944"/>
      <c r="E1944"/>
      <c r="F1944"/>
      <c r="G1944"/>
      <c r="H1944"/>
      <c r="R1944"/>
      <c r="S1944"/>
      <c r="T1944"/>
      <c r="U1944"/>
      <c r="V1944"/>
      <c r="W1944"/>
      <c r="X1944"/>
      <c r="Y1944"/>
    </row>
    <row r="1945" spans="2:25">
      <c r="B1945"/>
      <c r="C1945"/>
      <c r="D1945"/>
      <c r="E1945"/>
      <c r="F1945"/>
      <c r="G1945"/>
      <c r="H1945"/>
      <c r="R1945"/>
      <c r="S1945"/>
      <c r="T1945"/>
      <c r="U1945"/>
      <c r="V1945"/>
      <c r="W1945"/>
      <c r="X1945"/>
      <c r="Y1945"/>
    </row>
    <row r="1946" spans="2:25">
      <c r="B1946"/>
      <c r="C1946"/>
      <c r="D1946"/>
      <c r="E1946"/>
      <c r="F1946"/>
      <c r="G1946"/>
      <c r="H1946"/>
      <c r="R1946"/>
      <c r="S1946"/>
      <c r="T1946"/>
      <c r="U1946"/>
      <c r="V1946"/>
      <c r="W1946"/>
      <c r="X1946"/>
      <c r="Y1946"/>
    </row>
    <row r="1947" spans="2:25">
      <c r="B1947"/>
      <c r="C1947"/>
      <c r="D1947"/>
      <c r="E1947"/>
      <c r="F1947"/>
      <c r="G1947"/>
      <c r="H1947"/>
      <c r="R1947"/>
      <c r="S1947"/>
      <c r="T1947"/>
      <c r="U1947"/>
      <c r="V1947"/>
      <c r="W1947"/>
      <c r="X1947"/>
      <c r="Y1947"/>
    </row>
    <row r="1948" spans="2:25">
      <c r="B1948"/>
      <c r="C1948"/>
      <c r="D1948"/>
      <c r="E1948"/>
      <c r="F1948"/>
      <c r="G1948"/>
      <c r="H1948"/>
      <c r="R1948"/>
      <c r="S1948"/>
      <c r="T1948"/>
      <c r="U1948"/>
      <c r="V1948"/>
      <c r="W1948"/>
      <c r="X1948"/>
      <c r="Y1948"/>
    </row>
    <row r="1949" spans="2:25">
      <c r="B1949"/>
      <c r="C1949"/>
      <c r="D1949"/>
      <c r="E1949"/>
      <c r="F1949"/>
      <c r="G1949"/>
      <c r="H1949"/>
      <c r="R1949"/>
      <c r="S1949"/>
      <c r="T1949"/>
      <c r="U1949"/>
      <c r="V1949"/>
      <c r="W1949"/>
      <c r="X1949"/>
      <c r="Y1949"/>
    </row>
    <row r="1950" spans="2:25">
      <c r="B1950"/>
      <c r="C1950"/>
      <c r="D1950"/>
      <c r="E1950"/>
      <c r="F1950"/>
      <c r="G1950"/>
      <c r="H1950"/>
      <c r="R1950"/>
      <c r="S1950"/>
      <c r="T1950"/>
      <c r="U1950"/>
      <c r="V1950"/>
      <c r="W1950"/>
      <c r="X1950"/>
      <c r="Y1950"/>
    </row>
    <row r="1951" spans="2:25">
      <c r="B1951"/>
      <c r="C1951"/>
      <c r="D1951"/>
      <c r="E1951"/>
      <c r="F1951"/>
      <c r="G1951"/>
      <c r="H1951"/>
      <c r="R1951"/>
      <c r="S1951"/>
      <c r="T1951"/>
      <c r="U1951"/>
      <c r="V1951"/>
      <c r="W1951"/>
      <c r="X1951"/>
      <c r="Y1951"/>
    </row>
    <row r="1952" spans="2:25">
      <c r="B1952"/>
      <c r="C1952"/>
      <c r="D1952"/>
      <c r="E1952"/>
      <c r="F1952"/>
      <c r="G1952"/>
      <c r="H1952"/>
      <c r="R1952"/>
      <c r="S1952"/>
      <c r="T1952"/>
      <c r="U1952"/>
      <c r="V1952"/>
      <c r="W1952"/>
      <c r="X1952"/>
      <c r="Y1952"/>
    </row>
    <row r="1953" spans="2:25">
      <c r="B1953"/>
      <c r="C1953"/>
      <c r="D1953"/>
      <c r="E1953"/>
      <c r="F1953"/>
      <c r="G1953"/>
      <c r="H1953"/>
      <c r="R1953"/>
      <c r="S1953"/>
      <c r="T1953"/>
      <c r="U1953"/>
      <c r="V1953"/>
      <c r="W1953"/>
      <c r="X1953"/>
      <c r="Y1953"/>
    </row>
    <row r="1954" spans="2:25">
      <c r="B1954"/>
      <c r="C1954"/>
      <c r="D1954"/>
      <c r="E1954"/>
      <c r="F1954"/>
      <c r="G1954"/>
      <c r="H1954"/>
      <c r="R1954"/>
      <c r="S1954"/>
      <c r="T1954"/>
      <c r="U1954"/>
      <c r="V1954"/>
      <c r="W1954"/>
      <c r="X1954"/>
      <c r="Y1954"/>
    </row>
    <row r="1955" spans="2:25">
      <c r="B1955"/>
      <c r="C1955"/>
      <c r="D1955"/>
      <c r="E1955"/>
      <c r="F1955"/>
      <c r="G1955"/>
      <c r="H1955"/>
      <c r="R1955"/>
      <c r="S1955"/>
      <c r="T1955"/>
      <c r="U1955"/>
      <c r="V1955"/>
      <c r="W1955"/>
      <c r="X1955"/>
      <c r="Y1955"/>
    </row>
    <row r="1956" spans="2:25">
      <c r="B1956"/>
      <c r="C1956"/>
      <c r="D1956"/>
      <c r="E1956"/>
      <c r="F1956"/>
      <c r="G1956"/>
      <c r="H1956"/>
      <c r="R1956"/>
      <c r="S1956"/>
      <c r="T1956"/>
      <c r="U1956"/>
      <c r="V1956"/>
      <c r="W1956"/>
      <c r="X1956"/>
      <c r="Y1956"/>
    </row>
    <row r="1957" spans="2:25">
      <c r="B1957"/>
      <c r="C1957"/>
      <c r="D1957"/>
      <c r="E1957"/>
      <c r="F1957"/>
      <c r="G1957"/>
      <c r="H1957"/>
      <c r="R1957"/>
      <c r="S1957"/>
      <c r="T1957"/>
      <c r="U1957"/>
      <c r="V1957"/>
      <c r="W1957"/>
      <c r="X1957"/>
      <c r="Y1957"/>
    </row>
    <row r="1958" spans="2:25">
      <c r="B1958"/>
      <c r="C1958"/>
      <c r="D1958"/>
      <c r="E1958"/>
      <c r="F1958"/>
      <c r="G1958"/>
      <c r="H1958"/>
      <c r="R1958"/>
      <c r="S1958"/>
      <c r="T1958"/>
      <c r="U1958"/>
      <c r="V1958"/>
      <c r="W1958"/>
      <c r="X1958"/>
      <c r="Y1958"/>
    </row>
    <row r="1959" spans="2:25">
      <c r="B1959"/>
      <c r="C1959"/>
      <c r="D1959"/>
      <c r="E1959"/>
      <c r="F1959"/>
      <c r="G1959"/>
      <c r="H1959"/>
      <c r="R1959"/>
      <c r="S1959"/>
      <c r="T1959"/>
      <c r="U1959"/>
      <c r="V1959"/>
      <c r="W1959"/>
      <c r="X1959"/>
      <c r="Y1959"/>
    </row>
    <row r="1960" spans="2:25">
      <c r="B1960"/>
      <c r="C1960"/>
      <c r="D1960"/>
      <c r="E1960"/>
      <c r="F1960"/>
      <c r="G1960"/>
      <c r="H1960"/>
      <c r="R1960"/>
      <c r="S1960"/>
      <c r="T1960"/>
      <c r="U1960"/>
      <c r="V1960"/>
      <c r="W1960"/>
      <c r="X1960"/>
      <c r="Y1960"/>
    </row>
    <row r="1961" spans="2:25">
      <c r="B1961"/>
      <c r="C1961"/>
      <c r="D1961"/>
      <c r="E1961"/>
      <c r="F1961"/>
      <c r="G1961"/>
      <c r="H1961"/>
      <c r="R1961"/>
      <c r="S1961"/>
      <c r="T1961"/>
      <c r="U1961"/>
      <c r="V1961"/>
      <c r="W1961"/>
      <c r="X1961"/>
      <c r="Y1961"/>
    </row>
    <row r="1962" spans="2:25">
      <c r="B1962"/>
      <c r="C1962"/>
      <c r="D1962"/>
      <c r="E1962"/>
      <c r="F1962"/>
      <c r="G1962"/>
      <c r="H1962"/>
      <c r="R1962"/>
      <c r="S1962"/>
      <c r="T1962"/>
      <c r="U1962"/>
      <c r="V1962"/>
      <c r="W1962"/>
      <c r="X1962"/>
      <c r="Y1962"/>
    </row>
    <row r="1963" spans="2:25">
      <c r="B1963"/>
      <c r="C1963"/>
      <c r="D1963"/>
      <c r="E1963"/>
      <c r="F1963"/>
      <c r="G1963"/>
      <c r="H1963"/>
      <c r="R1963"/>
      <c r="S1963"/>
      <c r="T1963"/>
      <c r="U1963"/>
      <c r="V1963"/>
      <c r="W1963"/>
      <c r="X1963"/>
      <c r="Y1963"/>
    </row>
    <row r="1964" spans="2:25">
      <c r="B1964"/>
      <c r="C1964"/>
      <c r="D1964"/>
      <c r="E1964"/>
      <c r="F1964"/>
      <c r="G1964"/>
      <c r="H1964"/>
      <c r="R1964"/>
      <c r="S1964"/>
      <c r="T1964"/>
      <c r="U1964"/>
      <c r="V1964"/>
      <c r="W1964"/>
      <c r="X1964"/>
      <c r="Y1964"/>
    </row>
    <row r="1965" spans="2:25">
      <c r="B1965"/>
      <c r="C1965"/>
      <c r="D1965"/>
      <c r="E1965"/>
      <c r="F1965"/>
      <c r="G1965"/>
      <c r="H1965"/>
      <c r="R1965"/>
      <c r="S1965"/>
      <c r="T1965"/>
      <c r="U1965"/>
      <c r="V1965"/>
      <c r="W1965"/>
      <c r="X1965"/>
      <c r="Y1965"/>
    </row>
    <row r="1966" spans="2:25">
      <c r="B1966"/>
      <c r="C1966"/>
      <c r="D1966"/>
      <c r="E1966"/>
      <c r="F1966"/>
      <c r="G1966"/>
      <c r="H1966"/>
      <c r="R1966"/>
      <c r="S1966"/>
      <c r="T1966"/>
      <c r="U1966"/>
      <c r="V1966"/>
      <c r="W1966"/>
      <c r="X1966"/>
      <c r="Y1966"/>
    </row>
    <row r="1967" spans="2:25">
      <c r="B1967"/>
      <c r="C1967"/>
      <c r="D1967"/>
      <c r="E1967"/>
      <c r="F1967"/>
      <c r="G1967"/>
      <c r="H1967"/>
      <c r="R1967"/>
      <c r="S1967"/>
      <c r="T1967"/>
      <c r="U1967"/>
      <c r="V1967"/>
      <c r="W1967"/>
      <c r="X1967"/>
      <c r="Y1967"/>
    </row>
    <row r="1968" spans="2:25">
      <c r="B1968"/>
      <c r="C1968"/>
      <c r="D1968"/>
      <c r="E1968"/>
      <c r="F1968"/>
      <c r="G1968"/>
      <c r="H1968"/>
      <c r="R1968"/>
      <c r="S1968"/>
      <c r="T1968"/>
      <c r="U1968"/>
      <c r="V1968"/>
      <c r="W1968"/>
      <c r="X1968"/>
      <c r="Y1968"/>
    </row>
    <row r="1969" spans="2:25">
      <c r="B1969"/>
      <c r="C1969"/>
      <c r="D1969"/>
      <c r="E1969"/>
      <c r="F1969"/>
      <c r="G1969"/>
      <c r="H1969"/>
      <c r="R1969"/>
      <c r="S1969"/>
      <c r="T1969"/>
      <c r="U1969"/>
      <c r="V1969"/>
      <c r="W1969"/>
      <c r="X1969"/>
      <c r="Y1969"/>
    </row>
    <row r="1970" spans="2:25">
      <c r="B1970"/>
      <c r="C1970"/>
      <c r="D1970"/>
      <c r="E1970"/>
      <c r="F1970"/>
      <c r="G1970"/>
      <c r="H1970"/>
      <c r="R1970"/>
      <c r="S1970"/>
      <c r="T1970"/>
      <c r="U1970"/>
      <c r="V1970"/>
      <c r="W1970"/>
      <c r="X1970"/>
      <c r="Y1970"/>
    </row>
    <row r="1971" spans="2:25">
      <c r="B1971"/>
      <c r="C1971"/>
      <c r="D1971"/>
      <c r="E1971"/>
      <c r="F1971"/>
      <c r="G1971"/>
      <c r="H1971"/>
      <c r="R1971"/>
      <c r="S1971"/>
      <c r="T1971"/>
      <c r="U1971"/>
      <c r="V1971"/>
      <c r="W1971"/>
      <c r="X1971"/>
      <c r="Y1971"/>
    </row>
    <row r="1972" spans="2:25">
      <c r="B1972"/>
      <c r="C1972"/>
      <c r="D1972"/>
      <c r="E1972"/>
      <c r="F1972"/>
      <c r="G1972"/>
      <c r="H1972"/>
      <c r="R1972"/>
      <c r="S1972"/>
      <c r="T1972"/>
      <c r="U1972"/>
      <c r="V1972"/>
      <c r="W1972"/>
      <c r="X1972"/>
      <c r="Y1972"/>
    </row>
    <row r="1973" spans="2:25">
      <c r="B1973"/>
      <c r="C1973"/>
      <c r="D1973"/>
      <c r="E1973"/>
      <c r="F1973"/>
      <c r="G1973"/>
      <c r="H1973"/>
      <c r="R1973"/>
      <c r="S1973"/>
      <c r="T1973"/>
      <c r="U1973"/>
      <c r="V1973"/>
      <c r="W1973"/>
      <c r="X1973"/>
      <c r="Y1973"/>
    </row>
    <row r="1974" spans="2:25">
      <c r="B1974"/>
      <c r="C1974"/>
      <c r="D1974"/>
      <c r="E1974"/>
      <c r="F1974"/>
      <c r="G1974"/>
      <c r="H1974"/>
      <c r="R1974"/>
      <c r="S1974"/>
      <c r="T1974"/>
      <c r="U1974"/>
      <c r="V1974"/>
      <c r="W1974"/>
      <c r="X1974"/>
      <c r="Y1974"/>
    </row>
    <row r="1975" spans="2:25">
      <c r="B1975"/>
      <c r="C1975"/>
      <c r="D1975"/>
      <c r="E1975"/>
      <c r="F1975"/>
      <c r="G1975"/>
      <c r="H1975"/>
      <c r="R1975"/>
      <c r="S1975"/>
      <c r="T1975"/>
      <c r="U1975"/>
      <c r="V1975"/>
      <c r="W1975"/>
      <c r="X1975"/>
      <c r="Y1975"/>
    </row>
    <row r="1976" spans="2:25">
      <c r="B1976"/>
      <c r="C1976"/>
      <c r="D1976"/>
      <c r="E1976"/>
      <c r="F1976"/>
      <c r="G1976"/>
      <c r="H1976"/>
      <c r="R1976"/>
      <c r="S1976"/>
      <c r="T1976"/>
      <c r="U1976"/>
      <c r="V1976"/>
      <c r="W1976"/>
      <c r="X1976"/>
      <c r="Y1976"/>
    </row>
    <row r="1977" spans="2:25">
      <c r="B1977"/>
      <c r="C1977"/>
      <c r="D1977"/>
      <c r="E1977"/>
      <c r="F1977"/>
      <c r="G1977"/>
      <c r="H1977"/>
      <c r="R1977"/>
      <c r="S1977"/>
      <c r="T1977"/>
      <c r="U1977"/>
      <c r="V1977"/>
      <c r="W1977"/>
      <c r="X1977"/>
      <c r="Y1977"/>
    </row>
    <row r="1978" spans="2:25">
      <c r="B1978"/>
      <c r="C1978"/>
      <c r="D1978"/>
      <c r="E1978"/>
      <c r="F1978"/>
      <c r="G1978"/>
      <c r="H1978"/>
      <c r="R1978"/>
      <c r="S1978"/>
      <c r="T1978"/>
      <c r="U1978"/>
      <c r="V1978"/>
      <c r="W1978"/>
      <c r="X1978"/>
      <c r="Y1978"/>
    </row>
    <row r="1979" spans="2:25">
      <c r="B1979"/>
      <c r="C1979"/>
      <c r="D1979"/>
      <c r="E1979"/>
      <c r="F1979"/>
      <c r="G1979"/>
      <c r="H1979"/>
      <c r="R1979"/>
      <c r="S1979"/>
      <c r="T1979"/>
      <c r="U1979"/>
      <c r="V1979"/>
      <c r="W1979"/>
      <c r="X1979"/>
      <c r="Y1979"/>
    </row>
    <row r="1980" spans="2:25">
      <c r="B1980"/>
      <c r="C1980"/>
      <c r="D1980"/>
      <c r="E1980"/>
      <c r="F1980"/>
      <c r="G1980"/>
      <c r="H1980"/>
      <c r="R1980"/>
      <c r="S1980"/>
      <c r="T1980"/>
      <c r="U1980"/>
      <c r="V1980"/>
      <c r="W1980"/>
      <c r="X1980"/>
      <c r="Y1980"/>
    </row>
    <row r="1981" spans="2:25">
      <c r="B1981"/>
      <c r="C1981"/>
      <c r="D1981"/>
      <c r="E1981"/>
      <c r="F1981"/>
      <c r="G1981"/>
      <c r="H1981"/>
      <c r="R1981"/>
      <c r="S1981"/>
      <c r="T1981"/>
      <c r="U1981"/>
      <c r="V1981"/>
      <c r="W1981"/>
      <c r="X1981"/>
      <c r="Y1981"/>
    </row>
    <row r="1982" spans="2:25">
      <c r="B1982"/>
      <c r="C1982"/>
      <c r="D1982"/>
      <c r="E1982"/>
      <c r="F1982"/>
      <c r="G1982"/>
      <c r="H1982"/>
      <c r="R1982"/>
      <c r="S1982"/>
      <c r="T1982"/>
      <c r="U1982"/>
      <c r="V1982"/>
      <c r="W1982"/>
      <c r="X1982"/>
      <c r="Y1982"/>
    </row>
    <row r="1983" spans="2:25">
      <c r="B1983"/>
      <c r="C1983"/>
      <c r="D1983"/>
      <c r="E1983"/>
      <c r="F1983"/>
      <c r="G1983"/>
      <c r="H1983"/>
      <c r="R1983"/>
      <c r="S1983"/>
      <c r="T1983"/>
      <c r="U1983"/>
      <c r="V1983"/>
      <c r="W1983"/>
      <c r="X1983"/>
      <c r="Y1983"/>
    </row>
    <row r="1984" spans="2:25">
      <c r="B1984"/>
      <c r="C1984"/>
      <c r="D1984"/>
      <c r="E1984"/>
      <c r="F1984"/>
      <c r="G1984"/>
      <c r="H1984"/>
      <c r="R1984"/>
      <c r="S1984"/>
      <c r="T1984"/>
      <c r="U1984"/>
      <c r="V1984"/>
      <c r="W1984"/>
      <c r="X1984"/>
      <c r="Y1984"/>
    </row>
    <row r="1985" spans="2:25">
      <c r="B1985"/>
      <c r="C1985"/>
      <c r="D1985"/>
      <c r="E1985"/>
      <c r="F1985"/>
      <c r="G1985"/>
      <c r="H1985"/>
      <c r="R1985"/>
      <c r="S1985"/>
      <c r="T1985"/>
      <c r="U1985"/>
      <c r="V1985"/>
      <c r="W1985"/>
      <c r="X1985"/>
      <c r="Y1985"/>
    </row>
    <row r="1986" spans="2:25">
      <c r="B1986"/>
      <c r="C1986"/>
      <c r="D1986"/>
      <c r="E1986"/>
      <c r="F1986"/>
      <c r="G1986"/>
      <c r="H1986"/>
      <c r="R1986"/>
      <c r="S1986"/>
      <c r="T1986"/>
      <c r="U1986"/>
      <c r="V1986"/>
      <c r="W1986"/>
      <c r="X1986"/>
      <c r="Y1986"/>
    </row>
    <row r="1987" spans="2:25">
      <c r="B1987"/>
      <c r="C1987"/>
      <c r="D1987"/>
      <c r="E1987"/>
      <c r="F1987"/>
      <c r="G1987"/>
      <c r="H1987"/>
      <c r="R1987"/>
      <c r="S1987"/>
      <c r="T1987"/>
      <c r="U1987"/>
      <c r="V1987"/>
      <c r="W1987"/>
      <c r="X1987"/>
      <c r="Y1987"/>
    </row>
    <row r="1988" spans="2:25">
      <c r="B1988"/>
      <c r="C1988"/>
      <c r="D1988"/>
      <c r="E1988"/>
      <c r="F1988"/>
      <c r="G1988"/>
      <c r="H1988"/>
      <c r="R1988"/>
      <c r="S1988"/>
      <c r="T1988"/>
      <c r="U1988"/>
      <c r="V1988"/>
      <c r="W1988"/>
      <c r="X1988"/>
      <c r="Y1988"/>
    </row>
    <row r="1989" spans="2:25">
      <c r="B1989"/>
      <c r="C1989"/>
      <c r="D1989"/>
      <c r="E1989"/>
      <c r="F1989"/>
      <c r="G1989"/>
      <c r="H1989"/>
      <c r="R1989"/>
      <c r="S1989"/>
      <c r="T1989"/>
      <c r="U1989"/>
      <c r="V1989"/>
      <c r="W1989"/>
      <c r="X1989"/>
      <c r="Y1989"/>
    </row>
    <row r="1990" spans="2:25">
      <c r="B1990"/>
      <c r="C1990"/>
      <c r="D1990"/>
      <c r="E1990"/>
      <c r="F1990"/>
      <c r="G1990"/>
      <c r="H1990"/>
      <c r="R1990"/>
      <c r="S1990"/>
      <c r="T1990"/>
      <c r="U1990"/>
      <c r="V1990"/>
      <c r="W1990"/>
      <c r="X1990"/>
      <c r="Y1990"/>
    </row>
    <row r="1991" spans="2:25">
      <c r="B1991"/>
      <c r="C1991"/>
      <c r="D1991"/>
      <c r="E1991"/>
      <c r="F1991"/>
      <c r="G1991"/>
      <c r="H1991"/>
      <c r="R1991"/>
      <c r="S1991"/>
      <c r="T1991"/>
      <c r="U1991"/>
      <c r="V1991"/>
      <c r="W1991"/>
      <c r="X1991"/>
      <c r="Y1991"/>
    </row>
    <row r="1992" spans="2:25">
      <c r="B1992"/>
      <c r="C1992"/>
      <c r="D1992"/>
      <c r="E1992"/>
      <c r="F1992"/>
      <c r="G1992"/>
      <c r="H1992"/>
      <c r="R1992"/>
      <c r="S1992"/>
      <c r="T1992"/>
      <c r="U1992"/>
      <c r="V1992"/>
      <c r="W1992"/>
      <c r="X1992"/>
      <c r="Y1992"/>
    </row>
    <row r="1993" spans="2:25">
      <c r="B1993"/>
      <c r="C1993"/>
      <c r="D1993"/>
      <c r="E1993"/>
      <c r="F1993"/>
      <c r="G1993"/>
      <c r="H1993"/>
      <c r="R1993"/>
      <c r="S1993"/>
      <c r="T1993"/>
      <c r="U1993"/>
      <c r="V1993"/>
      <c r="W1993"/>
      <c r="X1993"/>
      <c r="Y1993"/>
    </row>
    <row r="1994" spans="2:25">
      <c r="B1994"/>
      <c r="C1994"/>
      <c r="D1994"/>
      <c r="E1994"/>
      <c r="F1994"/>
      <c r="G1994"/>
      <c r="H1994"/>
      <c r="R1994"/>
      <c r="S1994"/>
      <c r="T1994"/>
      <c r="U1994"/>
      <c r="V1994"/>
      <c r="W1994"/>
      <c r="X1994"/>
      <c r="Y1994"/>
    </row>
    <row r="1995" spans="2:25">
      <c r="B1995"/>
      <c r="C1995"/>
      <c r="D1995"/>
      <c r="E1995"/>
      <c r="F1995"/>
      <c r="G1995"/>
      <c r="H1995"/>
      <c r="R1995"/>
      <c r="S1995"/>
      <c r="T1995"/>
      <c r="U1995"/>
      <c r="V1995"/>
      <c r="W1995"/>
      <c r="X1995"/>
      <c r="Y1995"/>
    </row>
    <row r="1996" spans="2:25">
      <c r="B1996"/>
      <c r="C1996"/>
      <c r="D1996"/>
      <c r="E1996"/>
      <c r="F1996"/>
      <c r="G1996"/>
      <c r="H1996"/>
      <c r="R1996"/>
      <c r="S1996"/>
      <c r="T1996"/>
      <c r="U1996"/>
      <c r="V1996"/>
      <c r="W1996"/>
      <c r="X1996"/>
      <c r="Y1996"/>
    </row>
    <row r="1997" spans="2:25">
      <c r="B1997"/>
      <c r="C1997"/>
      <c r="D1997"/>
      <c r="E1997"/>
      <c r="F1997"/>
      <c r="G1997"/>
      <c r="H1997"/>
      <c r="R1997"/>
      <c r="S1997"/>
      <c r="T1997"/>
      <c r="U1997"/>
      <c r="V1997"/>
      <c r="W1997"/>
      <c r="X1997"/>
      <c r="Y1997"/>
    </row>
    <row r="1998" spans="2:25">
      <c r="B1998"/>
      <c r="C1998"/>
      <c r="D1998"/>
      <c r="E1998"/>
      <c r="F1998"/>
      <c r="G1998"/>
      <c r="H1998"/>
      <c r="R1998"/>
      <c r="S1998"/>
      <c r="T1998"/>
      <c r="U1998"/>
      <c r="V1998"/>
      <c r="W1998"/>
      <c r="X1998"/>
      <c r="Y1998"/>
    </row>
    <row r="1999" spans="2:25">
      <c r="B1999"/>
      <c r="C1999"/>
      <c r="D1999"/>
      <c r="E1999"/>
      <c r="F1999"/>
      <c r="G1999"/>
      <c r="H1999"/>
      <c r="R1999"/>
      <c r="S1999"/>
      <c r="T1999"/>
      <c r="U1999"/>
      <c r="V1999"/>
      <c r="W1999"/>
      <c r="X1999"/>
      <c r="Y1999"/>
    </row>
    <row r="2000" spans="2:25">
      <c r="B2000"/>
      <c r="C2000"/>
      <c r="D2000"/>
      <c r="E2000"/>
      <c r="F2000"/>
      <c r="G2000"/>
      <c r="H2000"/>
      <c r="R2000"/>
      <c r="S2000"/>
      <c r="T2000"/>
      <c r="U2000"/>
      <c r="V2000"/>
      <c r="W2000"/>
      <c r="X2000"/>
      <c r="Y2000"/>
    </row>
    <row r="2001" spans="2:25">
      <c r="B2001"/>
      <c r="C2001"/>
      <c r="D2001"/>
      <c r="E2001"/>
      <c r="F2001"/>
      <c r="G2001"/>
      <c r="H2001"/>
      <c r="R2001"/>
      <c r="S2001"/>
      <c r="T2001"/>
      <c r="U2001"/>
      <c r="V2001"/>
      <c r="W2001"/>
      <c r="X2001"/>
      <c r="Y2001"/>
    </row>
    <row r="2002" spans="2:25">
      <c r="B2002"/>
      <c r="C2002"/>
      <c r="D2002"/>
      <c r="E2002"/>
      <c r="F2002"/>
      <c r="G2002"/>
      <c r="H2002"/>
      <c r="R2002"/>
      <c r="S2002"/>
      <c r="T2002"/>
      <c r="U2002"/>
      <c r="V2002"/>
      <c r="W2002"/>
      <c r="X2002"/>
      <c r="Y2002"/>
    </row>
    <row r="2003" spans="2:25">
      <c r="B2003"/>
      <c r="C2003"/>
      <c r="D2003"/>
      <c r="E2003"/>
      <c r="F2003"/>
      <c r="G2003"/>
      <c r="H2003"/>
      <c r="R2003"/>
      <c r="S2003"/>
      <c r="T2003"/>
      <c r="U2003"/>
      <c r="V2003"/>
      <c r="W2003"/>
      <c r="X2003"/>
      <c r="Y2003"/>
    </row>
    <row r="2004" spans="2:25">
      <c r="B2004"/>
      <c r="C2004"/>
      <c r="D2004"/>
      <c r="E2004"/>
      <c r="F2004"/>
      <c r="G2004"/>
      <c r="H2004"/>
      <c r="R2004"/>
      <c r="S2004"/>
      <c r="T2004"/>
      <c r="U2004"/>
      <c r="V2004"/>
      <c r="W2004"/>
      <c r="X2004"/>
      <c r="Y2004"/>
    </row>
    <row r="2005" spans="2:25">
      <c r="B2005"/>
      <c r="C2005"/>
      <c r="D2005"/>
      <c r="E2005"/>
      <c r="F2005"/>
      <c r="G2005"/>
      <c r="H2005"/>
      <c r="R2005"/>
      <c r="S2005"/>
      <c r="T2005"/>
      <c r="U2005"/>
      <c r="V2005"/>
      <c r="W2005"/>
      <c r="X2005"/>
      <c r="Y2005"/>
    </row>
    <row r="2006" spans="2:25">
      <c r="B2006"/>
      <c r="C2006"/>
      <c r="D2006"/>
      <c r="E2006"/>
      <c r="F2006"/>
      <c r="G2006"/>
      <c r="H2006"/>
      <c r="R2006"/>
      <c r="S2006"/>
      <c r="T2006"/>
      <c r="U2006"/>
      <c r="V2006"/>
      <c r="W2006"/>
      <c r="X2006"/>
      <c r="Y2006"/>
    </row>
    <row r="2007" spans="2:25">
      <c r="B2007"/>
      <c r="C2007"/>
      <c r="D2007"/>
      <c r="E2007"/>
      <c r="F2007"/>
      <c r="G2007"/>
      <c r="H2007"/>
      <c r="R2007"/>
      <c r="S2007"/>
      <c r="T2007"/>
      <c r="U2007"/>
      <c r="V2007"/>
      <c r="W2007"/>
      <c r="X2007"/>
      <c r="Y2007"/>
    </row>
    <row r="2008" spans="2:25">
      <c r="B2008"/>
      <c r="C2008"/>
      <c r="D2008"/>
      <c r="E2008"/>
      <c r="F2008"/>
      <c r="G2008"/>
      <c r="H2008"/>
      <c r="R2008"/>
      <c r="S2008"/>
      <c r="T2008"/>
      <c r="U2008"/>
      <c r="V2008"/>
      <c r="W2008"/>
      <c r="X2008"/>
      <c r="Y2008"/>
    </row>
    <row r="2009" spans="2:25">
      <c r="B2009"/>
      <c r="C2009"/>
      <c r="D2009"/>
      <c r="E2009"/>
      <c r="F2009"/>
      <c r="G2009"/>
      <c r="H2009"/>
      <c r="R2009"/>
      <c r="S2009"/>
      <c r="T2009"/>
      <c r="U2009"/>
      <c r="V2009"/>
      <c r="W2009"/>
      <c r="X2009"/>
      <c r="Y2009"/>
    </row>
    <row r="2010" spans="2:25">
      <c r="B2010"/>
      <c r="C2010"/>
      <c r="D2010"/>
      <c r="E2010"/>
      <c r="F2010"/>
      <c r="G2010"/>
      <c r="H2010"/>
      <c r="R2010"/>
      <c r="S2010"/>
      <c r="T2010"/>
      <c r="U2010"/>
      <c r="V2010"/>
      <c r="W2010"/>
      <c r="X2010"/>
      <c r="Y2010"/>
    </row>
    <row r="2011" spans="2:25">
      <c r="B2011"/>
      <c r="C2011"/>
      <c r="D2011"/>
      <c r="E2011"/>
      <c r="F2011"/>
      <c r="G2011"/>
      <c r="H2011"/>
      <c r="R2011"/>
      <c r="S2011"/>
      <c r="T2011"/>
      <c r="U2011"/>
      <c r="V2011"/>
      <c r="W2011"/>
      <c r="X2011"/>
      <c r="Y2011"/>
    </row>
    <row r="2012" spans="2:25">
      <c r="B2012"/>
      <c r="C2012"/>
      <c r="D2012"/>
      <c r="E2012"/>
      <c r="F2012"/>
      <c r="G2012"/>
      <c r="H2012"/>
      <c r="R2012"/>
      <c r="S2012"/>
      <c r="T2012"/>
      <c r="U2012"/>
      <c r="V2012"/>
      <c r="W2012"/>
      <c r="X2012"/>
      <c r="Y2012"/>
    </row>
    <row r="2013" spans="2:25">
      <c r="B2013"/>
      <c r="C2013"/>
      <c r="D2013"/>
      <c r="E2013"/>
      <c r="F2013"/>
      <c r="G2013"/>
      <c r="H2013"/>
      <c r="R2013"/>
      <c r="S2013"/>
      <c r="T2013"/>
      <c r="U2013"/>
      <c r="V2013"/>
      <c r="W2013"/>
      <c r="X2013"/>
      <c r="Y2013"/>
    </row>
    <row r="2014" spans="2:25">
      <c r="B2014"/>
      <c r="C2014"/>
      <c r="D2014"/>
      <c r="E2014"/>
      <c r="F2014"/>
      <c r="G2014"/>
      <c r="H2014"/>
      <c r="R2014"/>
      <c r="S2014"/>
      <c r="T2014"/>
      <c r="U2014"/>
      <c r="V2014"/>
      <c r="W2014"/>
      <c r="X2014"/>
      <c r="Y2014"/>
    </row>
    <row r="2015" spans="2:25">
      <c r="B2015"/>
      <c r="C2015"/>
      <c r="D2015"/>
      <c r="E2015"/>
      <c r="F2015"/>
      <c r="G2015"/>
      <c r="H2015"/>
      <c r="R2015"/>
      <c r="S2015"/>
      <c r="T2015"/>
      <c r="U2015"/>
      <c r="V2015"/>
      <c r="W2015"/>
      <c r="X2015"/>
      <c r="Y2015"/>
    </row>
    <row r="2016" spans="2:25">
      <c r="B2016"/>
      <c r="C2016"/>
      <c r="D2016"/>
      <c r="E2016"/>
      <c r="F2016"/>
      <c r="G2016"/>
      <c r="H2016"/>
      <c r="R2016"/>
      <c r="S2016"/>
      <c r="T2016"/>
      <c r="U2016"/>
      <c r="V2016"/>
      <c r="W2016"/>
      <c r="X2016"/>
      <c r="Y2016"/>
    </row>
    <row r="2017" spans="2:25">
      <c r="B2017"/>
      <c r="C2017"/>
      <c r="D2017"/>
      <c r="E2017"/>
      <c r="F2017"/>
      <c r="G2017"/>
      <c r="H2017"/>
      <c r="R2017"/>
      <c r="S2017"/>
      <c r="T2017"/>
      <c r="U2017"/>
      <c r="V2017"/>
      <c r="W2017"/>
      <c r="X2017"/>
      <c r="Y2017"/>
    </row>
    <row r="2018" spans="2:25">
      <c r="B2018"/>
      <c r="C2018"/>
      <c r="D2018"/>
      <c r="E2018"/>
      <c r="F2018"/>
      <c r="G2018"/>
      <c r="H2018"/>
      <c r="R2018"/>
      <c r="S2018"/>
      <c r="T2018"/>
      <c r="U2018"/>
      <c r="V2018"/>
      <c r="W2018"/>
      <c r="X2018"/>
      <c r="Y2018"/>
    </row>
    <row r="2019" spans="2:25">
      <c r="B2019"/>
      <c r="C2019"/>
      <c r="D2019"/>
      <c r="E2019"/>
      <c r="F2019"/>
      <c r="G2019"/>
      <c r="H2019"/>
      <c r="R2019"/>
      <c r="S2019"/>
      <c r="T2019"/>
      <c r="U2019"/>
      <c r="V2019"/>
      <c r="W2019"/>
      <c r="X2019"/>
      <c r="Y2019"/>
    </row>
    <row r="2020" spans="2:25">
      <c r="B2020"/>
      <c r="C2020"/>
      <c r="D2020"/>
      <c r="E2020"/>
      <c r="F2020"/>
      <c r="G2020"/>
      <c r="H2020"/>
      <c r="R2020"/>
      <c r="S2020"/>
      <c r="T2020"/>
      <c r="U2020"/>
      <c r="V2020"/>
      <c r="W2020"/>
      <c r="X2020"/>
      <c r="Y2020"/>
    </row>
    <row r="2021" spans="2:25">
      <c r="B2021"/>
      <c r="C2021"/>
      <c r="D2021"/>
      <c r="E2021"/>
      <c r="F2021"/>
      <c r="G2021"/>
      <c r="H2021"/>
      <c r="R2021"/>
      <c r="S2021"/>
      <c r="T2021"/>
      <c r="U2021"/>
      <c r="V2021"/>
      <c r="W2021"/>
      <c r="X2021"/>
      <c r="Y2021"/>
    </row>
    <row r="2022" spans="2:25">
      <c r="B2022"/>
      <c r="C2022"/>
      <c r="D2022"/>
      <c r="E2022"/>
      <c r="F2022"/>
      <c r="G2022"/>
      <c r="H2022"/>
      <c r="R2022"/>
      <c r="S2022"/>
      <c r="T2022"/>
      <c r="U2022"/>
      <c r="V2022"/>
      <c r="W2022"/>
      <c r="X2022"/>
      <c r="Y2022"/>
    </row>
    <row r="2023" spans="2:25">
      <c r="B2023"/>
      <c r="C2023"/>
      <c r="D2023"/>
      <c r="E2023"/>
      <c r="F2023"/>
      <c r="G2023"/>
      <c r="H2023"/>
      <c r="R2023"/>
      <c r="S2023"/>
      <c r="T2023"/>
      <c r="U2023"/>
      <c r="V2023"/>
      <c r="W2023"/>
      <c r="X2023"/>
      <c r="Y2023"/>
    </row>
    <row r="2024" spans="2:25">
      <c r="B2024"/>
      <c r="C2024"/>
      <c r="D2024"/>
      <c r="E2024"/>
      <c r="F2024"/>
      <c r="G2024"/>
      <c r="H2024"/>
      <c r="R2024"/>
      <c r="S2024"/>
      <c r="T2024"/>
      <c r="U2024"/>
      <c r="V2024"/>
      <c r="W2024"/>
      <c r="X2024"/>
      <c r="Y2024"/>
    </row>
    <row r="2025" spans="2:25">
      <c r="B2025"/>
      <c r="C2025"/>
      <c r="D2025"/>
      <c r="E2025"/>
      <c r="F2025"/>
      <c r="G2025"/>
      <c r="H2025"/>
      <c r="R2025"/>
      <c r="S2025"/>
      <c r="T2025"/>
      <c r="U2025"/>
      <c r="V2025"/>
      <c r="W2025"/>
      <c r="X2025"/>
      <c r="Y2025"/>
    </row>
    <row r="2026" spans="2:25">
      <c r="B2026"/>
      <c r="C2026"/>
      <c r="D2026"/>
      <c r="E2026"/>
      <c r="F2026"/>
      <c r="G2026"/>
      <c r="H2026"/>
      <c r="R2026"/>
      <c r="S2026"/>
      <c r="T2026"/>
      <c r="U2026"/>
      <c r="V2026"/>
      <c r="W2026"/>
      <c r="X2026"/>
      <c r="Y2026"/>
    </row>
    <row r="2027" spans="2:25">
      <c r="B2027"/>
      <c r="C2027"/>
      <c r="D2027"/>
      <c r="E2027"/>
      <c r="F2027"/>
      <c r="G2027"/>
      <c r="H2027"/>
      <c r="R2027"/>
      <c r="S2027"/>
      <c r="T2027"/>
      <c r="U2027"/>
      <c r="V2027"/>
      <c r="W2027"/>
      <c r="X2027"/>
      <c r="Y2027"/>
    </row>
    <row r="2028" spans="2:25">
      <c r="B2028"/>
      <c r="C2028"/>
      <c r="D2028"/>
      <c r="E2028"/>
      <c r="F2028"/>
      <c r="G2028"/>
      <c r="H2028"/>
      <c r="R2028"/>
      <c r="S2028"/>
      <c r="T2028"/>
      <c r="U2028"/>
      <c r="V2028"/>
      <c r="W2028"/>
      <c r="X2028"/>
      <c r="Y2028"/>
    </row>
    <row r="2029" spans="2:25">
      <c r="B2029"/>
      <c r="C2029"/>
      <c r="D2029"/>
      <c r="E2029"/>
      <c r="F2029"/>
      <c r="G2029"/>
      <c r="H2029"/>
      <c r="R2029"/>
      <c r="S2029"/>
      <c r="T2029"/>
      <c r="U2029"/>
      <c r="V2029"/>
      <c r="W2029"/>
      <c r="X2029"/>
      <c r="Y2029"/>
    </row>
    <row r="2030" spans="2:25">
      <c r="B2030"/>
      <c r="C2030"/>
      <c r="D2030"/>
      <c r="E2030"/>
      <c r="F2030"/>
      <c r="G2030"/>
      <c r="H2030"/>
      <c r="R2030"/>
      <c r="S2030"/>
      <c r="T2030"/>
      <c r="U2030"/>
      <c r="V2030"/>
      <c r="W2030"/>
      <c r="X2030"/>
      <c r="Y2030"/>
    </row>
    <row r="2031" spans="2:25">
      <c r="B2031"/>
      <c r="C2031"/>
      <c r="D2031"/>
      <c r="E2031"/>
      <c r="F2031"/>
      <c r="G2031"/>
      <c r="H2031"/>
      <c r="R2031"/>
      <c r="S2031"/>
      <c r="T2031"/>
      <c r="U2031"/>
      <c r="V2031"/>
      <c r="W2031"/>
      <c r="X2031"/>
      <c r="Y2031"/>
    </row>
    <row r="2032" spans="2:25">
      <c r="B2032"/>
      <c r="C2032"/>
      <c r="D2032"/>
      <c r="E2032"/>
      <c r="F2032"/>
      <c r="G2032"/>
      <c r="H2032"/>
      <c r="R2032"/>
      <c r="S2032"/>
      <c r="T2032"/>
      <c r="U2032"/>
      <c r="V2032"/>
      <c r="W2032"/>
      <c r="X2032"/>
      <c r="Y2032"/>
    </row>
    <row r="2033" spans="2:25">
      <c r="B2033"/>
      <c r="C2033"/>
      <c r="D2033"/>
      <c r="E2033"/>
      <c r="F2033"/>
      <c r="G2033"/>
      <c r="H2033"/>
      <c r="R2033"/>
      <c r="S2033"/>
      <c r="T2033"/>
      <c r="U2033"/>
      <c r="V2033"/>
      <c r="W2033"/>
      <c r="X2033"/>
      <c r="Y2033"/>
    </row>
    <row r="2034" spans="2:25">
      <c r="B2034"/>
      <c r="C2034"/>
      <c r="D2034"/>
      <c r="E2034"/>
      <c r="F2034"/>
      <c r="G2034"/>
      <c r="H2034"/>
      <c r="R2034"/>
      <c r="S2034"/>
      <c r="T2034"/>
      <c r="U2034"/>
      <c r="V2034"/>
      <c r="W2034"/>
      <c r="X2034"/>
      <c r="Y2034"/>
    </row>
    <row r="2035" spans="2:25">
      <c r="B2035"/>
      <c r="C2035"/>
      <c r="D2035"/>
      <c r="E2035"/>
      <c r="F2035"/>
      <c r="G2035"/>
      <c r="H2035"/>
      <c r="R2035"/>
      <c r="S2035"/>
      <c r="T2035"/>
      <c r="U2035"/>
      <c r="V2035"/>
      <c r="W2035"/>
      <c r="X2035"/>
      <c r="Y2035"/>
    </row>
    <row r="2036" spans="2:25">
      <c r="B2036"/>
      <c r="C2036"/>
      <c r="D2036"/>
      <c r="E2036"/>
      <c r="F2036"/>
      <c r="G2036"/>
      <c r="H2036"/>
      <c r="R2036"/>
      <c r="S2036"/>
      <c r="T2036"/>
      <c r="U2036"/>
      <c r="V2036"/>
      <c r="W2036"/>
      <c r="X2036"/>
      <c r="Y2036"/>
    </row>
    <row r="2037" spans="2:25">
      <c r="B2037"/>
      <c r="C2037"/>
      <c r="D2037"/>
      <c r="E2037"/>
      <c r="F2037"/>
      <c r="G2037"/>
      <c r="H2037"/>
      <c r="R2037"/>
      <c r="S2037"/>
      <c r="T2037"/>
      <c r="U2037"/>
      <c r="V2037"/>
      <c r="W2037"/>
      <c r="X2037"/>
      <c r="Y2037"/>
    </row>
    <row r="2038" spans="2:25">
      <c r="B2038"/>
      <c r="C2038"/>
      <c r="D2038"/>
      <c r="E2038"/>
      <c r="F2038"/>
      <c r="G2038"/>
      <c r="H2038"/>
      <c r="R2038"/>
      <c r="S2038"/>
      <c r="T2038"/>
      <c r="U2038"/>
      <c r="V2038"/>
      <c r="W2038"/>
      <c r="X2038"/>
      <c r="Y2038"/>
    </row>
    <row r="2039" spans="2:25">
      <c r="B2039"/>
      <c r="C2039"/>
      <c r="D2039"/>
      <c r="E2039"/>
      <c r="F2039"/>
      <c r="G2039"/>
      <c r="H2039"/>
      <c r="R2039"/>
      <c r="S2039"/>
      <c r="T2039"/>
      <c r="U2039"/>
      <c r="V2039"/>
      <c r="W2039"/>
      <c r="X2039"/>
      <c r="Y2039"/>
    </row>
    <row r="2040" spans="2:25">
      <c r="B2040"/>
      <c r="C2040"/>
      <c r="D2040"/>
      <c r="E2040"/>
      <c r="F2040"/>
      <c r="G2040"/>
      <c r="H2040"/>
      <c r="R2040"/>
      <c r="S2040"/>
      <c r="T2040"/>
      <c r="U2040"/>
      <c r="V2040"/>
      <c r="W2040"/>
      <c r="X2040"/>
      <c r="Y2040"/>
    </row>
    <row r="2041" spans="2:25">
      <c r="B2041"/>
      <c r="C2041"/>
      <c r="D2041"/>
      <c r="E2041"/>
      <c r="F2041"/>
      <c r="G2041"/>
      <c r="H2041"/>
      <c r="R2041"/>
      <c r="S2041"/>
      <c r="T2041"/>
      <c r="U2041"/>
      <c r="V2041"/>
      <c r="W2041"/>
      <c r="X2041"/>
      <c r="Y2041"/>
    </row>
    <row r="2042" spans="2:25">
      <c r="B2042"/>
      <c r="C2042"/>
      <c r="D2042"/>
      <c r="E2042"/>
      <c r="F2042"/>
      <c r="G2042"/>
      <c r="H2042"/>
      <c r="R2042"/>
      <c r="S2042"/>
      <c r="T2042"/>
      <c r="U2042"/>
      <c r="V2042"/>
      <c r="W2042"/>
      <c r="X2042"/>
      <c r="Y2042"/>
    </row>
    <row r="2043" spans="2:25">
      <c r="B2043"/>
      <c r="C2043"/>
      <c r="D2043"/>
      <c r="E2043"/>
      <c r="F2043"/>
      <c r="G2043"/>
      <c r="H2043"/>
      <c r="R2043"/>
      <c r="S2043"/>
      <c r="T2043"/>
      <c r="U2043"/>
      <c r="V2043"/>
      <c r="W2043"/>
      <c r="X2043"/>
      <c r="Y2043"/>
    </row>
    <row r="2044" spans="2:25">
      <c r="B2044"/>
      <c r="C2044"/>
      <c r="D2044"/>
      <c r="E2044"/>
      <c r="F2044"/>
      <c r="G2044"/>
      <c r="H2044"/>
      <c r="R2044"/>
      <c r="S2044"/>
      <c r="T2044"/>
      <c r="U2044"/>
      <c r="V2044"/>
      <c r="W2044"/>
      <c r="X2044"/>
      <c r="Y2044"/>
    </row>
    <row r="2045" spans="2:25">
      <c r="B2045"/>
      <c r="C2045"/>
      <c r="D2045"/>
      <c r="E2045"/>
      <c r="F2045"/>
      <c r="G2045"/>
      <c r="H2045"/>
      <c r="R2045"/>
      <c r="S2045"/>
      <c r="T2045"/>
      <c r="U2045"/>
      <c r="V2045"/>
      <c r="W2045"/>
      <c r="X2045"/>
      <c r="Y2045"/>
    </row>
    <row r="2046" spans="2:25">
      <c r="B2046"/>
      <c r="C2046"/>
      <c r="D2046"/>
      <c r="E2046"/>
      <c r="F2046"/>
      <c r="G2046"/>
      <c r="H2046"/>
      <c r="R2046"/>
      <c r="S2046"/>
      <c r="T2046"/>
      <c r="U2046"/>
      <c r="V2046"/>
      <c r="W2046"/>
      <c r="X2046"/>
      <c r="Y2046"/>
    </row>
    <row r="2047" spans="2:25">
      <c r="B2047"/>
      <c r="C2047"/>
      <c r="D2047"/>
      <c r="E2047"/>
      <c r="F2047"/>
      <c r="G2047"/>
      <c r="H2047"/>
      <c r="R2047"/>
      <c r="S2047"/>
      <c r="T2047"/>
      <c r="U2047"/>
      <c r="V2047"/>
      <c r="W2047"/>
      <c r="X2047"/>
      <c r="Y2047"/>
    </row>
    <row r="2048" spans="2:25">
      <c r="B2048"/>
      <c r="C2048"/>
      <c r="D2048"/>
      <c r="E2048"/>
      <c r="F2048"/>
      <c r="G2048"/>
      <c r="H2048"/>
      <c r="R2048"/>
      <c r="S2048"/>
      <c r="T2048"/>
      <c r="U2048"/>
      <c r="V2048"/>
      <c r="W2048"/>
      <c r="X2048"/>
      <c r="Y2048"/>
    </row>
    <row r="2049" spans="2:25">
      <c r="B2049"/>
      <c r="C2049"/>
      <c r="D2049"/>
      <c r="E2049"/>
      <c r="F2049"/>
      <c r="G2049"/>
      <c r="H2049"/>
      <c r="R2049"/>
      <c r="S2049"/>
      <c r="T2049"/>
      <c r="U2049"/>
      <c r="V2049"/>
      <c r="W2049"/>
      <c r="X2049"/>
      <c r="Y2049"/>
    </row>
    <row r="2050" spans="2:25">
      <c r="B2050"/>
      <c r="C2050"/>
      <c r="D2050"/>
      <c r="E2050"/>
      <c r="F2050"/>
      <c r="G2050"/>
      <c r="H2050"/>
      <c r="R2050"/>
      <c r="S2050"/>
      <c r="T2050"/>
      <c r="U2050"/>
      <c r="V2050"/>
      <c r="W2050"/>
      <c r="X2050"/>
      <c r="Y2050"/>
    </row>
    <row r="2051" spans="2:25">
      <c r="B2051"/>
      <c r="C2051"/>
      <c r="D2051"/>
      <c r="E2051"/>
      <c r="F2051"/>
      <c r="G2051"/>
      <c r="H2051"/>
      <c r="R2051"/>
      <c r="S2051"/>
      <c r="T2051"/>
      <c r="U2051"/>
      <c r="V2051"/>
      <c r="W2051"/>
      <c r="X2051"/>
      <c r="Y2051"/>
    </row>
    <row r="2052" spans="2:25">
      <c r="B2052"/>
      <c r="C2052"/>
      <c r="D2052"/>
      <c r="E2052"/>
      <c r="F2052"/>
      <c r="G2052"/>
      <c r="H2052"/>
      <c r="R2052"/>
      <c r="S2052"/>
      <c r="T2052"/>
      <c r="U2052"/>
      <c r="V2052"/>
      <c r="W2052"/>
      <c r="X2052"/>
      <c r="Y2052"/>
    </row>
    <row r="2053" spans="2:25">
      <c r="B2053"/>
      <c r="C2053"/>
      <c r="D2053"/>
      <c r="E2053"/>
      <c r="F2053"/>
      <c r="G2053"/>
      <c r="H2053"/>
      <c r="R2053"/>
      <c r="S2053"/>
      <c r="T2053"/>
      <c r="U2053"/>
      <c r="V2053"/>
      <c r="W2053"/>
      <c r="X2053"/>
      <c r="Y2053"/>
    </row>
    <row r="2054" spans="2:25">
      <c r="B2054"/>
      <c r="C2054"/>
      <c r="D2054"/>
      <c r="E2054"/>
      <c r="F2054"/>
      <c r="G2054"/>
      <c r="H2054"/>
      <c r="R2054"/>
      <c r="S2054"/>
      <c r="T2054"/>
      <c r="U2054"/>
      <c r="V2054"/>
      <c r="W2054"/>
      <c r="X2054"/>
      <c r="Y2054"/>
    </row>
    <row r="2055" spans="2:25">
      <c r="B2055"/>
      <c r="C2055"/>
      <c r="D2055"/>
      <c r="E2055"/>
      <c r="F2055"/>
      <c r="G2055"/>
      <c r="H2055"/>
      <c r="R2055"/>
      <c r="S2055"/>
      <c r="T2055"/>
      <c r="U2055"/>
      <c r="V2055"/>
      <c r="W2055"/>
      <c r="X2055"/>
      <c r="Y2055"/>
    </row>
    <row r="2056" spans="2:25">
      <c r="B2056"/>
      <c r="C2056"/>
      <c r="D2056"/>
      <c r="E2056"/>
      <c r="F2056"/>
      <c r="G2056"/>
      <c r="H2056"/>
      <c r="R2056"/>
      <c r="S2056"/>
      <c r="T2056"/>
      <c r="U2056"/>
      <c r="V2056"/>
      <c r="W2056"/>
      <c r="X2056"/>
      <c r="Y2056"/>
    </row>
    <row r="2057" spans="2:25">
      <c r="B2057"/>
      <c r="C2057"/>
      <c r="D2057"/>
      <c r="E2057"/>
      <c r="F2057"/>
      <c r="G2057"/>
      <c r="H2057"/>
      <c r="R2057"/>
      <c r="S2057"/>
      <c r="T2057"/>
      <c r="U2057"/>
      <c r="V2057"/>
      <c r="W2057"/>
      <c r="X2057"/>
      <c r="Y2057"/>
    </row>
    <row r="2058" spans="2:25">
      <c r="B2058"/>
      <c r="C2058"/>
      <c r="D2058"/>
      <c r="E2058"/>
      <c r="F2058"/>
      <c r="G2058"/>
      <c r="H2058"/>
      <c r="R2058"/>
      <c r="S2058"/>
      <c r="T2058"/>
      <c r="U2058"/>
      <c r="V2058"/>
      <c r="W2058"/>
      <c r="X2058"/>
      <c r="Y2058"/>
    </row>
    <row r="2059" spans="2:25">
      <c r="B2059"/>
      <c r="C2059"/>
      <c r="D2059"/>
      <c r="E2059"/>
      <c r="F2059"/>
      <c r="G2059"/>
      <c r="H2059"/>
      <c r="R2059"/>
      <c r="S2059"/>
      <c r="T2059"/>
      <c r="U2059"/>
      <c r="V2059"/>
      <c r="W2059"/>
      <c r="X2059"/>
      <c r="Y2059"/>
    </row>
    <row r="2060" spans="2:25">
      <c r="B2060"/>
      <c r="C2060"/>
      <c r="D2060"/>
      <c r="E2060"/>
      <c r="F2060"/>
      <c r="G2060"/>
      <c r="H2060"/>
      <c r="R2060"/>
      <c r="S2060"/>
      <c r="T2060"/>
      <c r="U2060"/>
      <c r="V2060"/>
      <c r="W2060"/>
      <c r="X2060"/>
      <c r="Y2060"/>
    </row>
    <row r="2061" spans="2:25">
      <c r="B2061"/>
      <c r="C2061"/>
      <c r="D2061"/>
      <c r="E2061"/>
      <c r="F2061"/>
      <c r="G2061"/>
      <c r="H2061"/>
      <c r="R2061"/>
      <c r="S2061"/>
      <c r="T2061"/>
      <c r="U2061"/>
      <c r="V2061"/>
      <c r="W2061"/>
      <c r="X2061"/>
      <c r="Y2061"/>
    </row>
    <row r="2062" spans="2:25">
      <c r="B2062"/>
      <c r="C2062"/>
      <c r="D2062"/>
      <c r="E2062"/>
      <c r="F2062"/>
      <c r="G2062"/>
      <c r="H2062"/>
      <c r="R2062"/>
      <c r="S2062"/>
      <c r="T2062"/>
      <c r="U2062"/>
      <c r="V2062"/>
      <c r="W2062"/>
      <c r="X2062"/>
      <c r="Y2062"/>
    </row>
    <row r="2063" spans="2:25">
      <c r="B2063"/>
      <c r="C2063"/>
      <c r="D2063"/>
      <c r="E2063"/>
      <c r="F2063"/>
      <c r="G2063"/>
      <c r="H2063"/>
      <c r="R2063"/>
      <c r="S2063"/>
      <c r="T2063"/>
      <c r="U2063"/>
      <c r="V2063"/>
      <c r="W2063"/>
      <c r="X2063"/>
      <c r="Y2063"/>
    </row>
    <row r="2064" spans="2:25">
      <c r="B2064"/>
      <c r="C2064"/>
      <c r="D2064"/>
      <c r="E2064"/>
      <c r="F2064"/>
      <c r="G2064"/>
      <c r="H2064"/>
      <c r="R2064"/>
      <c r="S2064"/>
      <c r="T2064"/>
      <c r="U2064"/>
      <c r="V2064"/>
      <c r="W2064"/>
      <c r="X2064"/>
      <c r="Y2064"/>
    </row>
    <row r="2065" spans="2:25">
      <c r="B2065"/>
      <c r="C2065"/>
      <c r="D2065"/>
      <c r="E2065"/>
      <c r="F2065"/>
      <c r="G2065"/>
      <c r="H2065"/>
      <c r="R2065"/>
      <c r="S2065"/>
      <c r="T2065"/>
      <c r="U2065"/>
      <c r="V2065"/>
      <c r="W2065"/>
      <c r="X2065"/>
      <c r="Y2065"/>
    </row>
    <row r="2066" spans="2:25">
      <c r="B2066"/>
      <c r="C2066"/>
      <c r="D2066"/>
      <c r="E2066"/>
      <c r="F2066"/>
      <c r="G2066"/>
      <c r="H2066"/>
      <c r="R2066"/>
      <c r="S2066"/>
      <c r="T2066"/>
      <c r="U2066"/>
      <c r="V2066"/>
      <c r="W2066"/>
      <c r="X2066"/>
      <c r="Y2066"/>
    </row>
    <row r="2067" spans="2:25">
      <c r="B2067"/>
      <c r="C2067"/>
      <c r="D2067"/>
      <c r="E2067"/>
      <c r="F2067"/>
      <c r="G2067"/>
      <c r="H2067"/>
      <c r="R2067"/>
      <c r="S2067"/>
      <c r="T2067"/>
      <c r="U2067"/>
      <c r="V2067"/>
      <c r="W2067"/>
      <c r="X2067"/>
      <c r="Y2067"/>
    </row>
    <row r="2068" spans="2:25">
      <c r="B2068"/>
      <c r="C2068"/>
      <c r="D2068"/>
      <c r="E2068"/>
      <c r="F2068"/>
      <c r="G2068"/>
      <c r="H2068"/>
      <c r="R2068"/>
      <c r="S2068"/>
      <c r="T2068"/>
      <c r="U2068"/>
      <c r="V2068"/>
      <c r="W2068"/>
      <c r="X2068"/>
      <c r="Y2068"/>
    </row>
    <row r="2069" spans="2:25">
      <c r="B2069"/>
      <c r="C2069"/>
      <c r="D2069"/>
      <c r="E2069"/>
      <c r="F2069"/>
      <c r="G2069"/>
      <c r="H2069"/>
      <c r="R2069"/>
      <c r="S2069"/>
      <c r="T2069"/>
      <c r="U2069"/>
      <c r="V2069"/>
      <c r="W2069"/>
      <c r="X2069"/>
      <c r="Y2069"/>
    </row>
    <row r="2070" spans="2:25">
      <c r="B2070"/>
      <c r="C2070"/>
      <c r="D2070"/>
      <c r="E2070"/>
      <c r="F2070"/>
      <c r="G2070"/>
      <c r="H2070"/>
      <c r="R2070"/>
      <c r="S2070"/>
      <c r="T2070"/>
      <c r="U2070"/>
      <c r="V2070"/>
      <c r="W2070"/>
      <c r="X2070"/>
      <c r="Y2070"/>
    </row>
    <row r="2071" spans="2:25">
      <c r="B2071"/>
      <c r="C2071"/>
      <c r="D2071"/>
      <c r="E2071"/>
      <c r="F2071"/>
      <c r="G2071"/>
      <c r="H2071"/>
      <c r="R2071"/>
      <c r="S2071"/>
      <c r="T2071"/>
      <c r="U2071"/>
      <c r="V2071"/>
      <c r="W2071"/>
      <c r="X2071"/>
      <c r="Y2071"/>
    </row>
    <row r="2072" spans="2:25">
      <c r="B2072"/>
      <c r="C2072"/>
      <c r="D2072"/>
      <c r="E2072"/>
      <c r="F2072"/>
      <c r="G2072"/>
      <c r="H2072"/>
      <c r="R2072"/>
      <c r="S2072"/>
      <c r="T2072"/>
      <c r="U2072"/>
      <c r="V2072"/>
      <c r="W2072"/>
      <c r="X2072"/>
      <c r="Y2072"/>
    </row>
    <row r="2073" spans="2:25">
      <c r="B2073"/>
      <c r="C2073"/>
      <c r="D2073"/>
      <c r="E2073"/>
      <c r="F2073"/>
      <c r="G2073"/>
      <c r="H2073"/>
      <c r="R2073"/>
      <c r="S2073"/>
      <c r="T2073"/>
      <c r="U2073"/>
      <c r="V2073"/>
      <c r="W2073"/>
      <c r="X2073"/>
      <c r="Y2073"/>
    </row>
    <row r="2074" spans="2:25">
      <c r="B2074"/>
      <c r="C2074"/>
      <c r="D2074"/>
      <c r="E2074"/>
      <c r="F2074"/>
      <c r="G2074"/>
      <c r="H2074"/>
      <c r="R2074"/>
      <c r="S2074"/>
      <c r="T2074"/>
      <c r="U2074"/>
      <c r="V2074"/>
      <c r="W2074"/>
      <c r="X2074"/>
      <c r="Y2074"/>
    </row>
    <row r="2075" spans="2:25">
      <c r="B2075"/>
      <c r="C2075"/>
      <c r="D2075"/>
      <c r="E2075"/>
      <c r="F2075"/>
      <c r="G2075"/>
      <c r="H2075"/>
      <c r="R2075"/>
      <c r="S2075"/>
      <c r="T2075"/>
      <c r="U2075"/>
      <c r="V2075"/>
      <c r="W2075"/>
      <c r="X2075"/>
      <c r="Y2075"/>
    </row>
    <row r="2076" spans="2:25">
      <c r="B2076"/>
      <c r="C2076"/>
      <c r="D2076"/>
      <c r="E2076"/>
      <c r="F2076"/>
      <c r="G2076"/>
      <c r="H2076"/>
      <c r="R2076"/>
      <c r="S2076"/>
      <c r="T2076"/>
      <c r="U2076"/>
      <c r="V2076"/>
      <c r="W2076"/>
      <c r="X2076"/>
      <c r="Y2076"/>
    </row>
    <row r="2077" spans="2:25">
      <c r="B2077"/>
      <c r="C2077"/>
      <c r="D2077"/>
      <c r="E2077"/>
      <c r="F2077"/>
      <c r="G2077"/>
      <c r="H2077"/>
      <c r="R2077"/>
      <c r="S2077"/>
      <c r="T2077"/>
      <c r="U2077"/>
      <c r="V2077"/>
      <c r="W2077"/>
      <c r="X2077"/>
      <c r="Y2077"/>
    </row>
    <row r="2078" spans="2:25">
      <c r="B2078"/>
      <c r="C2078"/>
      <c r="D2078"/>
      <c r="E2078"/>
      <c r="F2078"/>
      <c r="G2078"/>
      <c r="H2078"/>
      <c r="R2078"/>
      <c r="S2078"/>
      <c r="T2078"/>
      <c r="U2078"/>
      <c r="V2078"/>
      <c r="W2078"/>
      <c r="X2078"/>
      <c r="Y2078"/>
    </row>
    <row r="2079" spans="2:25">
      <c r="B2079"/>
      <c r="C2079"/>
      <c r="D2079"/>
      <c r="E2079"/>
      <c r="F2079"/>
      <c r="G2079"/>
      <c r="H2079"/>
      <c r="R2079"/>
      <c r="S2079"/>
      <c r="T2079"/>
      <c r="U2079"/>
      <c r="V2079"/>
      <c r="W2079"/>
      <c r="X2079"/>
      <c r="Y2079"/>
    </row>
    <row r="2080" spans="2:25">
      <c r="B2080"/>
      <c r="C2080"/>
      <c r="D2080"/>
      <c r="E2080"/>
      <c r="F2080"/>
      <c r="G2080"/>
      <c r="H2080"/>
      <c r="R2080"/>
      <c r="S2080"/>
      <c r="T2080"/>
      <c r="U2080"/>
      <c r="V2080"/>
      <c r="W2080"/>
      <c r="X2080"/>
      <c r="Y2080"/>
    </row>
    <row r="2081" spans="2:25">
      <c r="B2081"/>
      <c r="C2081"/>
      <c r="D2081"/>
      <c r="E2081"/>
      <c r="F2081"/>
      <c r="G2081"/>
      <c r="H2081"/>
      <c r="R2081"/>
      <c r="S2081"/>
      <c r="T2081"/>
      <c r="U2081"/>
      <c r="V2081"/>
      <c r="W2081"/>
      <c r="X2081"/>
      <c r="Y2081"/>
    </row>
    <row r="2082" spans="2:25">
      <c r="B2082"/>
      <c r="C2082"/>
      <c r="D2082"/>
      <c r="E2082"/>
      <c r="F2082"/>
      <c r="G2082"/>
      <c r="H2082"/>
      <c r="R2082"/>
      <c r="S2082"/>
      <c r="T2082"/>
      <c r="U2082"/>
      <c r="V2082"/>
      <c r="W2082"/>
      <c r="X2082"/>
      <c r="Y2082"/>
    </row>
    <row r="2083" spans="2:25">
      <c r="B2083"/>
      <c r="C2083"/>
      <c r="D2083"/>
      <c r="E2083"/>
      <c r="F2083"/>
      <c r="G2083"/>
      <c r="H2083"/>
      <c r="R2083"/>
      <c r="S2083"/>
      <c r="T2083"/>
      <c r="U2083"/>
      <c r="V2083"/>
      <c r="W2083"/>
      <c r="X2083"/>
      <c r="Y2083"/>
    </row>
    <row r="2084" spans="2:25">
      <c r="B2084"/>
      <c r="C2084"/>
      <c r="D2084"/>
      <c r="E2084"/>
      <c r="F2084"/>
      <c r="G2084"/>
      <c r="H2084"/>
      <c r="R2084"/>
      <c r="S2084"/>
      <c r="T2084"/>
      <c r="U2084"/>
      <c r="V2084"/>
      <c r="W2084"/>
      <c r="X2084"/>
      <c r="Y2084"/>
    </row>
    <row r="2085" spans="2:25">
      <c r="B2085"/>
      <c r="C2085"/>
      <c r="D2085"/>
      <c r="E2085"/>
      <c r="F2085"/>
      <c r="G2085"/>
      <c r="H2085"/>
      <c r="R2085"/>
      <c r="S2085"/>
      <c r="T2085"/>
      <c r="U2085"/>
      <c r="V2085"/>
      <c r="W2085"/>
      <c r="X2085"/>
      <c r="Y2085"/>
    </row>
    <row r="2086" spans="2:25">
      <c r="B2086"/>
      <c r="C2086"/>
      <c r="D2086"/>
      <c r="E2086"/>
      <c r="F2086"/>
      <c r="G2086"/>
      <c r="H2086"/>
      <c r="R2086"/>
      <c r="S2086"/>
      <c r="T2086"/>
      <c r="U2086"/>
      <c r="V2086"/>
      <c r="W2086"/>
      <c r="X2086"/>
      <c r="Y2086"/>
    </row>
    <row r="2087" spans="2:25">
      <c r="B2087"/>
      <c r="C2087"/>
      <c r="D2087"/>
      <c r="E2087"/>
      <c r="F2087"/>
      <c r="G2087"/>
      <c r="H2087"/>
      <c r="R2087"/>
      <c r="S2087"/>
      <c r="T2087"/>
      <c r="U2087"/>
      <c r="V2087"/>
      <c r="W2087"/>
      <c r="X2087"/>
      <c r="Y2087"/>
    </row>
    <row r="2088" spans="2:25">
      <c r="B2088"/>
      <c r="C2088"/>
      <c r="D2088"/>
      <c r="E2088"/>
      <c r="F2088"/>
      <c r="G2088"/>
      <c r="H2088"/>
      <c r="R2088"/>
      <c r="S2088"/>
      <c r="T2088"/>
      <c r="U2088"/>
      <c r="V2088"/>
      <c r="W2088"/>
      <c r="X2088"/>
      <c r="Y2088"/>
    </row>
    <row r="2089" spans="2:25">
      <c r="B2089"/>
      <c r="C2089"/>
      <c r="D2089"/>
      <c r="E2089"/>
      <c r="F2089"/>
      <c r="G2089"/>
      <c r="H2089"/>
      <c r="R2089"/>
      <c r="S2089"/>
      <c r="T2089"/>
      <c r="U2089"/>
      <c r="V2089"/>
      <c r="W2089"/>
      <c r="X2089"/>
      <c r="Y2089"/>
    </row>
    <row r="2090" spans="2:25">
      <c r="B2090"/>
      <c r="C2090"/>
      <c r="D2090"/>
      <c r="E2090"/>
      <c r="F2090"/>
      <c r="G2090"/>
      <c r="H2090"/>
      <c r="R2090"/>
      <c r="S2090"/>
      <c r="T2090"/>
      <c r="U2090"/>
      <c r="V2090"/>
      <c r="W2090"/>
      <c r="X2090"/>
      <c r="Y2090"/>
    </row>
    <row r="2091" spans="2:25">
      <c r="B2091"/>
      <c r="C2091"/>
      <c r="D2091"/>
      <c r="E2091"/>
      <c r="F2091"/>
      <c r="G2091"/>
      <c r="H2091"/>
      <c r="R2091"/>
      <c r="S2091"/>
      <c r="T2091"/>
      <c r="U2091"/>
      <c r="V2091"/>
      <c r="W2091"/>
      <c r="X2091"/>
      <c r="Y2091"/>
    </row>
    <row r="2092" spans="2:25">
      <c r="B2092"/>
      <c r="C2092"/>
      <c r="D2092"/>
      <c r="E2092"/>
      <c r="F2092"/>
      <c r="G2092"/>
      <c r="H2092"/>
      <c r="R2092"/>
      <c r="S2092"/>
      <c r="T2092"/>
      <c r="U2092"/>
      <c r="V2092"/>
      <c r="W2092"/>
      <c r="X2092"/>
      <c r="Y2092"/>
    </row>
    <row r="2093" spans="2:25">
      <c r="B2093"/>
      <c r="C2093"/>
      <c r="D2093"/>
      <c r="E2093"/>
      <c r="F2093"/>
      <c r="G2093"/>
      <c r="H2093"/>
      <c r="R2093"/>
      <c r="S2093"/>
      <c r="T2093"/>
      <c r="U2093"/>
      <c r="V2093"/>
      <c r="W2093"/>
      <c r="X2093"/>
      <c r="Y2093"/>
    </row>
    <row r="2094" spans="2:25">
      <c r="B2094"/>
      <c r="C2094"/>
      <c r="D2094"/>
      <c r="E2094"/>
      <c r="F2094"/>
      <c r="G2094"/>
      <c r="H2094"/>
      <c r="R2094"/>
      <c r="S2094"/>
      <c r="T2094"/>
      <c r="U2094"/>
      <c r="V2094"/>
      <c r="W2094"/>
      <c r="X2094"/>
      <c r="Y2094"/>
    </row>
    <row r="2095" spans="2:25">
      <c r="B2095"/>
      <c r="C2095"/>
      <c r="D2095"/>
      <c r="E2095"/>
      <c r="F2095"/>
      <c r="G2095"/>
      <c r="H2095"/>
      <c r="R2095"/>
      <c r="S2095"/>
      <c r="T2095"/>
      <c r="U2095"/>
      <c r="V2095"/>
      <c r="W2095"/>
      <c r="X2095"/>
      <c r="Y2095"/>
    </row>
    <row r="2096" spans="2:25">
      <c r="B2096"/>
      <c r="C2096"/>
      <c r="D2096"/>
      <c r="E2096"/>
      <c r="F2096"/>
      <c r="G2096"/>
      <c r="H2096"/>
      <c r="R2096"/>
      <c r="S2096"/>
      <c r="T2096"/>
      <c r="U2096"/>
      <c r="V2096"/>
      <c r="W2096"/>
      <c r="X2096"/>
      <c r="Y2096"/>
    </row>
    <row r="2097" spans="2:25">
      <c r="B2097"/>
      <c r="C2097"/>
      <c r="D2097"/>
      <c r="E2097"/>
      <c r="F2097"/>
      <c r="G2097"/>
      <c r="H2097"/>
      <c r="R2097"/>
      <c r="S2097"/>
      <c r="T2097"/>
      <c r="U2097"/>
      <c r="V2097"/>
      <c r="W2097"/>
      <c r="X2097"/>
      <c r="Y2097"/>
    </row>
    <row r="2098" spans="2:25">
      <c r="B2098"/>
      <c r="C2098"/>
      <c r="D2098"/>
      <c r="E2098"/>
      <c r="F2098"/>
      <c r="G2098"/>
      <c r="H2098"/>
      <c r="R2098"/>
      <c r="S2098"/>
      <c r="T2098"/>
      <c r="U2098"/>
      <c r="V2098"/>
      <c r="W2098"/>
      <c r="X2098"/>
      <c r="Y2098"/>
    </row>
    <row r="2099" spans="2:25">
      <c r="B2099"/>
      <c r="C2099"/>
      <c r="D2099"/>
      <c r="E2099"/>
      <c r="F2099"/>
      <c r="G2099"/>
      <c r="H2099"/>
      <c r="R2099"/>
      <c r="S2099"/>
      <c r="T2099"/>
      <c r="U2099"/>
      <c r="V2099"/>
      <c r="W2099"/>
      <c r="X2099"/>
      <c r="Y2099"/>
    </row>
    <row r="2100" spans="2:25">
      <c r="B2100"/>
      <c r="C2100"/>
      <c r="D2100"/>
      <c r="E2100"/>
      <c r="F2100"/>
      <c r="G2100"/>
      <c r="H2100"/>
      <c r="R2100"/>
      <c r="S2100"/>
      <c r="T2100"/>
      <c r="U2100"/>
      <c r="V2100"/>
      <c r="W2100"/>
      <c r="X2100"/>
      <c r="Y2100"/>
    </row>
    <row r="2101" spans="2:25">
      <c r="B2101"/>
      <c r="C2101"/>
      <c r="D2101"/>
      <c r="E2101"/>
      <c r="F2101"/>
      <c r="G2101"/>
      <c r="H2101"/>
      <c r="R2101"/>
      <c r="S2101"/>
      <c r="T2101"/>
      <c r="U2101"/>
      <c r="V2101"/>
      <c r="W2101"/>
      <c r="X2101"/>
      <c r="Y2101"/>
    </row>
    <row r="2102" spans="2:25">
      <c r="B2102"/>
      <c r="C2102"/>
      <c r="D2102"/>
      <c r="E2102"/>
      <c r="F2102"/>
      <c r="G2102"/>
      <c r="H2102"/>
      <c r="R2102"/>
      <c r="S2102"/>
      <c r="T2102"/>
      <c r="U2102"/>
      <c r="V2102"/>
      <c r="W2102"/>
      <c r="X2102"/>
      <c r="Y2102"/>
    </row>
    <row r="2103" spans="2:25">
      <c r="B2103"/>
      <c r="C2103"/>
      <c r="D2103"/>
      <c r="E2103"/>
      <c r="F2103"/>
      <c r="G2103"/>
      <c r="H2103"/>
      <c r="R2103"/>
      <c r="S2103"/>
      <c r="T2103"/>
      <c r="U2103"/>
      <c r="V2103"/>
      <c r="W2103"/>
      <c r="X2103"/>
      <c r="Y2103"/>
    </row>
    <row r="2104" spans="2:25">
      <c r="B2104"/>
      <c r="C2104"/>
      <c r="D2104"/>
      <c r="E2104"/>
      <c r="F2104"/>
      <c r="G2104"/>
      <c r="H2104"/>
      <c r="R2104"/>
      <c r="S2104"/>
      <c r="T2104"/>
      <c r="U2104"/>
      <c r="V2104"/>
      <c r="W2104"/>
      <c r="X2104"/>
      <c r="Y2104"/>
    </row>
    <row r="2105" spans="2:25">
      <c r="B2105"/>
      <c r="C2105"/>
      <c r="D2105"/>
      <c r="E2105"/>
      <c r="F2105"/>
      <c r="G2105"/>
      <c r="H2105"/>
      <c r="R2105"/>
      <c r="S2105"/>
      <c r="T2105"/>
      <c r="U2105"/>
      <c r="V2105"/>
      <c r="W2105"/>
      <c r="X2105"/>
      <c r="Y2105"/>
    </row>
    <row r="2106" spans="2:25">
      <c r="B2106"/>
      <c r="C2106"/>
      <c r="D2106"/>
      <c r="E2106"/>
      <c r="F2106"/>
      <c r="G2106"/>
      <c r="H2106"/>
      <c r="R2106"/>
      <c r="S2106"/>
      <c r="T2106"/>
      <c r="U2106"/>
      <c r="V2106"/>
      <c r="W2106"/>
      <c r="X2106"/>
      <c r="Y2106"/>
    </row>
    <row r="2107" spans="2:25">
      <c r="B2107"/>
      <c r="C2107"/>
      <c r="D2107"/>
      <c r="E2107"/>
      <c r="F2107"/>
      <c r="G2107"/>
      <c r="H2107"/>
      <c r="R2107"/>
      <c r="S2107"/>
      <c r="T2107"/>
      <c r="U2107"/>
      <c r="V2107"/>
      <c r="W2107"/>
      <c r="X2107"/>
      <c r="Y2107"/>
    </row>
    <row r="2108" spans="2:25">
      <c r="B2108"/>
      <c r="C2108"/>
      <c r="D2108"/>
      <c r="E2108"/>
      <c r="F2108"/>
      <c r="G2108"/>
      <c r="H2108"/>
      <c r="R2108"/>
      <c r="S2108"/>
      <c r="T2108"/>
      <c r="U2108"/>
      <c r="V2108"/>
      <c r="W2108"/>
      <c r="X2108"/>
      <c r="Y2108"/>
    </row>
    <row r="2109" spans="2:25">
      <c r="B2109"/>
      <c r="C2109"/>
      <c r="D2109"/>
      <c r="E2109"/>
      <c r="F2109"/>
      <c r="G2109"/>
      <c r="H2109"/>
      <c r="R2109"/>
      <c r="S2109"/>
      <c r="T2109"/>
      <c r="U2109"/>
      <c r="V2109"/>
      <c r="W2109"/>
      <c r="X2109"/>
      <c r="Y2109"/>
    </row>
    <row r="2110" spans="2:25">
      <c r="B2110"/>
      <c r="C2110"/>
      <c r="D2110"/>
      <c r="E2110"/>
      <c r="F2110"/>
      <c r="G2110"/>
      <c r="H2110"/>
      <c r="R2110"/>
      <c r="S2110"/>
      <c r="T2110"/>
      <c r="U2110"/>
      <c r="V2110"/>
      <c r="W2110"/>
      <c r="X2110"/>
      <c r="Y2110"/>
    </row>
    <row r="2111" spans="2:25">
      <c r="B2111"/>
      <c r="C2111"/>
      <c r="D2111"/>
      <c r="E2111"/>
      <c r="F2111"/>
      <c r="G2111"/>
      <c r="H2111"/>
      <c r="R2111"/>
      <c r="S2111"/>
      <c r="T2111"/>
      <c r="U2111"/>
      <c r="V2111"/>
      <c r="W2111"/>
      <c r="X2111"/>
      <c r="Y2111"/>
    </row>
    <row r="2112" spans="2:25">
      <c r="B2112"/>
      <c r="C2112"/>
      <c r="D2112"/>
      <c r="E2112"/>
      <c r="F2112"/>
      <c r="G2112"/>
      <c r="H2112"/>
      <c r="R2112"/>
      <c r="S2112"/>
      <c r="T2112"/>
      <c r="U2112"/>
      <c r="V2112"/>
      <c r="W2112"/>
      <c r="X2112"/>
      <c r="Y2112"/>
    </row>
    <row r="2113" spans="2:25">
      <c r="B2113"/>
      <c r="C2113"/>
      <c r="D2113"/>
      <c r="E2113"/>
      <c r="F2113"/>
      <c r="G2113"/>
      <c r="H2113"/>
      <c r="R2113"/>
      <c r="S2113"/>
      <c r="T2113"/>
      <c r="U2113"/>
      <c r="V2113"/>
      <c r="W2113"/>
      <c r="X2113"/>
      <c r="Y2113"/>
    </row>
    <row r="2114" spans="2:25">
      <c r="B2114"/>
      <c r="C2114"/>
      <c r="D2114"/>
      <c r="E2114"/>
      <c r="F2114"/>
      <c r="G2114"/>
      <c r="H2114"/>
      <c r="R2114"/>
      <c r="S2114"/>
      <c r="T2114"/>
      <c r="U2114"/>
      <c r="V2114"/>
      <c r="W2114"/>
      <c r="X2114"/>
      <c r="Y2114"/>
    </row>
    <row r="2115" spans="2:25">
      <c r="B2115"/>
      <c r="C2115"/>
      <c r="D2115"/>
      <c r="E2115"/>
      <c r="F2115"/>
      <c r="G2115"/>
      <c r="H2115"/>
      <c r="R2115"/>
      <c r="S2115"/>
      <c r="T2115"/>
      <c r="U2115"/>
      <c r="V2115"/>
      <c r="W2115"/>
      <c r="X2115"/>
      <c r="Y2115"/>
    </row>
    <row r="2116" spans="2:25">
      <c r="B2116"/>
      <c r="C2116"/>
      <c r="D2116"/>
      <c r="E2116"/>
      <c r="F2116"/>
      <c r="G2116"/>
      <c r="H2116"/>
      <c r="R2116"/>
      <c r="S2116"/>
      <c r="T2116"/>
      <c r="U2116"/>
      <c r="V2116"/>
      <c r="W2116"/>
      <c r="X2116"/>
      <c r="Y2116"/>
    </row>
    <row r="2117" spans="2:25">
      <c r="B2117"/>
      <c r="C2117"/>
      <c r="D2117"/>
      <c r="E2117"/>
      <c r="F2117"/>
      <c r="G2117"/>
      <c r="H2117"/>
      <c r="R2117"/>
      <c r="S2117"/>
      <c r="T2117"/>
      <c r="U2117"/>
      <c r="V2117"/>
      <c r="W2117"/>
      <c r="X2117"/>
      <c r="Y2117"/>
    </row>
    <row r="2118" spans="2:25">
      <c r="B2118"/>
      <c r="C2118"/>
      <c r="D2118"/>
      <c r="E2118"/>
      <c r="F2118"/>
      <c r="G2118"/>
      <c r="H2118"/>
      <c r="R2118"/>
      <c r="S2118"/>
      <c r="T2118"/>
      <c r="U2118"/>
      <c r="V2118"/>
      <c r="W2118"/>
      <c r="X2118"/>
      <c r="Y2118"/>
    </row>
    <row r="2119" spans="2:25">
      <c r="B2119"/>
      <c r="C2119"/>
      <c r="D2119"/>
      <c r="E2119"/>
      <c r="F2119"/>
      <c r="G2119"/>
      <c r="H2119"/>
      <c r="R2119"/>
      <c r="S2119"/>
      <c r="T2119"/>
      <c r="U2119"/>
      <c r="V2119"/>
      <c r="W2119"/>
      <c r="X2119"/>
      <c r="Y2119"/>
    </row>
    <row r="2120" spans="2:25">
      <c r="B2120"/>
      <c r="C2120"/>
      <c r="D2120"/>
      <c r="E2120"/>
      <c r="F2120"/>
      <c r="G2120"/>
      <c r="H2120"/>
      <c r="R2120"/>
      <c r="S2120"/>
      <c r="T2120"/>
      <c r="U2120"/>
      <c r="V2120"/>
      <c r="W2120"/>
      <c r="X2120"/>
      <c r="Y2120"/>
    </row>
    <row r="2121" spans="2:25">
      <c r="B2121"/>
      <c r="C2121"/>
      <c r="D2121"/>
      <c r="E2121"/>
      <c r="F2121"/>
      <c r="G2121"/>
      <c r="H2121"/>
      <c r="R2121"/>
      <c r="S2121"/>
      <c r="T2121"/>
      <c r="U2121"/>
      <c r="V2121"/>
      <c r="W2121"/>
      <c r="X2121"/>
      <c r="Y2121"/>
    </row>
    <row r="2122" spans="2:25">
      <c r="B2122"/>
      <c r="C2122"/>
      <c r="D2122"/>
      <c r="E2122"/>
      <c r="F2122"/>
      <c r="G2122"/>
      <c r="H2122"/>
      <c r="R2122"/>
      <c r="S2122"/>
      <c r="T2122"/>
      <c r="U2122"/>
      <c r="V2122"/>
      <c r="W2122"/>
      <c r="X2122"/>
      <c r="Y2122"/>
    </row>
    <row r="2123" spans="2:25">
      <c r="B2123"/>
      <c r="C2123"/>
      <c r="D2123"/>
      <c r="E2123"/>
      <c r="F2123"/>
      <c r="G2123"/>
      <c r="H2123"/>
      <c r="R2123"/>
      <c r="S2123"/>
      <c r="T2123"/>
      <c r="U2123"/>
      <c r="V2123"/>
      <c r="W2123"/>
      <c r="X2123"/>
      <c r="Y2123"/>
    </row>
    <row r="2124" spans="2:25">
      <c r="B2124"/>
      <c r="C2124"/>
      <c r="D2124"/>
      <c r="E2124"/>
      <c r="F2124"/>
      <c r="G2124"/>
      <c r="H2124"/>
      <c r="R2124"/>
      <c r="S2124"/>
      <c r="T2124"/>
      <c r="U2124"/>
      <c r="V2124"/>
      <c r="W2124"/>
      <c r="X2124"/>
      <c r="Y2124"/>
    </row>
    <row r="2125" spans="2:25">
      <c r="B2125"/>
      <c r="C2125"/>
      <c r="D2125"/>
      <c r="E2125"/>
      <c r="F2125"/>
      <c r="G2125"/>
      <c r="H2125"/>
      <c r="R2125"/>
      <c r="S2125"/>
      <c r="T2125"/>
      <c r="U2125"/>
      <c r="V2125"/>
      <c r="W2125"/>
      <c r="X2125"/>
      <c r="Y2125"/>
    </row>
    <row r="2126" spans="2:25">
      <c r="B2126"/>
      <c r="C2126"/>
      <c r="D2126"/>
      <c r="E2126"/>
      <c r="F2126"/>
      <c r="G2126"/>
      <c r="H2126"/>
      <c r="R2126"/>
      <c r="S2126"/>
      <c r="T2126"/>
      <c r="U2126"/>
      <c r="V2126"/>
      <c r="W2126"/>
      <c r="X2126"/>
      <c r="Y2126"/>
    </row>
    <row r="2127" spans="2:25">
      <c r="B2127"/>
      <c r="C2127"/>
      <c r="D2127"/>
      <c r="E2127"/>
      <c r="F2127"/>
      <c r="G2127"/>
      <c r="H2127"/>
      <c r="R2127"/>
      <c r="S2127"/>
      <c r="T2127"/>
      <c r="U2127"/>
      <c r="V2127"/>
      <c r="W2127"/>
      <c r="X2127"/>
      <c r="Y2127"/>
    </row>
    <row r="2128" spans="2:25">
      <c r="B2128"/>
      <c r="C2128"/>
      <c r="D2128"/>
      <c r="E2128"/>
      <c r="F2128"/>
      <c r="G2128"/>
      <c r="H2128"/>
      <c r="R2128"/>
      <c r="S2128"/>
      <c r="T2128"/>
      <c r="U2128"/>
      <c r="V2128"/>
      <c r="W2128"/>
      <c r="X2128"/>
      <c r="Y2128"/>
    </row>
    <row r="2129" spans="2:25">
      <c r="B2129"/>
      <c r="C2129"/>
      <c r="D2129"/>
      <c r="E2129"/>
      <c r="F2129"/>
      <c r="G2129"/>
      <c r="H2129"/>
      <c r="R2129"/>
      <c r="S2129"/>
      <c r="T2129"/>
      <c r="U2129"/>
      <c r="V2129"/>
      <c r="W2129"/>
      <c r="X2129"/>
      <c r="Y2129"/>
    </row>
    <row r="2130" spans="2:25">
      <c r="B2130"/>
      <c r="C2130"/>
      <c r="D2130"/>
      <c r="E2130"/>
      <c r="F2130"/>
      <c r="G2130"/>
      <c r="H2130"/>
      <c r="R2130"/>
      <c r="S2130"/>
      <c r="T2130"/>
      <c r="U2130"/>
      <c r="V2130"/>
      <c r="W2130"/>
      <c r="X2130"/>
      <c r="Y2130"/>
    </row>
    <row r="2131" spans="2:25">
      <c r="B2131"/>
      <c r="C2131"/>
      <c r="D2131"/>
      <c r="E2131"/>
      <c r="F2131"/>
      <c r="G2131"/>
      <c r="H2131"/>
      <c r="R2131"/>
      <c r="S2131"/>
      <c r="T2131"/>
      <c r="U2131"/>
      <c r="V2131"/>
      <c r="W2131"/>
      <c r="X2131"/>
      <c r="Y2131"/>
    </row>
    <row r="2132" spans="2:25">
      <c r="B2132"/>
      <c r="C2132"/>
      <c r="D2132"/>
      <c r="E2132"/>
      <c r="F2132"/>
      <c r="G2132"/>
      <c r="H2132"/>
      <c r="R2132"/>
      <c r="S2132"/>
      <c r="T2132"/>
      <c r="U2132"/>
      <c r="V2132"/>
      <c r="W2132"/>
      <c r="X2132"/>
      <c r="Y2132"/>
    </row>
    <row r="2133" spans="2:25">
      <c r="B2133"/>
      <c r="C2133"/>
      <c r="D2133"/>
      <c r="E2133"/>
      <c r="F2133"/>
      <c r="G2133"/>
      <c r="H2133"/>
      <c r="R2133"/>
      <c r="S2133"/>
      <c r="T2133"/>
      <c r="U2133"/>
      <c r="V2133"/>
      <c r="W2133"/>
      <c r="X2133"/>
      <c r="Y2133"/>
    </row>
    <row r="2134" spans="2:25">
      <c r="B2134"/>
      <c r="C2134"/>
      <c r="D2134"/>
      <c r="E2134"/>
      <c r="F2134"/>
      <c r="G2134"/>
      <c r="H2134"/>
      <c r="R2134"/>
      <c r="S2134"/>
      <c r="T2134"/>
      <c r="U2134"/>
      <c r="V2134"/>
      <c r="W2134"/>
      <c r="X2134"/>
      <c r="Y2134"/>
    </row>
    <row r="2135" spans="2:25">
      <c r="B2135"/>
      <c r="C2135"/>
      <c r="D2135"/>
      <c r="E2135"/>
      <c r="F2135"/>
      <c r="G2135"/>
      <c r="H2135"/>
      <c r="R2135"/>
      <c r="S2135"/>
      <c r="T2135"/>
      <c r="U2135"/>
      <c r="V2135"/>
      <c r="W2135"/>
      <c r="X2135"/>
      <c r="Y2135"/>
    </row>
    <row r="2136" spans="2:25">
      <c r="B2136"/>
      <c r="C2136"/>
      <c r="D2136"/>
      <c r="E2136"/>
      <c r="F2136"/>
      <c r="G2136"/>
      <c r="H2136"/>
      <c r="R2136"/>
      <c r="S2136"/>
      <c r="T2136"/>
      <c r="U2136"/>
      <c r="V2136"/>
      <c r="W2136"/>
      <c r="X2136"/>
      <c r="Y2136"/>
    </row>
    <row r="2137" spans="2:25">
      <c r="B2137"/>
      <c r="C2137"/>
      <c r="D2137"/>
      <c r="E2137"/>
      <c r="F2137"/>
      <c r="G2137"/>
      <c r="H2137"/>
      <c r="R2137"/>
      <c r="S2137"/>
      <c r="T2137"/>
      <c r="U2137"/>
      <c r="V2137"/>
      <c r="W2137"/>
      <c r="X2137"/>
      <c r="Y2137"/>
    </row>
    <row r="2138" spans="2:25">
      <c r="B2138"/>
      <c r="C2138"/>
      <c r="D2138"/>
      <c r="E2138"/>
      <c r="F2138"/>
      <c r="G2138"/>
      <c r="H2138"/>
      <c r="R2138"/>
      <c r="S2138"/>
      <c r="T2138"/>
      <c r="U2138"/>
      <c r="V2138"/>
      <c r="W2138"/>
      <c r="X2138"/>
      <c r="Y2138"/>
    </row>
    <row r="2139" spans="2:25">
      <c r="B2139"/>
      <c r="C2139"/>
      <c r="D2139"/>
      <c r="E2139"/>
      <c r="F2139"/>
      <c r="G2139"/>
      <c r="H2139"/>
      <c r="R2139"/>
      <c r="S2139"/>
      <c r="T2139"/>
      <c r="U2139"/>
      <c r="V2139"/>
      <c r="W2139"/>
      <c r="X2139"/>
      <c r="Y2139"/>
    </row>
    <row r="2140" spans="2:25">
      <c r="B2140"/>
      <c r="C2140"/>
      <c r="D2140"/>
      <c r="E2140"/>
      <c r="F2140"/>
      <c r="G2140"/>
      <c r="H2140"/>
      <c r="R2140"/>
      <c r="S2140"/>
      <c r="T2140"/>
      <c r="U2140"/>
      <c r="V2140"/>
      <c r="W2140"/>
      <c r="X2140"/>
      <c r="Y2140"/>
    </row>
    <row r="2141" spans="2:25">
      <c r="B2141"/>
      <c r="C2141"/>
      <c r="D2141"/>
      <c r="E2141"/>
      <c r="F2141"/>
      <c r="G2141"/>
      <c r="H2141"/>
      <c r="R2141"/>
      <c r="S2141"/>
      <c r="T2141"/>
      <c r="U2141"/>
      <c r="V2141"/>
      <c r="W2141"/>
      <c r="X2141"/>
      <c r="Y2141"/>
    </row>
    <row r="2142" spans="2:25">
      <c r="B2142"/>
      <c r="C2142"/>
      <c r="D2142"/>
      <c r="E2142"/>
      <c r="F2142"/>
      <c r="G2142"/>
      <c r="H2142"/>
      <c r="R2142"/>
      <c r="S2142"/>
      <c r="T2142"/>
      <c r="U2142"/>
      <c r="V2142"/>
      <c r="W2142"/>
      <c r="X2142"/>
      <c r="Y2142"/>
    </row>
    <row r="2143" spans="2:25">
      <c r="B2143"/>
      <c r="C2143"/>
      <c r="D2143"/>
      <c r="E2143"/>
      <c r="F2143"/>
      <c r="G2143"/>
      <c r="H2143"/>
      <c r="R2143"/>
      <c r="S2143"/>
      <c r="T2143"/>
      <c r="U2143"/>
      <c r="V2143"/>
      <c r="W2143"/>
      <c r="X2143"/>
      <c r="Y2143"/>
    </row>
    <row r="2144" spans="2:25">
      <c r="B2144"/>
      <c r="C2144"/>
      <c r="D2144"/>
      <c r="E2144"/>
      <c r="F2144"/>
      <c r="G2144"/>
      <c r="H2144"/>
      <c r="R2144"/>
      <c r="S2144"/>
      <c r="T2144"/>
      <c r="U2144"/>
      <c r="V2144"/>
      <c r="W2144"/>
      <c r="X2144"/>
      <c r="Y2144"/>
    </row>
    <row r="2145" spans="2:25">
      <c r="B2145"/>
      <c r="C2145"/>
      <c r="D2145"/>
      <c r="E2145"/>
      <c r="F2145"/>
      <c r="G2145"/>
      <c r="H2145"/>
      <c r="R2145"/>
      <c r="S2145"/>
      <c r="T2145"/>
      <c r="U2145"/>
      <c r="V2145"/>
      <c r="W2145"/>
      <c r="X2145"/>
      <c r="Y2145"/>
    </row>
    <row r="2146" spans="2:25">
      <c r="B2146"/>
      <c r="C2146"/>
      <c r="D2146"/>
      <c r="E2146"/>
      <c r="F2146"/>
      <c r="G2146"/>
      <c r="H2146"/>
      <c r="R2146"/>
      <c r="S2146"/>
      <c r="T2146"/>
      <c r="U2146"/>
      <c r="V2146"/>
      <c r="W2146"/>
      <c r="X2146"/>
      <c r="Y2146"/>
    </row>
    <row r="2147" spans="2:25">
      <c r="B2147"/>
      <c r="C2147"/>
      <c r="D2147"/>
      <c r="E2147"/>
      <c r="F2147"/>
      <c r="G2147"/>
      <c r="H2147"/>
      <c r="R2147"/>
      <c r="S2147"/>
      <c r="T2147"/>
      <c r="U2147"/>
      <c r="V2147"/>
      <c r="W2147"/>
      <c r="X2147"/>
      <c r="Y2147"/>
    </row>
    <row r="2148" spans="2:25">
      <c r="B2148"/>
      <c r="C2148"/>
      <c r="D2148"/>
      <c r="E2148"/>
      <c r="F2148"/>
      <c r="G2148"/>
      <c r="H2148"/>
      <c r="R2148"/>
      <c r="S2148"/>
      <c r="T2148"/>
      <c r="U2148"/>
      <c r="V2148"/>
      <c r="W2148"/>
      <c r="X2148"/>
      <c r="Y2148"/>
    </row>
    <row r="2149" spans="2:25">
      <c r="B2149"/>
      <c r="C2149"/>
      <c r="D2149"/>
      <c r="E2149"/>
      <c r="F2149"/>
      <c r="G2149"/>
      <c r="H2149"/>
      <c r="R2149"/>
      <c r="S2149"/>
      <c r="T2149"/>
      <c r="U2149"/>
      <c r="V2149"/>
      <c r="W2149"/>
      <c r="X2149"/>
      <c r="Y2149"/>
    </row>
    <row r="2150" spans="2:25">
      <c r="B2150"/>
      <c r="C2150"/>
      <c r="D2150"/>
      <c r="E2150"/>
      <c r="F2150"/>
      <c r="G2150"/>
      <c r="H2150"/>
      <c r="R2150"/>
      <c r="S2150"/>
      <c r="T2150"/>
      <c r="U2150"/>
      <c r="V2150"/>
      <c r="W2150"/>
      <c r="X2150"/>
      <c r="Y2150"/>
    </row>
    <row r="2151" spans="2:25">
      <c r="B2151"/>
      <c r="C2151"/>
      <c r="D2151"/>
      <c r="E2151"/>
      <c r="F2151"/>
      <c r="G2151"/>
      <c r="H2151"/>
      <c r="R2151"/>
      <c r="S2151"/>
      <c r="T2151"/>
      <c r="U2151"/>
      <c r="V2151"/>
      <c r="W2151"/>
      <c r="X2151"/>
      <c r="Y2151"/>
    </row>
    <row r="2152" spans="2:25">
      <c r="B2152"/>
      <c r="C2152"/>
      <c r="D2152"/>
      <c r="E2152"/>
      <c r="F2152"/>
      <c r="G2152"/>
      <c r="H2152"/>
      <c r="R2152"/>
      <c r="S2152"/>
      <c r="T2152"/>
      <c r="U2152"/>
      <c r="V2152"/>
      <c r="W2152"/>
      <c r="X2152"/>
      <c r="Y2152"/>
    </row>
    <row r="2153" spans="2:25">
      <c r="B2153"/>
      <c r="C2153"/>
      <c r="D2153"/>
      <c r="E2153"/>
      <c r="F2153"/>
      <c r="G2153"/>
      <c r="H2153"/>
      <c r="R2153"/>
      <c r="S2153"/>
      <c r="T2153"/>
      <c r="U2153"/>
      <c r="V2153"/>
      <c r="W2153"/>
      <c r="X2153"/>
      <c r="Y2153"/>
    </row>
    <row r="2154" spans="2:25">
      <c r="B2154"/>
      <c r="C2154"/>
      <c r="D2154"/>
      <c r="E2154"/>
      <c r="F2154"/>
      <c r="G2154"/>
      <c r="H2154"/>
      <c r="R2154"/>
      <c r="S2154"/>
      <c r="T2154"/>
      <c r="U2154"/>
      <c r="V2154"/>
      <c r="W2154"/>
      <c r="X2154"/>
      <c r="Y2154"/>
    </row>
    <row r="2155" spans="2:25">
      <c r="B2155"/>
      <c r="C2155"/>
      <c r="D2155"/>
      <c r="E2155"/>
      <c r="F2155"/>
      <c r="G2155"/>
      <c r="H2155"/>
      <c r="R2155"/>
      <c r="S2155"/>
      <c r="T2155"/>
      <c r="U2155"/>
      <c r="V2155"/>
      <c r="W2155"/>
      <c r="X2155"/>
      <c r="Y2155"/>
    </row>
    <row r="2156" spans="2:25">
      <c r="B2156"/>
      <c r="C2156"/>
      <c r="D2156"/>
      <c r="E2156"/>
      <c r="F2156"/>
      <c r="G2156"/>
      <c r="H2156"/>
      <c r="R2156"/>
      <c r="S2156"/>
      <c r="T2156"/>
      <c r="U2156"/>
      <c r="V2156"/>
      <c r="W2156"/>
      <c r="X2156"/>
      <c r="Y2156"/>
    </row>
    <row r="2157" spans="2:25">
      <c r="B2157"/>
      <c r="C2157"/>
      <c r="D2157"/>
      <c r="E2157"/>
      <c r="F2157"/>
      <c r="G2157"/>
      <c r="H2157"/>
      <c r="R2157"/>
      <c r="S2157"/>
      <c r="T2157"/>
      <c r="U2157"/>
      <c r="V2157"/>
      <c r="W2157"/>
      <c r="X2157"/>
      <c r="Y2157"/>
    </row>
    <row r="2158" spans="2:25">
      <c r="B2158"/>
      <c r="C2158"/>
      <c r="D2158"/>
      <c r="E2158"/>
      <c r="F2158"/>
      <c r="G2158"/>
      <c r="H2158"/>
      <c r="R2158"/>
      <c r="S2158"/>
      <c r="T2158"/>
      <c r="U2158"/>
      <c r="V2158"/>
      <c r="W2158"/>
      <c r="X2158"/>
      <c r="Y2158"/>
    </row>
    <row r="2159" spans="2:25">
      <c r="B2159"/>
      <c r="C2159"/>
      <c r="D2159"/>
      <c r="E2159"/>
      <c r="F2159"/>
      <c r="G2159"/>
      <c r="H2159"/>
      <c r="R2159"/>
      <c r="S2159"/>
      <c r="T2159"/>
      <c r="U2159"/>
      <c r="V2159"/>
      <c r="W2159"/>
      <c r="X2159"/>
      <c r="Y2159"/>
    </row>
    <row r="2160" spans="2:25">
      <c r="B2160"/>
      <c r="C2160"/>
      <c r="D2160"/>
      <c r="E2160"/>
      <c r="F2160"/>
      <c r="G2160"/>
      <c r="H2160"/>
      <c r="R2160"/>
      <c r="S2160"/>
      <c r="T2160"/>
      <c r="U2160"/>
      <c r="V2160"/>
      <c r="W2160"/>
      <c r="X2160"/>
      <c r="Y2160"/>
    </row>
    <row r="2161" spans="2:25">
      <c r="B2161"/>
      <c r="C2161"/>
      <c r="D2161"/>
      <c r="E2161"/>
      <c r="F2161"/>
      <c r="G2161"/>
      <c r="H2161"/>
      <c r="R2161"/>
      <c r="S2161"/>
      <c r="T2161"/>
      <c r="U2161"/>
      <c r="V2161"/>
      <c r="W2161"/>
      <c r="X2161"/>
      <c r="Y2161"/>
    </row>
    <row r="2162" spans="2:25">
      <c r="B2162"/>
      <c r="C2162"/>
      <c r="D2162"/>
      <c r="E2162"/>
      <c r="F2162"/>
      <c r="G2162"/>
      <c r="H2162"/>
      <c r="R2162"/>
      <c r="S2162"/>
      <c r="T2162"/>
      <c r="U2162"/>
      <c r="V2162"/>
      <c r="W2162"/>
      <c r="X2162"/>
      <c r="Y2162"/>
    </row>
    <row r="2163" spans="2:25">
      <c r="B2163"/>
      <c r="C2163"/>
      <c r="D2163"/>
      <c r="E2163"/>
      <c r="F2163"/>
      <c r="G2163"/>
      <c r="H2163"/>
      <c r="R2163"/>
      <c r="S2163"/>
      <c r="T2163"/>
      <c r="U2163"/>
      <c r="V2163"/>
      <c r="W2163"/>
      <c r="X2163"/>
      <c r="Y2163"/>
    </row>
    <row r="2164" spans="2:25">
      <c r="B2164"/>
      <c r="C2164"/>
      <c r="D2164"/>
      <c r="E2164"/>
      <c r="F2164"/>
      <c r="G2164"/>
      <c r="H2164"/>
      <c r="R2164"/>
      <c r="S2164"/>
      <c r="T2164"/>
      <c r="U2164"/>
      <c r="V2164"/>
      <c r="W2164"/>
      <c r="X2164"/>
      <c r="Y2164"/>
    </row>
    <row r="2165" spans="2:25">
      <c r="B2165"/>
      <c r="C2165"/>
      <c r="D2165"/>
      <c r="E2165"/>
      <c r="F2165"/>
      <c r="G2165"/>
      <c r="H2165"/>
      <c r="R2165"/>
      <c r="S2165"/>
      <c r="T2165"/>
      <c r="U2165"/>
      <c r="V2165"/>
      <c r="W2165"/>
      <c r="X2165"/>
      <c r="Y2165"/>
    </row>
    <row r="2166" spans="2:25">
      <c r="B2166"/>
      <c r="C2166"/>
      <c r="D2166"/>
      <c r="E2166"/>
      <c r="F2166"/>
      <c r="G2166"/>
      <c r="H2166"/>
      <c r="R2166"/>
      <c r="S2166"/>
      <c r="T2166"/>
      <c r="U2166"/>
      <c r="V2166"/>
      <c r="W2166"/>
      <c r="X2166"/>
      <c r="Y2166"/>
    </row>
    <row r="2167" spans="2:25">
      <c r="B2167"/>
      <c r="C2167"/>
      <c r="D2167"/>
      <c r="E2167"/>
      <c r="F2167"/>
      <c r="G2167"/>
      <c r="H2167"/>
      <c r="R2167"/>
      <c r="S2167"/>
      <c r="T2167"/>
      <c r="U2167"/>
      <c r="V2167"/>
      <c r="W2167"/>
      <c r="X2167"/>
      <c r="Y2167"/>
    </row>
    <row r="2168" spans="2:25">
      <c r="B2168"/>
      <c r="C2168"/>
      <c r="D2168"/>
      <c r="E2168"/>
      <c r="F2168"/>
      <c r="G2168"/>
      <c r="H2168"/>
      <c r="R2168"/>
      <c r="S2168"/>
      <c r="T2168"/>
      <c r="U2168"/>
      <c r="V2168"/>
      <c r="W2168"/>
      <c r="X2168"/>
      <c r="Y2168"/>
    </row>
    <row r="2169" spans="2:25">
      <c r="B2169"/>
      <c r="C2169"/>
      <c r="D2169"/>
      <c r="E2169"/>
      <c r="F2169"/>
      <c r="G2169"/>
      <c r="H2169"/>
      <c r="R2169"/>
      <c r="S2169"/>
      <c r="T2169"/>
      <c r="U2169"/>
      <c r="V2169"/>
      <c r="W2169"/>
      <c r="X2169"/>
      <c r="Y2169"/>
    </row>
    <row r="2170" spans="2:25">
      <c r="B2170"/>
      <c r="C2170"/>
      <c r="D2170"/>
      <c r="E2170"/>
      <c r="F2170"/>
      <c r="G2170"/>
      <c r="H2170"/>
      <c r="R2170"/>
      <c r="S2170"/>
      <c r="T2170"/>
      <c r="U2170"/>
      <c r="V2170"/>
      <c r="W2170"/>
      <c r="X2170"/>
      <c r="Y2170"/>
    </row>
    <row r="2171" spans="2:25">
      <c r="B2171"/>
      <c r="C2171"/>
      <c r="D2171"/>
      <c r="E2171"/>
      <c r="F2171"/>
      <c r="G2171"/>
      <c r="H2171"/>
      <c r="R2171"/>
      <c r="S2171"/>
      <c r="T2171"/>
      <c r="U2171"/>
      <c r="V2171"/>
      <c r="W2171"/>
      <c r="X2171"/>
      <c r="Y2171"/>
    </row>
    <row r="2172" spans="2:25">
      <c r="B2172"/>
      <c r="C2172"/>
      <c r="D2172"/>
      <c r="E2172"/>
      <c r="F2172"/>
      <c r="G2172"/>
      <c r="H2172"/>
      <c r="R2172"/>
      <c r="S2172"/>
      <c r="T2172"/>
      <c r="U2172"/>
      <c r="V2172"/>
      <c r="W2172"/>
      <c r="X2172"/>
      <c r="Y2172"/>
    </row>
    <row r="2173" spans="2:25">
      <c r="B2173"/>
      <c r="C2173"/>
      <c r="D2173"/>
      <c r="E2173"/>
      <c r="F2173"/>
      <c r="G2173"/>
      <c r="H2173"/>
      <c r="R2173"/>
      <c r="S2173"/>
      <c r="T2173"/>
      <c r="U2173"/>
      <c r="V2173"/>
      <c r="W2173"/>
      <c r="X2173"/>
      <c r="Y2173"/>
    </row>
    <row r="2174" spans="2:25">
      <c r="B2174"/>
      <c r="C2174"/>
      <c r="D2174"/>
      <c r="E2174"/>
      <c r="F2174"/>
      <c r="G2174"/>
      <c r="H2174"/>
      <c r="R2174"/>
      <c r="S2174"/>
      <c r="T2174"/>
      <c r="U2174"/>
      <c r="V2174"/>
      <c r="W2174"/>
      <c r="X2174"/>
      <c r="Y2174"/>
    </row>
    <row r="2175" spans="2:25">
      <c r="B2175"/>
      <c r="C2175"/>
      <c r="D2175"/>
      <c r="E2175"/>
      <c r="F2175"/>
      <c r="G2175"/>
      <c r="H2175"/>
      <c r="R2175"/>
      <c r="S2175"/>
      <c r="T2175"/>
      <c r="U2175"/>
      <c r="V2175"/>
      <c r="W2175"/>
      <c r="X2175"/>
      <c r="Y2175"/>
    </row>
    <row r="2176" spans="2:25">
      <c r="B2176"/>
      <c r="C2176"/>
      <c r="D2176"/>
      <c r="E2176"/>
      <c r="F2176"/>
      <c r="G2176"/>
      <c r="H2176"/>
      <c r="R2176"/>
      <c r="S2176"/>
      <c r="T2176"/>
      <c r="U2176"/>
      <c r="V2176"/>
      <c r="W2176"/>
      <c r="X2176"/>
      <c r="Y2176"/>
    </row>
    <row r="2177" spans="2:25">
      <c r="B2177"/>
      <c r="C2177"/>
      <c r="D2177"/>
      <c r="E2177"/>
      <c r="F2177"/>
      <c r="G2177"/>
      <c r="H2177"/>
      <c r="R2177"/>
      <c r="S2177"/>
      <c r="T2177"/>
      <c r="U2177"/>
      <c r="V2177"/>
      <c r="W2177"/>
      <c r="X2177"/>
      <c r="Y2177"/>
    </row>
    <row r="2178" spans="2:25">
      <c r="B2178"/>
      <c r="C2178"/>
      <c r="D2178"/>
      <c r="E2178"/>
      <c r="F2178"/>
      <c r="G2178"/>
      <c r="H2178"/>
      <c r="R2178"/>
      <c r="S2178"/>
      <c r="T2178"/>
      <c r="U2178"/>
      <c r="V2178"/>
      <c r="W2178"/>
      <c r="X2178"/>
      <c r="Y2178"/>
    </row>
    <row r="2179" spans="2:25">
      <c r="B2179"/>
      <c r="C2179"/>
      <c r="D2179"/>
      <c r="E2179"/>
      <c r="F2179"/>
      <c r="G2179"/>
      <c r="H2179"/>
      <c r="R2179"/>
      <c r="S2179"/>
      <c r="T2179"/>
      <c r="U2179"/>
      <c r="V2179"/>
      <c r="W2179"/>
      <c r="X2179"/>
      <c r="Y2179"/>
    </row>
    <row r="2180" spans="2:25">
      <c r="B2180"/>
      <c r="C2180"/>
      <c r="D2180"/>
      <c r="E2180"/>
      <c r="F2180"/>
      <c r="G2180"/>
      <c r="H2180"/>
      <c r="R2180"/>
      <c r="S2180"/>
      <c r="T2180"/>
      <c r="U2180"/>
      <c r="V2180"/>
      <c r="W2180"/>
      <c r="X2180"/>
      <c r="Y2180"/>
    </row>
    <row r="2181" spans="2:25">
      <c r="B2181"/>
      <c r="C2181"/>
      <c r="D2181"/>
      <c r="E2181"/>
      <c r="F2181"/>
      <c r="G2181"/>
      <c r="H2181"/>
      <c r="R2181"/>
      <c r="S2181"/>
      <c r="T2181"/>
      <c r="U2181"/>
      <c r="V2181"/>
      <c r="W2181"/>
      <c r="X2181"/>
      <c r="Y2181"/>
    </row>
    <row r="2182" spans="2:25">
      <c r="B2182"/>
      <c r="C2182"/>
      <c r="D2182"/>
      <c r="E2182"/>
      <c r="F2182"/>
      <c r="G2182"/>
      <c r="H2182"/>
      <c r="R2182"/>
      <c r="S2182"/>
      <c r="T2182"/>
      <c r="U2182"/>
      <c r="V2182"/>
      <c r="W2182"/>
      <c r="X2182"/>
      <c r="Y2182"/>
    </row>
    <row r="2183" spans="2:25">
      <c r="B2183"/>
      <c r="C2183"/>
      <c r="D2183"/>
      <c r="E2183"/>
      <c r="F2183"/>
      <c r="G2183"/>
      <c r="H2183"/>
      <c r="R2183"/>
      <c r="S2183"/>
      <c r="T2183"/>
      <c r="U2183"/>
      <c r="V2183"/>
      <c r="W2183"/>
      <c r="X2183"/>
      <c r="Y2183"/>
    </row>
    <row r="2184" spans="2:25">
      <c r="B2184"/>
      <c r="C2184"/>
      <c r="D2184"/>
      <c r="E2184"/>
      <c r="F2184"/>
      <c r="G2184"/>
      <c r="H2184"/>
      <c r="R2184"/>
      <c r="S2184"/>
      <c r="T2184"/>
      <c r="U2184"/>
      <c r="V2184"/>
      <c r="W2184"/>
      <c r="X2184"/>
      <c r="Y2184"/>
    </row>
    <row r="2185" spans="2:25">
      <c r="B2185"/>
      <c r="C2185"/>
      <c r="D2185"/>
      <c r="E2185"/>
      <c r="F2185"/>
      <c r="G2185"/>
      <c r="H2185"/>
      <c r="R2185"/>
      <c r="S2185"/>
      <c r="T2185"/>
      <c r="U2185"/>
      <c r="V2185"/>
      <c r="W2185"/>
      <c r="X2185"/>
      <c r="Y2185"/>
    </row>
    <row r="2186" spans="2:25">
      <c r="B2186"/>
      <c r="C2186"/>
      <c r="D2186"/>
      <c r="E2186"/>
      <c r="F2186"/>
      <c r="G2186"/>
      <c r="H2186"/>
      <c r="R2186"/>
      <c r="S2186"/>
      <c r="T2186"/>
      <c r="U2186"/>
      <c r="V2186"/>
      <c r="W2186"/>
      <c r="X2186"/>
      <c r="Y2186"/>
    </row>
    <row r="2187" spans="2:25">
      <c r="B2187"/>
      <c r="C2187"/>
      <c r="D2187"/>
      <c r="E2187"/>
      <c r="F2187"/>
      <c r="G2187"/>
      <c r="H2187"/>
      <c r="R2187"/>
      <c r="S2187"/>
      <c r="T2187"/>
      <c r="U2187"/>
      <c r="V2187"/>
      <c r="W2187"/>
      <c r="X2187"/>
      <c r="Y2187"/>
    </row>
    <row r="2188" spans="2:25">
      <c r="B2188"/>
      <c r="C2188"/>
      <c r="D2188"/>
      <c r="E2188"/>
      <c r="F2188"/>
      <c r="G2188"/>
      <c r="H2188"/>
      <c r="R2188"/>
      <c r="S2188"/>
      <c r="T2188"/>
      <c r="U2188"/>
      <c r="V2188"/>
      <c r="W2188"/>
      <c r="X2188"/>
      <c r="Y2188"/>
    </row>
    <row r="2189" spans="2:25">
      <c r="B2189"/>
      <c r="C2189"/>
      <c r="D2189"/>
      <c r="E2189"/>
      <c r="F2189"/>
      <c r="G2189"/>
      <c r="H2189"/>
      <c r="R2189"/>
      <c r="S2189"/>
      <c r="T2189"/>
      <c r="U2189"/>
      <c r="V2189"/>
      <c r="W2189"/>
      <c r="X2189"/>
      <c r="Y2189"/>
    </row>
    <row r="2190" spans="2:25">
      <c r="B2190"/>
      <c r="C2190"/>
      <c r="D2190"/>
      <c r="E2190"/>
      <c r="F2190"/>
      <c r="G2190"/>
      <c r="H2190"/>
      <c r="R2190"/>
      <c r="S2190"/>
      <c r="T2190"/>
      <c r="U2190"/>
      <c r="V2190"/>
      <c r="W2190"/>
      <c r="X2190"/>
      <c r="Y2190"/>
    </row>
    <row r="2191" spans="2:25">
      <c r="B2191"/>
      <c r="C2191"/>
      <c r="D2191"/>
      <c r="E2191"/>
      <c r="F2191"/>
      <c r="G2191"/>
      <c r="H2191"/>
      <c r="R2191"/>
      <c r="S2191"/>
      <c r="T2191"/>
      <c r="U2191"/>
      <c r="V2191"/>
      <c r="W2191"/>
      <c r="X2191"/>
      <c r="Y2191"/>
    </row>
    <row r="2192" spans="2:25">
      <c r="B2192"/>
      <c r="C2192"/>
      <c r="D2192"/>
      <c r="E2192"/>
      <c r="F2192"/>
      <c r="G2192"/>
      <c r="H2192"/>
      <c r="R2192"/>
      <c r="S2192"/>
      <c r="T2192"/>
      <c r="U2192"/>
      <c r="V2192"/>
      <c r="W2192"/>
      <c r="X2192"/>
      <c r="Y2192"/>
    </row>
    <row r="2193" spans="2:25">
      <c r="B2193"/>
      <c r="C2193"/>
      <c r="D2193"/>
      <c r="E2193"/>
      <c r="F2193"/>
      <c r="G2193"/>
      <c r="H2193"/>
      <c r="R2193"/>
      <c r="S2193"/>
      <c r="T2193"/>
      <c r="U2193"/>
      <c r="V2193"/>
      <c r="W2193"/>
      <c r="X2193"/>
      <c r="Y2193"/>
    </row>
    <row r="2194" spans="2:25">
      <c r="B2194"/>
      <c r="C2194"/>
      <c r="D2194"/>
      <c r="E2194"/>
      <c r="F2194"/>
      <c r="G2194"/>
      <c r="H2194"/>
      <c r="R2194"/>
      <c r="S2194"/>
      <c r="T2194"/>
      <c r="U2194"/>
      <c r="V2194"/>
      <c r="W2194"/>
      <c r="X2194"/>
      <c r="Y2194"/>
    </row>
    <row r="2195" spans="2:25">
      <c r="B2195"/>
      <c r="C2195"/>
      <c r="D2195"/>
      <c r="E2195"/>
      <c r="F2195"/>
      <c r="G2195"/>
      <c r="H2195"/>
      <c r="R2195"/>
      <c r="S2195"/>
      <c r="T2195"/>
      <c r="U2195"/>
      <c r="V2195"/>
      <c r="W2195"/>
      <c r="X2195"/>
      <c r="Y2195"/>
    </row>
    <row r="2196" spans="2:25">
      <c r="B2196"/>
      <c r="C2196"/>
      <c r="D2196"/>
      <c r="E2196"/>
      <c r="F2196"/>
      <c r="G2196"/>
      <c r="H2196"/>
      <c r="R2196"/>
      <c r="S2196"/>
      <c r="T2196"/>
      <c r="U2196"/>
      <c r="V2196"/>
      <c r="W2196"/>
      <c r="X2196"/>
      <c r="Y2196"/>
    </row>
    <row r="2197" spans="2:25">
      <c r="B2197"/>
      <c r="C2197"/>
      <c r="D2197"/>
      <c r="E2197"/>
      <c r="F2197"/>
      <c r="G2197"/>
      <c r="H2197"/>
      <c r="R2197"/>
      <c r="S2197"/>
      <c r="T2197"/>
      <c r="U2197"/>
      <c r="V2197"/>
      <c r="W2197"/>
      <c r="X2197"/>
      <c r="Y2197"/>
    </row>
    <row r="2198" spans="2:25">
      <c r="B2198"/>
      <c r="C2198"/>
      <c r="D2198"/>
      <c r="E2198"/>
      <c r="F2198"/>
      <c r="G2198"/>
      <c r="H2198"/>
      <c r="R2198"/>
      <c r="S2198"/>
      <c r="T2198"/>
      <c r="U2198"/>
      <c r="V2198"/>
      <c r="W2198"/>
      <c r="X2198"/>
      <c r="Y2198"/>
    </row>
    <row r="2199" spans="2:25">
      <c r="B2199"/>
      <c r="C2199"/>
      <c r="D2199"/>
      <c r="E2199"/>
      <c r="F2199"/>
      <c r="G2199"/>
      <c r="H2199"/>
      <c r="R2199"/>
      <c r="S2199"/>
      <c r="T2199"/>
      <c r="U2199"/>
      <c r="V2199"/>
      <c r="W2199"/>
      <c r="X2199"/>
      <c r="Y2199"/>
    </row>
    <row r="2200" spans="2:25">
      <c r="B2200"/>
      <c r="C2200"/>
      <c r="D2200"/>
      <c r="E2200"/>
      <c r="F2200"/>
      <c r="G2200"/>
      <c r="H2200"/>
      <c r="R2200"/>
      <c r="S2200"/>
      <c r="T2200"/>
      <c r="U2200"/>
      <c r="V2200"/>
      <c r="W2200"/>
      <c r="X2200"/>
      <c r="Y2200"/>
    </row>
    <row r="2201" spans="2:25">
      <c r="B2201"/>
      <c r="C2201"/>
      <c r="D2201"/>
      <c r="E2201"/>
      <c r="F2201"/>
      <c r="G2201"/>
      <c r="H2201"/>
      <c r="R2201"/>
      <c r="S2201"/>
      <c r="T2201"/>
      <c r="U2201"/>
      <c r="V2201"/>
      <c r="W2201"/>
      <c r="X2201"/>
      <c r="Y2201"/>
    </row>
    <row r="2202" spans="2:25">
      <c r="B2202"/>
      <c r="C2202"/>
      <c r="D2202"/>
      <c r="E2202"/>
      <c r="F2202"/>
      <c r="G2202"/>
      <c r="H2202"/>
      <c r="R2202"/>
      <c r="S2202"/>
      <c r="T2202"/>
      <c r="U2202"/>
      <c r="V2202"/>
      <c r="W2202"/>
      <c r="X2202"/>
      <c r="Y2202"/>
    </row>
    <row r="2203" spans="2:25">
      <c r="B2203"/>
      <c r="C2203"/>
      <c r="D2203"/>
      <c r="E2203"/>
      <c r="F2203"/>
      <c r="G2203"/>
      <c r="H2203"/>
      <c r="R2203"/>
      <c r="S2203"/>
      <c r="T2203"/>
      <c r="U2203"/>
      <c r="V2203"/>
      <c r="W2203"/>
      <c r="X2203"/>
      <c r="Y2203"/>
    </row>
    <row r="2204" spans="2:25">
      <c r="B2204"/>
      <c r="C2204"/>
      <c r="D2204"/>
      <c r="E2204"/>
      <c r="F2204"/>
      <c r="G2204"/>
      <c r="H2204"/>
      <c r="R2204"/>
      <c r="S2204"/>
      <c r="T2204"/>
      <c r="U2204"/>
      <c r="V2204"/>
      <c r="W2204"/>
      <c r="X2204"/>
      <c r="Y2204"/>
    </row>
    <row r="2205" spans="2:25">
      <c r="B2205"/>
      <c r="C2205"/>
      <c r="D2205"/>
      <c r="E2205"/>
      <c r="F2205"/>
      <c r="G2205"/>
      <c r="H2205"/>
      <c r="R2205"/>
      <c r="S2205"/>
      <c r="T2205"/>
      <c r="U2205"/>
      <c r="V2205"/>
      <c r="W2205"/>
      <c r="X2205"/>
      <c r="Y2205"/>
    </row>
    <row r="2206" spans="2:25">
      <c r="B2206"/>
      <c r="C2206"/>
      <c r="D2206"/>
      <c r="E2206"/>
      <c r="F2206"/>
      <c r="G2206"/>
      <c r="H2206"/>
      <c r="R2206"/>
      <c r="S2206"/>
      <c r="T2206"/>
      <c r="U2206"/>
      <c r="V2206"/>
      <c r="W2206"/>
      <c r="X2206"/>
      <c r="Y2206"/>
    </row>
    <row r="2207" spans="2:25">
      <c r="B2207"/>
      <c r="C2207"/>
      <c r="D2207"/>
      <c r="E2207"/>
      <c r="F2207"/>
      <c r="G2207"/>
      <c r="H2207"/>
      <c r="R2207"/>
      <c r="S2207"/>
      <c r="T2207"/>
      <c r="U2207"/>
      <c r="V2207"/>
      <c r="W2207"/>
      <c r="X2207"/>
      <c r="Y2207"/>
    </row>
    <row r="2208" spans="2:25">
      <c r="B2208"/>
      <c r="C2208"/>
      <c r="D2208"/>
      <c r="E2208"/>
      <c r="F2208"/>
      <c r="G2208"/>
      <c r="H2208"/>
      <c r="R2208"/>
      <c r="S2208"/>
      <c r="T2208"/>
      <c r="U2208"/>
      <c r="V2208"/>
      <c r="W2208"/>
      <c r="X2208"/>
      <c r="Y2208"/>
    </row>
    <row r="2209" spans="2:25">
      <c r="B2209"/>
      <c r="C2209"/>
      <c r="D2209"/>
      <c r="E2209"/>
      <c r="F2209"/>
      <c r="G2209"/>
      <c r="H2209"/>
      <c r="R2209"/>
      <c r="S2209"/>
      <c r="T2209"/>
      <c r="U2209"/>
      <c r="V2209"/>
      <c r="W2209"/>
      <c r="X2209"/>
      <c r="Y2209"/>
    </row>
    <row r="2210" spans="2:25">
      <c r="B2210"/>
      <c r="C2210"/>
      <c r="D2210"/>
      <c r="E2210"/>
      <c r="F2210"/>
      <c r="G2210"/>
      <c r="H2210"/>
      <c r="R2210"/>
      <c r="S2210"/>
      <c r="T2210"/>
      <c r="U2210"/>
      <c r="V2210"/>
      <c r="W2210"/>
      <c r="X2210"/>
      <c r="Y2210"/>
    </row>
    <row r="2211" spans="2:25">
      <c r="B2211"/>
      <c r="C2211"/>
      <c r="D2211"/>
      <c r="E2211"/>
      <c r="F2211"/>
      <c r="G2211"/>
      <c r="H2211"/>
      <c r="R2211"/>
      <c r="S2211"/>
      <c r="T2211"/>
      <c r="U2211"/>
      <c r="V2211"/>
      <c r="W2211"/>
      <c r="X2211"/>
      <c r="Y2211"/>
    </row>
    <row r="2212" spans="2:25">
      <c r="B2212"/>
      <c r="C2212"/>
      <c r="D2212"/>
      <c r="E2212"/>
      <c r="F2212"/>
      <c r="G2212"/>
      <c r="H2212"/>
      <c r="R2212"/>
      <c r="S2212"/>
      <c r="T2212"/>
      <c r="U2212"/>
      <c r="V2212"/>
      <c r="W2212"/>
      <c r="X2212"/>
      <c r="Y2212"/>
    </row>
    <row r="2213" spans="2:25">
      <c r="B2213"/>
      <c r="C2213"/>
      <c r="D2213"/>
      <c r="E2213"/>
      <c r="F2213"/>
      <c r="G2213"/>
      <c r="H2213"/>
      <c r="R2213"/>
      <c r="S2213"/>
      <c r="T2213"/>
      <c r="U2213"/>
      <c r="V2213"/>
      <c r="W2213"/>
      <c r="X2213"/>
      <c r="Y2213"/>
    </row>
    <row r="2214" spans="2:25">
      <c r="B2214"/>
      <c r="C2214"/>
      <c r="D2214"/>
      <c r="E2214"/>
      <c r="F2214"/>
      <c r="G2214"/>
      <c r="H2214"/>
      <c r="R2214"/>
      <c r="S2214"/>
      <c r="T2214"/>
      <c r="U2214"/>
      <c r="V2214"/>
      <c r="W2214"/>
      <c r="X2214"/>
      <c r="Y2214"/>
    </row>
    <row r="2215" spans="2:25">
      <c r="B2215"/>
      <c r="C2215"/>
      <c r="D2215"/>
      <c r="E2215"/>
      <c r="F2215"/>
      <c r="G2215"/>
      <c r="H2215"/>
      <c r="R2215"/>
      <c r="S2215"/>
      <c r="T2215"/>
      <c r="U2215"/>
      <c r="V2215"/>
      <c r="W2215"/>
      <c r="X2215"/>
      <c r="Y2215"/>
    </row>
    <row r="2216" spans="2:25">
      <c r="B2216"/>
      <c r="C2216"/>
      <c r="D2216"/>
      <c r="E2216"/>
      <c r="F2216"/>
      <c r="G2216"/>
      <c r="H2216"/>
      <c r="R2216"/>
      <c r="S2216"/>
      <c r="T2216"/>
      <c r="U2216"/>
      <c r="V2216"/>
      <c r="W2216"/>
      <c r="X2216"/>
      <c r="Y2216"/>
    </row>
    <row r="2217" spans="2:25">
      <c r="B2217"/>
      <c r="C2217"/>
      <c r="D2217"/>
      <c r="E2217"/>
      <c r="F2217"/>
      <c r="G2217"/>
      <c r="H2217"/>
      <c r="R2217"/>
      <c r="S2217"/>
      <c r="T2217"/>
      <c r="U2217"/>
      <c r="V2217"/>
      <c r="W2217"/>
      <c r="X2217"/>
      <c r="Y2217"/>
    </row>
    <row r="2218" spans="2:25">
      <c r="B2218"/>
      <c r="C2218"/>
      <c r="D2218"/>
      <c r="E2218"/>
      <c r="F2218"/>
      <c r="G2218"/>
      <c r="H2218"/>
      <c r="R2218"/>
      <c r="S2218"/>
      <c r="T2218"/>
      <c r="U2218"/>
      <c r="V2218"/>
      <c r="W2218"/>
      <c r="X2218"/>
      <c r="Y2218"/>
    </row>
    <row r="2219" spans="2:25">
      <c r="B2219"/>
      <c r="C2219"/>
      <c r="D2219"/>
      <c r="E2219"/>
      <c r="F2219"/>
      <c r="G2219"/>
      <c r="H2219"/>
      <c r="R2219"/>
      <c r="S2219"/>
      <c r="T2219"/>
      <c r="U2219"/>
      <c r="V2219"/>
      <c r="W2219"/>
      <c r="X2219"/>
      <c r="Y2219"/>
    </row>
    <row r="2220" spans="2:25">
      <c r="B2220"/>
      <c r="C2220"/>
      <c r="D2220"/>
      <c r="E2220"/>
      <c r="F2220"/>
      <c r="G2220"/>
      <c r="H2220"/>
      <c r="R2220"/>
      <c r="S2220"/>
      <c r="T2220"/>
      <c r="U2220"/>
      <c r="V2220"/>
      <c r="W2220"/>
      <c r="X2220"/>
      <c r="Y2220"/>
    </row>
    <row r="2221" spans="2:25">
      <c r="B2221"/>
      <c r="C2221"/>
      <c r="D2221"/>
      <c r="E2221"/>
      <c r="F2221"/>
      <c r="G2221"/>
      <c r="H2221"/>
      <c r="R2221"/>
      <c r="S2221"/>
      <c r="T2221"/>
      <c r="U2221"/>
      <c r="V2221"/>
      <c r="W2221"/>
      <c r="X2221"/>
      <c r="Y2221"/>
    </row>
    <row r="2222" spans="2:25">
      <c r="B2222"/>
      <c r="C2222"/>
      <c r="D2222"/>
      <c r="E2222"/>
      <c r="F2222"/>
      <c r="G2222"/>
      <c r="H2222"/>
      <c r="R2222"/>
      <c r="S2222"/>
      <c r="T2222"/>
      <c r="U2222"/>
      <c r="V2222"/>
      <c r="W2222"/>
      <c r="X2222"/>
      <c r="Y2222"/>
    </row>
    <row r="2223" spans="2:25">
      <c r="B2223"/>
      <c r="C2223"/>
      <c r="D2223"/>
      <c r="E2223"/>
      <c r="F2223"/>
      <c r="G2223"/>
      <c r="H2223"/>
      <c r="R2223"/>
      <c r="S2223"/>
      <c r="T2223"/>
      <c r="U2223"/>
      <c r="V2223"/>
      <c r="W2223"/>
      <c r="X2223"/>
      <c r="Y2223"/>
    </row>
    <row r="2224" spans="2:25">
      <c r="B2224"/>
      <c r="C2224"/>
      <c r="D2224"/>
      <c r="E2224"/>
      <c r="F2224"/>
      <c r="G2224"/>
      <c r="H2224"/>
      <c r="R2224"/>
      <c r="S2224"/>
      <c r="T2224"/>
      <c r="U2224"/>
      <c r="V2224"/>
      <c r="W2224"/>
      <c r="X2224"/>
      <c r="Y2224"/>
    </row>
    <row r="2225" spans="2:25">
      <c r="B2225"/>
      <c r="C2225"/>
      <c r="D2225"/>
      <c r="E2225"/>
      <c r="F2225"/>
      <c r="G2225"/>
      <c r="H2225"/>
      <c r="R2225"/>
      <c r="S2225"/>
      <c r="T2225"/>
      <c r="U2225"/>
      <c r="V2225"/>
      <c r="W2225"/>
      <c r="X2225"/>
      <c r="Y2225"/>
    </row>
    <row r="2226" spans="2:25">
      <c r="B2226"/>
      <c r="C2226"/>
      <c r="D2226"/>
      <c r="E2226"/>
      <c r="F2226"/>
      <c r="G2226"/>
      <c r="H2226"/>
      <c r="R2226"/>
      <c r="S2226"/>
      <c r="T2226"/>
      <c r="U2226"/>
      <c r="V2226"/>
      <c r="W2226"/>
      <c r="X2226"/>
      <c r="Y2226"/>
    </row>
    <row r="2227" spans="2:25">
      <c r="B2227"/>
      <c r="C2227"/>
      <c r="D2227"/>
      <c r="E2227"/>
      <c r="F2227"/>
      <c r="G2227"/>
      <c r="H2227"/>
      <c r="R2227"/>
      <c r="S2227"/>
      <c r="T2227"/>
      <c r="U2227"/>
      <c r="V2227"/>
      <c r="W2227"/>
      <c r="X2227"/>
      <c r="Y2227"/>
    </row>
    <row r="2228" spans="2:25">
      <c r="B2228"/>
      <c r="C2228"/>
      <c r="D2228"/>
      <c r="E2228"/>
      <c r="F2228"/>
      <c r="G2228"/>
      <c r="H2228"/>
      <c r="R2228"/>
      <c r="S2228"/>
      <c r="T2228"/>
      <c r="U2228"/>
      <c r="V2228"/>
      <c r="W2228"/>
      <c r="X2228"/>
      <c r="Y2228"/>
    </row>
    <row r="2229" spans="2:25">
      <c r="B2229"/>
      <c r="C2229"/>
      <c r="D2229"/>
      <c r="E2229"/>
      <c r="F2229"/>
      <c r="G2229"/>
      <c r="H2229"/>
      <c r="R2229"/>
      <c r="S2229"/>
      <c r="T2229"/>
      <c r="U2229"/>
      <c r="V2229"/>
      <c r="W2229"/>
      <c r="X2229"/>
      <c r="Y2229"/>
    </row>
    <row r="2230" spans="2:25">
      <c r="B2230"/>
      <c r="C2230"/>
      <c r="D2230"/>
      <c r="E2230"/>
      <c r="F2230"/>
      <c r="G2230"/>
      <c r="H2230"/>
      <c r="R2230"/>
      <c r="S2230"/>
      <c r="T2230"/>
      <c r="U2230"/>
      <c r="V2230"/>
      <c r="W2230"/>
      <c r="X2230"/>
      <c r="Y2230"/>
    </row>
    <row r="2231" spans="2:25">
      <c r="B2231"/>
      <c r="C2231"/>
      <c r="D2231"/>
      <c r="E2231"/>
      <c r="F2231"/>
      <c r="G2231"/>
      <c r="H2231"/>
      <c r="R2231"/>
      <c r="S2231"/>
      <c r="T2231"/>
      <c r="U2231"/>
      <c r="V2231"/>
      <c r="W2231"/>
      <c r="X2231"/>
      <c r="Y2231"/>
    </row>
    <row r="2232" spans="2:25">
      <c r="B2232"/>
      <c r="C2232"/>
      <c r="D2232"/>
      <c r="E2232"/>
      <c r="F2232"/>
      <c r="G2232"/>
      <c r="H2232"/>
      <c r="R2232"/>
      <c r="S2232"/>
      <c r="T2232"/>
      <c r="U2232"/>
      <c r="V2232"/>
      <c r="W2232"/>
      <c r="X2232"/>
      <c r="Y2232"/>
    </row>
    <row r="2233" spans="2:25">
      <c r="B2233"/>
      <c r="C2233"/>
      <c r="D2233"/>
      <c r="E2233"/>
      <c r="F2233"/>
      <c r="G2233"/>
      <c r="H2233"/>
      <c r="R2233"/>
      <c r="S2233"/>
      <c r="T2233"/>
      <c r="U2233"/>
      <c r="V2233"/>
      <c r="W2233"/>
      <c r="X2233"/>
      <c r="Y2233"/>
    </row>
    <row r="2234" spans="2:25">
      <c r="B2234"/>
      <c r="C2234"/>
      <c r="D2234"/>
      <c r="E2234"/>
      <c r="F2234"/>
      <c r="G2234"/>
      <c r="H2234"/>
      <c r="R2234"/>
      <c r="S2234"/>
      <c r="T2234"/>
      <c r="U2234"/>
      <c r="V2234"/>
      <c r="W2234"/>
      <c r="X2234"/>
      <c r="Y2234"/>
    </row>
    <row r="2235" spans="2:25">
      <c r="B2235"/>
      <c r="C2235"/>
      <c r="D2235"/>
      <c r="E2235"/>
      <c r="F2235"/>
      <c r="G2235"/>
      <c r="H2235"/>
      <c r="R2235"/>
      <c r="S2235"/>
      <c r="T2235"/>
      <c r="U2235"/>
      <c r="V2235"/>
      <c r="W2235"/>
      <c r="X2235"/>
      <c r="Y2235"/>
    </row>
    <row r="2236" spans="2:25">
      <c r="B2236"/>
      <c r="C2236"/>
      <c r="D2236"/>
      <c r="E2236"/>
      <c r="F2236"/>
      <c r="G2236"/>
      <c r="H2236"/>
      <c r="R2236"/>
      <c r="S2236"/>
      <c r="T2236"/>
      <c r="U2236"/>
      <c r="V2236"/>
      <c r="W2236"/>
      <c r="X2236"/>
      <c r="Y2236"/>
    </row>
    <row r="2237" spans="2:25">
      <c r="B2237"/>
      <c r="C2237"/>
      <c r="D2237"/>
      <c r="E2237"/>
      <c r="F2237"/>
      <c r="G2237"/>
      <c r="H2237"/>
      <c r="R2237"/>
      <c r="S2237"/>
      <c r="T2237"/>
      <c r="U2237"/>
      <c r="V2237"/>
      <c r="W2237"/>
      <c r="X2237"/>
      <c r="Y2237"/>
    </row>
    <row r="2238" spans="2:25">
      <c r="B2238"/>
      <c r="C2238"/>
      <c r="D2238"/>
      <c r="E2238"/>
      <c r="F2238"/>
      <c r="G2238"/>
      <c r="H2238"/>
      <c r="R2238"/>
      <c r="S2238"/>
      <c r="T2238"/>
      <c r="U2238"/>
      <c r="V2238"/>
      <c r="W2238"/>
      <c r="X2238"/>
      <c r="Y2238"/>
    </row>
    <row r="2239" spans="2:25">
      <c r="B2239"/>
      <c r="C2239"/>
      <c r="D2239"/>
      <c r="E2239"/>
      <c r="F2239"/>
      <c r="G2239"/>
      <c r="H2239"/>
      <c r="R2239"/>
      <c r="S2239"/>
      <c r="T2239"/>
      <c r="U2239"/>
      <c r="V2239"/>
      <c r="W2239"/>
      <c r="X2239"/>
      <c r="Y2239"/>
    </row>
    <row r="2240" spans="2:25">
      <c r="B2240"/>
      <c r="C2240"/>
      <c r="D2240"/>
      <c r="E2240"/>
      <c r="F2240"/>
      <c r="G2240"/>
      <c r="H2240"/>
      <c r="R2240"/>
      <c r="S2240"/>
      <c r="T2240"/>
      <c r="U2240"/>
      <c r="V2240"/>
      <c r="W2240"/>
      <c r="X2240"/>
      <c r="Y2240"/>
    </row>
    <row r="2241" spans="2:25">
      <c r="B2241"/>
      <c r="C2241"/>
      <c r="D2241"/>
      <c r="E2241"/>
      <c r="F2241"/>
      <c r="G2241"/>
      <c r="H2241"/>
      <c r="R2241"/>
      <c r="S2241"/>
      <c r="T2241"/>
      <c r="U2241"/>
      <c r="V2241"/>
      <c r="W2241"/>
      <c r="X2241"/>
      <c r="Y2241"/>
    </row>
    <row r="2242" spans="2:25">
      <c r="B2242"/>
      <c r="C2242"/>
      <c r="D2242"/>
      <c r="E2242"/>
      <c r="F2242"/>
      <c r="G2242"/>
      <c r="H2242"/>
      <c r="R2242"/>
      <c r="S2242"/>
      <c r="T2242"/>
      <c r="U2242"/>
      <c r="V2242"/>
      <c r="W2242"/>
      <c r="X2242"/>
      <c r="Y2242"/>
    </row>
    <row r="2243" spans="2:25">
      <c r="B2243"/>
      <c r="C2243"/>
      <c r="D2243"/>
      <c r="E2243"/>
      <c r="F2243"/>
      <c r="G2243"/>
      <c r="H2243"/>
      <c r="R2243"/>
      <c r="S2243"/>
      <c r="T2243"/>
      <c r="U2243"/>
      <c r="V2243"/>
      <c r="W2243"/>
      <c r="X2243"/>
      <c r="Y2243"/>
    </row>
    <row r="2244" spans="2:25">
      <c r="B2244"/>
      <c r="C2244"/>
      <c r="D2244"/>
      <c r="E2244"/>
      <c r="F2244"/>
      <c r="G2244"/>
      <c r="H2244"/>
      <c r="R2244"/>
      <c r="S2244"/>
      <c r="T2244"/>
      <c r="U2244"/>
      <c r="V2244"/>
      <c r="W2244"/>
      <c r="X2244"/>
      <c r="Y2244"/>
    </row>
    <row r="2245" spans="2:25">
      <c r="B2245"/>
      <c r="C2245"/>
      <c r="D2245"/>
      <c r="E2245"/>
      <c r="F2245"/>
      <c r="G2245"/>
      <c r="H2245"/>
      <c r="R2245"/>
      <c r="S2245"/>
      <c r="T2245"/>
      <c r="U2245"/>
      <c r="V2245"/>
      <c r="W2245"/>
      <c r="X2245"/>
      <c r="Y2245"/>
    </row>
    <row r="2246" spans="2:25">
      <c r="B2246"/>
      <c r="C2246"/>
      <c r="D2246"/>
      <c r="E2246"/>
      <c r="F2246"/>
      <c r="G2246"/>
      <c r="H2246"/>
      <c r="R2246"/>
      <c r="S2246"/>
      <c r="T2246"/>
      <c r="U2246"/>
      <c r="V2246"/>
      <c r="W2246"/>
      <c r="X2246"/>
      <c r="Y2246"/>
    </row>
    <row r="2247" spans="2:25">
      <c r="B2247"/>
      <c r="C2247"/>
      <c r="D2247"/>
      <c r="E2247"/>
      <c r="F2247"/>
      <c r="G2247"/>
      <c r="H2247"/>
      <c r="R2247"/>
      <c r="S2247"/>
      <c r="T2247"/>
      <c r="U2247"/>
      <c r="V2247"/>
      <c r="W2247"/>
      <c r="X2247"/>
      <c r="Y2247"/>
    </row>
    <row r="2248" spans="2:25">
      <c r="B2248"/>
      <c r="C2248"/>
      <c r="D2248"/>
      <c r="E2248"/>
      <c r="F2248"/>
      <c r="G2248"/>
      <c r="H2248"/>
      <c r="R2248"/>
      <c r="S2248"/>
      <c r="T2248"/>
      <c r="U2248"/>
      <c r="V2248"/>
      <c r="W2248"/>
      <c r="X2248"/>
      <c r="Y2248"/>
    </row>
    <row r="2249" spans="2:25">
      <c r="B2249"/>
      <c r="C2249"/>
      <c r="D2249"/>
      <c r="E2249"/>
      <c r="F2249"/>
      <c r="G2249"/>
      <c r="H2249"/>
      <c r="R2249"/>
      <c r="S2249"/>
      <c r="T2249"/>
      <c r="U2249"/>
      <c r="V2249"/>
      <c r="W2249"/>
      <c r="X2249"/>
      <c r="Y2249"/>
    </row>
    <row r="2250" spans="2:25">
      <c r="B2250"/>
      <c r="C2250"/>
      <c r="D2250"/>
      <c r="E2250"/>
      <c r="F2250"/>
      <c r="G2250"/>
      <c r="H2250"/>
      <c r="R2250"/>
      <c r="S2250"/>
      <c r="T2250"/>
      <c r="U2250"/>
      <c r="V2250"/>
      <c r="W2250"/>
      <c r="X2250"/>
      <c r="Y2250"/>
    </row>
    <row r="2251" spans="2:25">
      <c r="B2251"/>
      <c r="C2251"/>
      <c r="D2251"/>
      <c r="E2251"/>
      <c r="F2251"/>
      <c r="G2251"/>
      <c r="H2251"/>
      <c r="R2251"/>
      <c r="S2251"/>
      <c r="T2251"/>
      <c r="U2251"/>
      <c r="V2251"/>
      <c r="W2251"/>
      <c r="X2251"/>
      <c r="Y2251"/>
    </row>
    <row r="2252" spans="2:25">
      <c r="B2252"/>
      <c r="C2252"/>
      <c r="D2252"/>
      <c r="E2252"/>
      <c r="F2252"/>
      <c r="G2252"/>
      <c r="H2252"/>
      <c r="R2252"/>
      <c r="S2252"/>
      <c r="T2252"/>
      <c r="U2252"/>
      <c r="V2252"/>
      <c r="W2252"/>
      <c r="X2252"/>
      <c r="Y2252"/>
    </row>
    <row r="2253" spans="2:25">
      <c r="B2253"/>
      <c r="C2253"/>
      <c r="D2253"/>
      <c r="E2253"/>
      <c r="F2253"/>
      <c r="G2253"/>
      <c r="H2253"/>
      <c r="R2253"/>
      <c r="S2253"/>
      <c r="T2253"/>
      <c r="U2253"/>
      <c r="V2253"/>
      <c r="W2253"/>
      <c r="X2253"/>
      <c r="Y2253"/>
    </row>
    <row r="2254" spans="2:25">
      <c r="B2254"/>
      <c r="C2254"/>
      <c r="D2254"/>
      <c r="E2254"/>
      <c r="F2254"/>
      <c r="G2254"/>
      <c r="H2254"/>
      <c r="R2254"/>
      <c r="S2254"/>
      <c r="T2254"/>
      <c r="U2254"/>
      <c r="V2254"/>
      <c r="W2254"/>
      <c r="X2254"/>
      <c r="Y2254"/>
    </row>
    <row r="2255" spans="2:25">
      <c r="B2255"/>
      <c r="C2255"/>
      <c r="D2255"/>
      <c r="E2255"/>
      <c r="F2255"/>
      <c r="G2255"/>
      <c r="H2255"/>
      <c r="R2255"/>
      <c r="S2255"/>
      <c r="T2255"/>
      <c r="U2255"/>
      <c r="V2255"/>
      <c r="W2255"/>
      <c r="X2255"/>
      <c r="Y2255"/>
    </row>
    <row r="2256" spans="2:25">
      <c r="B2256"/>
      <c r="C2256"/>
      <c r="D2256"/>
      <c r="E2256"/>
      <c r="F2256"/>
      <c r="G2256"/>
      <c r="H2256"/>
      <c r="R2256"/>
      <c r="S2256"/>
      <c r="T2256"/>
      <c r="U2256"/>
      <c r="V2256"/>
      <c r="W2256"/>
      <c r="X2256"/>
      <c r="Y2256"/>
    </row>
    <row r="2257" spans="2:25">
      <c r="B2257"/>
      <c r="C2257"/>
      <c r="D2257"/>
      <c r="E2257"/>
      <c r="F2257"/>
      <c r="G2257"/>
      <c r="H2257"/>
      <c r="R2257"/>
      <c r="S2257"/>
      <c r="T2257"/>
      <c r="U2257"/>
      <c r="V2257"/>
      <c r="W2257"/>
      <c r="X2257"/>
      <c r="Y2257"/>
    </row>
    <row r="2258" spans="2:25">
      <c r="B2258"/>
      <c r="C2258"/>
      <c r="D2258"/>
      <c r="E2258"/>
      <c r="F2258"/>
      <c r="G2258"/>
      <c r="H2258"/>
      <c r="R2258"/>
      <c r="S2258"/>
      <c r="T2258"/>
      <c r="U2258"/>
      <c r="V2258"/>
      <c r="W2258"/>
      <c r="X2258"/>
      <c r="Y2258"/>
    </row>
    <row r="2259" spans="2:25">
      <c r="B2259"/>
      <c r="C2259"/>
      <c r="D2259"/>
      <c r="E2259"/>
      <c r="F2259"/>
      <c r="G2259"/>
      <c r="H2259"/>
      <c r="R2259"/>
      <c r="S2259"/>
      <c r="T2259"/>
      <c r="U2259"/>
      <c r="V2259"/>
      <c r="W2259"/>
      <c r="X2259"/>
      <c r="Y2259"/>
    </row>
    <row r="2260" spans="2:25">
      <c r="B2260"/>
      <c r="C2260"/>
      <c r="D2260"/>
      <c r="E2260"/>
      <c r="F2260"/>
      <c r="G2260"/>
      <c r="H2260"/>
      <c r="R2260"/>
      <c r="S2260"/>
      <c r="T2260"/>
      <c r="U2260"/>
      <c r="V2260"/>
      <c r="W2260"/>
      <c r="X2260"/>
      <c r="Y2260"/>
    </row>
    <row r="2261" spans="2:25">
      <c r="B2261"/>
      <c r="C2261"/>
      <c r="D2261"/>
      <c r="E2261"/>
      <c r="F2261"/>
      <c r="G2261"/>
      <c r="H2261"/>
      <c r="R2261"/>
      <c r="S2261"/>
      <c r="T2261"/>
      <c r="U2261"/>
      <c r="V2261"/>
      <c r="W2261"/>
      <c r="X2261"/>
      <c r="Y2261"/>
    </row>
    <row r="2262" spans="2:25">
      <c r="B2262"/>
      <c r="C2262"/>
      <c r="D2262"/>
      <c r="E2262"/>
      <c r="F2262"/>
      <c r="G2262"/>
      <c r="H2262"/>
      <c r="R2262"/>
      <c r="S2262"/>
      <c r="T2262"/>
      <c r="U2262"/>
      <c r="V2262"/>
      <c r="W2262"/>
      <c r="X2262"/>
      <c r="Y2262"/>
    </row>
    <row r="2263" spans="2:25">
      <c r="B2263"/>
      <c r="C2263"/>
      <c r="D2263"/>
      <c r="E2263"/>
      <c r="F2263"/>
      <c r="G2263"/>
      <c r="H2263"/>
      <c r="R2263"/>
      <c r="S2263"/>
      <c r="T2263"/>
      <c r="U2263"/>
      <c r="V2263"/>
      <c r="W2263"/>
      <c r="X2263"/>
      <c r="Y2263"/>
    </row>
    <row r="2264" spans="2:25">
      <c r="B2264"/>
      <c r="C2264"/>
      <c r="D2264"/>
      <c r="E2264"/>
      <c r="F2264"/>
      <c r="G2264"/>
      <c r="H2264"/>
      <c r="R2264"/>
      <c r="S2264"/>
      <c r="T2264"/>
      <c r="U2264"/>
      <c r="V2264"/>
      <c r="W2264"/>
      <c r="X2264"/>
      <c r="Y2264"/>
    </row>
    <row r="2265" spans="2:25">
      <c r="B2265"/>
      <c r="C2265"/>
      <c r="D2265"/>
      <c r="E2265"/>
      <c r="F2265"/>
      <c r="G2265"/>
      <c r="H2265"/>
      <c r="R2265"/>
      <c r="S2265"/>
      <c r="T2265"/>
      <c r="U2265"/>
      <c r="V2265"/>
      <c r="W2265"/>
      <c r="X2265"/>
      <c r="Y2265"/>
    </row>
    <row r="2266" spans="2:25">
      <c r="B2266"/>
      <c r="C2266"/>
      <c r="D2266"/>
      <c r="E2266"/>
      <c r="F2266"/>
      <c r="G2266"/>
      <c r="H2266"/>
      <c r="R2266"/>
      <c r="S2266"/>
      <c r="T2266"/>
      <c r="U2266"/>
      <c r="V2266"/>
      <c r="W2266"/>
      <c r="X2266"/>
      <c r="Y2266"/>
    </row>
    <row r="2267" spans="2:25">
      <c r="B2267"/>
      <c r="C2267"/>
      <c r="D2267"/>
      <c r="E2267"/>
      <c r="F2267"/>
      <c r="G2267"/>
      <c r="H2267"/>
      <c r="R2267"/>
      <c r="S2267"/>
      <c r="T2267"/>
      <c r="U2267"/>
      <c r="V2267"/>
      <c r="W2267"/>
      <c r="X2267"/>
      <c r="Y2267"/>
    </row>
    <row r="2268" spans="2:25">
      <c r="B2268"/>
      <c r="C2268"/>
      <c r="D2268"/>
      <c r="E2268"/>
      <c r="F2268"/>
      <c r="G2268"/>
      <c r="H2268"/>
      <c r="R2268"/>
      <c r="S2268"/>
      <c r="T2268"/>
      <c r="U2268"/>
      <c r="V2268"/>
      <c r="W2268"/>
      <c r="X2268"/>
      <c r="Y2268"/>
    </row>
    <row r="2269" spans="2:25">
      <c r="B2269"/>
      <c r="C2269"/>
      <c r="D2269"/>
      <c r="E2269"/>
      <c r="F2269"/>
      <c r="G2269"/>
      <c r="H2269"/>
      <c r="R2269"/>
      <c r="S2269"/>
      <c r="T2269"/>
      <c r="U2269"/>
      <c r="V2269"/>
      <c r="W2269"/>
      <c r="X2269"/>
      <c r="Y2269"/>
    </row>
    <row r="2270" spans="2:25">
      <c r="B2270"/>
      <c r="C2270"/>
      <c r="D2270"/>
      <c r="E2270"/>
      <c r="F2270"/>
      <c r="G2270"/>
      <c r="H2270"/>
      <c r="R2270"/>
      <c r="S2270"/>
      <c r="T2270"/>
      <c r="U2270"/>
      <c r="V2270"/>
      <c r="W2270"/>
      <c r="X2270"/>
      <c r="Y2270"/>
    </row>
    <row r="2271" spans="2:25">
      <c r="B2271"/>
      <c r="C2271"/>
      <c r="D2271"/>
      <c r="E2271"/>
      <c r="F2271"/>
      <c r="G2271"/>
      <c r="H2271"/>
      <c r="R2271"/>
      <c r="S2271"/>
      <c r="T2271"/>
      <c r="U2271"/>
      <c r="V2271"/>
      <c r="W2271"/>
      <c r="X2271"/>
      <c r="Y2271"/>
    </row>
    <row r="2272" spans="2:25">
      <c r="B2272"/>
      <c r="C2272"/>
      <c r="D2272"/>
      <c r="E2272"/>
      <c r="F2272"/>
      <c r="G2272"/>
      <c r="H2272"/>
      <c r="R2272"/>
      <c r="S2272"/>
      <c r="T2272"/>
      <c r="U2272"/>
      <c r="V2272"/>
      <c r="W2272"/>
      <c r="X2272"/>
      <c r="Y2272"/>
    </row>
    <row r="2273" spans="2:25">
      <c r="B2273"/>
      <c r="C2273"/>
      <c r="D2273"/>
      <c r="E2273"/>
      <c r="F2273"/>
      <c r="G2273"/>
      <c r="H2273"/>
      <c r="R2273"/>
      <c r="S2273"/>
      <c r="T2273"/>
      <c r="U2273"/>
      <c r="V2273"/>
      <c r="W2273"/>
      <c r="X2273"/>
      <c r="Y2273"/>
    </row>
    <row r="2274" spans="2:25">
      <c r="B2274"/>
      <c r="C2274"/>
      <c r="D2274"/>
      <c r="E2274"/>
      <c r="F2274"/>
      <c r="G2274"/>
      <c r="H2274"/>
      <c r="R2274"/>
      <c r="S2274"/>
      <c r="T2274"/>
      <c r="U2274"/>
      <c r="V2274"/>
      <c r="W2274"/>
      <c r="X2274"/>
      <c r="Y2274"/>
    </row>
    <row r="2275" spans="2:25">
      <c r="B2275"/>
      <c r="C2275"/>
      <c r="D2275"/>
      <c r="E2275"/>
      <c r="F2275"/>
      <c r="G2275"/>
      <c r="H2275"/>
      <c r="R2275"/>
      <c r="S2275"/>
      <c r="T2275"/>
      <c r="U2275"/>
      <c r="V2275"/>
      <c r="W2275"/>
      <c r="X2275"/>
      <c r="Y2275"/>
    </row>
    <row r="2276" spans="2:25">
      <c r="B2276"/>
      <c r="C2276"/>
      <c r="D2276"/>
      <c r="E2276"/>
      <c r="F2276"/>
      <c r="G2276"/>
      <c r="H2276"/>
      <c r="R2276"/>
      <c r="S2276"/>
      <c r="T2276"/>
      <c r="U2276"/>
      <c r="V2276"/>
      <c r="W2276"/>
      <c r="X2276"/>
      <c r="Y2276"/>
    </row>
    <row r="2277" spans="2:25">
      <c r="B2277"/>
      <c r="C2277"/>
      <c r="D2277"/>
      <c r="E2277"/>
      <c r="F2277"/>
      <c r="G2277"/>
      <c r="H2277"/>
      <c r="R2277"/>
      <c r="S2277"/>
      <c r="T2277"/>
      <c r="U2277"/>
      <c r="V2277"/>
      <c r="W2277"/>
      <c r="X2277"/>
      <c r="Y2277"/>
    </row>
    <row r="2278" spans="2:25">
      <c r="B2278"/>
      <c r="C2278"/>
      <c r="D2278"/>
      <c r="E2278"/>
      <c r="F2278"/>
      <c r="G2278"/>
      <c r="H2278"/>
      <c r="R2278"/>
      <c r="S2278"/>
      <c r="T2278"/>
      <c r="U2278"/>
      <c r="V2278"/>
      <c r="W2278"/>
      <c r="X2278"/>
      <c r="Y2278"/>
    </row>
    <row r="2279" spans="2:25">
      <c r="B2279"/>
      <c r="C2279"/>
      <c r="D2279"/>
      <c r="E2279"/>
      <c r="F2279"/>
      <c r="G2279"/>
      <c r="H2279"/>
      <c r="R2279"/>
      <c r="S2279"/>
      <c r="T2279"/>
      <c r="U2279"/>
      <c r="V2279"/>
      <c r="W2279"/>
      <c r="X2279"/>
      <c r="Y2279"/>
    </row>
    <row r="2280" spans="2:25">
      <c r="B2280"/>
      <c r="C2280"/>
      <c r="D2280"/>
      <c r="E2280"/>
      <c r="F2280"/>
      <c r="G2280"/>
      <c r="H2280"/>
      <c r="R2280"/>
      <c r="S2280"/>
      <c r="T2280"/>
      <c r="U2280"/>
      <c r="V2280"/>
      <c r="W2280"/>
      <c r="X2280"/>
      <c r="Y2280"/>
    </row>
    <row r="2281" spans="2:25">
      <c r="B2281"/>
      <c r="C2281"/>
      <c r="D2281"/>
      <c r="E2281"/>
      <c r="F2281"/>
      <c r="G2281"/>
      <c r="H2281"/>
      <c r="R2281"/>
      <c r="S2281"/>
      <c r="T2281"/>
      <c r="U2281"/>
      <c r="V2281"/>
      <c r="W2281"/>
      <c r="X2281"/>
      <c r="Y2281"/>
    </row>
    <row r="2282" spans="2:25">
      <c r="B2282"/>
      <c r="C2282"/>
      <c r="D2282"/>
      <c r="E2282"/>
      <c r="F2282"/>
      <c r="G2282"/>
      <c r="H2282"/>
      <c r="R2282"/>
      <c r="S2282"/>
      <c r="T2282"/>
      <c r="U2282"/>
      <c r="V2282"/>
      <c r="W2282"/>
      <c r="X2282"/>
      <c r="Y2282"/>
    </row>
    <row r="2283" spans="2:25">
      <c r="B2283"/>
      <c r="C2283"/>
      <c r="D2283"/>
      <c r="E2283"/>
      <c r="F2283"/>
      <c r="G2283"/>
      <c r="H2283"/>
      <c r="R2283"/>
      <c r="S2283"/>
      <c r="T2283"/>
      <c r="U2283"/>
      <c r="V2283"/>
      <c r="W2283"/>
      <c r="X2283"/>
      <c r="Y2283"/>
    </row>
    <row r="2284" spans="2:25">
      <c r="B2284"/>
      <c r="C2284"/>
      <c r="D2284"/>
      <c r="E2284"/>
      <c r="F2284"/>
      <c r="G2284"/>
      <c r="H2284"/>
      <c r="R2284"/>
      <c r="S2284"/>
      <c r="T2284"/>
      <c r="U2284"/>
      <c r="V2284"/>
      <c r="W2284"/>
      <c r="X2284"/>
      <c r="Y2284"/>
    </row>
    <row r="2285" spans="2:25">
      <c r="B2285"/>
      <c r="C2285"/>
      <c r="D2285"/>
      <c r="E2285"/>
      <c r="F2285"/>
      <c r="G2285"/>
      <c r="H2285"/>
      <c r="R2285"/>
      <c r="S2285"/>
      <c r="T2285"/>
      <c r="U2285"/>
      <c r="V2285"/>
      <c r="W2285"/>
      <c r="X2285"/>
      <c r="Y2285"/>
    </row>
    <row r="2286" spans="2:25">
      <c r="B2286"/>
      <c r="C2286"/>
      <c r="D2286"/>
      <c r="E2286"/>
      <c r="F2286"/>
      <c r="G2286"/>
      <c r="H2286"/>
      <c r="R2286"/>
      <c r="S2286"/>
      <c r="T2286"/>
      <c r="U2286"/>
      <c r="V2286"/>
      <c r="W2286"/>
      <c r="X2286"/>
      <c r="Y2286"/>
    </row>
    <row r="2287" spans="2:25">
      <c r="B2287"/>
      <c r="C2287"/>
      <c r="D2287"/>
      <c r="E2287"/>
      <c r="F2287"/>
      <c r="G2287"/>
      <c r="H2287"/>
      <c r="R2287"/>
      <c r="S2287"/>
      <c r="T2287"/>
      <c r="U2287"/>
      <c r="V2287"/>
      <c r="W2287"/>
      <c r="X2287"/>
      <c r="Y2287"/>
    </row>
    <row r="2288" spans="2:25">
      <c r="B2288"/>
      <c r="C2288"/>
      <c r="D2288"/>
      <c r="E2288"/>
      <c r="F2288"/>
      <c r="G2288"/>
      <c r="H2288"/>
      <c r="R2288"/>
      <c r="S2288"/>
      <c r="T2288"/>
      <c r="U2288"/>
      <c r="V2288"/>
      <c r="W2288"/>
      <c r="X2288"/>
      <c r="Y2288"/>
    </row>
    <row r="2289" spans="2:25">
      <c r="B2289"/>
      <c r="C2289"/>
      <c r="D2289"/>
      <c r="E2289"/>
      <c r="F2289"/>
      <c r="G2289"/>
      <c r="H2289"/>
      <c r="R2289"/>
      <c r="S2289"/>
      <c r="T2289"/>
      <c r="U2289"/>
      <c r="V2289"/>
      <c r="W2289"/>
      <c r="X2289"/>
      <c r="Y2289"/>
    </row>
    <row r="2290" spans="2:25">
      <c r="B2290"/>
      <c r="C2290"/>
      <c r="D2290"/>
      <c r="E2290"/>
      <c r="F2290"/>
      <c r="G2290"/>
      <c r="H2290"/>
      <c r="R2290"/>
      <c r="S2290"/>
      <c r="T2290"/>
      <c r="U2290"/>
      <c r="V2290"/>
      <c r="W2290"/>
      <c r="X2290"/>
      <c r="Y2290"/>
    </row>
    <row r="2291" spans="2:25">
      <c r="B2291"/>
      <c r="C2291"/>
      <c r="D2291"/>
      <c r="E2291"/>
      <c r="F2291"/>
      <c r="G2291"/>
      <c r="H2291"/>
      <c r="R2291"/>
      <c r="S2291"/>
      <c r="T2291"/>
      <c r="U2291"/>
      <c r="V2291"/>
      <c r="W2291"/>
      <c r="X2291"/>
      <c r="Y2291"/>
    </row>
    <row r="2292" spans="2:25">
      <c r="B2292"/>
      <c r="C2292"/>
      <c r="D2292"/>
      <c r="E2292"/>
      <c r="F2292"/>
      <c r="G2292"/>
      <c r="H2292"/>
      <c r="R2292"/>
      <c r="S2292"/>
      <c r="T2292"/>
      <c r="U2292"/>
      <c r="V2292"/>
      <c r="W2292"/>
      <c r="X2292"/>
      <c r="Y2292"/>
    </row>
    <row r="2293" spans="2:25">
      <c r="B2293"/>
      <c r="C2293"/>
      <c r="D2293"/>
      <c r="E2293"/>
      <c r="F2293"/>
      <c r="G2293"/>
      <c r="H2293"/>
      <c r="R2293"/>
      <c r="S2293"/>
      <c r="T2293"/>
      <c r="U2293"/>
      <c r="V2293"/>
      <c r="W2293"/>
      <c r="X2293"/>
      <c r="Y2293"/>
    </row>
    <row r="2294" spans="2:25">
      <c r="B2294"/>
      <c r="C2294"/>
      <c r="D2294"/>
      <c r="E2294"/>
      <c r="F2294"/>
      <c r="G2294"/>
      <c r="H2294"/>
      <c r="R2294"/>
      <c r="S2294"/>
      <c r="T2294"/>
      <c r="U2294"/>
      <c r="V2294"/>
      <c r="W2294"/>
      <c r="X2294"/>
      <c r="Y2294"/>
    </row>
    <row r="2295" spans="2:25">
      <c r="B2295"/>
      <c r="C2295"/>
      <c r="D2295"/>
      <c r="E2295"/>
      <c r="F2295"/>
      <c r="G2295"/>
      <c r="H2295"/>
      <c r="R2295"/>
      <c r="S2295"/>
      <c r="T2295"/>
      <c r="U2295"/>
      <c r="V2295"/>
      <c r="W2295"/>
      <c r="X2295"/>
      <c r="Y2295"/>
    </row>
    <row r="2296" spans="2:25">
      <c r="B2296"/>
      <c r="C2296"/>
      <c r="D2296"/>
      <c r="E2296"/>
      <c r="F2296"/>
      <c r="G2296"/>
      <c r="H2296"/>
      <c r="R2296"/>
      <c r="S2296"/>
      <c r="T2296"/>
      <c r="U2296"/>
      <c r="V2296"/>
      <c r="W2296"/>
      <c r="X2296"/>
      <c r="Y2296"/>
    </row>
    <row r="2297" spans="2:25">
      <c r="B2297"/>
      <c r="C2297"/>
      <c r="D2297"/>
      <c r="E2297"/>
      <c r="F2297"/>
      <c r="G2297"/>
      <c r="H2297"/>
      <c r="R2297"/>
      <c r="S2297"/>
      <c r="T2297"/>
      <c r="U2297"/>
      <c r="V2297"/>
      <c r="W2297"/>
      <c r="X2297"/>
      <c r="Y2297"/>
    </row>
    <row r="2298" spans="2:25">
      <c r="B2298"/>
      <c r="C2298"/>
      <c r="D2298"/>
      <c r="E2298"/>
      <c r="F2298"/>
      <c r="G2298"/>
      <c r="H2298"/>
      <c r="R2298"/>
      <c r="S2298"/>
      <c r="T2298"/>
      <c r="U2298"/>
      <c r="V2298"/>
      <c r="W2298"/>
      <c r="X2298"/>
      <c r="Y2298"/>
    </row>
    <row r="2299" spans="2:25">
      <c r="B2299"/>
      <c r="C2299"/>
      <c r="D2299"/>
      <c r="E2299"/>
      <c r="F2299"/>
      <c r="G2299"/>
      <c r="H2299"/>
      <c r="R2299"/>
      <c r="S2299"/>
      <c r="T2299"/>
      <c r="U2299"/>
      <c r="V2299"/>
      <c r="W2299"/>
      <c r="X2299"/>
      <c r="Y2299"/>
    </row>
    <row r="2300" spans="2:25">
      <c r="B2300"/>
      <c r="C2300"/>
      <c r="D2300"/>
      <c r="E2300"/>
      <c r="F2300"/>
      <c r="G2300"/>
      <c r="H2300"/>
      <c r="R2300"/>
      <c r="S2300"/>
      <c r="T2300"/>
      <c r="U2300"/>
      <c r="V2300"/>
      <c r="W2300"/>
      <c r="X2300"/>
      <c r="Y2300"/>
    </row>
    <row r="2301" spans="2:25">
      <c r="B2301"/>
      <c r="C2301"/>
      <c r="D2301"/>
      <c r="E2301"/>
      <c r="F2301"/>
      <c r="G2301"/>
      <c r="H2301"/>
      <c r="R2301"/>
      <c r="S2301"/>
      <c r="T2301"/>
      <c r="U2301"/>
      <c r="V2301"/>
      <c r="W2301"/>
      <c r="X2301"/>
      <c r="Y2301"/>
    </row>
    <row r="2302" spans="2:25">
      <c r="B2302"/>
      <c r="C2302"/>
      <c r="D2302"/>
      <c r="E2302"/>
      <c r="F2302"/>
      <c r="G2302"/>
      <c r="H2302"/>
      <c r="R2302"/>
      <c r="S2302"/>
      <c r="T2302"/>
      <c r="U2302"/>
      <c r="V2302"/>
      <c r="W2302"/>
      <c r="X2302"/>
      <c r="Y2302"/>
    </row>
    <row r="2303" spans="2:25">
      <c r="B2303"/>
      <c r="C2303"/>
      <c r="D2303"/>
      <c r="E2303"/>
      <c r="F2303"/>
      <c r="G2303"/>
      <c r="H2303"/>
      <c r="R2303"/>
      <c r="S2303"/>
      <c r="T2303"/>
      <c r="U2303"/>
      <c r="V2303"/>
      <c r="W2303"/>
      <c r="X2303"/>
      <c r="Y2303"/>
    </row>
    <row r="2304" spans="2:25">
      <c r="B2304"/>
      <c r="C2304"/>
      <c r="D2304"/>
      <c r="E2304"/>
      <c r="F2304"/>
      <c r="G2304"/>
      <c r="H2304"/>
      <c r="R2304"/>
      <c r="S2304"/>
      <c r="T2304"/>
      <c r="U2304"/>
      <c r="V2304"/>
      <c r="W2304"/>
      <c r="X2304"/>
      <c r="Y2304"/>
    </row>
    <row r="2305" spans="2:25">
      <c r="B2305"/>
      <c r="C2305"/>
      <c r="D2305"/>
      <c r="E2305"/>
      <c r="F2305"/>
      <c r="G2305"/>
      <c r="H2305"/>
      <c r="R2305"/>
      <c r="S2305"/>
      <c r="T2305"/>
      <c r="U2305"/>
      <c r="V2305"/>
      <c r="W2305"/>
      <c r="X2305"/>
      <c r="Y2305"/>
    </row>
    <row r="2306" spans="2:25">
      <c r="B2306"/>
      <c r="C2306"/>
      <c r="D2306"/>
      <c r="E2306"/>
      <c r="F2306"/>
      <c r="G2306"/>
      <c r="H2306"/>
      <c r="R2306"/>
      <c r="S2306"/>
      <c r="T2306"/>
      <c r="U2306"/>
      <c r="V2306"/>
      <c r="W2306"/>
      <c r="X2306"/>
      <c r="Y2306"/>
    </row>
    <row r="2307" spans="2:25">
      <c r="B2307"/>
      <c r="C2307"/>
      <c r="D2307"/>
      <c r="E2307"/>
      <c r="F2307"/>
      <c r="G2307"/>
      <c r="H2307"/>
      <c r="R2307"/>
      <c r="S2307"/>
      <c r="T2307"/>
      <c r="U2307"/>
      <c r="V2307"/>
      <c r="W2307"/>
      <c r="X2307"/>
      <c r="Y2307"/>
    </row>
    <row r="2308" spans="2:25">
      <c r="B2308"/>
      <c r="C2308"/>
      <c r="D2308"/>
      <c r="E2308"/>
      <c r="F2308"/>
      <c r="G2308"/>
      <c r="H2308"/>
      <c r="R2308"/>
      <c r="S2308"/>
      <c r="T2308"/>
      <c r="U2308"/>
      <c r="V2308"/>
      <c r="W2308"/>
      <c r="X2308"/>
      <c r="Y2308"/>
    </row>
    <row r="2309" spans="2:25">
      <c r="B2309"/>
      <c r="C2309"/>
      <c r="D2309"/>
      <c r="E2309"/>
      <c r="F2309"/>
      <c r="G2309"/>
      <c r="H2309"/>
      <c r="R2309"/>
      <c r="S2309"/>
      <c r="T2309"/>
      <c r="U2309"/>
      <c r="V2309"/>
      <c r="W2309"/>
      <c r="X2309"/>
      <c r="Y2309"/>
    </row>
    <row r="2310" spans="2:25">
      <c r="B2310"/>
      <c r="C2310"/>
      <c r="D2310"/>
      <c r="E2310"/>
      <c r="F2310"/>
      <c r="G2310"/>
      <c r="H2310"/>
      <c r="R2310"/>
      <c r="S2310"/>
      <c r="T2310"/>
      <c r="U2310"/>
      <c r="V2310"/>
      <c r="W2310"/>
      <c r="X2310"/>
      <c r="Y2310"/>
    </row>
    <row r="2311" spans="2:25">
      <c r="B2311"/>
      <c r="C2311"/>
      <c r="D2311"/>
      <c r="E2311"/>
      <c r="F2311"/>
      <c r="G2311"/>
      <c r="H2311"/>
      <c r="R2311"/>
      <c r="S2311"/>
      <c r="T2311"/>
      <c r="U2311"/>
      <c r="V2311"/>
      <c r="W2311"/>
      <c r="X2311"/>
      <c r="Y2311"/>
    </row>
    <row r="2312" spans="2:25">
      <c r="B2312"/>
      <c r="C2312"/>
      <c r="D2312"/>
      <c r="E2312"/>
      <c r="F2312"/>
      <c r="G2312"/>
      <c r="H2312"/>
      <c r="R2312"/>
      <c r="S2312"/>
      <c r="T2312"/>
      <c r="U2312"/>
      <c r="V2312"/>
      <c r="W2312"/>
      <c r="X2312"/>
      <c r="Y2312"/>
    </row>
    <row r="2313" spans="2:25">
      <c r="B2313"/>
      <c r="C2313"/>
      <c r="D2313"/>
      <c r="E2313"/>
      <c r="F2313"/>
      <c r="G2313"/>
      <c r="H2313"/>
      <c r="R2313"/>
      <c r="S2313"/>
      <c r="T2313"/>
      <c r="U2313"/>
      <c r="V2313"/>
      <c r="W2313"/>
      <c r="X2313"/>
      <c r="Y2313"/>
    </row>
    <row r="2314" spans="2:25">
      <c r="B2314"/>
      <c r="C2314"/>
      <c r="D2314"/>
      <c r="E2314"/>
      <c r="F2314"/>
      <c r="G2314"/>
      <c r="H2314"/>
      <c r="R2314"/>
      <c r="S2314"/>
      <c r="T2314"/>
      <c r="U2314"/>
      <c r="V2314"/>
      <c r="W2314"/>
      <c r="X2314"/>
      <c r="Y2314"/>
    </row>
    <row r="2315" spans="2:25">
      <c r="B2315"/>
      <c r="C2315"/>
      <c r="D2315"/>
      <c r="E2315"/>
      <c r="F2315"/>
      <c r="G2315"/>
      <c r="H2315"/>
      <c r="R2315"/>
      <c r="S2315"/>
      <c r="T2315"/>
      <c r="U2315"/>
      <c r="V2315"/>
      <c r="W2315"/>
      <c r="X2315"/>
      <c r="Y2315"/>
    </row>
    <row r="2316" spans="2:25">
      <c r="B2316"/>
      <c r="C2316"/>
      <c r="D2316"/>
      <c r="E2316"/>
      <c r="F2316"/>
      <c r="G2316"/>
      <c r="H2316"/>
      <c r="R2316"/>
      <c r="S2316"/>
      <c r="T2316"/>
      <c r="U2316"/>
      <c r="V2316"/>
      <c r="W2316"/>
      <c r="X2316"/>
      <c r="Y2316"/>
    </row>
    <row r="2317" spans="2:25">
      <c r="B2317"/>
      <c r="C2317"/>
      <c r="D2317"/>
      <c r="E2317"/>
      <c r="F2317"/>
      <c r="G2317"/>
      <c r="H2317"/>
      <c r="R2317"/>
      <c r="S2317"/>
      <c r="T2317"/>
      <c r="U2317"/>
      <c r="V2317"/>
      <c r="W2317"/>
      <c r="X2317"/>
      <c r="Y2317"/>
    </row>
    <row r="2318" spans="2:25">
      <c r="B2318"/>
      <c r="C2318"/>
      <c r="D2318"/>
      <c r="E2318"/>
      <c r="F2318"/>
      <c r="G2318"/>
      <c r="H2318"/>
      <c r="R2318"/>
      <c r="S2318"/>
      <c r="T2318"/>
      <c r="U2318"/>
      <c r="V2318"/>
      <c r="W2318"/>
      <c r="X2318"/>
      <c r="Y2318"/>
    </row>
    <row r="2319" spans="2:25">
      <c r="B2319"/>
      <c r="C2319"/>
      <c r="D2319"/>
      <c r="E2319"/>
      <c r="F2319"/>
      <c r="G2319"/>
      <c r="H2319"/>
      <c r="R2319"/>
      <c r="S2319"/>
      <c r="T2319"/>
      <c r="U2319"/>
      <c r="V2319"/>
      <c r="W2319"/>
      <c r="X2319"/>
      <c r="Y2319"/>
    </row>
    <row r="2320" spans="2:25">
      <c r="B2320"/>
      <c r="C2320"/>
      <c r="D2320"/>
      <c r="E2320"/>
      <c r="F2320"/>
      <c r="G2320"/>
      <c r="H2320"/>
      <c r="R2320"/>
      <c r="S2320"/>
      <c r="T2320"/>
      <c r="U2320"/>
      <c r="V2320"/>
      <c r="W2320"/>
      <c r="X2320"/>
      <c r="Y2320"/>
    </row>
    <row r="2321" spans="2:25">
      <c r="B2321"/>
      <c r="C2321"/>
      <c r="D2321"/>
      <c r="E2321"/>
      <c r="F2321"/>
      <c r="G2321"/>
      <c r="H2321"/>
      <c r="R2321"/>
      <c r="S2321"/>
      <c r="T2321"/>
      <c r="U2321"/>
      <c r="V2321"/>
      <c r="W2321"/>
      <c r="X2321"/>
      <c r="Y2321"/>
    </row>
    <row r="2322" spans="2:25">
      <c r="B2322"/>
      <c r="C2322"/>
      <c r="D2322"/>
      <c r="E2322"/>
      <c r="F2322"/>
      <c r="G2322"/>
      <c r="H2322"/>
      <c r="R2322"/>
      <c r="S2322"/>
      <c r="T2322"/>
      <c r="U2322"/>
      <c r="V2322"/>
      <c r="W2322"/>
      <c r="X2322"/>
      <c r="Y2322"/>
    </row>
    <row r="2323" spans="2:25">
      <c r="B2323"/>
      <c r="C2323"/>
      <c r="D2323"/>
      <c r="E2323"/>
      <c r="F2323"/>
      <c r="G2323"/>
      <c r="H2323"/>
      <c r="R2323"/>
      <c r="S2323"/>
      <c r="T2323"/>
      <c r="U2323"/>
      <c r="V2323"/>
      <c r="W2323"/>
      <c r="X2323"/>
      <c r="Y2323"/>
    </row>
    <row r="2324" spans="2:25">
      <c r="B2324"/>
      <c r="C2324"/>
      <c r="D2324"/>
      <c r="E2324"/>
      <c r="F2324"/>
      <c r="G2324"/>
      <c r="H2324"/>
      <c r="R2324"/>
      <c r="S2324"/>
      <c r="T2324"/>
      <c r="U2324"/>
      <c r="V2324"/>
      <c r="W2324"/>
      <c r="X2324"/>
      <c r="Y2324"/>
    </row>
    <row r="2325" spans="2:25">
      <c r="B2325"/>
      <c r="C2325"/>
      <c r="D2325"/>
      <c r="E2325"/>
      <c r="F2325"/>
      <c r="G2325"/>
      <c r="H2325"/>
      <c r="R2325"/>
      <c r="S2325"/>
      <c r="T2325"/>
      <c r="U2325"/>
      <c r="V2325"/>
      <c r="W2325"/>
      <c r="X2325"/>
      <c r="Y2325"/>
    </row>
    <row r="2326" spans="2:25">
      <c r="B2326"/>
      <c r="C2326"/>
      <c r="D2326"/>
      <c r="E2326"/>
      <c r="F2326"/>
      <c r="G2326"/>
      <c r="H2326"/>
      <c r="R2326"/>
      <c r="S2326"/>
      <c r="T2326"/>
      <c r="U2326"/>
      <c r="V2326"/>
      <c r="W2326"/>
      <c r="X2326"/>
      <c r="Y2326"/>
    </row>
    <row r="2327" spans="2:25">
      <c r="B2327"/>
      <c r="C2327"/>
      <c r="D2327"/>
      <c r="E2327"/>
      <c r="F2327"/>
      <c r="G2327"/>
      <c r="H2327"/>
      <c r="R2327"/>
      <c r="S2327"/>
      <c r="T2327"/>
      <c r="U2327"/>
      <c r="V2327"/>
      <c r="W2327"/>
      <c r="X2327"/>
      <c r="Y2327"/>
    </row>
    <row r="2328" spans="2:25">
      <c r="B2328"/>
      <c r="C2328"/>
      <c r="D2328"/>
      <c r="E2328"/>
      <c r="F2328"/>
      <c r="G2328"/>
      <c r="H2328"/>
      <c r="R2328"/>
      <c r="S2328"/>
      <c r="T2328"/>
      <c r="U2328"/>
      <c r="V2328"/>
      <c r="W2328"/>
      <c r="X2328"/>
      <c r="Y2328"/>
    </row>
    <row r="2329" spans="2:25">
      <c r="B2329"/>
      <c r="C2329"/>
      <c r="D2329"/>
      <c r="E2329"/>
      <c r="F2329"/>
      <c r="G2329"/>
      <c r="H2329"/>
      <c r="R2329"/>
      <c r="S2329"/>
      <c r="T2329"/>
      <c r="U2329"/>
      <c r="V2329"/>
      <c r="W2329"/>
      <c r="X2329"/>
      <c r="Y2329"/>
    </row>
    <row r="2330" spans="2:25">
      <c r="B2330"/>
      <c r="C2330"/>
      <c r="D2330"/>
      <c r="E2330"/>
      <c r="F2330"/>
      <c r="G2330"/>
      <c r="H2330"/>
      <c r="R2330"/>
      <c r="S2330"/>
      <c r="T2330"/>
      <c r="U2330"/>
      <c r="V2330"/>
      <c r="W2330"/>
      <c r="X2330"/>
      <c r="Y2330"/>
    </row>
    <row r="2331" spans="2:25">
      <c r="B2331"/>
      <c r="C2331"/>
      <c r="D2331"/>
      <c r="E2331"/>
      <c r="F2331"/>
      <c r="G2331"/>
      <c r="H2331"/>
      <c r="R2331"/>
      <c r="S2331"/>
      <c r="T2331"/>
      <c r="U2331"/>
      <c r="V2331"/>
      <c r="W2331"/>
      <c r="X2331"/>
      <c r="Y2331"/>
    </row>
    <row r="2332" spans="2:25">
      <c r="B2332"/>
      <c r="C2332"/>
      <c r="D2332"/>
      <c r="E2332"/>
      <c r="F2332"/>
      <c r="G2332"/>
      <c r="H2332"/>
      <c r="R2332"/>
      <c r="S2332"/>
      <c r="T2332"/>
      <c r="U2332"/>
      <c r="V2332"/>
      <c r="W2332"/>
      <c r="X2332"/>
      <c r="Y2332"/>
    </row>
    <row r="2333" spans="2:25">
      <c r="B2333"/>
      <c r="C2333"/>
      <c r="D2333"/>
      <c r="E2333"/>
      <c r="F2333"/>
      <c r="G2333"/>
      <c r="H2333"/>
      <c r="R2333"/>
      <c r="S2333"/>
      <c r="T2333"/>
      <c r="U2333"/>
      <c r="V2333"/>
      <c r="W2333"/>
      <c r="X2333"/>
      <c r="Y2333"/>
    </row>
    <row r="2334" spans="2:25">
      <c r="B2334"/>
      <c r="C2334"/>
      <c r="D2334"/>
      <c r="E2334"/>
      <c r="F2334"/>
      <c r="G2334"/>
      <c r="H2334"/>
      <c r="R2334"/>
      <c r="S2334"/>
      <c r="T2334"/>
      <c r="U2334"/>
      <c r="V2334"/>
      <c r="W2334"/>
      <c r="X2334"/>
      <c r="Y2334"/>
    </row>
    <row r="2335" spans="2:25">
      <c r="B2335"/>
      <c r="C2335"/>
      <c r="D2335"/>
      <c r="E2335"/>
      <c r="F2335"/>
      <c r="G2335"/>
      <c r="H2335"/>
      <c r="R2335"/>
      <c r="S2335"/>
      <c r="T2335"/>
      <c r="U2335"/>
      <c r="V2335"/>
      <c r="W2335"/>
      <c r="X2335"/>
      <c r="Y2335"/>
    </row>
    <row r="2336" spans="2:25">
      <c r="B2336"/>
      <c r="C2336"/>
      <c r="D2336"/>
      <c r="E2336"/>
      <c r="F2336"/>
      <c r="G2336"/>
      <c r="H2336"/>
      <c r="R2336"/>
      <c r="S2336"/>
      <c r="T2336"/>
      <c r="U2336"/>
      <c r="V2336"/>
      <c r="W2336"/>
      <c r="X2336"/>
      <c r="Y2336"/>
    </row>
    <row r="2337" spans="2:25">
      <c r="B2337"/>
      <c r="C2337"/>
      <c r="D2337"/>
      <c r="E2337"/>
      <c r="F2337"/>
      <c r="G2337"/>
      <c r="H2337"/>
      <c r="R2337"/>
      <c r="S2337"/>
      <c r="T2337"/>
      <c r="U2337"/>
      <c r="V2337"/>
      <c r="W2337"/>
      <c r="X2337"/>
      <c r="Y2337"/>
    </row>
    <row r="2338" spans="2:25">
      <c r="B2338"/>
      <c r="C2338"/>
      <c r="D2338"/>
      <c r="E2338"/>
      <c r="F2338"/>
      <c r="G2338"/>
      <c r="H2338"/>
      <c r="R2338"/>
      <c r="S2338"/>
      <c r="T2338"/>
      <c r="U2338"/>
      <c r="V2338"/>
      <c r="W2338"/>
      <c r="X2338"/>
      <c r="Y2338"/>
    </row>
    <row r="2339" spans="2:25">
      <c r="B2339"/>
      <c r="C2339"/>
      <c r="D2339"/>
      <c r="E2339"/>
      <c r="F2339"/>
      <c r="G2339"/>
      <c r="H2339"/>
      <c r="R2339"/>
      <c r="S2339"/>
      <c r="T2339"/>
      <c r="U2339"/>
      <c r="V2339"/>
      <c r="W2339"/>
      <c r="X2339"/>
      <c r="Y2339"/>
    </row>
    <row r="2340" spans="2:25">
      <c r="B2340"/>
      <c r="C2340"/>
      <c r="D2340"/>
      <c r="E2340"/>
      <c r="F2340"/>
      <c r="G2340"/>
      <c r="H2340"/>
      <c r="R2340"/>
      <c r="S2340"/>
      <c r="T2340"/>
      <c r="U2340"/>
      <c r="V2340"/>
      <c r="W2340"/>
      <c r="X2340"/>
      <c r="Y2340"/>
    </row>
    <row r="2341" spans="2:25">
      <c r="B2341"/>
      <c r="C2341"/>
      <c r="D2341"/>
      <c r="E2341"/>
      <c r="F2341"/>
      <c r="G2341"/>
      <c r="H2341"/>
      <c r="R2341"/>
      <c r="S2341"/>
      <c r="T2341"/>
      <c r="U2341"/>
      <c r="V2341"/>
      <c r="W2341"/>
      <c r="X2341"/>
      <c r="Y2341"/>
    </row>
    <row r="2342" spans="2:25">
      <c r="B2342"/>
      <c r="C2342"/>
      <c r="D2342"/>
      <c r="E2342"/>
      <c r="F2342"/>
      <c r="G2342"/>
      <c r="H2342"/>
      <c r="R2342"/>
      <c r="S2342"/>
      <c r="T2342"/>
      <c r="U2342"/>
      <c r="V2342"/>
      <c r="W2342"/>
      <c r="X2342"/>
      <c r="Y2342"/>
    </row>
    <row r="2343" spans="2:25">
      <c r="B2343"/>
      <c r="C2343"/>
      <c r="D2343"/>
      <c r="E2343"/>
      <c r="F2343"/>
      <c r="G2343"/>
      <c r="H2343"/>
      <c r="R2343"/>
      <c r="S2343"/>
      <c r="T2343"/>
      <c r="U2343"/>
      <c r="V2343"/>
      <c r="W2343"/>
      <c r="X2343"/>
      <c r="Y2343"/>
    </row>
    <row r="2344" spans="2:25">
      <c r="B2344"/>
      <c r="C2344"/>
      <c r="D2344"/>
      <c r="E2344"/>
      <c r="F2344"/>
      <c r="G2344"/>
      <c r="H2344"/>
      <c r="R2344"/>
      <c r="S2344"/>
      <c r="T2344"/>
      <c r="U2344"/>
      <c r="V2344"/>
      <c r="W2344"/>
      <c r="X2344"/>
      <c r="Y2344"/>
    </row>
    <row r="2345" spans="2:25">
      <c r="B2345"/>
      <c r="C2345"/>
      <c r="D2345"/>
      <c r="E2345"/>
      <c r="F2345"/>
      <c r="G2345"/>
      <c r="H2345"/>
      <c r="R2345"/>
      <c r="S2345"/>
      <c r="T2345"/>
      <c r="U2345"/>
      <c r="V2345"/>
      <c r="W2345"/>
      <c r="X2345"/>
      <c r="Y2345"/>
    </row>
    <row r="2346" spans="2:25">
      <c r="B2346"/>
      <c r="C2346"/>
      <c r="D2346"/>
      <c r="E2346"/>
      <c r="F2346"/>
      <c r="G2346"/>
      <c r="H2346"/>
      <c r="R2346"/>
      <c r="S2346"/>
      <c r="T2346"/>
      <c r="U2346"/>
      <c r="V2346"/>
      <c r="W2346"/>
      <c r="X2346"/>
      <c r="Y2346"/>
    </row>
    <row r="2347" spans="2:25">
      <c r="B2347"/>
      <c r="C2347"/>
      <c r="D2347"/>
      <c r="E2347"/>
      <c r="F2347"/>
      <c r="G2347"/>
      <c r="H2347"/>
      <c r="R2347"/>
      <c r="S2347"/>
      <c r="T2347"/>
      <c r="U2347"/>
      <c r="V2347"/>
      <c r="W2347"/>
      <c r="X2347"/>
      <c r="Y2347"/>
    </row>
    <row r="2348" spans="2:25">
      <c r="B2348"/>
      <c r="C2348"/>
      <c r="D2348"/>
      <c r="E2348"/>
      <c r="F2348"/>
      <c r="G2348"/>
      <c r="H2348"/>
      <c r="R2348"/>
      <c r="S2348"/>
      <c r="T2348"/>
      <c r="U2348"/>
      <c r="V2348"/>
      <c r="W2348"/>
      <c r="X2348"/>
      <c r="Y2348"/>
    </row>
    <row r="2349" spans="2:25">
      <c r="B2349"/>
      <c r="C2349"/>
      <c r="D2349"/>
      <c r="E2349"/>
      <c r="F2349"/>
      <c r="G2349"/>
      <c r="H2349"/>
      <c r="R2349"/>
      <c r="S2349"/>
      <c r="T2349"/>
      <c r="U2349"/>
      <c r="V2349"/>
      <c r="W2349"/>
      <c r="X2349"/>
      <c r="Y2349"/>
    </row>
    <row r="2350" spans="2:25">
      <c r="B2350"/>
      <c r="C2350"/>
      <c r="D2350"/>
      <c r="E2350"/>
      <c r="F2350"/>
      <c r="G2350"/>
      <c r="H2350"/>
      <c r="R2350"/>
      <c r="S2350"/>
      <c r="T2350"/>
      <c r="U2350"/>
      <c r="V2350"/>
      <c r="W2350"/>
      <c r="X2350"/>
      <c r="Y2350"/>
    </row>
    <row r="2351" spans="2:25">
      <c r="B2351"/>
      <c r="C2351"/>
      <c r="D2351"/>
      <c r="E2351"/>
      <c r="F2351"/>
      <c r="G2351"/>
      <c r="H2351"/>
      <c r="R2351"/>
      <c r="S2351"/>
      <c r="T2351"/>
      <c r="U2351"/>
      <c r="V2351"/>
      <c r="W2351"/>
      <c r="X2351"/>
      <c r="Y2351"/>
    </row>
    <row r="2352" spans="2:25">
      <c r="B2352"/>
      <c r="C2352"/>
      <c r="D2352"/>
      <c r="E2352"/>
      <c r="F2352"/>
      <c r="G2352"/>
      <c r="H2352"/>
      <c r="R2352"/>
      <c r="S2352"/>
      <c r="T2352"/>
      <c r="U2352"/>
      <c r="V2352"/>
      <c r="W2352"/>
      <c r="X2352"/>
      <c r="Y2352"/>
    </row>
    <row r="2353" spans="2:25">
      <c r="B2353"/>
      <c r="C2353"/>
      <c r="D2353"/>
      <c r="E2353"/>
      <c r="F2353"/>
      <c r="G2353"/>
      <c r="H2353"/>
      <c r="R2353"/>
      <c r="S2353"/>
      <c r="T2353"/>
      <c r="U2353"/>
      <c r="V2353"/>
      <c r="W2353"/>
      <c r="X2353"/>
      <c r="Y2353"/>
    </row>
    <row r="2354" spans="2:25">
      <c r="B2354"/>
      <c r="C2354"/>
      <c r="D2354"/>
      <c r="E2354"/>
      <c r="F2354"/>
      <c r="G2354"/>
      <c r="H2354"/>
      <c r="R2354"/>
      <c r="S2354"/>
      <c r="T2354"/>
      <c r="U2354"/>
      <c r="V2354"/>
      <c r="W2354"/>
      <c r="X2354"/>
      <c r="Y2354"/>
    </row>
    <row r="2355" spans="2:25">
      <c r="B2355"/>
      <c r="C2355"/>
      <c r="D2355"/>
      <c r="E2355"/>
      <c r="F2355"/>
      <c r="G2355"/>
      <c r="H2355"/>
      <c r="R2355"/>
      <c r="S2355"/>
      <c r="T2355"/>
      <c r="U2355"/>
      <c r="V2355"/>
      <c r="W2355"/>
      <c r="X2355"/>
      <c r="Y2355"/>
    </row>
    <row r="2356" spans="2:25">
      <c r="B2356"/>
      <c r="C2356"/>
      <c r="D2356"/>
      <c r="E2356"/>
      <c r="F2356"/>
      <c r="G2356"/>
      <c r="H2356"/>
      <c r="R2356"/>
      <c r="S2356"/>
      <c r="T2356"/>
      <c r="U2356"/>
      <c r="V2356"/>
      <c r="W2356"/>
      <c r="X2356"/>
      <c r="Y2356"/>
    </row>
    <row r="2357" spans="2:25">
      <c r="B2357"/>
      <c r="C2357"/>
      <c r="D2357"/>
      <c r="E2357"/>
      <c r="F2357"/>
      <c r="G2357"/>
      <c r="H2357"/>
      <c r="R2357"/>
      <c r="S2357"/>
      <c r="T2357"/>
      <c r="U2357"/>
      <c r="V2357"/>
      <c r="W2357"/>
      <c r="X2357"/>
      <c r="Y2357"/>
    </row>
    <row r="2358" spans="2:25">
      <c r="B2358"/>
      <c r="C2358"/>
      <c r="D2358"/>
      <c r="E2358"/>
      <c r="F2358"/>
      <c r="G2358"/>
      <c r="H2358"/>
      <c r="R2358"/>
      <c r="S2358"/>
      <c r="T2358"/>
      <c r="U2358"/>
      <c r="V2358"/>
      <c r="W2358"/>
      <c r="X2358"/>
      <c r="Y2358"/>
    </row>
    <row r="2359" spans="2:25">
      <c r="B2359"/>
      <c r="C2359"/>
      <c r="D2359"/>
      <c r="E2359"/>
      <c r="F2359"/>
      <c r="G2359"/>
      <c r="H2359"/>
      <c r="R2359"/>
      <c r="S2359"/>
      <c r="T2359"/>
      <c r="U2359"/>
      <c r="V2359"/>
      <c r="W2359"/>
      <c r="X2359"/>
      <c r="Y2359"/>
    </row>
    <row r="2360" spans="2:25">
      <c r="B2360"/>
      <c r="C2360"/>
      <c r="D2360"/>
      <c r="E2360"/>
      <c r="F2360"/>
      <c r="G2360"/>
      <c r="H2360"/>
      <c r="R2360"/>
      <c r="S2360"/>
      <c r="T2360"/>
      <c r="U2360"/>
      <c r="V2360"/>
      <c r="W2360"/>
      <c r="X2360"/>
      <c r="Y2360"/>
    </row>
    <row r="2361" spans="2:25">
      <c r="B2361"/>
      <c r="C2361"/>
      <c r="D2361"/>
      <c r="E2361"/>
      <c r="F2361"/>
      <c r="G2361"/>
      <c r="H2361"/>
      <c r="R2361"/>
      <c r="S2361"/>
      <c r="T2361"/>
      <c r="U2361"/>
      <c r="V2361"/>
      <c r="W2361"/>
      <c r="X2361"/>
      <c r="Y2361"/>
    </row>
    <row r="2362" spans="2:25">
      <c r="B2362"/>
      <c r="C2362"/>
      <c r="D2362"/>
      <c r="E2362"/>
      <c r="F2362"/>
      <c r="G2362"/>
      <c r="H2362"/>
      <c r="R2362"/>
      <c r="S2362"/>
      <c r="T2362"/>
      <c r="U2362"/>
      <c r="V2362"/>
      <c r="W2362"/>
      <c r="X2362"/>
      <c r="Y2362"/>
    </row>
    <row r="2363" spans="2:25">
      <c r="B2363"/>
      <c r="C2363"/>
      <c r="D2363"/>
      <c r="E2363"/>
      <c r="F2363"/>
      <c r="G2363"/>
      <c r="H2363"/>
      <c r="R2363"/>
      <c r="S2363"/>
      <c r="T2363"/>
      <c r="U2363"/>
      <c r="V2363"/>
      <c r="W2363"/>
      <c r="X2363"/>
      <c r="Y2363"/>
    </row>
    <row r="2364" spans="2:25">
      <c r="B2364"/>
      <c r="C2364"/>
      <c r="D2364"/>
      <c r="E2364"/>
      <c r="F2364"/>
      <c r="G2364"/>
      <c r="H2364"/>
      <c r="R2364"/>
      <c r="S2364"/>
      <c r="T2364"/>
      <c r="U2364"/>
      <c r="V2364"/>
      <c r="W2364"/>
      <c r="X2364"/>
      <c r="Y2364"/>
    </row>
    <row r="2365" spans="2:25">
      <c r="B2365"/>
      <c r="C2365"/>
      <c r="D2365"/>
      <c r="E2365"/>
      <c r="F2365"/>
      <c r="G2365"/>
      <c r="H2365"/>
      <c r="R2365"/>
      <c r="S2365"/>
      <c r="T2365"/>
      <c r="U2365"/>
      <c r="V2365"/>
      <c r="W2365"/>
      <c r="X2365"/>
      <c r="Y2365"/>
    </row>
    <row r="2366" spans="2:25">
      <c r="B2366"/>
      <c r="C2366"/>
      <c r="D2366"/>
      <c r="E2366"/>
      <c r="F2366"/>
      <c r="G2366"/>
      <c r="H2366"/>
      <c r="R2366"/>
      <c r="S2366"/>
      <c r="T2366"/>
      <c r="U2366"/>
      <c r="V2366"/>
      <c r="W2366"/>
      <c r="X2366"/>
      <c r="Y2366"/>
    </row>
    <row r="2367" spans="2:25">
      <c r="B2367"/>
      <c r="C2367"/>
      <c r="D2367"/>
      <c r="E2367"/>
      <c r="F2367"/>
      <c r="G2367"/>
      <c r="H2367"/>
      <c r="R2367"/>
      <c r="S2367"/>
      <c r="T2367"/>
      <c r="U2367"/>
      <c r="V2367"/>
      <c r="W2367"/>
      <c r="X2367"/>
      <c r="Y2367"/>
    </row>
    <row r="2368" spans="2:25">
      <c r="B2368"/>
      <c r="C2368"/>
      <c r="D2368"/>
      <c r="E2368"/>
      <c r="F2368"/>
      <c r="G2368"/>
      <c r="H2368"/>
      <c r="R2368"/>
      <c r="S2368"/>
      <c r="T2368"/>
      <c r="U2368"/>
      <c r="V2368"/>
      <c r="W2368"/>
      <c r="X2368"/>
      <c r="Y2368"/>
    </row>
    <row r="2369" spans="2:25">
      <c r="B2369"/>
      <c r="C2369"/>
      <c r="D2369"/>
      <c r="E2369"/>
      <c r="F2369"/>
      <c r="G2369"/>
      <c r="H2369"/>
      <c r="R2369"/>
      <c r="S2369"/>
      <c r="T2369"/>
      <c r="U2369"/>
      <c r="V2369"/>
      <c r="W2369"/>
      <c r="X2369"/>
      <c r="Y2369"/>
    </row>
    <row r="2370" spans="2:25">
      <c r="B2370"/>
      <c r="C2370"/>
      <c r="D2370"/>
      <c r="E2370"/>
      <c r="F2370"/>
      <c r="G2370"/>
      <c r="H2370"/>
      <c r="R2370"/>
      <c r="S2370"/>
      <c r="T2370"/>
      <c r="U2370"/>
      <c r="V2370"/>
      <c r="W2370"/>
      <c r="X2370"/>
      <c r="Y2370"/>
    </row>
    <row r="2371" spans="2:25">
      <c r="B2371"/>
      <c r="C2371"/>
      <c r="D2371"/>
      <c r="E2371"/>
      <c r="F2371"/>
      <c r="G2371"/>
      <c r="H2371"/>
      <c r="R2371"/>
      <c r="S2371"/>
      <c r="T2371"/>
      <c r="U2371"/>
      <c r="V2371"/>
      <c r="W2371"/>
      <c r="X2371"/>
      <c r="Y2371"/>
    </row>
    <row r="2372" spans="2:25">
      <c r="B2372"/>
      <c r="C2372"/>
      <c r="D2372"/>
      <c r="E2372"/>
      <c r="F2372"/>
      <c r="G2372"/>
      <c r="H2372"/>
      <c r="R2372"/>
      <c r="S2372"/>
      <c r="T2372"/>
      <c r="U2372"/>
      <c r="V2372"/>
      <c r="W2372"/>
      <c r="X2372"/>
      <c r="Y2372"/>
    </row>
    <row r="2373" spans="2:25">
      <c r="B2373"/>
      <c r="C2373"/>
      <c r="D2373"/>
      <c r="E2373"/>
      <c r="F2373"/>
      <c r="G2373"/>
      <c r="H2373"/>
      <c r="R2373"/>
      <c r="S2373"/>
      <c r="T2373"/>
      <c r="U2373"/>
      <c r="V2373"/>
      <c r="W2373"/>
      <c r="X2373"/>
      <c r="Y2373"/>
    </row>
    <row r="2374" spans="2:25">
      <c r="B2374"/>
      <c r="C2374"/>
      <c r="D2374"/>
      <c r="E2374"/>
      <c r="F2374"/>
      <c r="G2374"/>
      <c r="H2374"/>
      <c r="R2374"/>
      <c r="S2374"/>
      <c r="T2374"/>
      <c r="U2374"/>
      <c r="V2374"/>
      <c r="W2374"/>
      <c r="X2374"/>
      <c r="Y2374"/>
    </row>
    <row r="2375" spans="2:25">
      <c r="B2375"/>
      <c r="C2375"/>
      <c r="D2375"/>
      <c r="E2375"/>
      <c r="F2375"/>
      <c r="G2375"/>
      <c r="H2375"/>
      <c r="R2375"/>
      <c r="S2375"/>
      <c r="T2375"/>
      <c r="U2375"/>
      <c r="V2375"/>
      <c r="W2375"/>
      <c r="X2375"/>
      <c r="Y2375"/>
    </row>
    <row r="2376" spans="2:25">
      <c r="B2376"/>
      <c r="C2376"/>
      <c r="D2376"/>
      <c r="E2376"/>
      <c r="F2376"/>
      <c r="G2376"/>
      <c r="H2376"/>
      <c r="R2376"/>
      <c r="S2376"/>
      <c r="T2376"/>
      <c r="U2376"/>
      <c r="V2376"/>
      <c r="W2376"/>
      <c r="X2376"/>
      <c r="Y2376"/>
    </row>
    <row r="2377" spans="2:25">
      <c r="B2377"/>
      <c r="C2377"/>
      <c r="D2377"/>
      <c r="E2377"/>
      <c r="F2377"/>
      <c r="G2377"/>
      <c r="H2377"/>
      <c r="R2377"/>
      <c r="S2377"/>
      <c r="T2377"/>
      <c r="U2377"/>
      <c r="V2377"/>
      <c r="W2377"/>
      <c r="X2377"/>
      <c r="Y2377"/>
    </row>
    <row r="2378" spans="2:25">
      <c r="B2378"/>
      <c r="C2378"/>
      <c r="D2378"/>
      <c r="E2378"/>
      <c r="F2378"/>
      <c r="G2378"/>
      <c r="H2378"/>
      <c r="R2378"/>
      <c r="S2378"/>
      <c r="T2378"/>
      <c r="U2378"/>
      <c r="V2378"/>
      <c r="W2378"/>
      <c r="X2378"/>
      <c r="Y2378"/>
    </row>
    <row r="2379" spans="2:25">
      <c r="B2379"/>
      <c r="C2379"/>
      <c r="D2379"/>
      <c r="E2379"/>
      <c r="F2379"/>
      <c r="G2379"/>
      <c r="H2379"/>
      <c r="R2379"/>
      <c r="S2379"/>
      <c r="T2379"/>
      <c r="U2379"/>
      <c r="V2379"/>
      <c r="W2379"/>
      <c r="X2379"/>
      <c r="Y2379"/>
    </row>
    <row r="2380" spans="2:25">
      <c r="B2380"/>
      <c r="C2380"/>
      <c r="D2380"/>
      <c r="E2380"/>
      <c r="F2380"/>
      <c r="G2380"/>
      <c r="H2380"/>
      <c r="R2380"/>
      <c r="S2380"/>
      <c r="T2380"/>
      <c r="U2380"/>
      <c r="V2380"/>
      <c r="W2380"/>
      <c r="X2380"/>
      <c r="Y2380"/>
    </row>
    <row r="2381" spans="2:25">
      <c r="B2381"/>
      <c r="C2381"/>
      <c r="D2381"/>
      <c r="E2381"/>
      <c r="F2381"/>
      <c r="G2381"/>
      <c r="H2381"/>
      <c r="R2381"/>
      <c r="S2381"/>
      <c r="T2381"/>
      <c r="U2381"/>
      <c r="V2381"/>
      <c r="W2381"/>
      <c r="X2381"/>
      <c r="Y2381"/>
    </row>
    <row r="2382" spans="2:25">
      <c r="B2382"/>
      <c r="C2382"/>
      <c r="D2382"/>
      <c r="E2382"/>
      <c r="F2382"/>
      <c r="G2382"/>
      <c r="H2382"/>
      <c r="R2382"/>
      <c r="S2382"/>
      <c r="T2382"/>
      <c r="U2382"/>
      <c r="V2382"/>
      <c r="W2382"/>
      <c r="X2382"/>
      <c r="Y2382"/>
    </row>
    <row r="2383" spans="2:25">
      <c r="B2383"/>
      <c r="C2383"/>
      <c r="D2383"/>
      <c r="E2383"/>
      <c r="F2383"/>
      <c r="G2383"/>
      <c r="H2383"/>
      <c r="R2383"/>
      <c r="S2383"/>
      <c r="T2383"/>
      <c r="U2383"/>
      <c r="V2383"/>
      <c r="W2383"/>
      <c r="X2383"/>
      <c r="Y2383"/>
    </row>
    <row r="2384" spans="2:25">
      <c r="B2384"/>
      <c r="C2384"/>
      <c r="D2384"/>
      <c r="E2384"/>
      <c r="F2384"/>
      <c r="G2384"/>
      <c r="H2384"/>
      <c r="R2384"/>
      <c r="S2384"/>
      <c r="T2384"/>
      <c r="U2384"/>
      <c r="V2384"/>
      <c r="W2384"/>
      <c r="X2384"/>
      <c r="Y2384"/>
    </row>
    <row r="2385" spans="2:25">
      <c r="B2385"/>
      <c r="C2385"/>
      <c r="D2385"/>
      <c r="E2385"/>
      <c r="F2385"/>
      <c r="G2385"/>
      <c r="H2385"/>
      <c r="R2385"/>
      <c r="S2385"/>
      <c r="T2385"/>
      <c r="U2385"/>
      <c r="V2385"/>
      <c r="W2385"/>
      <c r="X2385"/>
      <c r="Y2385"/>
    </row>
    <row r="2386" spans="2:25">
      <c r="B2386"/>
      <c r="C2386"/>
      <c r="D2386"/>
      <c r="E2386"/>
      <c r="F2386"/>
      <c r="G2386"/>
      <c r="H2386"/>
      <c r="R2386"/>
      <c r="S2386"/>
      <c r="T2386"/>
      <c r="U2386"/>
      <c r="V2386"/>
      <c r="W2386"/>
      <c r="X2386"/>
      <c r="Y2386"/>
    </row>
    <row r="2387" spans="2:25">
      <c r="B2387"/>
      <c r="C2387"/>
      <c r="D2387"/>
      <c r="E2387"/>
      <c r="F2387"/>
      <c r="G2387"/>
      <c r="H2387"/>
      <c r="R2387"/>
      <c r="S2387"/>
      <c r="T2387"/>
      <c r="U2387"/>
      <c r="V2387"/>
      <c r="W2387"/>
      <c r="X2387"/>
      <c r="Y2387"/>
    </row>
    <row r="2388" spans="2:25">
      <c r="B2388"/>
      <c r="C2388"/>
      <c r="D2388"/>
      <c r="E2388"/>
      <c r="F2388"/>
      <c r="G2388"/>
      <c r="H2388"/>
      <c r="R2388"/>
      <c r="S2388"/>
      <c r="T2388"/>
      <c r="U2388"/>
      <c r="V2388"/>
      <c r="W2388"/>
      <c r="X2388"/>
      <c r="Y2388"/>
    </row>
    <row r="2389" spans="2:25">
      <c r="B2389"/>
      <c r="C2389"/>
      <c r="D2389"/>
      <c r="E2389"/>
      <c r="F2389"/>
      <c r="G2389"/>
      <c r="H2389"/>
      <c r="R2389"/>
      <c r="S2389"/>
      <c r="T2389"/>
      <c r="U2389"/>
      <c r="V2389"/>
      <c r="W2389"/>
      <c r="X2389"/>
      <c r="Y2389"/>
    </row>
    <row r="2390" spans="2:25">
      <c r="B2390"/>
      <c r="C2390"/>
      <c r="D2390"/>
      <c r="E2390"/>
      <c r="F2390"/>
      <c r="G2390"/>
      <c r="H2390"/>
      <c r="R2390"/>
      <c r="S2390"/>
      <c r="T2390"/>
      <c r="U2390"/>
      <c r="V2390"/>
      <c r="W2390"/>
      <c r="X2390"/>
      <c r="Y2390"/>
    </row>
    <row r="2391" spans="2:25">
      <c r="B2391"/>
      <c r="C2391"/>
      <c r="D2391"/>
      <c r="E2391"/>
      <c r="F2391"/>
      <c r="G2391"/>
      <c r="H2391"/>
      <c r="R2391"/>
      <c r="S2391"/>
      <c r="T2391"/>
      <c r="U2391"/>
      <c r="V2391"/>
      <c r="W2391"/>
      <c r="X2391"/>
      <c r="Y2391"/>
    </row>
    <row r="2392" spans="2:25">
      <c r="B2392"/>
      <c r="C2392"/>
      <c r="D2392"/>
      <c r="E2392"/>
      <c r="F2392"/>
      <c r="G2392"/>
      <c r="H2392"/>
      <c r="R2392"/>
      <c r="S2392"/>
      <c r="T2392"/>
      <c r="U2392"/>
      <c r="V2392"/>
      <c r="W2392"/>
      <c r="X2392"/>
      <c r="Y2392"/>
    </row>
    <row r="2393" spans="2:25">
      <c r="B2393"/>
      <c r="C2393"/>
      <c r="D2393"/>
      <c r="E2393"/>
      <c r="F2393"/>
      <c r="G2393"/>
      <c r="H2393"/>
      <c r="R2393"/>
      <c r="S2393"/>
      <c r="T2393"/>
      <c r="U2393"/>
      <c r="V2393"/>
      <c r="W2393"/>
      <c r="X2393"/>
      <c r="Y2393"/>
    </row>
    <row r="2394" spans="2:25">
      <c r="B2394"/>
      <c r="C2394"/>
      <c r="D2394"/>
      <c r="E2394"/>
      <c r="F2394"/>
      <c r="G2394"/>
      <c r="H2394"/>
      <c r="R2394"/>
      <c r="S2394"/>
      <c r="T2394"/>
      <c r="U2394"/>
      <c r="V2394"/>
      <c r="W2394"/>
      <c r="X2394"/>
      <c r="Y2394"/>
    </row>
    <row r="2395" spans="2:25">
      <c r="B2395"/>
      <c r="C2395"/>
      <c r="D2395"/>
      <c r="E2395"/>
      <c r="F2395"/>
      <c r="G2395"/>
      <c r="H2395"/>
      <c r="R2395"/>
      <c r="S2395"/>
      <c r="T2395"/>
      <c r="U2395"/>
      <c r="V2395"/>
      <c r="W2395"/>
      <c r="X2395"/>
      <c r="Y2395"/>
    </row>
    <row r="2396" spans="2:25">
      <c r="B2396"/>
      <c r="C2396"/>
      <c r="D2396"/>
      <c r="E2396"/>
      <c r="F2396"/>
      <c r="G2396"/>
      <c r="H2396"/>
      <c r="R2396"/>
      <c r="S2396"/>
      <c r="T2396"/>
      <c r="U2396"/>
      <c r="V2396"/>
      <c r="W2396"/>
      <c r="X2396"/>
      <c r="Y2396"/>
    </row>
    <row r="2397" spans="2:25">
      <c r="B2397"/>
      <c r="C2397"/>
      <c r="D2397"/>
      <c r="E2397"/>
      <c r="F2397"/>
      <c r="G2397"/>
      <c r="H2397"/>
      <c r="R2397"/>
      <c r="S2397"/>
      <c r="T2397"/>
      <c r="U2397"/>
      <c r="V2397"/>
      <c r="W2397"/>
      <c r="X2397"/>
      <c r="Y2397"/>
    </row>
    <row r="2398" spans="2:25">
      <c r="B2398"/>
      <c r="C2398"/>
      <c r="D2398"/>
      <c r="E2398"/>
      <c r="F2398"/>
      <c r="G2398"/>
      <c r="H2398"/>
      <c r="R2398"/>
      <c r="S2398"/>
      <c r="T2398"/>
      <c r="U2398"/>
      <c r="V2398"/>
      <c r="W2398"/>
      <c r="X2398"/>
      <c r="Y2398"/>
    </row>
    <row r="2399" spans="2:25">
      <c r="B2399"/>
      <c r="C2399"/>
      <c r="D2399"/>
      <c r="E2399"/>
      <c r="F2399"/>
      <c r="G2399"/>
      <c r="H2399"/>
      <c r="R2399"/>
      <c r="S2399"/>
      <c r="T2399"/>
      <c r="U2399"/>
      <c r="V2399"/>
      <c r="W2399"/>
      <c r="X2399"/>
      <c r="Y2399"/>
    </row>
    <row r="2400" spans="2:25">
      <c r="B2400"/>
      <c r="C2400"/>
      <c r="D2400"/>
      <c r="E2400"/>
      <c r="F2400"/>
      <c r="G2400"/>
      <c r="H2400"/>
      <c r="R2400"/>
      <c r="S2400"/>
      <c r="T2400"/>
      <c r="U2400"/>
      <c r="V2400"/>
      <c r="W2400"/>
      <c r="X2400"/>
      <c r="Y2400"/>
    </row>
    <row r="2401" spans="2:25">
      <c r="B2401"/>
      <c r="C2401"/>
      <c r="D2401"/>
      <c r="E2401"/>
      <c r="F2401"/>
      <c r="G2401"/>
      <c r="H2401"/>
      <c r="R2401"/>
      <c r="S2401"/>
      <c r="T2401"/>
      <c r="U2401"/>
      <c r="V2401"/>
      <c r="W2401"/>
      <c r="X2401"/>
      <c r="Y2401"/>
    </row>
    <row r="2402" spans="2:25">
      <c r="B2402"/>
      <c r="C2402"/>
      <c r="D2402"/>
      <c r="E2402"/>
      <c r="F2402"/>
      <c r="G2402"/>
      <c r="H2402"/>
      <c r="R2402"/>
      <c r="S2402"/>
      <c r="T2402"/>
      <c r="U2402"/>
      <c r="V2402"/>
      <c r="W2402"/>
      <c r="X2402"/>
      <c r="Y2402"/>
    </row>
    <row r="2403" spans="2:25">
      <c r="B2403"/>
      <c r="C2403"/>
      <c r="D2403"/>
      <c r="E2403"/>
      <c r="F2403"/>
      <c r="G2403"/>
      <c r="H2403"/>
      <c r="R2403"/>
      <c r="S2403"/>
      <c r="T2403"/>
      <c r="U2403"/>
      <c r="V2403"/>
      <c r="W2403"/>
      <c r="X2403"/>
      <c r="Y2403"/>
    </row>
    <row r="2404" spans="2:25">
      <c r="B2404"/>
      <c r="C2404"/>
      <c r="D2404"/>
      <c r="E2404"/>
      <c r="F2404"/>
      <c r="G2404"/>
      <c r="H2404"/>
      <c r="R2404"/>
      <c r="S2404"/>
      <c r="T2404"/>
      <c r="U2404"/>
      <c r="V2404"/>
      <c r="W2404"/>
      <c r="X2404"/>
      <c r="Y2404"/>
    </row>
    <row r="2405" spans="2:25">
      <c r="B2405"/>
      <c r="C2405"/>
      <c r="D2405"/>
      <c r="E2405"/>
      <c r="F2405"/>
      <c r="G2405"/>
      <c r="H2405"/>
      <c r="R2405"/>
      <c r="S2405"/>
      <c r="T2405"/>
      <c r="U2405"/>
      <c r="V2405"/>
      <c r="W2405"/>
      <c r="X2405"/>
      <c r="Y2405"/>
    </row>
    <row r="2406" spans="2:25">
      <c r="B2406"/>
      <c r="C2406"/>
      <c r="D2406"/>
      <c r="E2406"/>
      <c r="F2406"/>
      <c r="G2406"/>
      <c r="H2406"/>
      <c r="R2406"/>
      <c r="S2406"/>
      <c r="T2406"/>
      <c r="U2406"/>
      <c r="V2406"/>
      <c r="W2406"/>
      <c r="X2406"/>
      <c r="Y2406"/>
    </row>
    <row r="2407" spans="2:25">
      <c r="B2407"/>
      <c r="C2407"/>
      <c r="D2407"/>
      <c r="E2407"/>
      <c r="F2407"/>
      <c r="G2407"/>
      <c r="H2407"/>
      <c r="R2407"/>
      <c r="S2407"/>
      <c r="T2407"/>
      <c r="U2407"/>
      <c r="V2407"/>
      <c r="W2407"/>
      <c r="X2407"/>
      <c r="Y2407"/>
    </row>
    <row r="2408" spans="2:25">
      <c r="B2408"/>
      <c r="C2408"/>
      <c r="D2408"/>
      <c r="E2408"/>
      <c r="F2408"/>
      <c r="G2408"/>
      <c r="H2408"/>
      <c r="R2408"/>
      <c r="S2408"/>
      <c r="T2408"/>
      <c r="U2408"/>
      <c r="V2408"/>
      <c r="W2408"/>
      <c r="X2408"/>
      <c r="Y2408"/>
    </row>
    <row r="2409" spans="2:25">
      <c r="B2409"/>
      <c r="C2409"/>
      <c r="D2409"/>
      <c r="E2409"/>
      <c r="F2409"/>
      <c r="G2409"/>
      <c r="H2409"/>
      <c r="R2409"/>
      <c r="S2409"/>
      <c r="T2409"/>
      <c r="U2409"/>
      <c r="V2409"/>
      <c r="W2409"/>
      <c r="X2409"/>
      <c r="Y2409"/>
    </row>
    <row r="2410" spans="2:25">
      <c r="B2410"/>
      <c r="C2410"/>
      <c r="D2410"/>
      <c r="E2410"/>
      <c r="F2410"/>
      <c r="G2410"/>
      <c r="H2410"/>
      <c r="R2410"/>
      <c r="S2410"/>
      <c r="T2410"/>
      <c r="U2410"/>
      <c r="V2410"/>
      <c r="W2410"/>
      <c r="X2410"/>
      <c r="Y2410"/>
    </row>
    <row r="2411" spans="2:25">
      <c r="B2411"/>
      <c r="C2411"/>
      <c r="D2411"/>
      <c r="E2411"/>
      <c r="F2411"/>
      <c r="G2411"/>
      <c r="H2411"/>
      <c r="R2411"/>
      <c r="S2411"/>
      <c r="T2411"/>
      <c r="U2411"/>
      <c r="V2411"/>
      <c r="W2411"/>
      <c r="X2411"/>
      <c r="Y2411"/>
    </row>
    <row r="2412" spans="2:25">
      <c r="B2412"/>
      <c r="C2412"/>
      <c r="D2412"/>
      <c r="E2412"/>
      <c r="F2412"/>
      <c r="G2412"/>
      <c r="H2412"/>
      <c r="R2412"/>
      <c r="S2412"/>
      <c r="T2412"/>
      <c r="U2412"/>
      <c r="V2412"/>
      <c r="W2412"/>
      <c r="X2412"/>
      <c r="Y2412"/>
    </row>
    <row r="2413" spans="2:25">
      <c r="B2413"/>
      <c r="C2413"/>
      <c r="D2413"/>
      <c r="E2413"/>
      <c r="F2413"/>
      <c r="G2413"/>
      <c r="H2413"/>
      <c r="R2413"/>
      <c r="S2413"/>
      <c r="T2413"/>
      <c r="U2413"/>
      <c r="V2413"/>
      <c r="W2413"/>
      <c r="X2413"/>
      <c r="Y2413"/>
    </row>
    <row r="2414" spans="2:25">
      <c r="B2414"/>
      <c r="C2414"/>
      <c r="D2414"/>
      <c r="E2414"/>
      <c r="F2414"/>
      <c r="G2414"/>
      <c r="H2414"/>
      <c r="R2414"/>
      <c r="S2414"/>
      <c r="T2414"/>
      <c r="U2414"/>
      <c r="V2414"/>
      <c r="W2414"/>
      <c r="X2414"/>
      <c r="Y2414"/>
    </row>
    <row r="2415" spans="2:25">
      <c r="B2415"/>
      <c r="C2415"/>
      <c r="D2415"/>
      <c r="E2415"/>
      <c r="F2415"/>
      <c r="G2415"/>
      <c r="H2415"/>
      <c r="R2415"/>
      <c r="S2415"/>
      <c r="T2415"/>
      <c r="U2415"/>
      <c r="V2415"/>
      <c r="W2415"/>
      <c r="X2415"/>
      <c r="Y2415"/>
    </row>
    <row r="2416" spans="2:25">
      <c r="B2416"/>
      <c r="C2416"/>
      <c r="D2416"/>
      <c r="E2416"/>
      <c r="F2416"/>
      <c r="G2416"/>
      <c r="H2416"/>
      <c r="R2416"/>
      <c r="S2416"/>
      <c r="T2416"/>
      <c r="U2416"/>
      <c r="V2416"/>
      <c r="W2416"/>
      <c r="X2416"/>
      <c r="Y2416"/>
    </row>
    <row r="2417" spans="2:25">
      <c r="B2417"/>
      <c r="C2417"/>
      <c r="D2417"/>
      <c r="E2417"/>
      <c r="F2417"/>
      <c r="G2417"/>
      <c r="H2417"/>
      <c r="R2417"/>
      <c r="S2417"/>
      <c r="T2417"/>
      <c r="U2417"/>
      <c r="V2417"/>
      <c r="W2417"/>
      <c r="X2417"/>
      <c r="Y2417"/>
    </row>
    <row r="2418" spans="2:25">
      <c r="B2418"/>
      <c r="C2418"/>
      <c r="D2418"/>
      <c r="E2418"/>
      <c r="F2418"/>
      <c r="G2418"/>
      <c r="H2418"/>
      <c r="R2418"/>
      <c r="S2418"/>
      <c r="T2418"/>
      <c r="U2418"/>
      <c r="V2418"/>
      <c r="W2418"/>
      <c r="X2418"/>
      <c r="Y2418"/>
    </row>
    <row r="2419" spans="2:25">
      <c r="B2419"/>
      <c r="C2419"/>
      <c r="D2419"/>
      <c r="E2419"/>
      <c r="F2419"/>
      <c r="G2419"/>
      <c r="H2419"/>
      <c r="R2419"/>
      <c r="S2419"/>
      <c r="T2419"/>
      <c r="U2419"/>
      <c r="V2419"/>
      <c r="W2419"/>
      <c r="X2419"/>
      <c r="Y2419"/>
    </row>
    <row r="2420" spans="2:25">
      <c r="B2420"/>
      <c r="C2420"/>
      <c r="D2420"/>
      <c r="E2420"/>
      <c r="F2420"/>
      <c r="G2420"/>
      <c r="H2420"/>
      <c r="R2420"/>
      <c r="S2420"/>
      <c r="T2420"/>
      <c r="U2420"/>
      <c r="V2420"/>
      <c r="W2420"/>
      <c r="X2420"/>
      <c r="Y2420"/>
    </row>
    <row r="2421" spans="2:25">
      <c r="B2421"/>
      <c r="C2421"/>
      <c r="D2421"/>
      <c r="E2421"/>
      <c r="F2421"/>
      <c r="G2421"/>
      <c r="H2421"/>
      <c r="R2421"/>
      <c r="S2421"/>
      <c r="T2421"/>
      <c r="U2421"/>
      <c r="V2421"/>
      <c r="W2421"/>
      <c r="X2421"/>
      <c r="Y2421"/>
    </row>
    <row r="2422" spans="2:25">
      <c r="B2422"/>
      <c r="C2422"/>
      <c r="D2422"/>
      <c r="E2422"/>
      <c r="F2422"/>
      <c r="G2422"/>
      <c r="H2422"/>
      <c r="R2422"/>
      <c r="S2422"/>
      <c r="T2422"/>
      <c r="U2422"/>
      <c r="V2422"/>
      <c r="W2422"/>
      <c r="X2422"/>
      <c r="Y2422"/>
    </row>
    <row r="2423" spans="2:25">
      <c r="B2423"/>
      <c r="C2423"/>
      <c r="D2423"/>
      <c r="E2423"/>
      <c r="F2423"/>
      <c r="G2423"/>
      <c r="H2423"/>
      <c r="R2423"/>
      <c r="S2423"/>
      <c r="T2423"/>
      <c r="U2423"/>
      <c r="V2423"/>
      <c r="W2423"/>
      <c r="X2423"/>
      <c r="Y2423"/>
    </row>
    <row r="2424" spans="2:25">
      <c r="B2424"/>
      <c r="C2424"/>
      <c r="D2424"/>
      <c r="E2424"/>
      <c r="F2424"/>
      <c r="G2424"/>
      <c r="H2424"/>
      <c r="R2424"/>
      <c r="S2424"/>
      <c r="T2424"/>
      <c r="U2424"/>
      <c r="V2424"/>
      <c r="W2424"/>
      <c r="X2424"/>
      <c r="Y2424"/>
    </row>
    <row r="2425" spans="2:25">
      <c r="B2425"/>
      <c r="C2425"/>
      <c r="D2425"/>
      <c r="E2425"/>
      <c r="F2425"/>
      <c r="G2425"/>
      <c r="H2425"/>
      <c r="R2425"/>
      <c r="S2425"/>
      <c r="T2425"/>
      <c r="U2425"/>
      <c r="V2425"/>
      <c r="W2425"/>
      <c r="X2425"/>
      <c r="Y2425"/>
    </row>
    <row r="2426" spans="2:25">
      <c r="B2426"/>
      <c r="C2426"/>
      <c r="D2426"/>
      <c r="E2426"/>
      <c r="F2426"/>
      <c r="G2426"/>
      <c r="H2426"/>
      <c r="R2426"/>
      <c r="S2426"/>
      <c r="T2426"/>
      <c r="U2426"/>
      <c r="V2426"/>
      <c r="W2426"/>
      <c r="X2426"/>
      <c r="Y2426"/>
    </row>
    <row r="2427" spans="2:25">
      <c r="B2427"/>
      <c r="C2427"/>
      <c r="D2427"/>
      <c r="E2427"/>
      <c r="F2427"/>
      <c r="G2427"/>
      <c r="H2427"/>
      <c r="R2427"/>
      <c r="S2427"/>
      <c r="T2427"/>
      <c r="U2427"/>
      <c r="V2427"/>
      <c r="W2427"/>
      <c r="X2427"/>
      <c r="Y2427"/>
    </row>
    <row r="2428" spans="2:25">
      <c r="B2428"/>
      <c r="C2428"/>
      <c r="D2428"/>
      <c r="E2428"/>
      <c r="F2428"/>
      <c r="G2428"/>
      <c r="H2428"/>
      <c r="R2428"/>
      <c r="S2428"/>
      <c r="T2428"/>
      <c r="U2428"/>
      <c r="V2428"/>
      <c r="W2428"/>
      <c r="X2428"/>
      <c r="Y2428"/>
    </row>
    <row r="2429" spans="2:25">
      <c r="B2429"/>
      <c r="C2429"/>
      <c r="D2429"/>
      <c r="E2429"/>
      <c r="F2429"/>
      <c r="G2429"/>
      <c r="H2429"/>
      <c r="R2429"/>
      <c r="S2429"/>
      <c r="T2429"/>
      <c r="U2429"/>
      <c r="V2429"/>
      <c r="W2429"/>
      <c r="X2429"/>
      <c r="Y2429"/>
    </row>
    <row r="2430" spans="2:25">
      <c r="B2430"/>
      <c r="C2430"/>
      <c r="D2430"/>
      <c r="E2430"/>
      <c r="F2430"/>
      <c r="G2430"/>
      <c r="H2430"/>
      <c r="R2430"/>
      <c r="S2430"/>
      <c r="T2430"/>
      <c r="U2430"/>
      <c r="V2430"/>
      <c r="W2430"/>
      <c r="X2430"/>
      <c r="Y2430"/>
    </row>
    <row r="2431" spans="2:25">
      <c r="B2431"/>
      <c r="C2431"/>
      <c r="D2431"/>
      <c r="E2431"/>
      <c r="F2431"/>
      <c r="G2431"/>
      <c r="H2431"/>
      <c r="R2431"/>
      <c r="S2431"/>
      <c r="T2431"/>
      <c r="U2431"/>
      <c r="V2431"/>
      <c r="W2431"/>
      <c r="X2431"/>
      <c r="Y2431"/>
    </row>
    <row r="2432" spans="2:25">
      <c r="B2432"/>
      <c r="C2432"/>
      <c r="D2432"/>
      <c r="E2432"/>
      <c r="F2432"/>
      <c r="G2432"/>
      <c r="H2432"/>
      <c r="R2432"/>
      <c r="S2432"/>
      <c r="T2432"/>
      <c r="U2432"/>
      <c r="V2432"/>
      <c r="W2432"/>
      <c r="X2432"/>
      <c r="Y2432"/>
    </row>
    <row r="2433" spans="2:25">
      <c r="B2433"/>
      <c r="C2433"/>
      <c r="D2433"/>
      <c r="E2433"/>
      <c r="F2433"/>
      <c r="G2433"/>
      <c r="H2433"/>
      <c r="R2433"/>
      <c r="S2433"/>
      <c r="T2433"/>
      <c r="U2433"/>
      <c r="V2433"/>
      <c r="W2433"/>
      <c r="X2433"/>
      <c r="Y2433"/>
    </row>
    <row r="2434" spans="2:25">
      <c r="B2434"/>
      <c r="C2434"/>
      <c r="D2434"/>
      <c r="E2434"/>
      <c r="F2434"/>
      <c r="G2434"/>
      <c r="H2434"/>
      <c r="R2434"/>
      <c r="S2434"/>
      <c r="T2434"/>
      <c r="U2434"/>
      <c r="V2434"/>
      <c r="W2434"/>
      <c r="X2434"/>
      <c r="Y2434"/>
    </row>
    <row r="2435" spans="2:25">
      <c r="B2435"/>
      <c r="C2435"/>
      <c r="D2435"/>
      <c r="E2435"/>
      <c r="F2435"/>
      <c r="G2435"/>
      <c r="H2435"/>
      <c r="R2435"/>
      <c r="S2435"/>
      <c r="T2435"/>
      <c r="U2435"/>
      <c r="V2435"/>
      <c r="W2435"/>
      <c r="X2435"/>
      <c r="Y2435"/>
    </row>
    <row r="2436" spans="2:25">
      <c r="B2436"/>
      <c r="C2436"/>
      <c r="D2436"/>
      <c r="E2436"/>
      <c r="F2436"/>
      <c r="G2436"/>
      <c r="H2436"/>
      <c r="R2436"/>
      <c r="S2436"/>
      <c r="T2436"/>
      <c r="U2436"/>
      <c r="V2436"/>
      <c r="W2436"/>
      <c r="X2436"/>
      <c r="Y2436"/>
    </row>
    <row r="2437" spans="2:25">
      <c r="B2437"/>
      <c r="C2437"/>
      <c r="D2437"/>
      <c r="E2437"/>
      <c r="F2437"/>
      <c r="G2437"/>
      <c r="H2437"/>
      <c r="R2437"/>
      <c r="S2437"/>
      <c r="T2437"/>
      <c r="U2437"/>
      <c r="V2437"/>
      <c r="W2437"/>
      <c r="X2437"/>
      <c r="Y2437"/>
    </row>
    <row r="2438" spans="2:25">
      <c r="B2438"/>
      <c r="C2438"/>
      <c r="D2438"/>
      <c r="E2438"/>
      <c r="F2438"/>
      <c r="G2438"/>
      <c r="H2438"/>
      <c r="R2438"/>
      <c r="S2438"/>
      <c r="T2438"/>
      <c r="U2438"/>
      <c r="V2438"/>
      <c r="W2438"/>
      <c r="X2438"/>
      <c r="Y2438"/>
    </row>
    <row r="2439" spans="2:25">
      <c r="B2439"/>
      <c r="C2439"/>
      <c r="D2439"/>
      <c r="E2439"/>
      <c r="F2439"/>
      <c r="G2439"/>
      <c r="H2439"/>
      <c r="R2439"/>
      <c r="S2439"/>
      <c r="T2439"/>
      <c r="U2439"/>
      <c r="V2439"/>
      <c r="W2439"/>
      <c r="X2439"/>
      <c r="Y2439"/>
    </row>
    <row r="2440" spans="2:25">
      <c r="B2440"/>
      <c r="C2440"/>
      <c r="D2440"/>
      <c r="E2440"/>
      <c r="F2440"/>
      <c r="G2440"/>
      <c r="H2440"/>
      <c r="R2440"/>
      <c r="S2440"/>
      <c r="T2440"/>
      <c r="U2440"/>
      <c r="V2440"/>
      <c r="W2440"/>
      <c r="X2440"/>
      <c r="Y2440"/>
    </row>
    <row r="2441" spans="2:25">
      <c r="B2441"/>
      <c r="C2441"/>
      <c r="D2441"/>
      <c r="E2441"/>
      <c r="F2441"/>
      <c r="G2441"/>
      <c r="H2441"/>
      <c r="R2441"/>
      <c r="S2441"/>
      <c r="T2441"/>
      <c r="U2441"/>
      <c r="V2441"/>
      <c r="W2441"/>
      <c r="X2441"/>
      <c r="Y2441"/>
    </row>
    <row r="2442" spans="2:25">
      <c r="B2442"/>
      <c r="C2442"/>
      <c r="D2442"/>
      <c r="E2442"/>
      <c r="F2442"/>
      <c r="G2442"/>
      <c r="H2442"/>
      <c r="R2442"/>
      <c r="S2442"/>
      <c r="T2442"/>
      <c r="U2442"/>
      <c r="V2442"/>
      <c r="W2442"/>
      <c r="X2442"/>
      <c r="Y2442"/>
    </row>
    <row r="2443" spans="2:25">
      <c r="B2443"/>
      <c r="C2443"/>
      <c r="D2443"/>
      <c r="E2443"/>
      <c r="F2443"/>
      <c r="G2443"/>
      <c r="H2443"/>
      <c r="R2443"/>
      <c r="S2443"/>
      <c r="T2443"/>
      <c r="U2443"/>
      <c r="V2443"/>
      <c r="W2443"/>
      <c r="X2443"/>
      <c r="Y2443"/>
    </row>
    <row r="2444" spans="2:25">
      <c r="B2444"/>
      <c r="C2444"/>
      <c r="D2444"/>
      <c r="E2444"/>
      <c r="F2444"/>
      <c r="G2444"/>
      <c r="H2444"/>
      <c r="R2444"/>
      <c r="S2444"/>
      <c r="T2444"/>
      <c r="U2444"/>
      <c r="V2444"/>
      <c r="W2444"/>
      <c r="X2444"/>
      <c r="Y2444"/>
    </row>
    <row r="2445" spans="2:25">
      <c r="B2445"/>
      <c r="C2445"/>
      <c r="D2445"/>
      <c r="E2445"/>
      <c r="F2445"/>
      <c r="G2445"/>
      <c r="H2445"/>
      <c r="R2445"/>
      <c r="S2445"/>
      <c r="T2445"/>
      <c r="U2445"/>
      <c r="V2445"/>
      <c r="W2445"/>
      <c r="X2445"/>
      <c r="Y2445"/>
    </row>
    <row r="2446" spans="2:25">
      <c r="B2446"/>
      <c r="C2446"/>
      <c r="D2446"/>
      <c r="E2446"/>
      <c r="F2446"/>
      <c r="G2446"/>
      <c r="H2446"/>
      <c r="R2446"/>
      <c r="S2446"/>
      <c r="T2446"/>
      <c r="U2446"/>
      <c r="V2446"/>
      <c r="W2446"/>
      <c r="X2446"/>
      <c r="Y2446"/>
    </row>
    <row r="2447" spans="2:25">
      <c r="B2447"/>
      <c r="C2447"/>
      <c r="D2447"/>
      <c r="E2447"/>
      <c r="F2447"/>
      <c r="G2447"/>
      <c r="H2447"/>
      <c r="R2447"/>
      <c r="S2447"/>
      <c r="T2447"/>
      <c r="U2447"/>
      <c r="V2447"/>
      <c r="W2447"/>
      <c r="X2447"/>
      <c r="Y2447"/>
    </row>
    <row r="2448" spans="2:25">
      <c r="B2448"/>
      <c r="C2448"/>
      <c r="D2448"/>
      <c r="E2448"/>
      <c r="F2448"/>
      <c r="G2448"/>
      <c r="H2448"/>
      <c r="R2448"/>
      <c r="S2448"/>
      <c r="T2448"/>
      <c r="U2448"/>
      <c r="V2448"/>
      <c r="W2448"/>
      <c r="X2448"/>
      <c r="Y2448"/>
    </row>
    <row r="2449" spans="2:25">
      <c r="B2449"/>
      <c r="C2449"/>
      <c r="D2449"/>
      <c r="E2449"/>
      <c r="F2449"/>
      <c r="G2449"/>
      <c r="H2449"/>
      <c r="R2449"/>
      <c r="S2449"/>
      <c r="T2449"/>
      <c r="U2449"/>
      <c r="V2449"/>
      <c r="W2449"/>
      <c r="X2449"/>
      <c r="Y2449"/>
    </row>
    <row r="2450" spans="2:25">
      <c r="B2450"/>
      <c r="C2450"/>
      <c r="D2450"/>
      <c r="E2450"/>
      <c r="F2450"/>
      <c r="G2450"/>
      <c r="H2450"/>
      <c r="R2450"/>
      <c r="S2450"/>
      <c r="T2450"/>
      <c r="U2450"/>
      <c r="V2450"/>
      <c r="W2450"/>
      <c r="X2450"/>
      <c r="Y2450"/>
    </row>
    <row r="2451" spans="2:25">
      <c r="B2451"/>
      <c r="C2451"/>
      <c r="D2451"/>
      <c r="E2451"/>
      <c r="F2451"/>
      <c r="G2451"/>
      <c r="H2451"/>
      <c r="R2451"/>
      <c r="S2451"/>
      <c r="T2451"/>
      <c r="U2451"/>
      <c r="V2451"/>
      <c r="W2451"/>
      <c r="X2451"/>
      <c r="Y2451"/>
    </row>
    <row r="2452" spans="2:25">
      <c r="B2452"/>
      <c r="C2452"/>
      <c r="D2452"/>
      <c r="E2452"/>
      <c r="F2452"/>
      <c r="G2452"/>
      <c r="H2452"/>
      <c r="R2452"/>
      <c r="S2452"/>
      <c r="T2452"/>
      <c r="U2452"/>
      <c r="V2452"/>
      <c r="W2452"/>
      <c r="X2452"/>
      <c r="Y2452"/>
    </row>
    <row r="2453" spans="2:25">
      <c r="B2453"/>
      <c r="C2453"/>
      <c r="D2453"/>
      <c r="E2453"/>
      <c r="F2453"/>
      <c r="G2453"/>
      <c r="H2453"/>
      <c r="R2453"/>
      <c r="S2453"/>
      <c r="T2453"/>
      <c r="U2453"/>
      <c r="V2453"/>
      <c r="W2453"/>
      <c r="X2453"/>
      <c r="Y2453"/>
    </row>
    <row r="2454" spans="2:25">
      <c r="B2454"/>
      <c r="C2454"/>
      <c r="D2454"/>
      <c r="E2454"/>
      <c r="F2454"/>
      <c r="G2454"/>
      <c r="H2454"/>
      <c r="R2454"/>
      <c r="S2454"/>
      <c r="T2454"/>
      <c r="U2454"/>
      <c r="V2454"/>
      <c r="W2454"/>
      <c r="X2454"/>
      <c r="Y2454"/>
    </row>
    <row r="2455" spans="2:25">
      <c r="B2455"/>
      <c r="C2455"/>
      <c r="D2455"/>
      <c r="E2455"/>
      <c r="F2455"/>
      <c r="G2455"/>
      <c r="H2455"/>
      <c r="R2455"/>
      <c r="S2455"/>
      <c r="T2455"/>
      <c r="U2455"/>
      <c r="V2455"/>
      <c r="W2455"/>
      <c r="X2455"/>
      <c r="Y2455"/>
    </row>
    <row r="2456" spans="2:25">
      <c r="B2456"/>
      <c r="C2456"/>
      <c r="D2456"/>
      <c r="E2456"/>
      <c r="F2456"/>
      <c r="G2456"/>
      <c r="H2456"/>
      <c r="R2456"/>
      <c r="S2456"/>
      <c r="T2456"/>
      <c r="U2456"/>
      <c r="V2456"/>
      <c r="W2456"/>
      <c r="X2456"/>
      <c r="Y2456"/>
    </row>
    <row r="2457" spans="2:25">
      <c r="B2457"/>
      <c r="C2457"/>
      <c r="D2457"/>
      <c r="E2457"/>
      <c r="F2457"/>
      <c r="G2457"/>
      <c r="H2457"/>
      <c r="R2457"/>
      <c r="S2457"/>
      <c r="T2457"/>
      <c r="U2457"/>
      <c r="V2457"/>
      <c r="W2457"/>
      <c r="X2457"/>
      <c r="Y2457"/>
    </row>
    <row r="2458" spans="2:25">
      <c r="B2458"/>
      <c r="C2458"/>
      <c r="D2458"/>
      <c r="E2458"/>
      <c r="F2458"/>
      <c r="G2458"/>
      <c r="H2458"/>
      <c r="R2458"/>
      <c r="S2458"/>
      <c r="T2458"/>
      <c r="U2458"/>
      <c r="V2458"/>
      <c r="W2458"/>
      <c r="X2458"/>
      <c r="Y2458"/>
    </row>
    <row r="2459" spans="2:25">
      <c r="B2459"/>
      <c r="C2459"/>
      <c r="D2459"/>
      <c r="E2459"/>
      <c r="F2459"/>
      <c r="G2459"/>
      <c r="H2459"/>
      <c r="R2459"/>
      <c r="S2459"/>
      <c r="T2459"/>
      <c r="U2459"/>
      <c r="V2459"/>
      <c r="W2459"/>
      <c r="X2459"/>
      <c r="Y2459"/>
    </row>
    <row r="2460" spans="2:25">
      <c r="B2460"/>
      <c r="C2460"/>
      <c r="D2460"/>
      <c r="E2460"/>
      <c r="F2460"/>
      <c r="G2460"/>
      <c r="H2460"/>
      <c r="R2460"/>
      <c r="S2460"/>
      <c r="T2460"/>
      <c r="U2460"/>
      <c r="V2460"/>
      <c r="W2460"/>
      <c r="X2460"/>
      <c r="Y2460"/>
    </row>
    <row r="2461" spans="2:25">
      <c r="B2461"/>
      <c r="C2461"/>
      <c r="D2461"/>
      <c r="E2461"/>
      <c r="F2461"/>
      <c r="G2461"/>
      <c r="H2461"/>
      <c r="R2461"/>
      <c r="S2461"/>
      <c r="T2461"/>
      <c r="U2461"/>
      <c r="V2461"/>
      <c r="W2461"/>
      <c r="X2461"/>
      <c r="Y2461"/>
    </row>
    <row r="2462" spans="2:25">
      <c r="B2462"/>
      <c r="C2462"/>
      <c r="D2462"/>
      <c r="E2462"/>
      <c r="F2462"/>
      <c r="G2462"/>
      <c r="H2462"/>
      <c r="R2462"/>
      <c r="S2462"/>
      <c r="T2462"/>
      <c r="U2462"/>
      <c r="V2462"/>
      <c r="W2462"/>
      <c r="X2462"/>
      <c r="Y2462"/>
    </row>
    <row r="2463" spans="2:25">
      <c r="B2463"/>
      <c r="C2463"/>
      <c r="D2463"/>
      <c r="E2463"/>
      <c r="F2463"/>
      <c r="G2463"/>
      <c r="H2463"/>
      <c r="R2463"/>
      <c r="S2463"/>
      <c r="T2463"/>
      <c r="U2463"/>
      <c r="V2463"/>
      <c r="W2463"/>
      <c r="X2463"/>
      <c r="Y2463"/>
    </row>
    <row r="2464" spans="2:25">
      <c r="B2464"/>
      <c r="C2464"/>
      <c r="D2464"/>
      <c r="E2464"/>
      <c r="F2464"/>
      <c r="G2464"/>
      <c r="H2464"/>
      <c r="R2464"/>
      <c r="S2464"/>
      <c r="T2464"/>
      <c r="U2464"/>
      <c r="V2464"/>
      <c r="W2464"/>
      <c r="X2464"/>
      <c r="Y2464"/>
    </row>
    <row r="2465" spans="2:25">
      <c r="B2465"/>
      <c r="C2465"/>
      <c r="D2465"/>
      <c r="E2465"/>
      <c r="F2465"/>
      <c r="G2465"/>
      <c r="H2465"/>
      <c r="R2465"/>
      <c r="S2465"/>
      <c r="T2465"/>
      <c r="U2465"/>
      <c r="V2465"/>
      <c r="W2465"/>
      <c r="X2465"/>
      <c r="Y2465"/>
    </row>
    <row r="2466" spans="2:25">
      <c r="B2466"/>
      <c r="C2466"/>
      <c r="D2466"/>
      <c r="E2466"/>
      <c r="F2466"/>
      <c r="G2466"/>
      <c r="H2466"/>
      <c r="R2466"/>
      <c r="S2466"/>
      <c r="T2466"/>
      <c r="U2466"/>
      <c r="V2466"/>
      <c r="W2466"/>
      <c r="X2466"/>
      <c r="Y2466"/>
    </row>
    <row r="2467" spans="2:25">
      <c r="B2467"/>
      <c r="C2467"/>
      <c r="D2467"/>
      <c r="E2467"/>
      <c r="F2467"/>
      <c r="G2467"/>
      <c r="H2467"/>
      <c r="R2467"/>
      <c r="S2467"/>
      <c r="T2467"/>
      <c r="U2467"/>
      <c r="V2467"/>
      <c r="W2467"/>
      <c r="X2467"/>
      <c r="Y2467"/>
    </row>
    <row r="2468" spans="2:25">
      <c r="B2468"/>
      <c r="C2468"/>
      <c r="D2468"/>
      <c r="E2468"/>
      <c r="F2468"/>
      <c r="G2468"/>
      <c r="H2468"/>
      <c r="R2468"/>
      <c r="S2468"/>
      <c r="T2468"/>
      <c r="U2468"/>
      <c r="V2468"/>
      <c r="W2468"/>
      <c r="X2468"/>
      <c r="Y2468"/>
    </row>
    <row r="2469" spans="2:25">
      <c r="B2469"/>
      <c r="C2469"/>
      <c r="D2469"/>
      <c r="E2469"/>
      <c r="F2469"/>
      <c r="G2469"/>
      <c r="H2469"/>
      <c r="R2469"/>
      <c r="S2469"/>
      <c r="T2469"/>
      <c r="U2469"/>
      <c r="V2469"/>
      <c r="W2469"/>
      <c r="X2469"/>
      <c r="Y2469"/>
    </row>
    <row r="2470" spans="2:25">
      <c r="B2470"/>
      <c r="C2470"/>
      <c r="D2470"/>
      <c r="E2470"/>
      <c r="F2470"/>
      <c r="G2470"/>
      <c r="H2470"/>
      <c r="R2470"/>
      <c r="S2470"/>
      <c r="T2470"/>
      <c r="U2470"/>
      <c r="V2470"/>
      <c r="W2470"/>
      <c r="X2470"/>
      <c r="Y2470"/>
    </row>
    <row r="2471" spans="2:25">
      <c r="B2471"/>
      <c r="C2471"/>
      <c r="D2471"/>
      <c r="E2471"/>
      <c r="F2471"/>
      <c r="G2471"/>
      <c r="H2471"/>
      <c r="R2471"/>
      <c r="S2471"/>
      <c r="T2471"/>
      <c r="U2471"/>
      <c r="V2471"/>
      <c r="W2471"/>
      <c r="X2471"/>
      <c r="Y2471"/>
    </row>
    <row r="2472" spans="2:25">
      <c r="B2472"/>
      <c r="C2472"/>
      <c r="D2472"/>
      <c r="E2472"/>
      <c r="F2472"/>
      <c r="G2472"/>
      <c r="H2472"/>
      <c r="R2472"/>
      <c r="S2472"/>
      <c r="T2472"/>
      <c r="U2472"/>
      <c r="V2472"/>
      <c r="W2472"/>
      <c r="X2472"/>
      <c r="Y2472"/>
    </row>
    <row r="2473" spans="2:25">
      <c r="B2473"/>
      <c r="C2473"/>
      <c r="D2473"/>
      <c r="E2473"/>
      <c r="F2473"/>
      <c r="G2473"/>
      <c r="H2473"/>
      <c r="R2473"/>
      <c r="S2473"/>
      <c r="T2473"/>
      <c r="U2473"/>
      <c r="V2473"/>
      <c r="W2473"/>
      <c r="X2473"/>
      <c r="Y2473"/>
    </row>
    <row r="2474" spans="2:25">
      <c r="B2474"/>
      <c r="C2474"/>
      <c r="D2474"/>
      <c r="E2474"/>
      <c r="F2474"/>
      <c r="G2474"/>
      <c r="H2474"/>
      <c r="R2474"/>
      <c r="S2474"/>
      <c r="T2474"/>
      <c r="U2474"/>
      <c r="V2474"/>
      <c r="W2474"/>
      <c r="X2474"/>
      <c r="Y2474"/>
    </row>
    <row r="2475" spans="2:25">
      <c r="B2475"/>
      <c r="C2475"/>
      <c r="D2475"/>
      <c r="E2475"/>
      <c r="F2475"/>
      <c r="G2475"/>
      <c r="H2475"/>
      <c r="R2475"/>
      <c r="S2475"/>
      <c r="T2475"/>
      <c r="U2475"/>
      <c r="V2475"/>
      <c r="W2475"/>
      <c r="X2475"/>
      <c r="Y2475"/>
    </row>
    <row r="2476" spans="2:25">
      <c r="B2476"/>
      <c r="C2476"/>
      <c r="D2476"/>
      <c r="E2476"/>
      <c r="F2476"/>
      <c r="G2476"/>
      <c r="H2476"/>
      <c r="R2476"/>
      <c r="S2476"/>
      <c r="T2476"/>
      <c r="U2476"/>
      <c r="V2476"/>
      <c r="W2476"/>
      <c r="X2476"/>
      <c r="Y2476"/>
    </row>
    <row r="2477" spans="2:25">
      <c r="B2477"/>
      <c r="C2477"/>
      <c r="D2477"/>
      <c r="E2477"/>
      <c r="F2477"/>
      <c r="G2477"/>
      <c r="H2477"/>
      <c r="R2477"/>
      <c r="S2477"/>
      <c r="T2477"/>
      <c r="U2477"/>
      <c r="V2477"/>
      <c r="W2477"/>
      <c r="X2477"/>
      <c r="Y2477"/>
    </row>
    <row r="2478" spans="2:25">
      <c r="B2478"/>
      <c r="C2478"/>
      <c r="D2478"/>
      <c r="E2478"/>
      <c r="F2478"/>
      <c r="G2478"/>
      <c r="H2478"/>
      <c r="R2478"/>
      <c r="S2478"/>
      <c r="T2478"/>
      <c r="U2478"/>
      <c r="V2478"/>
      <c r="W2478"/>
      <c r="X2478"/>
      <c r="Y2478"/>
    </row>
    <row r="2479" spans="2:25">
      <c r="B2479"/>
      <c r="C2479"/>
      <c r="D2479"/>
      <c r="E2479"/>
      <c r="F2479"/>
      <c r="G2479"/>
      <c r="H2479"/>
      <c r="R2479"/>
      <c r="S2479"/>
      <c r="T2479"/>
      <c r="U2479"/>
      <c r="V2479"/>
      <c r="W2479"/>
      <c r="X2479"/>
      <c r="Y2479"/>
    </row>
    <row r="2480" spans="2:25">
      <c r="B2480"/>
      <c r="C2480"/>
      <c r="D2480"/>
      <c r="E2480"/>
      <c r="F2480"/>
      <c r="G2480"/>
      <c r="H2480"/>
      <c r="R2480"/>
      <c r="S2480"/>
      <c r="T2480"/>
      <c r="U2480"/>
      <c r="V2480"/>
      <c r="W2480"/>
      <c r="X2480"/>
      <c r="Y2480"/>
    </row>
    <row r="2481" spans="2:25">
      <c r="B2481"/>
      <c r="C2481"/>
      <c r="D2481"/>
      <c r="E2481"/>
      <c r="F2481"/>
      <c r="G2481"/>
      <c r="H2481"/>
      <c r="R2481"/>
      <c r="S2481"/>
      <c r="T2481"/>
      <c r="U2481"/>
      <c r="V2481"/>
      <c r="W2481"/>
      <c r="X2481"/>
      <c r="Y2481"/>
    </row>
    <row r="2482" spans="2:25">
      <c r="B2482"/>
      <c r="C2482"/>
      <c r="D2482"/>
      <c r="E2482"/>
      <c r="F2482"/>
      <c r="G2482"/>
      <c r="H2482"/>
      <c r="R2482"/>
      <c r="S2482"/>
      <c r="T2482"/>
      <c r="U2482"/>
      <c r="V2482"/>
      <c r="W2482"/>
      <c r="X2482"/>
      <c r="Y2482"/>
    </row>
    <row r="2483" spans="2:25">
      <c r="B2483"/>
      <c r="C2483"/>
      <c r="D2483"/>
      <c r="E2483"/>
      <c r="F2483"/>
      <c r="G2483"/>
      <c r="H2483"/>
      <c r="R2483"/>
      <c r="S2483"/>
      <c r="T2483"/>
      <c r="U2483"/>
      <c r="V2483"/>
      <c r="W2483"/>
      <c r="X2483"/>
      <c r="Y2483"/>
    </row>
    <row r="2484" spans="2:25">
      <c r="B2484"/>
      <c r="C2484"/>
      <c r="D2484"/>
      <c r="E2484"/>
      <c r="F2484"/>
      <c r="G2484"/>
      <c r="H2484"/>
      <c r="R2484"/>
      <c r="S2484"/>
      <c r="T2484"/>
      <c r="U2484"/>
      <c r="V2484"/>
      <c r="W2484"/>
      <c r="X2484"/>
      <c r="Y2484"/>
    </row>
    <row r="2485" spans="2:25">
      <c r="B2485"/>
      <c r="C2485"/>
      <c r="D2485"/>
      <c r="E2485"/>
      <c r="F2485"/>
      <c r="G2485"/>
      <c r="H2485"/>
      <c r="R2485"/>
      <c r="S2485"/>
      <c r="T2485"/>
      <c r="U2485"/>
      <c r="V2485"/>
      <c r="W2485"/>
      <c r="X2485"/>
      <c r="Y2485"/>
    </row>
    <row r="2486" spans="2:25">
      <c r="B2486"/>
      <c r="C2486"/>
      <c r="D2486"/>
      <c r="E2486"/>
      <c r="F2486"/>
      <c r="G2486"/>
      <c r="H2486"/>
      <c r="R2486"/>
      <c r="S2486"/>
      <c r="T2486"/>
      <c r="U2486"/>
      <c r="V2486"/>
      <c r="W2486"/>
      <c r="X2486"/>
      <c r="Y2486"/>
    </row>
    <row r="2487" spans="2:25">
      <c r="B2487"/>
      <c r="C2487"/>
      <c r="D2487"/>
      <c r="E2487"/>
      <c r="F2487"/>
      <c r="G2487"/>
      <c r="H2487"/>
      <c r="R2487"/>
      <c r="S2487"/>
      <c r="T2487"/>
      <c r="U2487"/>
      <c r="V2487"/>
      <c r="W2487"/>
      <c r="X2487"/>
      <c r="Y2487"/>
    </row>
    <row r="2488" spans="2:25">
      <c r="B2488"/>
      <c r="C2488"/>
      <c r="D2488"/>
      <c r="E2488"/>
      <c r="F2488"/>
      <c r="G2488"/>
      <c r="H2488"/>
      <c r="R2488"/>
      <c r="S2488"/>
      <c r="T2488"/>
      <c r="U2488"/>
      <c r="V2488"/>
      <c r="W2488"/>
      <c r="X2488"/>
      <c r="Y2488"/>
    </row>
    <row r="2489" spans="2:25">
      <c r="B2489"/>
      <c r="C2489"/>
      <c r="D2489"/>
      <c r="E2489"/>
      <c r="F2489"/>
      <c r="G2489"/>
      <c r="H2489"/>
      <c r="R2489"/>
      <c r="S2489"/>
      <c r="T2489"/>
      <c r="U2489"/>
      <c r="V2489"/>
      <c r="W2489"/>
      <c r="X2489"/>
      <c r="Y2489"/>
    </row>
    <row r="2490" spans="2:25">
      <c r="B2490"/>
      <c r="C2490"/>
      <c r="D2490"/>
      <c r="E2490"/>
      <c r="F2490"/>
      <c r="G2490"/>
      <c r="H2490"/>
      <c r="R2490"/>
      <c r="S2490"/>
      <c r="T2490"/>
      <c r="U2490"/>
      <c r="V2490"/>
      <c r="W2490"/>
      <c r="X2490"/>
      <c r="Y2490"/>
    </row>
    <row r="2491" spans="2:25">
      <c r="B2491"/>
      <c r="C2491"/>
      <c r="D2491"/>
      <c r="E2491"/>
      <c r="F2491"/>
      <c r="G2491"/>
      <c r="H2491"/>
      <c r="R2491"/>
      <c r="S2491"/>
      <c r="T2491"/>
      <c r="U2491"/>
      <c r="V2491"/>
      <c r="W2491"/>
      <c r="X2491"/>
      <c r="Y2491"/>
    </row>
    <row r="2492" spans="2:25">
      <c r="B2492"/>
      <c r="C2492"/>
      <c r="D2492"/>
      <c r="E2492"/>
      <c r="F2492"/>
      <c r="G2492"/>
      <c r="H2492"/>
      <c r="R2492"/>
      <c r="S2492"/>
      <c r="T2492"/>
      <c r="U2492"/>
      <c r="V2492"/>
      <c r="W2492"/>
      <c r="X2492"/>
      <c r="Y2492"/>
    </row>
    <row r="2493" spans="2:25">
      <c r="B2493"/>
      <c r="C2493"/>
      <c r="D2493"/>
      <c r="E2493"/>
      <c r="F2493"/>
      <c r="G2493"/>
      <c r="H2493"/>
      <c r="R2493"/>
      <c r="S2493"/>
      <c r="T2493"/>
      <c r="U2493"/>
      <c r="V2493"/>
      <c r="W2493"/>
      <c r="X2493"/>
      <c r="Y2493"/>
    </row>
    <row r="2494" spans="2:25">
      <c r="B2494"/>
      <c r="C2494"/>
      <c r="D2494"/>
      <c r="E2494"/>
      <c r="F2494"/>
      <c r="G2494"/>
      <c r="H2494"/>
      <c r="R2494"/>
      <c r="S2494"/>
      <c r="T2494"/>
      <c r="U2494"/>
      <c r="V2494"/>
      <c r="W2494"/>
      <c r="X2494"/>
      <c r="Y2494"/>
    </row>
    <row r="2495" spans="2:25">
      <c r="B2495"/>
      <c r="C2495"/>
      <c r="D2495"/>
      <c r="E2495"/>
      <c r="F2495"/>
      <c r="G2495"/>
      <c r="H2495"/>
      <c r="R2495"/>
      <c r="S2495"/>
      <c r="T2495"/>
      <c r="U2495"/>
      <c r="V2495"/>
      <c r="W2495"/>
      <c r="X2495"/>
      <c r="Y2495"/>
    </row>
    <row r="2496" spans="2:25">
      <c r="B2496"/>
      <c r="C2496"/>
      <c r="D2496"/>
      <c r="E2496"/>
      <c r="F2496"/>
      <c r="G2496"/>
      <c r="H2496"/>
      <c r="R2496"/>
      <c r="S2496"/>
      <c r="T2496"/>
      <c r="U2496"/>
      <c r="V2496"/>
      <c r="W2496"/>
      <c r="X2496"/>
      <c r="Y2496"/>
    </row>
    <row r="2497" spans="2:25">
      <c r="B2497"/>
      <c r="C2497"/>
      <c r="D2497"/>
      <c r="E2497"/>
      <c r="F2497"/>
      <c r="G2497"/>
      <c r="H2497"/>
      <c r="R2497"/>
      <c r="S2497"/>
      <c r="T2497"/>
      <c r="U2497"/>
      <c r="V2497"/>
      <c r="W2497"/>
      <c r="X2497"/>
      <c r="Y2497"/>
    </row>
    <row r="2498" spans="2:25">
      <c r="B2498"/>
      <c r="C2498"/>
      <c r="D2498"/>
      <c r="E2498"/>
      <c r="F2498"/>
      <c r="G2498"/>
      <c r="H2498"/>
      <c r="R2498"/>
      <c r="S2498"/>
      <c r="T2498"/>
      <c r="U2498"/>
      <c r="V2498"/>
      <c r="W2498"/>
      <c r="X2498"/>
      <c r="Y2498"/>
    </row>
    <row r="2499" spans="2:25">
      <c r="B2499"/>
      <c r="C2499"/>
      <c r="D2499"/>
      <c r="E2499"/>
      <c r="F2499"/>
      <c r="G2499"/>
      <c r="H2499"/>
      <c r="R2499"/>
      <c r="S2499"/>
      <c r="T2499"/>
      <c r="U2499"/>
      <c r="V2499"/>
      <c r="W2499"/>
      <c r="X2499"/>
      <c r="Y2499"/>
    </row>
    <row r="2500" spans="2:25">
      <c r="B2500"/>
      <c r="C2500"/>
      <c r="D2500"/>
      <c r="E2500"/>
      <c r="F2500"/>
      <c r="G2500"/>
      <c r="H2500"/>
      <c r="R2500"/>
      <c r="S2500"/>
      <c r="T2500"/>
      <c r="U2500"/>
      <c r="V2500"/>
      <c r="W2500"/>
      <c r="X2500"/>
      <c r="Y2500"/>
    </row>
    <row r="2501" spans="2:25">
      <c r="B2501"/>
      <c r="C2501"/>
      <c r="D2501"/>
      <c r="E2501"/>
      <c r="F2501"/>
      <c r="G2501"/>
      <c r="H2501"/>
      <c r="R2501"/>
      <c r="S2501"/>
      <c r="T2501"/>
      <c r="U2501"/>
      <c r="V2501"/>
      <c r="W2501"/>
      <c r="X2501"/>
      <c r="Y2501"/>
    </row>
    <row r="2502" spans="2:25">
      <c r="B2502"/>
      <c r="C2502"/>
      <c r="D2502"/>
      <c r="E2502"/>
      <c r="F2502"/>
      <c r="G2502"/>
      <c r="H2502"/>
      <c r="R2502"/>
      <c r="S2502"/>
      <c r="T2502"/>
      <c r="U2502"/>
      <c r="V2502"/>
      <c r="W2502"/>
      <c r="X2502"/>
      <c r="Y2502"/>
    </row>
    <row r="2503" spans="2:25">
      <c r="B2503"/>
      <c r="C2503"/>
      <c r="D2503"/>
      <c r="E2503"/>
      <c r="F2503"/>
      <c r="G2503"/>
      <c r="H2503"/>
      <c r="R2503"/>
      <c r="S2503"/>
      <c r="T2503"/>
      <c r="U2503"/>
      <c r="V2503"/>
      <c r="W2503"/>
      <c r="X2503"/>
      <c r="Y2503"/>
    </row>
    <row r="2504" spans="2:25">
      <c r="B2504"/>
      <c r="C2504"/>
      <c r="D2504"/>
      <c r="E2504"/>
      <c r="F2504"/>
      <c r="G2504"/>
      <c r="H2504"/>
      <c r="R2504"/>
      <c r="S2504"/>
      <c r="T2504"/>
      <c r="U2504"/>
      <c r="V2504"/>
      <c r="W2504"/>
      <c r="X2504"/>
      <c r="Y2504"/>
    </row>
    <row r="2505" spans="2:25">
      <c r="B2505"/>
      <c r="C2505"/>
      <c r="D2505"/>
      <c r="E2505"/>
      <c r="F2505"/>
      <c r="G2505"/>
      <c r="H2505"/>
      <c r="R2505"/>
      <c r="S2505"/>
      <c r="T2505"/>
      <c r="U2505"/>
      <c r="V2505"/>
      <c r="W2505"/>
      <c r="X2505"/>
      <c r="Y2505"/>
    </row>
    <row r="2506" spans="2:25">
      <c r="B2506"/>
      <c r="C2506"/>
      <c r="D2506"/>
      <c r="E2506"/>
      <c r="F2506"/>
      <c r="G2506"/>
      <c r="H2506"/>
      <c r="R2506"/>
      <c r="S2506"/>
      <c r="T2506"/>
      <c r="U2506"/>
      <c r="V2506"/>
      <c r="W2506"/>
      <c r="X2506"/>
      <c r="Y2506"/>
    </row>
    <row r="2507" spans="2:25">
      <c r="B2507"/>
      <c r="C2507"/>
      <c r="D2507"/>
      <c r="E2507"/>
      <c r="F2507"/>
      <c r="G2507"/>
      <c r="H2507"/>
      <c r="R2507"/>
      <c r="S2507"/>
      <c r="T2507"/>
      <c r="U2507"/>
      <c r="V2507"/>
      <c r="W2507"/>
      <c r="X2507"/>
      <c r="Y2507"/>
    </row>
    <row r="2508" spans="2:25">
      <c r="B2508"/>
      <c r="C2508"/>
      <c r="D2508"/>
      <c r="E2508"/>
      <c r="F2508"/>
      <c r="G2508"/>
      <c r="H2508"/>
      <c r="R2508"/>
      <c r="S2508"/>
      <c r="T2508"/>
      <c r="U2508"/>
      <c r="V2508"/>
      <c r="W2508"/>
      <c r="X2508"/>
      <c r="Y2508"/>
    </row>
    <row r="2509" spans="2:25">
      <c r="B2509"/>
      <c r="C2509"/>
      <c r="D2509"/>
      <c r="E2509"/>
      <c r="F2509"/>
      <c r="G2509"/>
      <c r="H2509"/>
      <c r="R2509"/>
      <c r="S2509"/>
      <c r="T2509"/>
      <c r="U2509"/>
      <c r="V2509"/>
      <c r="W2509"/>
      <c r="X2509"/>
      <c r="Y2509"/>
    </row>
    <row r="2510" spans="2:25">
      <c r="B2510"/>
      <c r="C2510"/>
      <c r="D2510"/>
      <c r="E2510"/>
      <c r="F2510"/>
      <c r="G2510"/>
      <c r="H2510"/>
      <c r="R2510"/>
      <c r="S2510"/>
      <c r="T2510"/>
      <c r="U2510"/>
      <c r="V2510"/>
      <c r="W2510"/>
      <c r="X2510"/>
      <c r="Y2510"/>
    </row>
    <row r="2511" spans="2:25">
      <c r="B2511"/>
      <c r="C2511"/>
      <c r="D2511"/>
      <c r="E2511"/>
      <c r="F2511"/>
      <c r="G2511"/>
      <c r="H2511"/>
      <c r="R2511"/>
      <c r="S2511"/>
      <c r="T2511"/>
      <c r="U2511"/>
      <c r="V2511"/>
      <c r="W2511"/>
      <c r="X2511"/>
      <c r="Y2511"/>
    </row>
    <row r="2512" spans="2:25">
      <c r="B2512"/>
      <c r="C2512"/>
      <c r="D2512"/>
      <c r="E2512"/>
      <c r="F2512"/>
      <c r="G2512"/>
      <c r="H2512"/>
      <c r="R2512"/>
      <c r="S2512"/>
      <c r="T2512"/>
      <c r="U2512"/>
      <c r="V2512"/>
      <c r="W2512"/>
      <c r="X2512"/>
      <c r="Y2512"/>
    </row>
    <row r="2513" spans="2:25">
      <c r="B2513"/>
      <c r="C2513"/>
      <c r="D2513"/>
      <c r="E2513"/>
      <c r="F2513"/>
      <c r="G2513"/>
      <c r="H2513"/>
      <c r="R2513"/>
      <c r="S2513"/>
      <c r="T2513"/>
      <c r="U2513"/>
      <c r="V2513"/>
      <c r="W2513"/>
      <c r="X2513"/>
      <c r="Y2513"/>
    </row>
    <row r="2514" spans="2:25">
      <c r="B2514"/>
      <c r="C2514"/>
      <c r="D2514"/>
      <c r="E2514"/>
      <c r="F2514"/>
      <c r="G2514"/>
      <c r="H2514"/>
      <c r="R2514"/>
      <c r="S2514"/>
      <c r="T2514"/>
      <c r="U2514"/>
      <c r="V2514"/>
      <c r="W2514"/>
      <c r="X2514"/>
      <c r="Y2514"/>
    </row>
    <row r="2515" spans="2:25">
      <c r="B2515"/>
      <c r="C2515"/>
      <c r="D2515"/>
      <c r="E2515"/>
      <c r="F2515"/>
      <c r="G2515"/>
      <c r="H2515"/>
      <c r="R2515"/>
      <c r="S2515"/>
      <c r="T2515"/>
      <c r="U2515"/>
      <c r="V2515"/>
      <c r="W2515"/>
      <c r="X2515"/>
      <c r="Y2515"/>
    </row>
    <row r="2516" spans="2:25">
      <c r="B2516"/>
      <c r="C2516"/>
      <c r="D2516"/>
      <c r="E2516"/>
      <c r="F2516"/>
      <c r="G2516"/>
      <c r="H2516"/>
      <c r="R2516"/>
      <c r="S2516"/>
      <c r="T2516"/>
      <c r="U2516"/>
      <c r="V2516"/>
      <c r="W2516"/>
      <c r="X2516"/>
      <c r="Y2516"/>
    </row>
    <row r="2517" spans="2:25">
      <c r="B2517"/>
      <c r="C2517"/>
      <c r="D2517"/>
      <c r="E2517"/>
      <c r="F2517"/>
      <c r="G2517"/>
      <c r="H2517"/>
      <c r="R2517"/>
      <c r="S2517"/>
      <c r="T2517"/>
      <c r="U2517"/>
      <c r="V2517"/>
      <c r="W2517"/>
      <c r="X2517"/>
      <c r="Y2517"/>
    </row>
    <row r="2518" spans="2:25">
      <c r="B2518"/>
      <c r="C2518"/>
      <c r="D2518"/>
      <c r="E2518"/>
      <c r="F2518"/>
      <c r="G2518"/>
      <c r="H2518"/>
      <c r="R2518"/>
      <c r="S2518"/>
      <c r="T2518"/>
      <c r="U2518"/>
      <c r="V2518"/>
      <c r="W2518"/>
      <c r="X2518"/>
      <c r="Y2518"/>
    </row>
    <row r="2519" spans="2:25">
      <c r="B2519"/>
      <c r="C2519"/>
      <c r="D2519"/>
      <c r="E2519"/>
      <c r="F2519"/>
      <c r="G2519"/>
      <c r="H2519"/>
      <c r="R2519"/>
      <c r="S2519"/>
      <c r="T2519"/>
      <c r="U2519"/>
      <c r="V2519"/>
      <c r="W2519"/>
      <c r="X2519"/>
      <c r="Y2519"/>
    </row>
    <row r="2520" spans="2:25">
      <c r="B2520"/>
      <c r="C2520"/>
      <c r="D2520"/>
      <c r="E2520"/>
      <c r="F2520"/>
      <c r="G2520"/>
      <c r="H2520"/>
      <c r="R2520"/>
      <c r="S2520"/>
      <c r="T2520"/>
      <c r="U2520"/>
      <c r="V2520"/>
      <c r="W2520"/>
      <c r="X2520"/>
      <c r="Y2520"/>
    </row>
    <row r="2521" spans="2:25">
      <c r="B2521"/>
      <c r="C2521"/>
      <c r="D2521"/>
      <c r="E2521"/>
      <c r="F2521"/>
      <c r="G2521"/>
      <c r="H2521"/>
      <c r="R2521"/>
      <c r="S2521"/>
      <c r="T2521"/>
      <c r="U2521"/>
      <c r="V2521"/>
      <c r="W2521"/>
      <c r="X2521"/>
      <c r="Y2521"/>
    </row>
    <row r="2522" spans="2:25">
      <c r="B2522"/>
      <c r="C2522"/>
      <c r="D2522"/>
      <c r="E2522"/>
      <c r="F2522"/>
      <c r="G2522"/>
      <c r="H2522"/>
      <c r="R2522"/>
      <c r="S2522"/>
      <c r="T2522"/>
      <c r="U2522"/>
      <c r="V2522"/>
      <c r="W2522"/>
      <c r="X2522"/>
      <c r="Y2522"/>
    </row>
    <row r="2523" spans="2:25">
      <c r="B2523"/>
      <c r="C2523"/>
      <c r="D2523"/>
      <c r="E2523"/>
      <c r="F2523"/>
      <c r="G2523"/>
      <c r="H2523"/>
      <c r="R2523"/>
      <c r="S2523"/>
      <c r="T2523"/>
      <c r="U2523"/>
      <c r="V2523"/>
      <c r="W2523"/>
      <c r="X2523"/>
      <c r="Y2523"/>
    </row>
    <row r="2524" spans="2:25">
      <c r="B2524"/>
      <c r="C2524"/>
      <c r="D2524"/>
      <c r="E2524"/>
      <c r="F2524"/>
      <c r="G2524"/>
      <c r="H2524"/>
      <c r="R2524"/>
      <c r="S2524"/>
      <c r="T2524"/>
      <c r="U2524"/>
      <c r="V2524"/>
      <c r="W2524"/>
      <c r="X2524"/>
      <c r="Y2524"/>
    </row>
    <row r="2525" spans="2:25">
      <c r="B2525"/>
      <c r="C2525"/>
      <c r="D2525"/>
      <c r="E2525"/>
      <c r="F2525"/>
      <c r="G2525"/>
      <c r="H2525"/>
      <c r="R2525"/>
      <c r="S2525"/>
      <c r="T2525"/>
      <c r="U2525"/>
      <c r="V2525"/>
      <c r="W2525"/>
      <c r="X2525"/>
      <c r="Y2525"/>
    </row>
    <row r="2526" spans="2:25">
      <c r="B2526"/>
      <c r="C2526"/>
      <c r="D2526"/>
      <c r="E2526"/>
      <c r="F2526"/>
      <c r="G2526"/>
      <c r="H2526"/>
      <c r="R2526"/>
      <c r="S2526"/>
      <c r="T2526"/>
      <c r="U2526"/>
      <c r="V2526"/>
      <c r="W2526"/>
      <c r="X2526"/>
      <c r="Y2526"/>
    </row>
    <row r="2527" spans="2:25">
      <c r="B2527"/>
      <c r="C2527"/>
      <c r="D2527"/>
      <c r="E2527"/>
      <c r="F2527"/>
      <c r="G2527"/>
      <c r="H2527"/>
      <c r="R2527"/>
      <c r="S2527"/>
      <c r="T2527"/>
      <c r="U2527"/>
      <c r="V2527"/>
      <c r="W2527"/>
      <c r="X2527"/>
      <c r="Y2527"/>
    </row>
    <row r="2528" spans="2:25">
      <c r="B2528"/>
      <c r="C2528"/>
      <c r="D2528"/>
      <c r="E2528"/>
      <c r="F2528"/>
      <c r="G2528"/>
      <c r="H2528"/>
      <c r="R2528"/>
      <c r="S2528"/>
      <c r="T2528"/>
      <c r="U2528"/>
      <c r="V2528"/>
      <c r="W2528"/>
      <c r="X2528"/>
      <c r="Y2528"/>
    </row>
    <row r="2529" spans="2:25">
      <c r="B2529"/>
      <c r="C2529"/>
      <c r="D2529"/>
      <c r="E2529"/>
      <c r="F2529"/>
      <c r="G2529"/>
      <c r="H2529"/>
      <c r="R2529"/>
      <c r="S2529"/>
      <c r="T2529"/>
      <c r="U2529"/>
      <c r="V2529"/>
      <c r="W2529"/>
      <c r="X2529"/>
      <c r="Y2529"/>
    </row>
    <row r="2530" spans="2:25">
      <c r="B2530"/>
      <c r="C2530"/>
      <c r="D2530"/>
      <c r="E2530"/>
      <c r="F2530"/>
      <c r="G2530"/>
      <c r="H2530"/>
      <c r="R2530"/>
      <c r="S2530"/>
      <c r="T2530"/>
      <c r="U2530"/>
      <c r="V2530"/>
      <c r="W2530"/>
      <c r="X2530"/>
      <c r="Y2530"/>
    </row>
    <row r="2531" spans="2:25">
      <c r="B2531"/>
      <c r="C2531"/>
      <c r="D2531"/>
      <c r="E2531"/>
      <c r="F2531"/>
      <c r="G2531"/>
      <c r="H2531"/>
      <c r="R2531"/>
      <c r="S2531"/>
      <c r="T2531"/>
      <c r="U2531"/>
      <c r="V2531"/>
      <c r="W2531"/>
      <c r="X2531"/>
      <c r="Y2531"/>
    </row>
    <row r="2532" spans="2:25">
      <c r="B2532"/>
      <c r="C2532"/>
      <c r="D2532"/>
      <c r="E2532"/>
      <c r="F2532"/>
      <c r="G2532"/>
      <c r="H2532"/>
      <c r="R2532"/>
      <c r="S2532"/>
      <c r="T2532"/>
      <c r="U2532"/>
      <c r="V2532"/>
      <c r="W2532"/>
      <c r="X2532"/>
      <c r="Y2532"/>
    </row>
    <row r="2533" spans="2:25">
      <c r="B2533"/>
      <c r="C2533"/>
      <c r="D2533"/>
      <c r="E2533"/>
      <c r="F2533"/>
      <c r="G2533"/>
      <c r="H2533"/>
      <c r="R2533"/>
      <c r="S2533"/>
      <c r="T2533"/>
      <c r="U2533"/>
      <c r="V2533"/>
      <c r="W2533"/>
      <c r="X2533"/>
      <c r="Y2533"/>
    </row>
    <row r="2534" spans="2:25">
      <c r="B2534"/>
      <c r="C2534"/>
      <c r="D2534"/>
      <c r="E2534"/>
      <c r="F2534"/>
      <c r="G2534"/>
      <c r="H2534"/>
      <c r="R2534"/>
      <c r="S2534"/>
      <c r="T2534"/>
      <c r="U2534"/>
      <c r="V2534"/>
      <c r="W2534"/>
      <c r="X2534"/>
      <c r="Y2534"/>
    </row>
    <row r="2535" spans="2:25">
      <c r="B2535"/>
      <c r="C2535"/>
      <c r="D2535"/>
      <c r="E2535"/>
      <c r="F2535"/>
      <c r="G2535"/>
      <c r="H2535"/>
      <c r="R2535"/>
      <c r="S2535"/>
      <c r="T2535"/>
      <c r="U2535"/>
      <c r="V2535"/>
      <c r="W2535"/>
      <c r="X2535"/>
      <c r="Y2535"/>
    </row>
    <row r="2536" spans="2:25">
      <c r="B2536"/>
      <c r="C2536"/>
      <c r="D2536"/>
      <c r="E2536"/>
      <c r="F2536"/>
      <c r="G2536"/>
      <c r="H2536"/>
      <c r="R2536"/>
      <c r="S2536"/>
      <c r="T2536"/>
      <c r="U2536"/>
      <c r="V2536"/>
      <c r="W2536"/>
      <c r="X2536"/>
      <c r="Y2536"/>
    </row>
    <row r="2537" spans="2:25">
      <c r="B2537"/>
      <c r="C2537"/>
      <c r="D2537"/>
      <c r="E2537"/>
      <c r="F2537"/>
      <c r="G2537"/>
      <c r="H2537"/>
      <c r="R2537"/>
      <c r="S2537"/>
      <c r="T2537"/>
      <c r="U2537"/>
      <c r="V2537"/>
      <c r="W2537"/>
      <c r="X2537"/>
      <c r="Y2537"/>
    </row>
    <row r="2538" spans="2:25">
      <c r="B2538"/>
      <c r="C2538"/>
      <c r="D2538"/>
      <c r="E2538"/>
      <c r="F2538"/>
      <c r="G2538"/>
      <c r="H2538"/>
      <c r="R2538"/>
      <c r="S2538"/>
      <c r="T2538"/>
      <c r="U2538"/>
      <c r="V2538"/>
      <c r="W2538"/>
      <c r="X2538"/>
      <c r="Y2538"/>
    </row>
    <row r="2539" spans="2:25">
      <c r="B2539"/>
      <c r="C2539"/>
      <c r="D2539"/>
      <c r="E2539"/>
      <c r="F2539"/>
      <c r="G2539"/>
      <c r="H2539"/>
      <c r="R2539"/>
      <c r="S2539"/>
      <c r="T2539"/>
      <c r="U2539"/>
      <c r="V2539"/>
      <c r="W2539"/>
      <c r="X2539"/>
      <c r="Y2539"/>
    </row>
    <row r="2540" spans="2:25">
      <c r="B2540"/>
      <c r="C2540"/>
      <c r="D2540"/>
      <c r="E2540"/>
      <c r="F2540"/>
      <c r="G2540"/>
      <c r="H2540"/>
      <c r="R2540"/>
      <c r="S2540"/>
      <c r="T2540"/>
      <c r="U2540"/>
      <c r="V2540"/>
      <c r="W2540"/>
      <c r="X2540"/>
      <c r="Y2540"/>
    </row>
    <row r="2541" spans="2:25">
      <c r="B2541"/>
      <c r="C2541"/>
      <c r="D2541"/>
      <c r="E2541"/>
      <c r="F2541"/>
      <c r="G2541"/>
      <c r="H2541"/>
      <c r="R2541"/>
      <c r="S2541"/>
      <c r="T2541"/>
      <c r="U2541"/>
      <c r="V2541"/>
      <c r="W2541"/>
      <c r="X2541"/>
      <c r="Y2541"/>
    </row>
    <row r="2542" spans="2:25">
      <c r="B2542"/>
      <c r="C2542"/>
      <c r="D2542"/>
      <c r="E2542"/>
      <c r="F2542"/>
      <c r="G2542"/>
      <c r="H2542"/>
      <c r="R2542"/>
      <c r="S2542"/>
      <c r="T2542"/>
      <c r="U2542"/>
      <c r="V2542"/>
      <c r="W2542"/>
      <c r="X2542"/>
      <c r="Y2542"/>
    </row>
    <row r="2543" spans="2:25">
      <c r="B2543"/>
      <c r="C2543"/>
      <c r="D2543"/>
      <c r="E2543"/>
      <c r="F2543"/>
      <c r="G2543"/>
      <c r="H2543"/>
      <c r="R2543"/>
      <c r="S2543"/>
      <c r="T2543"/>
      <c r="U2543"/>
      <c r="V2543"/>
      <c r="W2543"/>
      <c r="X2543"/>
      <c r="Y2543"/>
    </row>
    <row r="2544" spans="2:25">
      <c r="B2544"/>
      <c r="C2544"/>
      <c r="D2544"/>
      <c r="E2544"/>
      <c r="F2544"/>
      <c r="G2544"/>
      <c r="H2544"/>
      <c r="R2544"/>
      <c r="S2544"/>
      <c r="T2544"/>
      <c r="U2544"/>
      <c r="V2544"/>
      <c r="W2544"/>
      <c r="X2544"/>
      <c r="Y2544"/>
    </row>
    <row r="2545" spans="2:25">
      <c r="B2545"/>
      <c r="C2545"/>
      <c r="D2545"/>
      <c r="E2545"/>
      <c r="F2545"/>
      <c r="G2545"/>
      <c r="H2545"/>
      <c r="R2545"/>
      <c r="S2545"/>
      <c r="T2545"/>
      <c r="U2545"/>
      <c r="V2545"/>
      <c r="W2545"/>
      <c r="X2545"/>
      <c r="Y2545"/>
    </row>
    <row r="2546" spans="2:25">
      <c r="B2546"/>
      <c r="C2546"/>
      <c r="D2546"/>
      <c r="E2546"/>
      <c r="F2546"/>
      <c r="G2546"/>
      <c r="H2546"/>
      <c r="R2546"/>
      <c r="S2546"/>
      <c r="T2546"/>
      <c r="U2546"/>
      <c r="V2546"/>
      <c r="W2546"/>
      <c r="X2546"/>
      <c r="Y2546"/>
    </row>
    <row r="2547" spans="2:25">
      <c r="B2547"/>
      <c r="C2547"/>
      <c r="D2547"/>
      <c r="E2547"/>
      <c r="F2547"/>
      <c r="G2547"/>
      <c r="H2547"/>
      <c r="R2547"/>
      <c r="S2547"/>
      <c r="T2547"/>
      <c r="U2547"/>
      <c r="V2547"/>
      <c r="W2547"/>
      <c r="X2547"/>
      <c r="Y2547"/>
    </row>
    <row r="2548" spans="2:25">
      <c r="B2548"/>
      <c r="C2548"/>
      <c r="D2548"/>
      <c r="E2548"/>
      <c r="F2548"/>
      <c r="G2548"/>
      <c r="H2548"/>
      <c r="R2548"/>
      <c r="S2548"/>
      <c r="T2548"/>
      <c r="U2548"/>
      <c r="V2548"/>
      <c r="W2548"/>
      <c r="X2548"/>
      <c r="Y2548"/>
    </row>
    <row r="2549" spans="2:25">
      <c r="B2549"/>
      <c r="C2549"/>
      <c r="D2549"/>
      <c r="E2549"/>
      <c r="F2549"/>
      <c r="G2549"/>
      <c r="H2549"/>
      <c r="R2549"/>
      <c r="S2549"/>
      <c r="T2549"/>
      <c r="U2549"/>
      <c r="V2549"/>
      <c r="W2549"/>
      <c r="X2549"/>
      <c r="Y2549"/>
    </row>
    <row r="2550" spans="2:25">
      <c r="B2550"/>
      <c r="C2550"/>
      <c r="D2550"/>
      <c r="E2550"/>
      <c r="F2550"/>
      <c r="G2550"/>
      <c r="H2550"/>
      <c r="R2550"/>
      <c r="S2550"/>
      <c r="T2550"/>
      <c r="U2550"/>
      <c r="V2550"/>
      <c r="W2550"/>
      <c r="X2550"/>
      <c r="Y2550"/>
    </row>
    <row r="2551" spans="2:25">
      <c r="B2551"/>
      <c r="C2551"/>
      <c r="D2551"/>
      <c r="E2551"/>
      <c r="F2551"/>
      <c r="G2551"/>
      <c r="H2551"/>
      <c r="R2551"/>
      <c r="S2551"/>
      <c r="T2551"/>
      <c r="U2551"/>
      <c r="V2551"/>
      <c r="W2551"/>
      <c r="X2551"/>
      <c r="Y2551"/>
    </row>
    <row r="2552" spans="2:25">
      <c r="B2552"/>
      <c r="C2552"/>
      <c r="D2552"/>
      <c r="E2552"/>
      <c r="F2552"/>
      <c r="G2552"/>
      <c r="H2552"/>
      <c r="R2552"/>
      <c r="S2552"/>
      <c r="T2552"/>
      <c r="U2552"/>
      <c r="V2552"/>
      <c r="W2552"/>
      <c r="X2552"/>
      <c r="Y2552"/>
    </row>
    <row r="2553" spans="2:25">
      <c r="B2553"/>
      <c r="C2553"/>
      <c r="D2553"/>
      <c r="E2553"/>
      <c r="F2553"/>
      <c r="G2553"/>
      <c r="H2553"/>
      <c r="R2553"/>
      <c r="S2553"/>
      <c r="T2553"/>
      <c r="U2553"/>
      <c r="V2553"/>
      <c r="W2553"/>
      <c r="X2553"/>
      <c r="Y2553"/>
    </row>
    <row r="2554" spans="2:25">
      <c r="B2554"/>
      <c r="C2554"/>
      <c r="D2554"/>
      <c r="E2554"/>
      <c r="F2554"/>
      <c r="G2554"/>
      <c r="H2554"/>
      <c r="R2554"/>
      <c r="S2554"/>
      <c r="T2554"/>
      <c r="U2554"/>
      <c r="V2554"/>
      <c r="W2554"/>
      <c r="X2554"/>
      <c r="Y2554"/>
    </row>
    <row r="2555" spans="2:25">
      <c r="B2555"/>
      <c r="C2555"/>
      <c r="D2555"/>
      <c r="E2555"/>
      <c r="F2555"/>
      <c r="G2555"/>
      <c r="H2555"/>
      <c r="R2555"/>
      <c r="S2555"/>
      <c r="T2555"/>
      <c r="U2555"/>
      <c r="V2555"/>
      <c r="W2555"/>
      <c r="X2555"/>
      <c r="Y2555"/>
    </row>
    <row r="2556" spans="2:25">
      <c r="B2556"/>
      <c r="C2556"/>
      <c r="D2556"/>
      <c r="E2556"/>
      <c r="F2556"/>
      <c r="G2556"/>
      <c r="H2556"/>
      <c r="R2556"/>
      <c r="S2556"/>
      <c r="T2556"/>
      <c r="U2556"/>
      <c r="V2556"/>
      <c r="W2556"/>
      <c r="X2556"/>
      <c r="Y2556"/>
    </row>
    <row r="2557" spans="2:25">
      <c r="B2557"/>
      <c r="C2557"/>
      <c r="D2557"/>
      <c r="E2557"/>
      <c r="F2557"/>
      <c r="G2557"/>
      <c r="H2557"/>
      <c r="R2557"/>
      <c r="S2557"/>
      <c r="T2557"/>
      <c r="U2557"/>
      <c r="V2557"/>
      <c r="W2557"/>
      <c r="X2557"/>
      <c r="Y2557"/>
    </row>
    <row r="2558" spans="2:25">
      <c r="B2558"/>
      <c r="C2558"/>
      <c r="D2558"/>
      <c r="E2558"/>
      <c r="F2558"/>
      <c r="G2558"/>
      <c r="H2558"/>
      <c r="R2558"/>
      <c r="S2558"/>
      <c r="T2558"/>
      <c r="U2558"/>
      <c r="V2558"/>
      <c r="W2558"/>
      <c r="X2558"/>
      <c r="Y2558"/>
    </row>
    <row r="2559" spans="2:25">
      <c r="B2559"/>
      <c r="C2559"/>
      <c r="D2559"/>
      <c r="E2559"/>
      <c r="F2559"/>
      <c r="G2559"/>
      <c r="H2559"/>
      <c r="R2559"/>
      <c r="S2559"/>
      <c r="T2559"/>
      <c r="U2559"/>
      <c r="V2559"/>
      <c r="W2559"/>
      <c r="X2559"/>
      <c r="Y2559"/>
    </row>
    <row r="2560" spans="2:25">
      <c r="B2560"/>
      <c r="C2560"/>
      <c r="D2560"/>
      <c r="E2560"/>
      <c r="F2560"/>
      <c r="G2560"/>
      <c r="H2560"/>
      <c r="R2560"/>
      <c r="S2560"/>
      <c r="T2560"/>
      <c r="U2560"/>
      <c r="V2560"/>
      <c r="W2560"/>
      <c r="X2560"/>
      <c r="Y2560"/>
    </row>
    <row r="2561" spans="2:25">
      <c r="B2561"/>
      <c r="C2561"/>
      <c r="D2561"/>
      <c r="E2561"/>
      <c r="F2561"/>
      <c r="G2561"/>
      <c r="H2561"/>
      <c r="R2561"/>
      <c r="S2561"/>
      <c r="T2561"/>
      <c r="U2561"/>
      <c r="V2561"/>
      <c r="W2561"/>
      <c r="X2561"/>
      <c r="Y2561"/>
    </row>
    <row r="2562" spans="2:25">
      <c r="B2562"/>
      <c r="C2562"/>
      <c r="D2562"/>
      <c r="E2562"/>
      <c r="F2562"/>
      <c r="G2562"/>
      <c r="H2562"/>
      <c r="R2562"/>
      <c r="S2562"/>
      <c r="T2562"/>
      <c r="U2562"/>
      <c r="V2562"/>
      <c r="W2562"/>
      <c r="X2562"/>
      <c r="Y2562"/>
    </row>
    <row r="2563" spans="2:25">
      <c r="B2563"/>
      <c r="C2563"/>
      <c r="D2563"/>
      <c r="E2563"/>
      <c r="F2563"/>
      <c r="G2563"/>
      <c r="H2563"/>
      <c r="R2563"/>
      <c r="S2563"/>
      <c r="T2563"/>
      <c r="U2563"/>
      <c r="V2563"/>
      <c r="W2563"/>
      <c r="X2563"/>
      <c r="Y2563"/>
    </row>
    <row r="2564" spans="2:25">
      <c r="B2564"/>
      <c r="C2564"/>
      <c r="D2564"/>
      <c r="E2564"/>
      <c r="F2564"/>
      <c r="G2564"/>
      <c r="H2564"/>
      <c r="R2564"/>
      <c r="S2564"/>
      <c r="T2564"/>
      <c r="U2564"/>
      <c r="V2564"/>
      <c r="W2564"/>
      <c r="X2564"/>
      <c r="Y2564"/>
    </row>
    <row r="2565" spans="2:25">
      <c r="B2565"/>
      <c r="C2565"/>
      <c r="D2565"/>
      <c r="E2565"/>
      <c r="F2565"/>
      <c r="G2565"/>
      <c r="H2565"/>
      <c r="R2565"/>
      <c r="S2565"/>
      <c r="T2565"/>
      <c r="U2565"/>
      <c r="V2565"/>
      <c r="W2565"/>
      <c r="X2565"/>
      <c r="Y2565"/>
    </row>
    <row r="2566" spans="2:25">
      <c r="B2566"/>
      <c r="C2566"/>
      <c r="D2566"/>
      <c r="E2566"/>
      <c r="F2566"/>
      <c r="G2566"/>
      <c r="H2566"/>
      <c r="R2566"/>
      <c r="S2566"/>
      <c r="T2566"/>
      <c r="U2566"/>
      <c r="V2566"/>
      <c r="W2566"/>
      <c r="X2566"/>
      <c r="Y2566"/>
    </row>
    <row r="2567" spans="2:25">
      <c r="B2567"/>
      <c r="C2567"/>
      <c r="D2567"/>
      <c r="E2567"/>
      <c r="F2567"/>
      <c r="G2567"/>
      <c r="H2567"/>
      <c r="R2567"/>
      <c r="S2567"/>
      <c r="T2567"/>
      <c r="U2567"/>
      <c r="V2567"/>
      <c r="W2567"/>
      <c r="X2567"/>
      <c r="Y2567"/>
    </row>
    <row r="2568" spans="2:25">
      <c r="B2568"/>
      <c r="C2568"/>
      <c r="D2568"/>
      <c r="E2568"/>
      <c r="F2568"/>
      <c r="G2568"/>
      <c r="H2568"/>
      <c r="R2568"/>
      <c r="S2568"/>
      <c r="T2568"/>
      <c r="U2568"/>
      <c r="V2568"/>
      <c r="W2568"/>
      <c r="X2568"/>
      <c r="Y2568"/>
    </row>
    <row r="2569" spans="2:25">
      <c r="B2569"/>
      <c r="C2569"/>
      <c r="D2569"/>
      <c r="E2569"/>
      <c r="F2569"/>
      <c r="G2569"/>
      <c r="H2569"/>
      <c r="R2569"/>
      <c r="S2569"/>
      <c r="T2569"/>
      <c r="U2569"/>
      <c r="V2569"/>
      <c r="W2569"/>
      <c r="X2569"/>
      <c r="Y2569"/>
    </row>
    <row r="2570" spans="2:25">
      <c r="B2570"/>
      <c r="C2570"/>
      <c r="D2570"/>
      <c r="E2570"/>
      <c r="F2570"/>
      <c r="G2570"/>
      <c r="H2570"/>
      <c r="R2570"/>
      <c r="S2570"/>
      <c r="T2570"/>
      <c r="U2570"/>
      <c r="V2570"/>
      <c r="W2570"/>
      <c r="X2570"/>
      <c r="Y2570"/>
    </row>
    <row r="2571" spans="2:25">
      <c r="B2571"/>
      <c r="C2571"/>
      <c r="D2571"/>
      <c r="E2571"/>
      <c r="F2571"/>
      <c r="G2571"/>
      <c r="H2571"/>
      <c r="R2571"/>
      <c r="S2571"/>
      <c r="T2571"/>
      <c r="U2571"/>
      <c r="V2571"/>
      <c r="W2571"/>
      <c r="X2571"/>
      <c r="Y2571"/>
    </row>
    <row r="2572" spans="2:25">
      <c r="B2572"/>
      <c r="C2572"/>
      <c r="D2572"/>
      <c r="E2572"/>
      <c r="F2572"/>
      <c r="G2572"/>
      <c r="H2572"/>
      <c r="R2572"/>
      <c r="S2572"/>
      <c r="T2572"/>
      <c r="U2572"/>
      <c r="V2572"/>
      <c r="W2572"/>
      <c r="X2572"/>
      <c r="Y2572"/>
    </row>
    <row r="2573" spans="2:25">
      <c r="B2573"/>
      <c r="C2573"/>
      <c r="D2573"/>
      <c r="E2573"/>
      <c r="F2573"/>
      <c r="G2573"/>
      <c r="H2573"/>
      <c r="R2573"/>
      <c r="S2573"/>
      <c r="T2573"/>
      <c r="U2573"/>
      <c r="V2573"/>
      <c r="W2573"/>
      <c r="X2573"/>
      <c r="Y2573"/>
    </row>
    <row r="2574" spans="2:25">
      <c r="B2574"/>
      <c r="C2574"/>
      <c r="D2574"/>
      <c r="E2574"/>
      <c r="F2574"/>
      <c r="G2574"/>
      <c r="H2574"/>
      <c r="R2574"/>
      <c r="S2574"/>
      <c r="T2574"/>
      <c r="U2574"/>
      <c r="V2574"/>
      <c r="W2574"/>
      <c r="X2574"/>
      <c r="Y2574"/>
    </row>
    <row r="2575" spans="2:25">
      <c r="B2575"/>
      <c r="C2575"/>
      <c r="D2575"/>
      <c r="E2575"/>
      <c r="F2575"/>
      <c r="G2575"/>
      <c r="H2575"/>
      <c r="R2575"/>
      <c r="S2575"/>
      <c r="T2575"/>
      <c r="U2575"/>
      <c r="V2575"/>
      <c r="W2575"/>
      <c r="X2575"/>
      <c r="Y2575"/>
    </row>
    <row r="2576" spans="2:25">
      <c r="B2576"/>
      <c r="C2576"/>
      <c r="D2576"/>
      <c r="E2576"/>
      <c r="F2576"/>
      <c r="G2576"/>
      <c r="H2576"/>
      <c r="R2576"/>
      <c r="S2576"/>
      <c r="T2576"/>
      <c r="U2576"/>
      <c r="V2576"/>
      <c r="W2576"/>
      <c r="X2576"/>
      <c r="Y2576"/>
    </row>
    <row r="2577" spans="2:25">
      <c r="B2577"/>
      <c r="C2577"/>
      <c r="D2577"/>
      <c r="E2577"/>
      <c r="F2577"/>
      <c r="G2577"/>
      <c r="H2577"/>
      <c r="R2577"/>
      <c r="S2577"/>
      <c r="T2577"/>
      <c r="U2577"/>
      <c r="V2577"/>
      <c r="W2577"/>
      <c r="X2577"/>
      <c r="Y2577"/>
    </row>
    <row r="2578" spans="2:25">
      <c r="B2578"/>
      <c r="C2578"/>
      <c r="D2578"/>
      <c r="E2578"/>
      <c r="F2578"/>
      <c r="G2578"/>
      <c r="H2578"/>
      <c r="R2578"/>
      <c r="S2578"/>
      <c r="T2578"/>
      <c r="U2578"/>
      <c r="V2578"/>
      <c r="W2578"/>
      <c r="X2578"/>
      <c r="Y2578"/>
    </row>
    <row r="2579" spans="2:25">
      <c r="B2579"/>
      <c r="C2579"/>
      <c r="D2579"/>
      <c r="E2579"/>
      <c r="F2579"/>
      <c r="G2579"/>
      <c r="H2579"/>
      <c r="R2579"/>
      <c r="S2579"/>
      <c r="T2579"/>
      <c r="U2579"/>
      <c r="V2579"/>
      <c r="W2579"/>
      <c r="X2579"/>
      <c r="Y2579"/>
    </row>
    <row r="2580" spans="2:25">
      <c r="B2580"/>
      <c r="C2580"/>
      <c r="D2580"/>
      <c r="E2580"/>
      <c r="F2580"/>
      <c r="G2580"/>
      <c r="H2580"/>
      <c r="R2580"/>
      <c r="S2580"/>
      <c r="T2580"/>
      <c r="U2580"/>
      <c r="V2580"/>
      <c r="W2580"/>
      <c r="X2580"/>
      <c r="Y2580"/>
    </row>
    <row r="2581" spans="2:25">
      <c r="B2581"/>
      <c r="C2581"/>
      <c r="D2581"/>
      <c r="E2581"/>
      <c r="F2581"/>
      <c r="G2581"/>
      <c r="H2581"/>
      <c r="R2581"/>
      <c r="S2581"/>
      <c r="T2581"/>
      <c r="U2581"/>
      <c r="V2581"/>
      <c r="W2581"/>
      <c r="X2581"/>
      <c r="Y2581"/>
    </row>
    <row r="2582" spans="2:25">
      <c r="B2582"/>
      <c r="C2582"/>
      <c r="D2582"/>
      <c r="E2582"/>
      <c r="F2582"/>
      <c r="G2582"/>
      <c r="H2582"/>
      <c r="R2582"/>
      <c r="S2582"/>
      <c r="T2582"/>
      <c r="U2582"/>
      <c r="V2582"/>
      <c r="W2582"/>
      <c r="X2582"/>
      <c r="Y2582"/>
    </row>
    <row r="2583" spans="2:25">
      <c r="B2583"/>
      <c r="C2583"/>
      <c r="D2583"/>
      <c r="E2583"/>
      <c r="F2583"/>
      <c r="G2583"/>
      <c r="H2583"/>
      <c r="R2583"/>
      <c r="S2583"/>
      <c r="T2583"/>
      <c r="U2583"/>
      <c r="V2583"/>
      <c r="W2583"/>
      <c r="X2583"/>
      <c r="Y2583"/>
    </row>
    <row r="2584" spans="2:25">
      <c r="B2584"/>
      <c r="C2584"/>
      <c r="D2584"/>
      <c r="E2584"/>
      <c r="F2584"/>
      <c r="G2584"/>
      <c r="H2584"/>
      <c r="R2584"/>
      <c r="S2584"/>
      <c r="T2584"/>
      <c r="U2584"/>
      <c r="V2584"/>
      <c r="W2584"/>
      <c r="X2584"/>
      <c r="Y2584"/>
    </row>
    <row r="2585" spans="2:25">
      <c r="B2585"/>
      <c r="C2585"/>
      <c r="D2585"/>
      <c r="E2585"/>
      <c r="F2585"/>
      <c r="G2585"/>
      <c r="H2585"/>
      <c r="R2585"/>
      <c r="S2585"/>
      <c r="T2585"/>
      <c r="U2585"/>
      <c r="V2585"/>
      <c r="W2585"/>
      <c r="X2585"/>
      <c r="Y2585"/>
    </row>
    <row r="2586" spans="2:25">
      <c r="B2586"/>
      <c r="C2586"/>
      <c r="D2586"/>
      <c r="E2586"/>
      <c r="F2586"/>
      <c r="G2586"/>
      <c r="H2586"/>
      <c r="R2586"/>
      <c r="S2586"/>
      <c r="T2586"/>
      <c r="U2586"/>
      <c r="V2586"/>
      <c r="W2586"/>
      <c r="X2586"/>
      <c r="Y2586"/>
    </row>
    <row r="2587" spans="2:25">
      <c r="B2587"/>
      <c r="C2587"/>
      <c r="D2587"/>
      <c r="E2587"/>
      <c r="F2587"/>
      <c r="G2587"/>
      <c r="H2587"/>
      <c r="R2587"/>
      <c r="S2587"/>
      <c r="T2587"/>
      <c r="U2587"/>
      <c r="V2587"/>
      <c r="W2587"/>
      <c r="X2587"/>
      <c r="Y2587"/>
    </row>
    <row r="2588" spans="2:25">
      <c r="B2588"/>
      <c r="C2588"/>
      <c r="D2588"/>
      <c r="E2588"/>
      <c r="F2588"/>
      <c r="G2588"/>
      <c r="H2588"/>
      <c r="R2588"/>
      <c r="S2588"/>
      <c r="T2588"/>
      <c r="U2588"/>
      <c r="V2588"/>
      <c r="W2588"/>
      <c r="X2588"/>
      <c r="Y2588"/>
    </row>
    <row r="2589" spans="2:25">
      <c r="B2589"/>
      <c r="C2589"/>
      <c r="D2589"/>
      <c r="E2589"/>
      <c r="F2589"/>
      <c r="G2589"/>
      <c r="H2589"/>
      <c r="R2589"/>
      <c r="S2589"/>
      <c r="T2589"/>
      <c r="U2589"/>
      <c r="V2589"/>
      <c r="W2589"/>
      <c r="X2589"/>
      <c r="Y2589"/>
    </row>
    <row r="2590" spans="2:25">
      <c r="B2590"/>
      <c r="C2590"/>
      <c r="D2590"/>
      <c r="E2590"/>
      <c r="F2590"/>
      <c r="G2590"/>
      <c r="H2590"/>
      <c r="R2590"/>
      <c r="S2590"/>
      <c r="T2590"/>
      <c r="U2590"/>
      <c r="V2590"/>
      <c r="W2590"/>
      <c r="X2590"/>
      <c r="Y2590"/>
    </row>
    <row r="2591" spans="2:25">
      <c r="B2591"/>
      <c r="C2591"/>
      <c r="D2591"/>
      <c r="E2591"/>
      <c r="F2591"/>
      <c r="G2591"/>
      <c r="H2591"/>
      <c r="R2591"/>
      <c r="S2591"/>
      <c r="T2591"/>
      <c r="U2591"/>
      <c r="V2591"/>
      <c r="W2591"/>
      <c r="X2591"/>
      <c r="Y2591"/>
    </row>
    <row r="2592" spans="2:25">
      <c r="B2592"/>
      <c r="C2592"/>
      <c r="D2592"/>
      <c r="E2592"/>
      <c r="F2592"/>
      <c r="G2592"/>
      <c r="H2592"/>
      <c r="R2592"/>
      <c r="S2592"/>
      <c r="T2592"/>
      <c r="U2592"/>
      <c r="V2592"/>
      <c r="W2592"/>
      <c r="X2592"/>
      <c r="Y2592"/>
    </row>
    <row r="2593" spans="2:25">
      <c r="B2593"/>
      <c r="C2593"/>
      <c r="D2593"/>
      <c r="E2593"/>
      <c r="F2593"/>
      <c r="G2593"/>
      <c r="H2593"/>
      <c r="R2593"/>
      <c r="S2593"/>
      <c r="T2593"/>
      <c r="U2593"/>
      <c r="V2593"/>
      <c r="W2593"/>
      <c r="X2593"/>
      <c r="Y2593"/>
    </row>
    <row r="2594" spans="2:25">
      <c r="B2594"/>
      <c r="C2594"/>
      <c r="D2594"/>
      <c r="E2594"/>
      <c r="F2594"/>
      <c r="G2594"/>
      <c r="H2594"/>
      <c r="R2594"/>
      <c r="S2594"/>
      <c r="T2594"/>
      <c r="U2594"/>
      <c r="V2594"/>
      <c r="W2594"/>
      <c r="X2594"/>
      <c r="Y2594"/>
    </row>
    <row r="2595" spans="2:25">
      <c r="B2595"/>
      <c r="C2595"/>
      <c r="D2595"/>
      <c r="E2595"/>
      <c r="F2595"/>
      <c r="G2595"/>
      <c r="H2595"/>
      <c r="R2595"/>
      <c r="S2595"/>
      <c r="T2595"/>
      <c r="U2595"/>
      <c r="V2595"/>
      <c r="W2595"/>
      <c r="X2595"/>
      <c r="Y2595"/>
    </row>
    <row r="2596" spans="2:25">
      <c r="B2596"/>
      <c r="C2596"/>
      <c r="D2596"/>
      <c r="E2596"/>
      <c r="F2596"/>
      <c r="G2596"/>
      <c r="H2596"/>
      <c r="R2596"/>
      <c r="S2596"/>
      <c r="T2596"/>
      <c r="U2596"/>
      <c r="V2596"/>
      <c r="W2596"/>
      <c r="X2596"/>
      <c r="Y2596"/>
    </row>
    <row r="2597" spans="2:25">
      <c r="B2597"/>
      <c r="C2597"/>
      <c r="D2597"/>
      <c r="E2597"/>
      <c r="F2597"/>
      <c r="G2597"/>
      <c r="H2597"/>
      <c r="R2597"/>
      <c r="S2597"/>
      <c r="T2597"/>
      <c r="U2597"/>
      <c r="V2597"/>
      <c r="W2597"/>
      <c r="X2597"/>
      <c r="Y2597"/>
    </row>
    <row r="2598" spans="2:25">
      <c r="B2598"/>
      <c r="C2598"/>
      <c r="D2598"/>
      <c r="E2598"/>
      <c r="F2598"/>
      <c r="G2598"/>
      <c r="H2598"/>
      <c r="R2598"/>
      <c r="S2598"/>
      <c r="T2598"/>
      <c r="U2598"/>
      <c r="V2598"/>
      <c r="W2598"/>
      <c r="X2598"/>
      <c r="Y2598"/>
    </row>
    <row r="2599" spans="2:25">
      <c r="B2599"/>
      <c r="C2599"/>
      <c r="D2599"/>
      <c r="E2599"/>
      <c r="F2599"/>
      <c r="G2599"/>
      <c r="H2599"/>
      <c r="R2599"/>
      <c r="S2599"/>
      <c r="T2599"/>
      <c r="U2599"/>
      <c r="V2599"/>
      <c r="W2599"/>
      <c r="X2599"/>
      <c r="Y2599"/>
    </row>
    <row r="2600" spans="2:25">
      <c r="B2600"/>
      <c r="C2600"/>
      <c r="D2600"/>
      <c r="E2600"/>
      <c r="F2600"/>
      <c r="G2600"/>
      <c r="H2600"/>
      <c r="R2600"/>
      <c r="S2600"/>
      <c r="T2600"/>
      <c r="U2600"/>
      <c r="V2600"/>
      <c r="W2600"/>
      <c r="X2600"/>
      <c r="Y2600"/>
    </row>
    <row r="2601" spans="2:25">
      <c r="B2601"/>
      <c r="C2601"/>
      <c r="D2601"/>
      <c r="E2601"/>
      <c r="F2601"/>
      <c r="G2601"/>
      <c r="H2601"/>
      <c r="R2601"/>
      <c r="S2601"/>
      <c r="T2601"/>
      <c r="U2601"/>
      <c r="V2601"/>
      <c r="W2601"/>
      <c r="X2601"/>
      <c r="Y2601"/>
    </row>
    <row r="2602" spans="2:25">
      <c r="B2602"/>
      <c r="C2602"/>
      <c r="D2602"/>
      <c r="E2602"/>
      <c r="F2602"/>
      <c r="G2602"/>
      <c r="H2602"/>
      <c r="R2602"/>
      <c r="S2602"/>
      <c r="T2602"/>
      <c r="U2602"/>
      <c r="V2602"/>
      <c r="W2602"/>
      <c r="X2602"/>
      <c r="Y2602"/>
    </row>
    <row r="2603" spans="2:25">
      <c r="B2603"/>
      <c r="C2603"/>
      <c r="D2603"/>
      <c r="E2603"/>
      <c r="F2603"/>
      <c r="G2603"/>
      <c r="H2603"/>
      <c r="R2603"/>
      <c r="S2603"/>
      <c r="T2603"/>
      <c r="U2603"/>
      <c r="V2603"/>
      <c r="W2603"/>
      <c r="X2603"/>
      <c r="Y2603"/>
    </row>
    <row r="2604" spans="2:25">
      <c r="B2604"/>
      <c r="C2604"/>
      <c r="D2604"/>
      <c r="E2604"/>
      <c r="F2604"/>
      <c r="G2604"/>
      <c r="H2604"/>
      <c r="R2604"/>
      <c r="S2604"/>
      <c r="T2604"/>
      <c r="U2604"/>
      <c r="V2604"/>
      <c r="W2604"/>
      <c r="X2604"/>
      <c r="Y2604"/>
    </row>
    <row r="2605" spans="2:25">
      <c r="B2605"/>
      <c r="C2605"/>
      <c r="D2605"/>
      <c r="E2605"/>
      <c r="F2605"/>
      <c r="G2605"/>
      <c r="H2605"/>
      <c r="R2605"/>
      <c r="S2605"/>
      <c r="T2605"/>
      <c r="U2605"/>
      <c r="V2605"/>
      <c r="W2605"/>
      <c r="X2605"/>
      <c r="Y2605"/>
    </row>
    <row r="2606" spans="2:25">
      <c r="B2606"/>
      <c r="C2606"/>
      <c r="D2606"/>
      <c r="E2606"/>
      <c r="F2606"/>
      <c r="G2606"/>
      <c r="H2606"/>
      <c r="R2606"/>
      <c r="S2606"/>
      <c r="T2606"/>
      <c r="U2606"/>
      <c r="V2606"/>
      <c r="W2606"/>
      <c r="X2606"/>
      <c r="Y2606"/>
    </row>
    <row r="2607" spans="2:25">
      <c r="B2607"/>
      <c r="C2607"/>
      <c r="D2607"/>
      <c r="E2607"/>
      <c r="F2607"/>
      <c r="G2607"/>
      <c r="H2607"/>
      <c r="R2607"/>
      <c r="S2607"/>
      <c r="T2607"/>
      <c r="U2607"/>
      <c r="V2607"/>
      <c r="W2607"/>
      <c r="X2607"/>
      <c r="Y2607"/>
    </row>
    <row r="2608" spans="2:25">
      <c r="B2608"/>
      <c r="C2608"/>
      <c r="D2608"/>
      <c r="E2608"/>
      <c r="F2608"/>
      <c r="G2608"/>
      <c r="H2608"/>
      <c r="R2608"/>
      <c r="S2608"/>
      <c r="T2608"/>
      <c r="U2608"/>
      <c r="V2608"/>
      <c r="W2608"/>
      <c r="X2608"/>
      <c r="Y2608"/>
    </row>
    <row r="2609" spans="2:25">
      <c r="B2609"/>
      <c r="C2609"/>
      <c r="D2609"/>
      <c r="E2609"/>
      <c r="F2609"/>
      <c r="G2609"/>
      <c r="H2609"/>
      <c r="R2609"/>
      <c r="S2609"/>
      <c r="T2609"/>
      <c r="U2609"/>
      <c r="V2609"/>
      <c r="W2609"/>
      <c r="X2609"/>
      <c r="Y2609"/>
    </row>
    <row r="2610" spans="2:25">
      <c r="B2610"/>
      <c r="C2610"/>
      <c r="D2610"/>
      <c r="E2610"/>
      <c r="F2610"/>
      <c r="G2610"/>
      <c r="H2610"/>
      <c r="R2610"/>
      <c r="S2610"/>
      <c r="T2610"/>
      <c r="U2610"/>
      <c r="V2610"/>
      <c r="W2610"/>
      <c r="X2610"/>
      <c r="Y2610"/>
    </row>
    <row r="2611" spans="2:25">
      <c r="B2611"/>
      <c r="C2611"/>
      <c r="D2611"/>
      <c r="E2611"/>
      <c r="F2611"/>
      <c r="G2611"/>
      <c r="H2611"/>
      <c r="R2611"/>
      <c r="S2611"/>
      <c r="T2611"/>
      <c r="U2611"/>
      <c r="V2611"/>
      <c r="W2611"/>
      <c r="X2611"/>
      <c r="Y2611"/>
    </row>
    <row r="2612" spans="2:25">
      <c r="B2612"/>
      <c r="C2612"/>
      <c r="D2612"/>
      <c r="E2612"/>
      <c r="F2612"/>
      <c r="G2612"/>
      <c r="H2612"/>
      <c r="R2612"/>
      <c r="S2612"/>
      <c r="T2612"/>
      <c r="U2612"/>
      <c r="V2612"/>
      <c r="W2612"/>
      <c r="X2612"/>
      <c r="Y2612"/>
    </row>
    <row r="2613" spans="2:25">
      <c r="B2613"/>
      <c r="C2613"/>
      <c r="D2613"/>
      <c r="E2613"/>
      <c r="F2613"/>
      <c r="G2613"/>
      <c r="H2613"/>
      <c r="R2613"/>
      <c r="S2613"/>
      <c r="T2613"/>
      <c r="U2613"/>
      <c r="V2613"/>
      <c r="W2613"/>
      <c r="X2613"/>
      <c r="Y2613"/>
    </row>
    <row r="2614" spans="2:25">
      <c r="B2614"/>
      <c r="C2614"/>
      <c r="D2614"/>
      <c r="E2614"/>
      <c r="F2614"/>
      <c r="G2614"/>
      <c r="H2614"/>
      <c r="R2614"/>
      <c r="S2614"/>
      <c r="T2614"/>
      <c r="U2614"/>
      <c r="V2614"/>
      <c r="W2614"/>
      <c r="X2614"/>
      <c r="Y2614"/>
    </row>
    <row r="2615" spans="2:25">
      <c r="B2615"/>
      <c r="C2615"/>
      <c r="D2615"/>
      <c r="E2615"/>
      <c r="F2615"/>
      <c r="G2615"/>
      <c r="H2615"/>
      <c r="R2615"/>
      <c r="S2615"/>
      <c r="T2615"/>
      <c r="U2615"/>
      <c r="V2615"/>
      <c r="W2615"/>
      <c r="X2615"/>
      <c r="Y2615"/>
    </row>
    <row r="2616" spans="2:25">
      <c r="B2616"/>
      <c r="C2616"/>
      <c r="D2616"/>
      <c r="E2616"/>
      <c r="F2616"/>
      <c r="G2616"/>
      <c r="H2616"/>
      <c r="R2616"/>
      <c r="S2616"/>
      <c r="T2616"/>
      <c r="U2616"/>
      <c r="V2616"/>
      <c r="W2616"/>
      <c r="X2616"/>
      <c r="Y2616"/>
    </row>
    <row r="2617" spans="2:25">
      <c r="B2617"/>
      <c r="C2617"/>
      <c r="D2617"/>
      <c r="E2617"/>
      <c r="F2617"/>
      <c r="G2617"/>
      <c r="H2617"/>
      <c r="R2617"/>
      <c r="S2617"/>
      <c r="T2617"/>
      <c r="U2617"/>
      <c r="V2617"/>
      <c r="W2617"/>
      <c r="X2617"/>
      <c r="Y2617"/>
    </row>
    <row r="2618" spans="2:25">
      <c r="B2618"/>
      <c r="C2618"/>
      <c r="D2618"/>
      <c r="E2618"/>
      <c r="F2618"/>
      <c r="G2618"/>
      <c r="H2618"/>
      <c r="R2618"/>
      <c r="S2618"/>
      <c r="T2618"/>
      <c r="U2618"/>
      <c r="V2618"/>
      <c r="W2618"/>
      <c r="X2618"/>
      <c r="Y2618"/>
    </row>
    <row r="2619" spans="2:25">
      <c r="B2619"/>
      <c r="C2619"/>
      <c r="D2619"/>
      <c r="E2619"/>
      <c r="F2619"/>
      <c r="G2619"/>
      <c r="H2619"/>
      <c r="R2619"/>
      <c r="S2619"/>
      <c r="T2619"/>
      <c r="U2619"/>
      <c r="V2619"/>
      <c r="W2619"/>
      <c r="X2619"/>
      <c r="Y2619"/>
    </row>
    <row r="2620" spans="2:25">
      <c r="B2620"/>
      <c r="C2620"/>
      <c r="D2620"/>
      <c r="E2620"/>
      <c r="F2620"/>
      <c r="G2620"/>
      <c r="H2620"/>
      <c r="R2620"/>
      <c r="S2620"/>
      <c r="T2620"/>
      <c r="U2620"/>
      <c r="V2620"/>
      <c r="W2620"/>
      <c r="X2620"/>
      <c r="Y2620"/>
    </row>
    <row r="2621" spans="2:25">
      <c r="B2621"/>
      <c r="C2621"/>
      <c r="D2621"/>
      <c r="E2621"/>
      <c r="F2621"/>
      <c r="G2621"/>
      <c r="H2621"/>
      <c r="R2621"/>
      <c r="S2621"/>
      <c r="T2621"/>
      <c r="U2621"/>
      <c r="V2621"/>
      <c r="W2621"/>
      <c r="X2621"/>
      <c r="Y2621"/>
    </row>
    <row r="2622" spans="2:25">
      <c r="B2622"/>
      <c r="C2622"/>
      <c r="D2622"/>
      <c r="E2622"/>
      <c r="F2622"/>
      <c r="G2622"/>
      <c r="H2622"/>
      <c r="R2622"/>
      <c r="S2622"/>
      <c r="T2622"/>
      <c r="U2622"/>
      <c r="V2622"/>
      <c r="W2622"/>
      <c r="X2622"/>
      <c r="Y2622"/>
    </row>
    <row r="2623" spans="2:25">
      <c r="B2623"/>
      <c r="C2623"/>
      <c r="D2623"/>
      <c r="E2623"/>
      <c r="F2623"/>
      <c r="G2623"/>
      <c r="H2623"/>
      <c r="R2623"/>
      <c r="S2623"/>
      <c r="T2623"/>
      <c r="U2623"/>
      <c r="V2623"/>
      <c r="W2623"/>
      <c r="X2623"/>
      <c r="Y2623"/>
    </row>
    <row r="2624" spans="2:25">
      <c r="B2624"/>
      <c r="C2624"/>
      <c r="D2624"/>
      <c r="E2624"/>
      <c r="F2624"/>
      <c r="G2624"/>
      <c r="H2624"/>
      <c r="R2624"/>
      <c r="S2624"/>
      <c r="T2624"/>
      <c r="U2624"/>
      <c r="V2624"/>
      <c r="W2624"/>
      <c r="X2624"/>
      <c r="Y2624"/>
    </row>
    <row r="2625" spans="2:25">
      <c r="B2625"/>
      <c r="C2625"/>
      <c r="D2625"/>
      <c r="E2625"/>
      <c r="F2625"/>
      <c r="G2625"/>
      <c r="H2625"/>
      <c r="R2625"/>
      <c r="S2625"/>
      <c r="T2625"/>
      <c r="U2625"/>
      <c r="V2625"/>
      <c r="W2625"/>
      <c r="X2625"/>
      <c r="Y2625"/>
    </row>
    <row r="2626" spans="2:25">
      <c r="B2626"/>
      <c r="C2626"/>
      <c r="D2626"/>
      <c r="E2626"/>
      <c r="F2626"/>
      <c r="G2626"/>
      <c r="H2626"/>
      <c r="R2626"/>
      <c r="S2626"/>
      <c r="T2626"/>
      <c r="U2626"/>
      <c r="V2626"/>
      <c r="W2626"/>
      <c r="X2626"/>
      <c r="Y2626"/>
    </row>
    <row r="2627" spans="2:25">
      <c r="B2627"/>
      <c r="C2627"/>
      <c r="D2627"/>
      <c r="E2627"/>
      <c r="F2627"/>
      <c r="G2627"/>
      <c r="H2627"/>
      <c r="R2627"/>
      <c r="S2627"/>
      <c r="T2627"/>
      <c r="U2627"/>
      <c r="V2627"/>
      <c r="W2627"/>
      <c r="X2627"/>
      <c r="Y2627"/>
    </row>
    <row r="2628" spans="2:25">
      <c r="B2628"/>
      <c r="C2628"/>
      <c r="D2628"/>
      <c r="E2628"/>
      <c r="F2628"/>
      <c r="G2628"/>
      <c r="H2628"/>
      <c r="R2628"/>
      <c r="S2628"/>
      <c r="T2628"/>
      <c r="U2628"/>
      <c r="V2628"/>
      <c r="W2628"/>
      <c r="X2628"/>
      <c r="Y2628"/>
    </row>
    <row r="2629" spans="2:25">
      <c r="B2629"/>
      <c r="C2629"/>
      <c r="D2629"/>
      <c r="E2629"/>
      <c r="F2629"/>
      <c r="G2629"/>
      <c r="H2629"/>
      <c r="R2629"/>
      <c r="S2629"/>
      <c r="T2629"/>
      <c r="U2629"/>
      <c r="V2629"/>
      <c r="W2629"/>
      <c r="X2629"/>
      <c r="Y2629"/>
    </row>
    <row r="2630" spans="2:25">
      <c r="B2630"/>
      <c r="C2630"/>
      <c r="D2630"/>
      <c r="E2630"/>
      <c r="F2630"/>
      <c r="G2630"/>
      <c r="H2630"/>
      <c r="R2630"/>
      <c r="S2630"/>
      <c r="T2630"/>
      <c r="U2630"/>
      <c r="V2630"/>
      <c r="W2630"/>
      <c r="X2630"/>
      <c r="Y2630"/>
    </row>
    <row r="2631" spans="2:25">
      <c r="B2631"/>
      <c r="C2631"/>
      <c r="D2631"/>
      <c r="E2631"/>
      <c r="F2631"/>
      <c r="G2631"/>
      <c r="H2631"/>
      <c r="R2631"/>
      <c r="S2631"/>
      <c r="T2631"/>
      <c r="U2631"/>
      <c r="V2631"/>
      <c r="W2631"/>
      <c r="X2631"/>
      <c r="Y2631"/>
    </row>
    <row r="2632" spans="2:25">
      <c r="B2632"/>
      <c r="C2632"/>
      <c r="D2632"/>
      <c r="E2632"/>
      <c r="F2632"/>
      <c r="G2632"/>
      <c r="H2632"/>
      <c r="R2632"/>
      <c r="S2632"/>
      <c r="T2632"/>
      <c r="U2632"/>
      <c r="V2632"/>
      <c r="W2632"/>
      <c r="X2632"/>
      <c r="Y2632"/>
    </row>
    <row r="2633" spans="2:25">
      <c r="B2633"/>
      <c r="C2633"/>
      <c r="D2633"/>
      <c r="E2633"/>
      <c r="F2633"/>
      <c r="G2633"/>
      <c r="H2633"/>
      <c r="R2633"/>
      <c r="S2633"/>
      <c r="T2633"/>
      <c r="U2633"/>
      <c r="V2633"/>
      <c r="W2633"/>
      <c r="X2633"/>
      <c r="Y2633"/>
    </row>
    <row r="2634" spans="2:25">
      <c r="B2634"/>
      <c r="C2634"/>
      <c r="D2634"/>
      <c r="E2634"/>
      <c r="F2634"/>
      <c r="G2634"/>
      <c r="H2634"/>
      <c r="R2634"/>
      <c r="S2634"/>
      <c r="T2634"/>
      <c r="U2634"/>
      <c r="V2634"/>
      <c r="W2634"/>
      <c r="X2634"/>
      <c r="Y2634"/>
    </row>
    <row r="2635" spans="2:25">
      <c r="B2635"/>
      <c r="C2635"/>
      <c r="D2635"/>
      <c r="E2635"/>
      <c r="F2635"/>
      <c r="G2635"/>
      <c r="H2635"/>
      <c r="R2635"/>
      <c r="S2635"/>
      <c r="T2635"/>
      <c r="U2635"/>
      <c r="V2635"/>
      <c r="W2635"/>
      <c r="X2635"/>
      <c r="Y2635"/>
    </row>
    <row r="2636" spans="2:25">
      <c r="B2636"/>
      <c r="C2636"/>
      <c r="D2636"/>
      <c r="E2636"/>
      <c r="F2636"/>
      <c r="G2636"/>
      <c r="H2636"/>
      <c r="R2636"/>
      <c r="S2636"/>
      <c r="T2636"/>
      <c r="U2636"/>
      <c r="V2636"/>
      <c r="W2636"/>
      <c r="X2636"/>
      <c r="Y2636"/>
    </row>
    <row r="2637" spans="2:25">
      <c r="B2637"/>
      <c r="C2637"/>
      <c r="D2637"/>
      <c r="E2637"/>
      <c r="F2637"/>
      <c r="G2637"/>
      <c r="H2637"/>
      <c r="R2637"/>
      <c r="S2637"/>
      <c r="T2637"/>
      <c r="U2637"/>
      <c r="V2637"/>
      <c r="W2637"/>
      <c r="X2637"/>
      <c r="Y2637"/>
    </row>
    <row r="2638" spans="2:25">
      <c r="B2638"/>
      <c r="C2638"/>
      <c r="D2638"/>
      <c r="E2638"/>
      <c r="F2638"/>
      <c r="G2638"/>
      <c r="H2638"/>
      <c r="R2638"/>
      <c r="S2638"/>
      <c r="T2638"/>
      <c r="U2638"/>
      <c r="V2638"/>
      <c r="W2638"/>
      <c r="X2638"/>
      <c r="Y2638"/>
    </row>
    <row r="2639" spans="2:25">
      <c r="B2639"/>
      <c r="C2639"/>
      <c r="D2639"/>
      <c r="E2639"/>
      <c r="F2639"/>
      <c r="G2639"/>
      <c r="H2639"/>
      <c r="R2639"/>
      <c r="S2639"/>
      <c r="T2639"/>
      <c r="U2639"/>
      <c r="V2639"/>
      <c r="W2639"/>
      <c r="X2639"/>
      <c r="Y2639"/>
    </row>
    <row r="2640" spans="2:25">
      <c r="B2640"/>
      <c r="C2640"/>
      <c r="D2640"/>
      <c r="E2640"/>
      <c r="F2640"/>
      <c r="G2640"/>
      <c r="H2640"/>
      <c r="R2640"/>
      <c r="S2640"/>
      <c r="T2640"/>
      <c r="U2640"/>
      <c r="V2640"/>
      <c r="W2640"/>
      <c r="X2640"/>
      <c r="Y2640"/>
    </row>
    <row r="2641" spans="2:25">
      <c r="B2641"/>
      <c r="C2641"/>
      <c r="D2641"/>
      <c r="E2641"/>
      <c r="F2641"/>
      <c r="G2641"/>
      <c r="H2641"/>
      <c r="R2641"/>
      <c r="S2641"/>
      <c r="T2641"/>
      <c r="U2641"/>
      <c r="V2641"/>
      <c r="W2641"/>
      <c r="X2641"/>
      <c r="Y2641"/>
    </row>
    <row r="2642" spans="2:25">
      <c r="B2642"/>
      <c r="C2642"/>
      <c r="D2642"/>
      <c r="E2642"/>
      <c r="F2642"/>
      <c r="G2642"/>
      <c r="H2642"/>
      <c r="R2642"/>
      <c r="S2642"/>
      <c r="T2642"/>
      <c r="U2642"/>
      <c r="V2642"/>
      <c r="W2642"/>
      <c r="X2642"/>
      <c r="Y2642"/>
    </row>
    <row r="2643" spans="2:25">
      <c r="B2643"/>
      <c r="C2643"/>
      <c r="D2643"/>
      <c r="E2643"/>
      <c r="F2643"/>
      <c r="G2643"/>
      <c r="H2643"/>
      <c r="R2643"/>
      <c r="S2643"/>
      <c r="T2643"/>
      <c r="U2643"/>
      <c r="V2643"/>
      <c r="W2643"/>
      <c r="X2643"/>
      <c r="Y2643"/>
    </row>
    <row r="2644" spans="2:25">
      <c r="B2644"/>
      <c r="C2644"/>
      <c r="D2644"/>
      <c r="E2644"/>
      <c r="F2644"/>
      <c r="G2644"/>
      <c r="H2644"/>
      <c r="R2644"/>
      <c r="S2644"/>
      <c r="T2644"/>
      <c r="U2644"/>
      <c r="V2644"/>
      <c r="W2644"/>
      <c r="X2644"/>
      <c r="Y2644"/>
    </row>
    <row r="2645" spans="2:25">
      <c r="B2645"/>
      <c r="C2645"/>
      <c r="D2645"/>
      <c r="E2645"/>
      <c r="F2645"/>
      <c r="G2645"/>
      <c r="H2645"/>
      <c r="R2645"/>
      <c r="S2645"/>
      <c r="T2645"/>
      <c r="U2645"/>
      <c r="V2645"/>
      <c r="W2645"/>
      <c r="X2645"/>
      <c r="Y2645"/>
    </row>
    <row r="2646" spans="2:25">
      <c r="B2646"/>
      <c r="C2646"/>
      <c r="D2646"/>
      <c r="E2646"/>
      <c r="F2646"/>
      <c r="G2646"/>
      <c r="H2646"/>
      <c r="R2646"/>
      <c r="S2646"/>
      <c r="T2646"/>
      <c r="U2646"/>
      <c r="V2646"/>
      <c r="W2646"/>
      <c r="X2646"/>
      <c r="Y2646"/>
    </row>
    <row r="2647" spans="2:25">
      <c r="B2647"/>
      <c r="C2647"/>
      <c r="D2647"/>
      <c r="E2647"/>
      <c r="F2647"/>
      <c r="G2647"/>
      <c r="H2647"/>
      <c r="R2647"/>
      <c r="S2647"/>
      <c r="T2647"/>
      <c r="U2647"/>
      <c r="V2647"/>
      <c r="W2647"/>
      <c r="X2647"/>
      <c r="Y2647"/>
    </row>
    <row r="2648" spans="2:25">
      <c r="B2648"/>
      <c r="C2648"/>
      <c r="D2648"/>
      <c r="E2648"/>
      <c r="F2648"/>
      <c r="G2648"/>
      <c r="H2648"/>
      <c r="R2648"/>
      <c r="S2648"/>
      <c r="T2648"/>
      <c r="U2648"/>
      <c r="V2648"/>
      <c r="W2648"/>
      <c r="X2648"/>
      <c r="Y2648"/>
    </row>
    <row r="2649" spans="2:25">
      <c r="B2649"/>
      <c r="C2649"/>
      <c r="D2649"/>
      <c r="E2649"/>
      <c r="F2649"/>
      <c r="G2649"/>
      <c r="H2649"/>
      <c r="R2649"/>
      <c r="S2649"/>
      <c r="T2649"/>
      <c r="U2649"/>
      <c r="V2649"/>
      <c r="W2649"/>
      <c r="X2649"/>
      <c r="Y2649"/>
    </row>
    <row r="2650" spans="2:25">
      <c r="B2650"/>
      <c r="C2650"/>
      <c r="D2650"/>
      <c r="E2650"/>
      <c r="F2650"/>
      <c r="G2650"/>
      <c r="H2650"/>
      <c r="R2650"/>
      <c r="S2650"/>
      <c r="T2650"/>
      <c r="U2650"/>
      <c r="V2650"/>
      <c r="W2650"/>
      <c r="X2650"/>
      <c r="Y2650"/>
    </row>
    <row r="2651" spans="2:25">
      <c r="B2651"/>
      <c r="C2651"/>
      <c r="D2651"/>
      <c r="E2651"/>
      <c r="F2651"/>
      <c r="G2651"/>
      <c r="H2651"/>
      <c r="R2651"/>
      <c r="S2651"/>
      <c r="T2651"/>
      <c r="U2651"/>
      <c r="V2651"/>
      <c r="W2651"/>
      <c r="X2651"/>
      <c r="Y2651"/>
    </row>
    <row r="2652" spans="2:25">
      <c r="B2652"/>
      <c r="C2652"/>
      <c r="D2652"/>
      <c r="E2652"/>
      <c r="F2652"/>
      <c r="G2652"/>
      <c r="H2652"/>
      <c r="R2652"/>
      <c r="S2652"/>
      <c r="T2652"/>
      <c r="U2652"/>
      <c r="V2652"/>
      <c r="W2652"/>
      <c r="X2652"/>
      <c r="Y2652"/>
    </row>
    <row r="2653" spans="2:25">
      <c r="B2653"/>
      <c r="C2653"/>
      <c r="D2653"/>
      <c r="E2653"/>
      <c r="F2653"/>
      <c r="G2653"/>
      <c r="H2653"/>
      <c r="R2653"/>
      <c r="S2653"/>
      <c r="T2653"/>
      <c r="U2653"/>
      <c r="V2653"/>
      <c r="W2653"/>
      <c r="X2653"/>
      <c r="Y2653"/>
    </row>
    <row r="2654" spans="2:25">
      <c r="B2654"/>
      <c r="C2654"/>
      <c r="D2654"/>
      <c r="E2654"/>
      <c r="F2654"/>
      <c r="G2654"/>
      <c r="H2654"/>
      <c r="R2654"/>
      <c r="S2654"/>
      <c r="T2654"/>
      <c r="U2654"/>
      <c r="V2654"/>
      <c r="W2654"/>
      <c r="X2654"/>
      <c r="Y2654"/>
    </row>
    <row r="2655" spans="2:25">
      <c r="B2655"/>
      <c r="C2655"/>
      <c r="D2655"/>
      <c r="E2655"/>
      <c r="F2655"/>
      <c r="G2655"/>
      <c r="H2655"/>
      <c r="R2655"/>
      <c r="S2655"/>
      <c r="T2655"/>
      <c r="U2655"/>
      <c r="V2655"/>
      <c r="W2655"/>
      <c r="X2655"/>
      <c r="Y2655"/>
    </row>
    <row r="2656" spans="2:25">
      <c r="B2656"/>
      <c r="C2656"/>
      <c r="D2656"/>
      <c r="E2656"/>
      <c r="F2656"/>
      <c r="G2656"/>
      <c r="H2656"/>
      <c r="R2656"/>
      <c r="S2656"/>
      <c r="T2656"/>
      <c r="U2656"/>
      <c r="V2656"/>
      <c r="W2656"/>
      <c r="X2656"/>
      <c r="Y2656"/>
    </row>
    <row r="2657" spans="2:25">
      <c r="B2657"/>
      <c r="C2657"/>
      <c r="D2657"/>
      <c r="E2657"/>
      <c r="F2657"/>
      <c r="G2657"/>
      <c r="H2657"/>
      <c r="R2657"/>
      <c r="S2657"/>
      <c r="T2657"/>
      <c r="U2657"/>
      <c r="V2657"/>
      <c r="W2657"/>
      <c r="X2657"/>
      <c r="Y2657"/>
    </row>
    <row r="2658" spans="2:25">
      <c r="B2658"/>
      <c r="C2658"/>
      <c r="D2658"/>
      <c r="E2658"/>
      <c r="F2658"/>
      <c r="G2658"/>
      <c r="H2658"/>
      <c r="R2658"/>
      <c r="S2658"/>
      <c r="T2658"/>
      <c r="U2658"/>
      <c r="V2658"/>
      <c r="W2658"/>
      <c r="X2658"/>
      <c r="Y2658"/>
    </row>
    <row r="2659" spans="2:25">
      <c r="B2659"/>
      <c r="C2659"/>
      <c r="D2659"/>
      <c r="E2659"/>
      <c r="F2659"/>
      <c r="G2659"/>
      <c r="H2659"/>
      <c r="R2659"/>
      <c r="S2659"/>
      <c r="T2659"/>
      <c r="U2659"/>
      <c r="V2659"/>
      <c r="W2659"/>
      <c r="X2659"/>
      <c r="Y2659"/>
    </row>
    <row r="2660" spans="2:25">
      <c r="B2660"/>
      <c r="C2660"/>
      <c r="D2660"/>
      <c r="E2660"/>
      <c r="F2660"/>
      <c r="G2660"/>
      <c r="H2660"/>
      <c r="R2660"/>
      <c r="S2660"/>
      <c r="T2660"/>
      <c r="U2660"/>
      <c r="V2660"/>
      <c r="W2660"/>
      <c r="X2660"/>
      <c r="Y2660"/>
    </row>
    <row r="2661" spans="2:25">
      <c r="B2661"/>
      <c r="C2661"/>
      <c r="D2661"/>
      <c r="E2661"/>
      <c r="F2661"/>
      <c r="G2661"/>
      <c r="H2661"/>
      <c r="R2661"/>
      <c r="S2661"/>
      <c r="T2661"/>
      <c r="U2661"/>
      <c r="V2661"/>
      <c r="W2661"/>
      <c r="X2661"/>
      <c r="Y2661"/>
    </row>
    <row r="2662" spans="2:25">
      <c r="B2662"/>
      <c r="C2662"/>
      <c r="D2662"/>
      <c r="E2662"/>
      <c r="F2662"/>
      <c r="G2662"/>
      <c r="H2662"/>
      <c r="R2662"/>
      <c r="S2662"/>
      <c r="T2662"/>
      <c r="U2662"/>
      <c r="V2662"/>
      <c r="W2662"/>
      <c r="X2662"/>
      <c r="Y2662"/>
    </row>
    <row r="2663" spans="2:25">
      <c r="B2663"/>
      <c r="C2663"/>
      <c r="D2663"/>
      <c r="E2663"/>
      <c r="F2663"/>
      <c r="G2663"/>
      <c r="H2663"/>
      <c r="R2663"/>
      <c r="S2663"/>
      <c r="T2663"/>
      <c r="U2663"/>
      <c r="V2663"/>
      <c r="W2663"/>
      <c r="X2663"/>
      <c r="Y2663"/>
    </row>
    <row r="2664" spans="2:25">
      <c r="B2664"/>
      <c r="C2664"/>
      <c r="D2664"/>
      <c r="E2664"/>
      <c r="F2664"/>
      <c r="G2664"/>
      <c r="H2664"/>
      <c r="R2664"/>
      <c r="S2664"/>
      <c r="T2664"/>
      <c r="U2664"/>
      <c r="V2664"/>
      <c r="W2664"/>
      <c r="X2664"/>
      <c r="Y2664"/>
    </row>
    <row r="2665" spans="2:25">
      <c r="B2665"/>
      <c r="C2665"/>
      <c r="D2665"/>
      <c r="E2665"/>
      <c r="F2665"/>
      <c r="G2665"/>
      <c r="H2665"/>
      <c r="R2665"/>
      <c r="S2665"/>
      <c r="T2665"/>
      <c r="U2665"/>
      <c r="V2665"/>
      <c r="W2665"/>
      <c r="X2665"/>
      <c r="Y2665"/>
    </row>
    <row r="2666" spans="2:25">
      <c r="B2666"/>
      <c r="C2666"/>
      <c r="D2666"/>
      <c r="E2666"/>
      <c r="F2666"/>
      <c r="G2666"/>
      <c r="H2666"/>
      <c r="R2666"/>
      <c r="S2666"/>
      <c r="T2666"/>
      <c r="U2666"/>
      <c r="V2666"/>
      <c r="W2666"/>
      <c r="X2666"/>
      <c r="Y2666"/>
    </row>
    <row r="2667" spans="2:25">
      <c r="B2667"/>
      <c r="C2667"/>
      <c r="D2667"/>
      <c r="E2667"/>
      <c r="F2667"/>
      <c r="G2667"/>
      <c r="H2667"/>
      <c r="R2667"/>
      <c r="S2667"/>
      <c r="T2667"/>
      <c r="U2667"/>
      <c r="V2667"/>
      <c r="W2667"/>
      <c r="X2667"/>
      <c r="Y2667"/>
    </row>
    <row r="2668" spans="2:25">
      <c r="B2668"/>
      <c r="C2668"/>
      <c r="D2668"/>
      <c r="E2668"/>
      <c r="F2668"/>
      <c r="G2668"/>
      <c r="H2668"/>
      <c r="R2668"/>
      <c r="S2668"/>
      <c r="T2668"/>
      <c r="U2668"/>
      <c r="V2668"/>
      <c r="W2668"/>
      <c r="X2668"/>
      <c r="Y2668"/>
    </row>
    <row r="2669" spans="2:25">
      <c r="B2669"/>
      <c r="C2669"/>
      <c r="D2669"/>
      <c r="E2669"/>
      <c r="F2669"/>
      <c r="G2669"/>
      <c r="H2669"/>
      <c r="R2669"/>
      <c r="S2669"/>
      <c r="T2669"/>
      <c r="U2669"/>
      <c r="V2669"/>
      <c r="W2669"/>
      <c r="X2669"/>
      <c r="Y2669"/>
    </row>
    <row r="2670" spans="2:25">
      <c r="B2670"/>
      <c r="C2670"/>
      <c r="D2670"/>
      <c r="E2670"/>
      <c r="F2670"/>
      <c r="G2670"/>
      <c r="H2670"/>
      <c r="R2670"/>
      <c r="S2670"/>
      <c r="T2670"/>
      <c r="U2670"/>
      <c r="V2670"/>
      <c r="W2670"/>
      <c r="X2670"/>
      <c r="Y2670"/>
    </row>
    <row r="2671" spans="2:25">
      <c r="B2671"/>
      <c r="C2671"/>
      <c r="D2671"/>
      <c r="E2671"/>
      <c r="F2671"/>
      <c r="G2671"/>
      <c r="H2671"/>
      <c r="R2671"/>
      <c r="S2671"/>
      <c r="T2671"/>
      <c r="U2671"/>
      <c r="V2671"/>
      <c r="W2671"/>
      <c r="X2671"/>
      <c r="Y2671"/>
    </row>
    <row r="2672" spans="2:25">
      <c r="B2672"/>
      <c r="C2672"/>
      <c r="D2672"/>
      <c r="E2672"/>
      <c r="F2672"/>
      <c r="G2672"/>
      <c r="H2672"/>
      <c r="R2672"/>
      <c r="S2672"/>
      <c r="T2672"/>
      <c r="U2672"/>
      <c r="V2672"/>
      <c r="W2672"/>
      <c r="X2672"/>
      <c r="Y2672"/>
    </row>
    <row r="2673" spans="2:25">
      <c r="B2673"/>
      <c r="C2673"/>
      <c r="D2673"/>
      <c r="E2673"/>
      <c r="F2673"/>
      <c r="G2673"/>
      <c r="H2673"/>
      <c r="R2673"/>
      <c r="S2673"/>
      <c r="T2673"/>
      <c r="U2673"/>
      <c r="V2673"/>
      <c r="W2673"/>
      <c r="X2673"/>
      <c r="Y2673"/>
    </row>
    <row r="2674" spans="2:25">
      <c r="B2674"/>
      <c r="C2674"/>
      <c r="D2674"/>
      <c r="E2674"/>
      <c r="F2674"/>
      <c r="G2674"/>
      <c r="H2674"/>
      <c r="R2674"/>
      <c r="S2674"/>
      <c r="T2674"/>
      <c r="U2674"/>
      <c r="V2674"/>
      <c r="W2674"/>
      <c r="X2674"/>
      <c r="Y2674"/>
    </row>
    <row r="2675" spans="2:25">
      <c r="B2675"/>
      <c r="C2675"/>
      <c r="D2675"/>
      <c r="E2675"/>
      <c r="F2675"/>
      <c r="G2675"/>
      <c r="H2675"/>
      <c r="R2675"/>
      <c r="S2675"/>
      <c r="T2675"/>
      <c r="U2675"/>
      <c r="V2675"/>
      <c r="W2675"/>
      <c r="X2675"/>
      <c r="Y2675"/>
    </row>
    <row r="2676" spans="2:25">
      <c r="B2676"/>
      <c r="C2676"/>
      <c r="D2676"/>
      <c r="E2676"/>
      <c r="F2676"/>
      <c r="G2676"/>
      <c r="H2676"/>
      <c r="R2676"/>
      <c r="S2676"/>
      <c r="T2676"/>
      <c r="U2676"/>
      <c r="V2676"/>
      <c r="W2676"/>
      <c r="X2676"/>
      <c r="Y2676"/>
    </row>
    <row r="2677" spans="2:25">
      <c r="B2677"/>
      <c r="C2677"/>
      <c r="D2677"/>
      <c r="E2677"/>
      <c r="F2677"/>
      <c r="G2677"/>
      <c r="H2677"/>
      <c r="R2677"/>
      <c r="S2677"/>
      <c r="T2677"/>
      <c r="U2677"/>
      <c r="V2677"/>
      <c r="W2677"/>
      <c r="X2677"/>
      <c r="Y2677"/>
    </row>
    <row r="2678" spans="2:25">
      <c r="B2678"/>
      <c r="C2678"/>
      <c r="D2678"/>
      <c r="E2678"/>
      <c r="F2678"/>
      <c r="G2678"/>
      <c r="H2678"/>
      <c r="R2678"/>
      <c r="S2678"/>
      <c r="T2678"/>
      <c r="U2678"/>
      <c r="V2678"/>
      <c r="W2678"/>
      <c r="X2678"/>
      <c r="Y2678"/>
    </row>
    <row r="2679" spans="2:25">
      <c r="B2679"/>
      <c r="C2679"/>
      <c r="D2679"/>
      <c r="E2679"/>
      <c r="F2679"/>
      <c r="G2679"/>
      <c r="H2679"/>
      <c r="R2679"/>
      <c r="S2679"/>
      <c r="T2679"/>
      <c r="U2679"/>
      <c r="V2679"/>
      <c r="W2679"/>
      <c r="X2679"/>
      <c r="Y2679"/>
    </row>
    <row r="2680" spans="2:25">
      <c r="B2680"/>
      <c r="C2680"/>
      <c r="D2680"/>
      <c r="E2680"/>
      <c r="F2680"/>
      <c r="G2680"/>
      <c r="H2680"/>
      <c r="R2680"/>
      <c r="S2680"/>
      <c r="T2680"/>
      <c r="U2680"/>
      <c r="V2680"/>
      <c r="W2680"/>
      <c r="X2680"/>
      <c r="Y2680"/>
    </row>
    <row r="2681" spans="2:25">
      <c r="B2681"/>
      <c r="C2681"/>
      <c r="D2681"/>
      <c r="E2681"/>
      <c r="F2681"/>
      <c r="G2681"/>
      <c r="H2681"/>
      <c r="R2681"/>
      <c r="S2681"/>
      <c r="T2681"/>
      <c r="U2681"/>
      <c r="V2681"/>
      <c r="W2681"/>
      <c r="X2681"/>
      <c r="Y2681"/>
    </row>
    <row r="2682" spans="2:25">
      <c r="B2682"/>
      <c r="C2682"/>
      <c r="D2682"/>
      <c r="E2682"/>
      <c r="F2682"/>
      <c r="G2682"/>
      <c r="H2682"/>
      <c r="R2682"/>
      <c r="S2682"/>
      <c r="T2682"/>
      <c r="U2682"/>
      <c r="V2682"/>
      <c r="W2682"/>
      <c r="X2682"/>
      <c r="Y2682"/>
    </row>
    <row r="2683" spans="2:25">
      <c r="B2683"/>
      <c r="C2683"/>
      <c r="D2683"/>
      <c r="E2683"/>
      <c r="F2683"/>
      <c r="G2683"/>
      <c r="H2683"/>
      <c r="R2683"/>
      <c r="S2683"/>
      <c r="T2683"/>
      <c r="U2683"/>
      <c r="V2683"/>
      <c r="W2683"/>
      <c r="X2683"/>
      <c r="Y2683"/>
    </row>
    <row r="2684" spans="2:25">
      <c r="B2684"/>
      <c r="C2684"/>
      <c r="D2684"/>
      <c r="E2684"/>
      <c r="F2684"/>
      <c r="G2684"/>
      <c r="H2684"/>
      <c r="R2684"/>
      <c r="S2684"/>
      <c r="T2684"/>
      <c r="U2684"/>
      <c r="V2684"/>
      <c r="W2684"/>
      <c r="X2684"/>
      <c r="Y2684"/>
    </row>
    <row r="2685" spans="2:25">
      <c r="B2685"/>
      <c r="C2685"/>
      <c r="D2685"/>
      <c r="E2685"/>
      <c r="F2685"/>
      <c r="G2685"/>
      <c r="H2685"/>
      <c r="R2685"/>
      <c r="S2685"/>
      <c r="T2685"/>
      <c r="U2685"/>
      <c r="V2685"/>
      <c r="W2685"/>
      <c r="X2685"/>
      <c r="Y2685"/>
    </row>
    <row r="2686" spans="2:25">
      <c r="B2686"/>
      <c r="C2686"/>
      <c r="D2686"/>
      <c r="E2686"/>
      <c r="F2686"/>
      <c r="G2686"/>
      <c r="H2686"/>
      <c r="R2686"/>
      <c r="S2686"/>
      <c r="T2686"/>
      <c r="U2686"/>
      <c r="V2686"/>
      <c r="W2686"/>
      <c r="X2686"/>
      <c r="Y2686"/>
    </row>
    <row r="2687" spans="2:25">
      <c r="B2687"/>
      <c r="C2687"/>
      <c r="D2687"/>
      <c r="E2687"/>
      <c r="F2687"/>
      <c r="G2687"/>
      <c r="H2687"/>
      <c r="R2687"/>
      <c r="S2687"/>
      <c r="T2687"/>
      <c r="U2687"/>
      <c r="V2687"/>
      <c r="W2687"/>
      <c r="X2687"/>
      <c r="Y2687"/>
    </row>
    <row r="2688" spans="2:25">
      <c r="B2688"/>
      <c r="C2688"/>
      <c r="D2688"/>
      <c r="E2688"/>
      <c r="F2688"/>
      <c r="G2688"/>
      <c r="H2688"/>
      <c r="R2688"/>
      <c r="S2688"/>
      <c r="T2688"/>
      <c r="U2688"/>
      <c r="V2688"/>
      <c r="W2688"/>
      <c r="X2688"/>
      <c r="Y2688"/>
    </row>
    <row r="2689" spans="2:25">
      <c r="B2689"/>
      <c r="C2689"/>
      <c r="D2689"/>
      <c r="E2689"/>
      <c r="F2689"/>
      <c r="G2689"/>
      <c r="H2689"/>
      <c r="R2689"/>
      <c r="S2689"/>
      <c r="T2689"/>
      <c r="U2689"/>
      <c r="V2689"/>
      <c r="W2689"/>
      <c r="X2689"/>
      <c r="Y2689"/>
    </row>
    <row r="2690" spans="2:25">
      <c r="B2690"/>
      <c r="C2690"/>
      <c r="D2690"/>
      <c r="E2690"/>
      <c r="F2690"/>
      <c r="G2690"/>
      <c r="H2690"/>
      <c r="R2690"/>
      <c r="S2690"/>
      <c r="T2690"/>
      <c r="U2690"/>
      <c r="V2690"/>
      <c r="W2690"/>
      <c r="X2690"/>
      <c r="Y2690"/>
    </row>
    <row r="2691" spans="2:25">
      <c r="B2691"/>
      <c r="C2691"/>
      <c r="D2691"/>
      <c r="E2691"/>
      <c r="F2691"/>
      <c r="G2691"/>
      <c r="H2691"/>
      <c r="R2691"/>
      <c r="S2691"/>
      <c r="T2691"/>
      <c r="U2691"/>
      <c r="V2691"/>
      <c r="W2691"/>
      <c r="X2691"/>
      <c r="Y2691"/>
    </row>
    <row r="2692" spans="2:25">
      <c r="B2692"/>
      <c r="C2692"/>
      <c r="D2692"/>
      <c r="E2692"/>
      <c r="F2692"/>
      <c r="G2692"/>
      <c r="H2692"/>
      <c r="R2692"/>
      <c r="S2692"/>
      <c r="T2692"/>
      <c r="U2692"/>
      <c r="V2692"/>
      <c r="W2692"/>
      <c r="X2692"/>
      <c r="Y2692"/>
    </row>
    <row r="2693" spans="2:25">
      <c r="B2693"/>
      <c r="C2693"/>
      <c r="D2693"/>
      <c r="E2693"/>
      <c r="F2693"/>
      <c r="G2693"/>
      <c r="H2693"/>
      <c r="R2693"/>
      <c r="S2693"/>
      <c r="T2693"/>
      <c r="U2693"/>
      <c r="V2693"/>
      <c r="W2693"/>
      <c r="X2693"/>
      <c r="Y2693"/>
    </row>
    <row r="2694" spans="2:25">
      <c r="B2694"/>
      <c r="C2694"/>
      <c r="D2694"/>
      <c r="E2694"/>
      <c r="F2694"/>
      <c r="G2694"/>
      <c r="H2694"/>
      <c r="R2694"/>
      <c r="S2694"/>
      <c r="T2694"/>
      <c r="U2694"/>
      <c r="V2694"/>
      <c r="W2694"/>
      <c r="X2694"/>
      <c r="Y2694"/>
    </row>
    <row r="2695" spans="2:25">
      <c r="B2695"/>
      <c r="C2695"/>
      <c r="D2695"/>
      <c r="E2695"/>
      <c r="F2695"/>
      <c r="G2695"/>
      <c r="H2695"/>
      <c r="R2695"/>
      <c r="S2695"/>
      <c r="T2695"/>
      <c r="U2695"/>
      <c r="V2695"/>
      <c r="W2695"/>
      <c r="X2695"/>
      <c r="Y2695"/>
    </row>
    <row r="2696" spans="2:25">
      <c r="B2696"/>
      <c r="C2696"/>
      <c r="D2696"/>
      <c r="E2696"/>
      <c r="F2696"/>
      <c r="G2696"/>
      <c r="H2696"/>
      <c r="R2696"/>
      <c r="S2696"/>
      <c r="T2696"/>
      <c r="U2696"/>
      <c r="V2696"/>
      <c r="W2696"/>
      <c r="X2696"/>
      <c r="Y2696"/>
    </row>
    <row r="2697" spans="2:25">
      <c r="B2697"/>
      <c r="C2697"/>
      <c r="D2697"/>
      <c r="E2697"/>
      <c r="F2697"/>
      <c r="G2697"/>
      <c r="H2697"/>
      <c r="R2697"/>
      <c r="S2697"/>
      <c r="T2697"/>
      <c r="U2697"/>
      <c r="V2697"/>
      <c r="W2697"/>
      <c r="X2697"/>
      <c r="Y2697"/>
    </row>
    <row r="2698" spans="2:25">
      <c r="B2698"/>
      <c r="C2698"/>
      <c r="D2698"/>
      <c r="E2698"/>
      <c r="F2698"/>
      <c r="G2698"/>
      <c r="H2698"/>
      <c r="R2698"/>
      <c r="S2698"/>
      <c r="T2698"/>
      <c r="U2698"/>
      <c r="V2698"/>
      <c r="W2698"/>
      <c r="X2698"/>
      <c r="Y2698"/>
    </row>
    <row r="2699" spans="2:25">
      <c r="B2699"/>
      <c r="C2699"/>
      <c r="D2699"/>
      <c r="E2699"/>
      <c r="F2699"/>
      <c r="G2699"/>
      <c r="H2699"/>
      <c r="R2699"/>
      <c r="S2699"/>
      <c r="T2699"/>
      <c r="U2699"/>
      <c r="V2699"/>
      <c r="W2699"/>
      <c r="X2699"/>
      <c r="Y2699"/>
    </row>
    <row r="2700" spans="2:25">
      <c r="B2700"/>
      <c r="C2700"/>
      <c r="D2700"/>
      <c r="E2700"/>
      <c r="F2700"/>
      <c r="G2700"/>
      <c r="H2700"/>
      <c r="R2700"/>
      <c r="S2700"/>
      <c r="T2700"/>
      <c r="U2700"/>
      <c r="V2700"/>
      <c r="W2700"/>
      <c r="X2700"/>
      <c r="Y2700"/>
    </row>
    <row r="2701" spans="2:25">
      <c r="B2701"/>
      <c r="C2701"/>
      <c r="D2701"/>
      <c r="E2701"/>
      <c r="F2701"/>
      <c r="G2701"/>
      <c r="H2701"/>
      <c r="R2701"/>
      <c r="S2701"/>
      <c r="T2701"/>
      <c r="U2701"/>
      <c r="V2701"/>
      <c r="W2701"/>
      <c r="X2701"/>
      <c r="Y2701"/>
    </row>
    <row r="2702" spans="2:25">
      <c r="B2702"/>
      <c r="C2702"/>
      <c r="D2702"/>
      <c r="E2702"/>
      <c r="F2702"/>
      <c r="G2702"/>
      <c r="H2702"/>
      <c r="R2702"/>
      <c r="S2702"/>
      <c r="T2702"/>
      <c r="U2702"/>
      <c r="V2702"/>
      <c r="W2702"/>
      <c r="X2702"/>
      <c r="Y2702"/>
    </row>
    <row r="2703" spans="2:25">
      <c r="B2703"/>
      <c r="C2703"/>
      <c r="D2703"/>
      <c r="E2703"/>
      <c r="F2703"/>
      <c r="G2703"/>
      <c r="H2703"/>
      <c r="R2703"/>
      <c r="S2703"/>
      <c r="T2703"/>
      <c r="U2703"/>
      <c r="V2703"/>
      <c r="W2703"/>
      <c r="X2703"/>
      <c r="Y2703"/>
    </row>
    <row r="2704" spans="2:25">
      <c r="B2704"/>
      <c r="C2704"/>
      <c r="D2704"/>
      <c r="E2704"/>
      <c r="F2704"/>
      <c r="G2704"/>
      <c r="H2704"/>
      <c r="R2704"/>
      <c r="S2704"/>
      <c r="T2704"/>
      <c r="U2704"/>
      <c r="V2704"/>
      <c r="W2704"/>
      <c r="X2704"/>
      <c r="Y2704"/>
    </row>
    <row r="2705" spans="2:25">
      <c r="B2705"/>
      <c r="C2705"/>
      <c r="D2705"/>
      <c r="E2705"/>
      <c r="F2705"/>
      <c r="G2705"/>
      <c r="H2705"/>
      <c r="R2705"/>
      <c r="S2705"/>
      <c r="T2705"/>
      <c r="U2705"/>
      <c r="V2705"/>
      <c r="W2705"/>
      <c r="X2705"/>
      <c r="Y2705"/>
    </row>
    <row r="2706" spans="2:25">
      <c r="B2706"/>
      <c r="C2706"/>
      <c r="D2706"/>
      <c r="E2706"/>
      <c r="F2706"/>
      <c r="G2706"/>
      <c r="H2706"/>
      <c r="R2706"/>
      <c r="S2706"/>
      <c r="T2706"/>
      <c r="U2706"/>
      <c r="V2706"/>
      <c r="W2706"/>
      <c r="X2706"/>
      <c r="Y2706"/>
    </row>
    <row r="2707" spans="2:25">
      <c r="B2707"/>
      <c r="C2707"/>
      <c r="D2707"/>
      <c r="E2707"/>
      <c r="F2707"/>
      <c r="G2707"/>
      <c r="H2707"/>
      <c r="R2707"/>
      <c r="S2707"/>
      <c r="T2707"/>
      <c r="U2707"/>
      <c r="V2707"/>
      <c r="W2707"/>
      <c r="X2707"/>
      <c r="Y2707"/>
    </row>
    <row r="2708" spans="2:25">
      <c r="B2708"/>
      <c r="C2708"/>
      <c r="D2708"/>
      <c r="E2708"/>
      <c r="F2708"/>
      <c r="G2708"/>
      <c r="H2708"/>
      <c r="R2708"/>
      <c r="S2708"/>
      <c r="T2708"/>
      <c r="U2708"/>
      <c r="V2708"/>
      <c r="W2708"/>
      <c r="X2708"/>
      <c r="Y2708"/>
    </row>
    <row r="2709" spans="2:25">
      <c r="B2709"/>
      <c r="C2709"/>
      <c r="D2709"/>
      <c r="E2709"/>
      <c r="F2709"/>
      <c r="G2709"/>
      <c r="H2709"/>
      <c r="R2709"/>
      <c r="S2709"/>
      <c r="T2709"/>
      <c r="U2709"/>
      <c r="V2709"/>
      <c r="W2709"/>
      <c r="X2709"/>
      <c r="Y2709"/>
    </row>
    <row r="2710" spans="2:25">
      <c r="B2710"/>
      <c r="C2710"/>
      <c r="D2710"/>
      <c r="E2710"/>
      <c r="F2710"/>
      <c r="G2710"/>
      <c r="H2710"/>
      <c r="R2710"/>
      <c r="S2710"/>
      <c r="T2710"/>
      <c r="U2710"/>
      <c r="V2710"/>
      <c r="W2710"/>
      <c r="X2710"/>
      <c r="Y2710"/>
    </row>
    <row r="2711" spans="2:25">
      <c r="B2711"/>
      <c r="C2711"/>
      <c r="D2711"/>
      <c r="E2711"/>
      <c r="F2711"/>
      <c r="G2711"/>
      <c r="H2711"/>
      <c r="R2711"/>
      <c r="S2711"/>
      <c r="T2711"/>
      <c r="U2711"/>
      <c r="V2711"/>
      <c r="W2711"/>
      <c r="X2711"/>
      <c r="Y2711"/>
    </row>
    <row r="2712" spans="2:25">
      <c r="B2712"/>
      <c r="C2712"/>
      <c r="D2712"/>
      <c r="E2712"/>
      <c r="F2712"/>
      <c r="G2712"/>
      <c r="H2712"/>
      <c r="R2712"/>
      <c r="S2712"/>
      <c r="T2712"/>
      <c r="U2712"/>
      <c r="V2712"/>
      <c r="W2712"/>
      <c r="X2712"/>
      <c r="Y2712"/>
    </row>
    <row r="2713" spans="2:25">
      <c r="B2713"/>
      <c r="C2713"/>
      <c r="D2713"/>
      <c r="E2713"/>
      <c r="F2713"/>
      <c r="G2713"/>
      <c r="H2713"/>
      <c r="R2713"/>
      <c r="S2713"/>
      <c r="T2713"/>
      <c r="U2713"/>
      <c r="V2713"/>
      <c r="W2713"/>
      <c r="X2713"/>
      <c r="Y2713"/>
    </row>
    <row r="2714" spans="2:25">
      <c r="B2714"/>
      <c r="C2714"/>
      <c r="D2714"/>
      <c r="E2714"/>
      <c r="F2714"/>
      <c r="G2714"/>
      <c r="H2714"/>
      <c r="R2714"/>
      <c r="S2714"/>
      <c r="T2714"/>
      <c r="U2714"/>
      <c r="V2714"/>
      <c r="W2714"/>
      <c r="X2714"/>
      <c r="Y2714"/>
    </row>
    <row r="2715" spans="2:25">
      <c r="B2715"/>
      <c r="C2715"/>
      <c r="D2715"/>
      <c r="E2715"/>
      <c r="F2715"/>
      <c r="G2715"/>
      <c r="H2715"/>
      <c r="R2715"/>
      <c r="S2715"/>
      <c r="T2715"/>
      <c r="U2715"/>
      <c r="V2715"/>
      <c r="W2715"/>
      <c r="X2715"/>
      <c r="Y2715"/>
    </row>
    <row r="2716" spans="2:25">
      <c r="B2716"/>
      <c r="C2716"/>
      <c r="D2716"/>
      <c r="E2716"/>
      <c r="F2716"/>
      <c r="G2716"/>
      <c r="H2716"/>
      <c r="R2716"/>
      <c r="S2716"/>
      <c r="T2716"/>
      <c r="U2716"/>
      <c r="V2716"/>
      <c r="W2716"/>
      <c r="X2716"/>
      <c r="Y2716"/>
    </row>
    <row r="2717" spans="2:25">
      <c r="B2717"/>
      <c r="C2717"/>
      <c r="D2717"/>
      <c r="E2717"/>
      <c r="F2717"/>
      <c r="G2717"/>
      <c r="H2717"/>
      <c r="R2717"/>
      <c r="S2717"/>
      <c r="T2717"/>
      <c r="U2717"/>
      <c r="V2717"/>
      <c r="W2717"/>
      <c r="X2717"/>
      <c r="Y2717"/>
    </row>
    <row r="2718" spans="2:25">
      <c r="B2718"/>
      <c r="C2718"/>
      <c r="D2718"/>
      <c r="E2718"/>
      <c r="F2718"/>
      <c r="G2718"/>
      <c r="H2718"/>
      <c r="R2718"/>
      <c r="S2718"/>
      <c r="T2718"/>
      <c r="U2718"/>
      <c r="V2718"/>
      <c r="W2718"/>
      <c r="X2718"/>
      <c r="Y2718"/>
    </row>
    <row r="2719" spans="2:25">
      <c r="B2719"/>
      <c r="C2719"/>
      <c r="D2719"/>
      <c r="E2719"/>
      <c r="F2719"/>
      <c r="G2719"/>
      <c r="H2719"/>
      <c r="R2719"/>
      <c r="S2719"/>
      <c r="T2719"/>
      <c r="U2719"/>
      <c r="V2719"/>
      <c r="W2719"/>
      <c r="X2719"/>
      <c r="Y2719"/>
    </row>
    <row r="2720" spans="2:25">
      <c r="B2720"/>
      <c r="C2720"/>
      <c r="D2720"/>
      <c r="E2720"/>
      <c r="F2720"/>
      <c r="G2720"/>
      <c r="H2720"/>
      <c r="R2720"/>
      <c r="S2720"/>
      <c r="T2720"/>
      <c r="U2720"/>
      <c r="V2720"/>
      <c r="W2720"/>
      <c r="X2720"/>
      <c r="Y2720"/>
    </row>
    <row r="2721" spans="2:25">
      <c r="B2721"/>
      <c r="C2721"/>
      <c r="D2721"/>
      <c r="E2721"/>
      <c r="F2721"/>
      <c r="G2721"/>
      <c r="H2721"/>
      <c r="R2721"/>
      <c r="S2721"/>
      <c r="T2721"/>
      <c r="U2721"/>
      <c r="V2721"/>
      <c r="W2721"/>
      <c r="X2721"/>
      <c r="Y2721"/>
    </row>
    <row r="2722" spans="2:25">
      <c r="B2722"/>
      <c r="C2722"/>
      <c r="D2722"/>
      <c r="E2722"/>
      <c r="F2722"/>
      <c r="G2722"/>
      <c r="H2722"/>
      <c r="R2722"/>
      <c r="S2722"/>
      <c r="T2722"/>
      <c r="U2722"/>
      <c r="V2722"/>
      <c r="W2722"/>
      <c r="X2722"/>
      <c r="Y2722"/>
    </row>
    <row r="2723" spans="2:25">
      <c r="B2723"/>
      <c r="C2723"/>
      <c r="D2723"/>
      <c r="E2723"/>
      <c r="F2723"/>
      <c r="G2723"/>
      <c r="H2723"/>
      <c r="R2723"/>
      <c r="S2723"/>
      <c r="T2723"/>
      <c r="U2723"/>
      <c r="V2723"/>
      <c r="W2723"/>
      <c r="X2723"/>
      <c r="Y2723"/>
    </row>
    <row r="2724" spans="2:25">
      <c r="B2724"/>
      <c r="C2724"/>
      <c r="D2724"/>
      <c r="E2724"/>
      <c r="F2724"/>
      <c r="G2724"/>
      <c r="H2724"/>
      <c r="R2724"/>
      <c r="S2724"/>
      <c r="T2724"/>
      <c r="U2724"/>
      <c r="V2724"/>
      <c r="W2724"/>
      <c r="X2724"/>
      <c r="Y2724"/>
    </row>
    <row r="2725" spans="2:25">
      <c r="B2725"/>
      <c r="C2725"/>
      <c r="D2725"/>
      <c r="E2725"/>
      <c r="F2725"/>
      <c r="G2725"/>
      <c r="H2725"/>
      <c r="R2725"/>
      <c r="S2725"/>
      <c r="T2725"/>
      <c r="U2725"/>
      <c r="V2725"/>
      <c r="W2725"/>
      <c r="X2725"/>
      <c r="Y2725"/>
    </row>
    <row r="2726" spans="2:25">
      <c r="B2726"/>
      <c r="C2726"/>
      <c r="D2726"/>
      <c r="E2726"/>
      <c r="F2726"/>
      <c r="G2726"/>
      <c r="H2726"/>
      <c r="R2726"/>
      <c r="S2726"/>
      <c r="T2726"/>
      <c r="U2726"/>
      <c r="V2726"/>
      <c r="W2726"/>
      <c r="X2726"/>
      <c r="Y2726"/>
    </row>
    <row r="2727" spans="2:25">
      <c r="B2727"/>
      <c r="C2727"/>
      <c r="D2727"/>
      <c r="E2727"/>
      <c r="F2727"/>
      <c r="G2727"/>
      <c r="H2727"/>
      <c r="R2727"/>
      <c r="S2727"/>
      <c r="T2727"/>
      <c r="U2727"/>
      <c r="V2727"/>
      <c r="W2727"/>
      <c r="X2727"/>
      <c r="Y2727"/>
    </row>
    <row r="2728" spans="2:25">
      <c r="B2728"/>
      <c r="C2728"/>
      <c r="D2728"/>
      <c r="E2728"/>
      <c r="F2728"/>
      <c r="G2728"/>
      <c r="H2728"/>
      <c r="R2728"/>
      <c r="S2728"/>
      <c r="T2728"/>
      <c r="U2728"/>
      <c r="V2728"/>
      <c r="W2728"/>
      <c r="X2728"/>
      <c r="Y2728"/>
    </row>
    <row r="2729" spans="2:25">
      <c r="B2729"/>
      <c r="C2729"/>
      <c r="D2729"/>
      <c r="E2729"/>
      <c r="F2729"/>
      <c r="G2729"/>
      <c r="H2729"/>
      <c r="R2729"/>
      <c r="S2729"/>
      <c r="T2729"/>
      <c r="U2729"/>
      <c r="V2729"/>
      <c r="W2729"/>
      <c r="X2729"/>
      <c r="Y2729"/>
    </row>
    <row r="2730" spans="2:25">
      <c r="B2730"/>
      <c r="C2730"/>
      <c r="D2730"/>
      <c r="E2730"/>
      <c r="F2730"/>
      <c r="G2730"/>
      <c r="H2730"/>
      <c r="R2730"/>
      <c r="S2730"/>
      <c r="T2730"/>
      <c r="U2730"/>
      <c r="V2730"/>
      <c r="W2730"/>
      <c r="X2730"/>
      <c r="Y2730"/>
    </row>
    <row r="2731" spans="2:25">
      <c r="B2731"/>
      <c r="C2731"/>
      <c r="D2731"/>
      <c r="E2731"/>
      <c r="F2731"/>
      <c r="G2731"/>
      <c r="H2731"/>
      <c r="R2731"/>
      <c r="S2731"/>
      <c r="T2731"/>
      <c r="U2731"/>
      <c r="V2731"/>
      <c r="W2731"/>
      <c r="X2731"/>
      <c r="Y2731"/>
    </row>
    <row r="2732" spans="2:25">
      <c r="B2732"/>
      <c r="C2732"/>
      <c r="D2732"/>
      <c r="E2732"/>
      <c r="F2732"/>
      <c r="G2732"/>
      <c r="H2732"/>
      <c r="R2732"/>
      <c r="S2732"/>
      <c r="T2732"/>
      <c r="U2732"/>
      <c r="V2732"/>
      <c r="W2732"/>
      <c r="X2732"/>
      <c r="Y2732"/>
    </row>
    <row r="2733" spans="2:25">
      <c r="B2733"/>
      <c r="C2733"/>
      <c r="D2733"/>
      <c r="E2733"/>
      <c r="F2733"/>
      <c r="G2733"/>
      <c r="H2733"/>
      <c r="R2733"/>
      <c r="S2733"/>
      <c r="T2733"/>
      <c r="U2733"/>
      <c r="V2733"/>
      <c r="W2733"/>
      <c r="X2733"/>
      <c r="Y2733"/>
    </row>
    <row r="2734" spans="2:25">
      <c r="B2734"/>
      <c r="C2734"/>
      <c r="D2734"/>
      <c r="E2734"/>
      <c r="F2734"/>
      <c r="G2734"/>
      <c r="H2734"/>
      <c r="R2734"/>
      <c r="S2734"/>
      <c r="T2734"/>
      <c r="U2734"/>
      <c r="V2734"/>
      <c r="W2734"/>
      <c r="X2734"/>
      <c r="Y2734"/>
    </row>
    <row r="2735" spans="2:25">
      <c r="B2735"/>
      <c r="C2735"/>
      <c r="D2735"/>
      <c r="E2735"/>
      <c r="F2735"/>
      <c r="G2735"/>
      <c r="H2735"/>
      <c r="R2735"/>
      <c r="S2735"/>
      <c r="T2735"/>
      <c r="U2735"/>
      <c r="V2735"/>
      <c r="W2735"/>
      <c r="X2735"/>
      <c r="Y2735"/>
    </row>
    <row r="2736" spans="2:25">
      <c r="B2736"/>
      <c r="C2736"/>
      <c r="D2736"/>
      <c r="E2736"/>
      <c r="F2736"/>
      <c r="G2736"/>
      <c r="H2736"/>
      <c r="R2736"/>
      <c r="S2736"/>
      <c r="T2736"/>
      <c r="U2736"/>
      <c r="V2736"/>
      <c r="W2736"/>
      <c r="X2736"/>
      <c r="Y2736"/>
    </row>
    <row r="2737" spans="2:25">
      <c r="B2737"/>
      <c r="C2737"/>
      <c r="D2737"/>
      <c r="E2737"/>
      <c r="F2737"/>
      <c r="G2737"/>
      <c r="H2737"/>
      <c r="R2737"/>
      <c r="S2737"/>
      <c r="T2737"/>
      <c r="U2737"/>
      <c r="V2737"/>
      <c r="W2737"/>
      <c r="X2737"/>
      <c r="Y2737"/>
    </row>
    <row r="2738" spans="2:25">
      <c r="B2738"/>
      <c r="C2738"/>
      <c r="D2738"/>
      <c r="E2738"/>
      <c r="F2738"/>
      <c r="G2738"/>
      <c r="H2738"/>
      <c r="R2738"/>
      <c r="S2738"/>
      <c r="T2738"/>
      <c r="U2738"/>
      <c r="V2738"/>
      <c r="W2738"/>
      <c r="X2738"/>
      <c r="Y2738"/>
    </row>
    <row r="2739" spans="2:25">
      <c r="B2739"/>
      <c r="C2739"/>
      <c r="D2739"/>
      <c r="E2739"/>
      <c r="F2739"/>
      <c r="G2739"/>
      <c r="H2739"/>
      <c r="R2739"/>
      <c r="S2739"/>
      <c r="T2739"/>
      <c r="U2739"/>
      <c r="V2739"/>
      <c r="W2739"/>
      <c r="X2739"/>
      <c r="Y2739"/>
    </row>
    <row r="2740" spans="2:25">
      <c r="B2740"/>
      <c r="C2740"/>
      <c r="D2740"/>
      <c r="E2740"/>
      <c r="F2740"/>
      <c r="G2740"/>
      <c r="H2740"/>
      <c r="R2740"/>
      <c r="S2740"/>
      <c r="T2740"/>
      <c r="U2740"/>
      <c r="V2740"/>
      <c r="W2740"/>
      <c r="X2740"/>
      <c r="Y2740"/>
    </row>
    <row r="2741" spans="2:25">
      <c r="B2741"/>
      <c r="C2741"/>
      <c r="D2741"/>
      <c r="E2741"/>
      <c r="F2741"/>
      <c r="G2741"/>
      <c r="H2741"/>
      <c r="R2741"/>
      <c r="S2741"/>
      <c r="T2741"/>
      <c r="U2741"/>
      <c r="V2741"/>
      <c r="W2741"/>
      <c r="X2741"/>
      <c r="Y2741"/>
    </row>
    <row r="2742" spans="2:25">
      <c r="B2742"/>
      <c r="C2742"/>
      <c r="D2742"/>
      <c r="E2742"/>
      <c r="F2742"/>
      <c r="G2742"/>
      <c r="H2742"/>
      <c r="R2742"/>
      <c r="S2742"/>
      <c r="T2742"/>
      <c r="U2742"/>
      <c r="V2742"/>
      <c r="W2742"/>
      <c r="X2742"/>
      <c r="Y2742"/>
    </row>
    <row r="2743" spans="2:25">
      <c r="B2743"/>
      <c r="C2743"/>
      <c r="D2743"/>
      <c r="E2743"/>
      <c r="F2743"/>
      <c r="G2743"/>
      <c r="H2743"/>
      <c r="R2743"/>
      <c r="S2743"/>
      <c r="T2743"/>
      <c r="U2743"/>
      <c r="V2743"/>
      <c r="W2743"/>
      <c r="X2743"/>
      <c r="Y2743"/>
    </row>
    <row r="2744" spans="2:25">
      <c r="B2744"/>
      <c r="C2744"/>
      <c r="D2744"/>
      <c r="E2744"/>
      <c r="F2744"/>
      <c r="G2744"/>
      <c r="H2744"/>
      <c r="R2744"/>
      <c r="S2744"/>
      <c r="T2744"/>
      <c r="U2744"/>
      <c r="V2744"/>
      <c r="W2744"/>
      <c r="X2744"/>
      <c r="Y2744"/>
    </row>
    <row r="2745" spans="2:25">
      <c r="B2745"/>
      <c r="C2745"/>
      <c r="D2745"/>
      <c r="E2745"/>
      <c r="F2745"/>
      <c r="G2745"/>
      <c r="H2745"/>
      <c r="R2745"/>
      <c r="S2745"/>
      <c r="T2745"/>
      <c r="U2745"/>
      <c r="V2745"/>
      <c r="W2745"/>
      <c r="X2745"/>
      <c r="Y2745"/>
    </row>
    <row r="2746" spans="2:25">
      <c r="B2746"/>
      <c r="C2746"/>
      <c r="D2746"/>
      <c r="E2746"/>
      <c r="F2746"/>
      <c r="G2746"/>
      <c r="H2746"/>
      <c r="R2746"/>
      <c r="S2746"/>
      <c r="T2746"/>
      <c r="U2746"/>
      <c r="V2746"/>
      <c r="W2746"/>
      <c r="X2746"/>
      <c r="Y2746"/>
    </row>
    <row r="2747" spans="2:25">
      <c r="B2747"/>
      <c r="C2747"/>
      <c r="D2747"/>
      <c r="E2747"/>
      <c r="F2747"/>
      <c r="G2747"/>
      <c r="H2747"/>
      <c r="R2747"/>
      <c r="S2747"/>
      <c r="T2747"/>
      <c r="U2747"/>
      <c r="V2747"/>
      <c r="W2747"/>
      <c r="X2747"/>
      <c r="Y2747"/>
    </row>
    <row r="2748" spans="2:25">
      <c r="B2748"/>
      <c r="C2748"/>
      <c r="D2748"/>
      <c r="E2748"/>
      <c r="F2748"/>
      <c r="G2748"/>
      <c r="H2748"/>
      <c r="R2748"/>
      <c r="S2748"/>
      <c r="T2748"/>
      <c r="U2748"/>
      <c r="V2748"/>
      <c r="W2748"/>
      <c r="X2748"/>
      <c r="Y2748"/>
    </row>
    <row r="2749" spans="2:25">
      <c r="B2749"/>
      <c r="C2749"/>
      <c r="D2749"/>
      <c r="E2749"/>
      <c r="F2749"/>
      <c r="G2749"/>
      <c r="H2749"/>
      <c r="R2749"/>
      <c r="S2749"/>
      <c r="T2749"/>
      <c r="U2749"/>
      <c r="V2749"/>
      <c r="W2749"/>
      <c r="X2749"/>
      <c r="Y2749"/>
    </row>
    <row r="2750" spans="2:25">
      <c r="B2750"/>
      <c r="C2750"/>
      <c r="D2750"/>
      <c r="E2750"/>
      <c r="F2750"/>
      <c r="G2750"/>
      <c r="H2750"/>
      <c r="R2750"/>
      <c r="S2750"/>
      <c r="T2750"/>
      <c r="U2750"/>
      <c r="V2750"/>
      <c r="W2750"/>
      <c r="X2750"/>
      <c r="Y2750"/>
    </row>
    <row r="2751" spans="2:25">
      <c r="B2751"/>
      <c r="C2751"/>
      <c r="D2751"/>
      <c r="E2751"/>
      <c r="F2751"/>
      <c r="G2751"/>
      <c r="H2751"/>
      <c r="R2751"/>
      <c r="S2751"/>
      <c r="T2751"/>
      <c r="U2751"/>
      <c r="V2751"/>
      <c r="W2751"/>
      <c r="X2751"/>
      <c r="Y2751"/>
    </row>
    <row r="2752" spans="2:25">
      <c r="B2752"/>
      <c r="C2752"/>
      <c r="D2752"/>
      <c r="E2752"/>
      <c r="F2752"/>
      <c r="G2752"/>
      <c r="H2752"/>
      <c r="R2752"/>
      <c r="S2752"/>
      <c r="T2752"/>
      <c r="U2752"/>
      <c r="V2752"/>
      <c r="W2752"/>
      <c r="X2752"/>
      <c r="Y2752"/>
    </row>
    <row r="2753" spans="2:25">
      <c r="B2753"/>
      <c r="C2753"/>
      <c r="D2753"/>
      <c r="E2753"/>
      <c r="F2753"/>
      <c r="G2753"/>
      <c r="H2753"/>
      <c r="R2753"/>
      <c r="S2753"/>
      <c r="T2753"/>
      <c r="U2753"/>
      <c r="V2753"/>
      <c r="W2753"/>
      <c r="X2753"/>
      <c r="Y2753"/>
    </row>
    <row r="2754" spans="2:25">
      <c r="B2754"/>
      <c r="C2754"/>
      <c r="D2754"/>
      <c r="E2754"/>
      <c r="F2754"/>
      <c r="G2754"/>
      <c r="H2754"/>
      <c r="R2754"/>
      <c r="S2754"/>
      <c r="T2754"/>
      <c r="U2754"/>
      <c r="V2754"/>
      <c r="W2754"/>
      <c r="X2754"/>
      <c r="Y2754"/>
    </row>
    <row r="2755" spans="2:25">
      <c r="B2755"/>
      <c r="C2755"/>
      <c r="D2755"/>
      <c r="E2755"/>
      <c r="F2755"/>
      <c r="G2755"/>
      <c r="H2755"/>
      <c r="R2755"/>
      <c r="S2755"/>
      <c r="T2755"/>
      <c r="U2755"/>
      <c r="V2755"/>
      <c r="W2755"/>
      <c r="X2755"/>
      <c r="Y2755"/>
    </row>
    <row r="2756" spans="2:25">
      <c r="B2756"/>
      <c r="C2756"/>
      <c r="D2756"/>
      <c r="E2756"/>
      <c r="F2756"/>
      <c r="G2756"/>
      <c r="H2756"/>
      <c r="R2756"/>
      <c r="S2756"/>
      <c r="T2756"/>
      <c r="U2756"/>
      <c r="V2756"/>
      <c r="W2756"/>
      <c r="X2756"/>
      <c r="Y2756"/>
    </row>
    <row r="2757" spans="2:25">
      <c r="B2757"/>
      <c r="C2757"/>
      <c r="D2757"/>
      <c r="E2757"/>
      <c r="F2757"/>
      <c r="G2757"/>
      <c r="H2757"/>
      <c r="R2757"/>
      <c r="S2757"/>
      <c r="T2757"/>
      <c r="U2757"/>
      <c r="V2757"/>
      <c r="W2757"/>
      <c r="X2757"/>
      <c r="Y2757"/>
    </row>
    <row r="2758" spans="2:25">
      <c r="B2758"/>
      <c r="C2758"/>
      <c r="D2758"/>
      <c r="E2758"/>
      <c r="F2758"/>
      <c r="G2758"/>
      <c r="H2758"/>
      <c r="R2758"/>
      <c r="S2758"/>
      <c r="T2758"/>
      <c r="U2758"/>
      <c r="V2758"/>
      <c r="W2758"/>
      <c r="X2758"/>
      <c r="Y2758"/>
    </row>
    <row r="2759" spans="2:25">
      <c r="B2759"/>
      <c r="C2759"/>
      <c r="D2759"/>
      <c r="E2759"/>
      <c r="F2759"/>
      <c r="G2759"/>
      <c r="H2759"/>
      <c r="R2759"/>
      <c r="S2759"/>
      <c r="T2759"/>
      <c r="U2759"/>
      <c r="V2759"/>
      <c r="W2759"/>
      <c r="X2759"/>
      <c r="Y2759"/>
    </row>
    <row r="2760" spans="2:25">
      <c r="B2760"/>
      <c r="C2760"/>
      <c r="D2760"/>
      <c r="E2760"/>
      <c r="F2760"/>
      <c r="G2760"/>
      <c r="H2760"/>
      <c r="R2760"/>
      <c r="S2760"/>
      <c r="T2760"/>
      <c r="U2760"/>
      <c r="V2760"/>
      <c r="W2760"/>
      <c r="X2760"/>
      <c r="Y2760"/>
    </row>
    <row r="2761" spans="2:25">
      <c r="B2761"/>
      <c r="C2761"/>
      <c r="D2761"/>
      <c r="E2761"/>
      <c r="F2761"/>
      <c r="G2761"/>
      <c r="H2761"/>
      <c r="R2761"/>
      <c r="S2761"/>
      <c r="T2761"/>
      <c r="U2761"/>
      <c r="V2761"/>
      <c r="W2761"/>
      <c r="X2761"/>
      <c r="Y2761"/>
    </row>
    <row r="2762" spans="2:25">
      <c r="B2762"/>
      <c r="C2762"/>
      <c r="D2762"/>
      <c r="E2762"/>
      <c r="F2762"/>
      <c r="G2762"/>
      <c r="H2762"/>
      <c r="R2762"/>
      <c r="S2762"/>
      <c r="T2762"/>
      <c r="U2762"/>
      <c r="V2762"/>
      <c r="W2762"/>
      <c r="X2762"/>
      <c r="Y2762"/>
    </row>
    <row r="2763" spans="2:25">
      <c r="B2763"/>
      <c r="C2763"/>
      <c r="D2763"/>
      <c r="E2763"/>
      <c r="F2763"/>
      <c r="G2763"/>
      <c r="H2763"/>
      <c r="R2763"/>
      <c r="S2763"/>
      <c r="T2763"/>
      <c r="U2763"/>
      <c r="V2763"/>
      <c r="W2763"/>
      <c r="X2763"/>
      <c r="Y2763"/>
    </row>
    <row r="2764" spans="2:25">
      <c r="B2764"/>
      <c r="C2764"/>
      <c r="D2764"/>
      <c r="E2764"/>
      <c r="F2764"/>
      <c r="G2764"/>
      <c r="H2764"/>
      <c r="R2764"/>
      <c r="S2764"/>
      <c r="T2764"/>
      <c r="U2764"/>
      <c r="V2764"/>
      <c r="W2764"/>
      <c r="X2764"/>
      <c r="Y2764"/>
    </row>
    <row r="2765" spans="2:25">
      <c r="B2765"/>
      <c r="C2765"/>
      <c r="D2765"/>
      <c r="E2765"/>
      <c r="F2765"/>
      <c r="G2765"/>
      <c r="H2765"/>
      <c r="R2765"/>
      <c r="S2765"/>
      <c r="T2765"/>
      <c r="U2765"/>
      <c r="V2765"/>
      <c r="W2765"/>
      <c r="X2765"/>
      <c r="Y2765"/>
    </row>
    <row r="2766" spans="2:25">
      <c r="B2766"/>
      <c r="C2766"/>
      <c r="D2766"/>
      <c r="E2766"/>
      <c r="F2766"/>
      <c r="G2766"/>
      <c r="H2766"/>
      <c r="R2766"/>
      <c r="S2766"/>
      <c r="T2766"/>
      <c r="U2766"/>
      <c r="V2766"/>
      <c r="W2766"/>
      <c r="X2766"/>
      <c r="Y2766"/>
    </row>
    <row r="2767" spans="2:25">
      <c r="B2767"/>
      <c r="C2767"/>
      <c r="D2767"/>
      <c r="E2767"/>
      <c r="F2767"/>
      <c r="G2767"/>
      <c r="H2767"/>
      <c r="R2767"/>
      <c r="S2767"/>
      <c r="T2767"/>
      <c r="U2767"/>
      <c r="V2767"/>
      <c r="W2767"/>
      <c r="X2767"/>
      <c r="Y2767"/>
    </row>
    <row r="2768" spans="2:25">
      <c r="B2768"/>
      <c r="C2768"/>
      <c r="D2768"/>
      <c r="E2768"/>
      <c r="F2768"/>
      <c r="G2768"/>
      <c r="H2768"/>
      <c r="R2768"/>
      <c r="S2768"/>
      <c r="T2768"/>
      <c r="U2768"/>
      <c r="V2768"/>
      <c r="W2768"/>
      <c r="X2768"/>
      <c r="Y2768"/>
    </row>
    <row r="2769" spans="2:25">
      <c r="B2769"/>
      <c r="C2769"/>
      <c r="D2769"/>
      <c r="E2769"/>
      <c r="F2769"/>
      <c r="G2769"/>
      <c r="H2769"/>
      <c r="R2769"/>
      <c r="S2769"/>
      <c r="T2769"/>
      <c r="U2769"/>
      <c r="V2769"/>
      <c r="W2769"/>
      <c r="X2769"/>
      <c r="Y2769"/>
    </row>
    <row r="2770" spans="2:25">
      <c r="B2770"/>
      <c r="C2770"/>
      <c r="D2770"/>
      <c r="E2770"/>
      <c r="F2770"/>
      <c r="G2770"/>
      <c r="H2770"/>
      <c r="R2770"/>
      <c r="S2770"/>
      <c r="T2770"/>
      <c r="U2770"/>
      <c r="V2770"/>
      <c r="W2770"/>
      <c r="X2770"/>
      <c r="Y2770"/>
    </row>
    <row r="2771" spans="2:25">
      <c r="B2771"/>
      <c r="C2771"/>
      <c r="D2771"/>
      <c r="E2771"/>
      <c r="F2771"/>
      <c r="G2771"/>
      <c r="H2771"/>
      <c r="R2771"/>
      <c r="S2771"/>
      <c r="T2771"/>
      <c r="U2771"/>
      <c r="V2771"/>
      <c r="W2771"/>
      <c r="X2771"/>
      <c r="Y2771"/>
    </row>
    <row r="2772" spans="2:25">
      <c r="B2772"/>
      <c r="C2772"/>
      <c r="D2772"/>
      <c r="E2772"/>
      <c r="F2772"/>
      <c r="G2772"/>
      <c r="H2772"/>
      <c r="R2772"/>
      <c r="S2772"/>
      <c r="T2772"/>
      <c r="U2772"/>
      <c r="V2772"/>
      <c r="W2772"/>
      <c r="X2772"/>
      <c r="Y2772"/>
    </row>
    <row r="2773" spans="2:25">
      <c r="B2773"/>
      <c r="C2773"/>
      <c r="D2773"/>
      <c r="E2773"/>
      <c r="F2773"/>
      <c r="G2773"/>
      <c r="H2773"/>
      <c r="R2773"/>
      <c r="S2773"/>
      <c r="T2773"/>
      <c r="U2773"/>
      <c r="V2773"/>
      <c r="W2773"/>
      <c r="X2773"/>
      <c r="Y2773"/>
    </row>
    <row r="2774" spans="2:25">
      <c r="B2774"/>
      <c r="C2774"/>
      <c r="D2774"/>
      <c r="E2774"/>
      <c r="F2774"/>
      <c r="G2774"/>
      <c r="H2774"/>
      <c r="R2774"/>
      <c r="S2774"/>
      <c r="T2774"/>
      <c r="U2774"/>
      <c r="V2774"/>
      <c r="W2774"/>
      <c r="X2774"/>
      <c r="Y2774"/>
    </row>
    <row r="2775" spans="2:25">
      <c r="B2775"/>
      <c r="C2775"/>
      <c r="D2775"/>
      <c r="E2775"/>
      <c r="F2775"/>
      <c r="G2775"/>
      <c r="H2775"/>
      <c r="R2775"/>
      <c r="S2775"/>
      <c r="T2775"/>
      <c r="U2775"/>
      <c r="V2775"/>
      <c r="W2775"/>
      <c r="X2775"/>
      <c r="Y2775"/>
    </row>
    <row r="2776" spans="2:25">
      <c r="B2776"/>
      <c r="C2776"/>
      <c r="D2776"/>
      <c r="E2776"/>
      <c r="F2776"/>
      <c r="G2776"/>
      <c r="H2776"/>
      <c r="R2776"/>
      <c r="S2776"/>
      <c r="T2776"/>
      <c r="U2776"/>
      <c r="V2776"/>
      <c r="W2776"/>
      <c r="X2776"/>
      <c r="Y2776"/>
    </row>
    <row r="2777" spans="2:25">
      <c r="B2777"/>
      <c r="C2777"/>
      <c r="D2777"/>
      <c r="E2777"/>
      <c r="F2777"/>
      <c r="G2777"/>
      <c r="H2777"/>
      <c r="R2777"/>
      <c r="S2777"/>
      <c r="T2777"/>
      <c r="U2777"/>
      <c r="V2777"/>
      <c r="W2777"/>
      <c r="X2777"/>
      <c r="Y2777"/>
    </row>
    <row r="2778" spans="2:25">
      <c r="B2778"/>
      <c r="C2778"/>
      <c r="D2778"/>
      <c r="E2778"/>
      <c r="F2778"/>
      <c r="G2778"/>
      <c r="H2778"/>
      <c r="R2778"/>
      <c r="S2778"/>
      <c r="T2778"/>
      <c r="U2778"/>
      <c r="V2778"/>
      <c r="W2778"/>
      <c r="X2778"/>
      <c r="Y2778"/>
    </row>
    <row r="2779" spans="2:25">
      <c r="B2779"/>
      <c r="C2779"/>
      <c r="D2779"/>
      <c r="E2779"/>
      <c r="F2779"/>
      <c r="G2779"/>
      <c r="H2779"/>
      <c r="R2779"/>
      <c r="S2779"/>
      <c r="T2779"/>
      <c r="U2779"/>
      <c r="V2779"/>
      <c r="W2779"/>
      <c r="X2779"/>
      <c r="Y2779"/>
    </row>
    <row r="2780" spans="2:25">
      <c r="B2780"/>
      <c r="C2780"/>
      <c r="D2780"/>
      <c r="E2780"/>
      <c r="F2780"/>
      <c r="G2780"/>
      <c r="H2780"/>
      <c r="R2780"/>
      <c r="S2780"/>
      <c r="T2780"/>
      <c r="U2780"/>
      <c r="V2780"/>
      <c r="W2780"/>
      <c r="X2780"/>
      <c r="Y2780"/>
    </row>
    <row r="2781" spans="2:25">
      <c r="B2781"/>
      <c r="C2781"/>
      <c r="D2781"/>
      <c r="E2781"/>
      <c r="F2781"/>
      <c r="G2781"/>
      <c r="H2781"/>
      <c r="R2781"/>
      <c r="S2781"/>
      <c r="T2781"/>
      <c r="U2781"/>
      <c r="V2781"/>
      <c r="W2781"/>
      <c r="X2781"/>
      <c r="Y2781"/>
    </row>
    <row r="2782" spans="2:25">
      <c r="B2782"/>
      <c r="C2782"/>
      <c r="D2782"/>
      <c r="E2782"/>
      <c r="F2782"/>
      <c r="G2782"/>
      <c r="H2782"/>
      <c r="R2782"/>
      <c r="S2782"/>
      <c r="T2782"/>
      <c r="U2782"/>
      <c r="V2782"/>
      <c r="W2782"/>
      <c r="X2782"/>
      <c r="Y2782"/>
    </row>
    <row r="2783" spans="2:25">
      <c r="B2783"/>
      <c r="C2783"/>
      <c r="D2783"/>
      <c r="E2783"/>
      <c r="F2783"/>
      <c r="G2783"/>
      <c r="H2783"/>
      <c r="R2783"/>
      <c r="S2783"/>
      <c r="T2783"/>
      <c r="U2783"/>
      <c r="V2783"/>
      <c r="W2783"/>
      <c r="X2783"/>
      <c r="Y2783"/>
    </row>
    <row r="2784" spans="2:25">
      <c r="B2784"/>
      <c r="C2784"/>
      <c r="D2784"/>
      <c r="E2784"/>
      <c r="F2784"/>
      <c r="G2784"/>
      <c r="H2784"/>
      <c r="R2784"/>
      <c r="S2784"/>
      <c r="T2784"/>
      <c r="U2784"/>
      <c r="V2784"/>
      <c r="W2784"/>
      <c r="X2784"/>
      <c r="Y2784"/>
    </row>
    <row r="2785" spans="2:25">
      <c r="B2785"/>
      <c r="C2785"/>
      <c r="D2785"/>
      <c r="E2785"/>
      <c r="F2785"/>
      <c r="G2785"/>
      <c r="H2785"/>
      <c r="R2785"/>
      <c r="S2785"/>
      <c r="T2785"/>
      <c r="U2785"/>
      <c r="V2785"/>
      <c r="W2785"/>
      <c r="X2785"/>
      <c r="Y2785"/>
    </row>
    <row r="2786" spans="2:25">
      <c r="B2786"/>
      <c r="C2786"/>
      <c r="D2786"/>
      <c r="E2786"/>
      <c r="F2786"/>
      <c r="G2786"/>
      <c r="H2786"/>
      <c r="R2786"/>
      <c r="S2786"/>
      <c r="T2786"/>
      <c r="U2786"/>
      <c r="V2786"/>
      <c r="W2786"/>
      <c r="X2786"/>
      <c r="Y2786"/>
    </row>
    <row r="2787" spans="2:25">
      <c r="B2787"/>
      <c r="C2787"/>
      <c r="D2787"/>
      <c r="E2787"/>
      <c r="F2787"/>
      <c r="G2787"/>
      <c r="H2787"/>
      <c r="R2787"/>
      <c r="S2787"/>
      <c r="T2787"/>
      <c r="U2787"/>
      <c r="V2787"/>
      <c r="W2787"/>
      <c r="X2787"/>
      <c r="Y2787"/>
    </row>
    <row r="2788" spans="2:25">
      <c r="B2788"/>
      <c r="C2788"/>
      <c r="D2788"/>
      <c r="E2788"/>
      <c r="F2788"/>
      <c r="G2788"/>
      <c r="H2788"/>
      <c r="R2788"/>
      <c r="S2788"/>
      <c r="T2788"/>
      <c r="U2788"/>
      <c r="V2788"/>
      <c r="W2788"/>
      <c r="X2788"/>
      <c r="Y2788"/>
    </row>
    <row r="2789" spans="2:25">
      <c r="B2789"/>
      <c r="C2789"/>
      <c r="D2789"/>
      <c r="E2789"/>
      <c r="F2789"/>
      <c r="G2789"/>
      <c r="H2789"/>
      <c r="R2789"/>
      <c r="S2789"/>
      <c r="T2789"/>
      <c r="U2789"/>
      <c r="V2789"/>
      <c r="W2789"/>
      <c r="X2789"/>
      <c r="Y2789"/>
    </row>
    <row r="2790" spans="2:25">
      <c r="B2790"/>
      <c r="C2790"/>
      <c r="D2790"/>
      <c r="E2790"/>
      <c r="F2790"/>
      <c r="G2790"/>
      <c r="H2790"/>
      <c r="R2790"/>
      <c r="S2790"/>
      <c r="T2790"/>
      <c r="U2790"/>
      <c r="V2790"/>
      <c r="W2790"/>
      <c r="X2790"/>
      <c r="Y2790"/>
    </row>
    <row r="2791" spans="2:25">
      <c r="B2791"/>
      <c r="C2791"/>
      <c r="D2791"/>
      <c r="E2791"/>
      <c r="F2791"/>
      <c r="G2791"/>
      <c r="H2791"/>
      <c r="R2791"/>
      <c r="S2791"/>
      <c r="T2791"/>
      <c r="U2791"/>
      <c r="V2791"/>
      <c r="W2791"/>
      <c r="X2791"/>
      <c r="Y2791"/>
    </row>
    <row r="2792" spans="2:25">
      <c r="B2792"/>
      <c r="C2792"/>
      <c r="D2792"/>
      <c r="E2792"/>
      <c r="F2792"/>
      <c r="G2792"/>
      <c r="H2792"/>
      <c r="R2792"/>
      <c r="S2792"/>
      <c r="T2792"/>
      <c r="U2792"/>
      <c r="V2792"/>
      <c r="W2792"/>
      <c r="X2792"/>
      <c r="Y2792"/>
    </row>
    <row r="2793" spans="2:25">
      <c r="B2793"/>
      <c r="C2793"/>
      <c r="D2793"/>
      <c r="E2793"/>
      <c r="F2793"/>
      <c r="G2793"/>
      <c r="H2793"/>
      <c r="R2793"/>
      <c r="S2793"/>
      <c r="T2793"/>
      <c r="U2793"/>
      <c r="V2793"/>
      <c r="W2793"/>
      <c r="X2793"/>
      <c r="Y2793"/>
    </row>
    <row r="2794" spans="2:25">
      <c r="B2794"/>
      <c r="C2794"/>
      <c r="D2794"/>
      <c r="E2794"/>
      <c r="F2794"/>
      <c r="G2794"/>
      <c r="H2794"/>
      <c r="R2794"/>
      <c r="S2794"/>
      <c r="T2794"/>
      <c r="U2794"/>
      <c r="V2794"/>
      <c r="W2794"/>
      <c r="X2794"/>
      <c r="Y2794"/>
    </row>
    <row r="2795" spans="2:25">
      <c r="B2795"/>
      <c r="C2795"/>
      <c r="D2795"/>
      <c r="E2795"/>
      <c r="F2795"/>
      <c r="G2795"/>
      <c r="H2795"/>
      <c r="R2795"/>
      <c r="S2795"/>
      <c r="T2795"/>
      <c r="U2795"/>
      <c r="V2795"/>
      <c r="W2795"/>
      <c r="X2795"/>
      <c r="Y2795"/>
    </row>
    <row r="2796" spans="2:25">
      <c r="B2796"/>
      <c r="C2796"/>
      <c r="D2796"/>
      <c r="E2796"/>
      <c r="F2796"/>
      <c r="G2796"/>
      <c r="H2796"/>
      <c r="R2796"/>
      <c r="S2796"/>
      <c r="T2796"/>
      <c r="U2796"/>
      <c r="V2796"/>
      <c r="W2796"/>
      <c r="X2796"/>
      <c r="Y2796"/>
    </row>
    <row r="2797" spans="2:25">
      <c r="B2797"/>
      <c r="C2797"/>
      <c r="D2797"/>
      <c r="E2797"/>
      <c r="F2797"/>
      <c r="G2797"/>
      <c r="H2797"/>
      <c r="R2797"/>
      <c r="S2797"/>
      <c r="T2797"/>
      <c r="U2797"/>
      <c r="V2797"/>
      <c r="W2797"/>
      <c r="X2797"/>
      <c r="Y2797"/>
    </row>
    <row r="2798" spans="2:25">
      <c r="B2798"/>
      <c r="C2798"/>
      <c r="D2798"/>
      <c r="E2798"/>
      <c r="F2798"/>
      <c r="G2798"/>
      <c r="H2798"/>
      <c r="R2798"/>
      <c r="S2798"/>
      <c r="T2798"/>
      <c r="U2798"/>
      <c r="V2798"/>
      <c r="W2798"/>
      <c r="X2798"/>
      <c r="Y2798"/>
    </row>
    <row r="2799" spans="2:25">
      <c r="B2799"/>
      <c r="C2799"/>
      <c r="D2799"/>
      <c r="E2799"/>
      <c r="F2799"/>
      <c r="G2799"/>
      <c r="H2799"/>
      <c r="R2799"/>
      <c r="S2799"/>
      <c r="T2799"/>
      <c r="U2799"/>
      <c r="V2799"/>
      <c r="W2799"/>
      <c r="X2799"/>
      <c r="Y2799"/>
    </row>
    <row r="2800" spans="2:25">
      <c r="B2800"/>
      <c r="C2800"/>
      <c r="D2800"/>
      <c r="E2800"/>
      <c r="F2800"/>
      <c r="G2800"/>
      <c r="H2800"/>
      <c r="R2800"/>
      <c r="S2800"/>
      <c r="T2800"/>
      <c r="U2800"/>
      <c r="V2800"/>
      <c r="W2800"/>
      <c r="X2800"/>
      <c r="Y2800"/>
    </row>
    <row r="2801" spans="2:25">
      <c r="B2801"/>
      <c r="C2801"/>
      <c r="D2801"/>
      <c r="E2801"/>
      <c r="F2801"/>
      <c r="G2801"/>
      <c r="H2801"/>
      <c r="R2801"/>
      <c r="S2801"/>
      <c r="T2801"/>
      <c r="U2801"/>
      <c r="V2801"/>
      <c r="W2801"/>
      <c r="X2801"/>
      <c r="Y2801"/>
    </row>
    <row r="2802" spans="2:25">
      <c r="B2802"/>
      <c r="C2802"/>
      <c r="D2802"/>
      <c r="E2802"/>
      <c r="F2802"/>
      <c r="G2802"/>
      <c r="H2802"/>
      <c r="R2802"/>
      <c r="S2802"/>
      <c r="T2802"/>
      <c r="U2802"/>
      <c r="V2802"/>
      <c r="W2802"/>
      <c r="X2802"/>
      <c r="Y2802"/>
    </row>
    <row r="2803" spans="2:25">
      <c r="B2803"/>
      <c r="C2803"/>
      <c r="D2803"/>
      <c r="E2803"/>
      <c r="F2803"/>
      <c r="G2803"/>
      <c r="H2803"/>
      <c r="R2803"/>
      <c r="S2803"/>
      <c r="T2803"/>
      <c r="U2803"/>
      <c r="V2803"/>
      <c r="W2803"/>
      <c r="X2803"/>
      <c r="Y2803"/>
    </row>
    <row r="2804" spans="2:25">
      <c r="B2804"/>
      <c r="C2804"/>
      <c r="D2804"/>
      <c r="E2804"/>
      <c r="F2804"/>
      <c r="G2804"/>
      <c r="H2804"/>
      <c r="R2804"/>
      <c r="S2804"/>
      <c r="T2804"/>
      <c r="U2804"/>
      <c r="V2804"/>
      <c r="W2804"/>
      <c r="X2804"/>
      <c r="Y2804"/>
    </row>
    <row r="2805" spans="2:25">
      <c r="B2805"/>
      <c r="C2805"/>
      <c r="D2805"/>
      <c r="E2805"/>
      <c r="F2805"/>
      <c r="G2805"/>
      <c r="H2805"/>
      <c r="R2805"/>
      <c r="S2805"/>
      <c r="T2805"/>
      <c r="U2805"/>
      <c r="V2805"/>
      <c r="W2805"/>
      <c r="X2805"/>
      <c r="Y2805"/>
    </row>
    <row r="2806" spans="2:25">
      <c r="B2806"/>
      <c r="C2806"/>
      <c r="D2806"/>
      <c r="E2806"/>
      <c r="F2806"/>
      <c r="G2806"/>
      <c r="H2806"/>
      <c r="R2806"/>
      <c r="S2806"/>
      <c r="T2806"/>
      <c r="U2806"/>
      <c r="V2806"/>
      <c r="W2806"/>
      <c r="X2806"/>
      <c r="Y2806"/>
    </row>
    <row r="2807" spans="2:25">
      <c r="B2807"/>
      <c r="C2807"/>
      <c r="D2807"/>
      <c r="E2807"/>
      <c r="F2807"/>
      <c r="G2807"/>
      <c r="H2807"/>
      <c r="R2807"/>
      <c r="S2807"/>
      <c r="T2807"/>
      <c r="U2807"/>
      <c r="V2807"/>
      <c r="W2807"/>
      <c r="X2807"/>
      <c r="Y2807"/>
    </row>
    <row r="2808" spans="2:25">
      <c r="B2808"/>
      <c r="C2808"/>
      <c r="D2808"/>
      <c r="E2808"/>
      <c r="F2808"/>
      <c r="G2808"/>
      <c r="H2808"/>
      <c r="R2808"/>
      <c r="S2808"/>
      <c r="T2808"/>
      <c r="U2808"/>
      <c r="V2808"/>
      <c r="W2808"/>
      <c r="X2808"/>
      <c r="Y2808"/>
    </row>
    <row r="2809" spans="2:25">
      <c r="B2809"/>
      <c r="C2809"/>
      <c r="D2809"/>
      <c r="E2809"/>
      <c r="F2809"/>
      <c r="G2809"/>
      <c r="H2809"/>
      <c r="R2809"/>
      <c r="S2809"/>
      <c r="T2809"/>
      <c r="U2809"/>
      <c r="V2809"/>
      <c r="W2809"/>
      <c r="X2809"/>
      <c r="Y2809"/>
    </row>
    <row r="2810" spans="2:25">
      <c r="B2810"/>
      <c r="C2810"/>
      <c r="D2810"/>
      <c r="E2810"/>
      <c r="F2810"/>
      <c r="G2810"/>
      <c r="H2810"/>
      <c r="R2810"/>
      <c r="S2810"/>
      <c r="T2810"/>
      <c r="U2810"/>
      <c r="V2810"/>
      <c r="W2810"/>
      <c r="X2810"/>
      <c r="Y2810"/>
    </row>
    <row r="2811" spans="2:25">
      <c r="B2811"/>
      <c r="C2811"/>
      <c r="D2811"/>
      <c r="E2811"/>
      <c r="F2811"/>
      <c r="G2811"/>
      <c r="H2811"/>
      <c r="R2811"/>
      <c r="S2811"/>
      <c r="T2811"/>
      <c r="U2811"/>
      <c r="V2811"/>
      <c r="W2811"/>
      <c r="X2811"/>
      <c r="Y2811"/>
    </row>
    <row r="2812" spans="2:25">
      <c r="B2812"/>
      <c r="C2812"/>
      <c r="D2812"/>
      <c r="E2812"/>
      <c r="F2812"/>
      <c r="G2812"/>
      <c r="H2812"/>
      <c r="R2812"/>
      <c r="S2812"/>
      <c r="T2812"/>
      <c r="U2812"/>
      <c r="V2812"/>
      <c r="W2812"/>
      <c r="X2812"/>
      <c r="Y2812"/>
    </row>
    <row r="2813" spans="2:25">
      <c r="B2813"/>
      <c r="C2813"/>
      <c r="D2813"/>
      <c r="E2813"/>
      <c r="F2813"/>
      <c r="G2813"/>
      <c r="H2813"/>
      <c r="R2813"/>
      <c r="S2813"/>
      <c r="T2813"/>
      <c r="U2813"/>
      <c r="V2813"/>
      <c r="W2813"/>
      <c r="X2813"/>
      <c r="Y2813"/>
    </row>
    <row r="2814" spans="2:25">
      <c r="B2814"/>
      <c r="C2814"/>
      <c r="D2814"/>
      <c r="E2814"/>
      <c r="F2814"/>
      <c r="G2814"/>
      <c r="H2814"/>
      <c r="R2814"/>
      <c r="S2814"/>
      <c r="T2814"/>
      <c r="U2814"/>
      <c r="V2814"/>
      <c r="W2814"/>
      <c r="X2814"/>
      <c r="Y2814"/>
    </row>
    <row r="2815" spans="2:25">
      <c r="B2815"/>
      <c r="C2815"/>
      <c r="D2815"/>
      <c r="E2815"/>
      <c r="F2815"/>
      <c r="G2815"/>
      <c r="H2815"/>
      <c r="R2815"/>
      <c r="S2815"/>
      <c r="T2815"/>
      <c r="U2815"/>
      <c r="V2815"/>
      <c r="W2815"/>
      <c r="X2815"/>
      <c r="Y2815"/>
    </row>
    <row r="2816" spans="2:25">
      <c r="B2816"/>
      <c r="C2816"/>
      <c r="D2816"/>
      <c r="E2816"/>
      <c r="F2816"/>
      <c r="G2816"/>
      <c r="H2816"/>
      <c r="R2816"/>
      <c r="S2816"/>
      <c r="T2816"/>
      <c r="U2816"/>
      <c r="V2816"/>
      <c r="W2816"/>
      <c r="X2816"/>
      <c r="Y2816"/>
    </row>
    <row r="2817" spans="2:25">
      <c r="B2817"/>
      <c r="C2817"/>
      <c r="D2817"/>
      <c r="E2817"/>
      <c r="F2817"/>
      <c r="G2817"/>
      <c r="H2817"/>
      <c r="R2817"/>
      <c r="S2817"/>
      <c r="T2817"/>
      <c r="U2817"/>
      <c r="V2817"/>
      <c r="W2817"/>
      <c r="X2817"/>
      <c r="Y2817"/>
    </row>
    <row r="2818" spans="2:25">
      <c r="B2818"/>
      <c r="C2818"/>
      <c r="D2818"/>
      <c r="E2818"/>
      <c r="F2818"/>
      <c r="G2818"/>
      <c r="H2818"/>
      <c r="R2818"/>
      <c r="S2818"/>
      <c r="T2818"/>
      <c r="U2818"/>
      <c r="V2818"/>
      <c r="W2818"/>
      <c r="X2818"/>
      <c r="Y2818"/>
    </row>
    <row r="2819" spans="2:25">
      <c r="B2819"/>
      <c r="C2819"/>
      <c r="D2819"/>
      <c r="E2819"/>
      <c r="F2819"/>
      <c r="G2819"/>
      <c r="H2819"/>
      <c r="R2819"/>
      <c r="S2819"/>
      <c r="T2819"/>
      <c r="U2819"/>
      <c r="V2819"/>
      <c r="W2819"/>
      <c r="X2819"/>
      <c r="Y2819"/>
    </row>
    <row r="2820" spans="2:25">
      <c r="B2820"/>
      <c r="C2820"/>
      <c r="D2820"/>
      <c r="E2820"/>
      <c r="F2820"/>
      <c r="G2820"/>
      <c r="H2820"/>
      <c r="R2820"/>
      <c r="S2820"/>
      <c r="T2820"/>
      <c r="U2820"/>
      <c r="V2820"/>
      <c r="W2820"/>
      <c r="X2820"/>
      <c r="Y2820"/>
    </row>
    <row r="2821" spans="2:25">
      <c r="B2821"/>
      <c r="C2821"/>
      <c r="D2821"/>
      <c r="E2821"/>
      <c r="F2821"/>
      <c r="G2821"/>
      <c r="H2821"/>
      <c r="R2821"/>
      <c r="S2821"/>
      <c r="T2821"/>
      <c r="U2821"/>
      <c r="V2821"/>
      <c r="W2821"/>
      <c r="X2821"/>
      <c r="Y2821"/>
    </row>
    <row r="2822" spans="2:25">
      <c r="B2822"/>
      <c r="C2822"/>
      <c r="D2822"/>
      <c r="E2822"/>
      <c r="F2822"/>
      <c r="G2822"/>
      <c r="H2822"/>
      <c r="R2822"/>
      <c r="S2822"/>
      <c r="T2822"/>
      <c r="U2822"/>
      <c r="V2822"/>
      <c r="W2822"/>
      <c r="X2822"/>
      <c r="Y2822"/>
    </row>
    <row r="2823" spans="2:25">
      <c r="B2823"/>
      <c r="C2823"/>
      <c r="D2823"/>
      <c r="E2823"/>
      <c r="F2823"/>
      <c r="G2823"/>
      <c r="H2823"/>
      <c r="R2823"/>
      <c r="S2823"/>
      <c r="T2823"/>
      <c r="U2823"/>
      <c r="V2823"/>
      <c r="W2823"/>
      <c r="X2823"/>
      <c r="Y2823"/>
    </row>
    <row r="2824" spans="2:25">
      <c r="B2824"/>
      <c r="C2824"/>
      <c r="D2824"/>
      <c r="E2824"/>
      <c r="F2824"/>
      <c r="G2824"/>
      <c r="H2824"/>
      <c r="R2824"/>
      <c r="S2824"/>
      <c r="T2824"/>
      <c r="U2824"/>
      <c r="V2824"/>
      <c r="W2824"/>
      <c r="X2824"/>
      <c r="Y2824"/>
    </row>
    <row r="2825" spans="2:25">
      <c r="B2825"/>
      <c r="C2825"/>
      <c r="D2825"/>
      <c r="E2825"/>
      <c r="F2825"/>
      <c r="G2825"/>
      <c r="H2825"/>
      <c r="R2825"/>
      <c r="S2825"/>
      <c r="T2825"/>
      <c r="U2825"/>
      <c r="V2825"/>
      <c r="W2825"/>
      <c r="X2825"/>
      <c r="Y2825"/>
    </row>
    <row r="2826" spans="2:25">
      <c r="B2826"/>
      <c r="C2826"/>
      <c r="D2826"/>
      <c r="E2826"/>
      <c r="F2826"/>
      <c r="G2826"/>
      <c r="H2826"/>
      <c r="R2826"/>
      <c r="S2826"/>
      <c r="T2826"/>
      <c r="U2826"/>
      <c r="V2826"/>
      <c r="W2826"/>
      <c r="X2826"/>
      <c r="Y2826"/>
    </row>
    <row r="2827" spans="2:25">
      <c r="B2827"/>
      <c r="C2827"/>
      <c r="D2827"/>
      <c r="E2827"/>
      <c r="F2827"/>
      <c r="G2827"/>
      <c r="H2827"/>
      <c r="R2827"/>
      <c r="S2827"/>
      <c r="T2827"/>
      <c r="U2827"/>
      <c r="V2827"/>
      <c r="W2827"/>
      <c r="X2827"/>
      <c r="Y2827"/>
    </row>
    <row r="2828" spans="2:25">
      <c r="B2828"/>
      <c r="C2828"/>
      <c r="D2828"/>
      <c r="E2828"/>
      <c r="F2828"/>
      <c r="G2828"/>
      <c r="H2828"/>
      <c r="R2828"/>
      <c r="S2828"/>
      <c r="T2828"/>
      <c r="U2828"/>
      <c r="V2828"/>
      <c r="W2828"/>
      <c r="X2828"/>
      <c r="Y2828"/>
    </row>
    <row r="2829" spans="2:25">
      <c r="B2829"/>
      <c r="C2829"/>
      <c r="D2829"/>
      <c r="E2829"/>
      <c r="F2829"/>
      <c r="G2829"/>
      <c r="H2829"/>
      <c r="R2829"/>
      <c r="S2829"/>
      <c r="T2829"/>
      <c r="U2829"/>
      <c r="V2829"/>
      <c r="W2829"/>
      <c r="X2829"/>
      <c r="Y2829"/>
    </row>
    <row r="2830" spans="2:25">
      <c r="B2830"/>
      <c r="C2830"/>
      <c r="D2830"/>
      <c r="E2830"/>
      <c r="F2830"/>
      <c r="G2830"/>
      <c r="H2830"/>
      <c r="R2830"/>
      <c r="S2830"/>
      <c r="T2830"/>
      <c r="U2830"/>
      <c r="V2830"/>
      <c r="W2830"/>
      <c r="X2830"/>
      <c r="Y2830"/>
    </row>
    <row r="2831" spans="2:25">
      <c r="B2831"/>
      <c r="C2831"/>
      <c r="D2831"/>
      <c r="E2831"/>
      <c r="F2831"/>
      <c r="G2831"/>
      <c r="H2831"/>
      <c r="R2831"/>
      <c r="S2831"/>
      <c r="T2831"/>
      <c r="U2831"/>
      <c r="V2831"/>
      <c r="W2831"/>
      <c r="X2831"/>
      <c r="Y2831"/>
    </row>
    <row r="2832" spans="2:25">
      <c r="B2832"/>
      <c r="C2832"/>
      <c r="D2832"/>
      <c r="E2832"/>
      <c r="F2832"/>
      <c r="G2832"/>
      <c r="H2832"/>
      <c r="R2832"/>
      <c r="S2832"/>
      <c r="T2832"/>
      <c r="U2832"/>
      <c r="V2832"/>
      <c r="W2832"/>
      <c r="X2832"/>
      <c r="Y2832"/>
    </row>
    <row r="2833" spans="2:25">
      <c r="B2833"/>
      <c r="C2833"/>
      <c r="D2833"/>
      <c r="E2833"/>
      <c r="F2833"/>
      <c r="G2833"/>
      <c r="H2833"/>
      <c r="R2833"/>
      <c r="S2833"/>
      <c r="T2833"/>
      <c r="U2833"/>
      <c r="V2833"/>
      <c r="W2833"/>
      <c r="X2833"/>
      <c r="Y2833"/>
    </row>
    <row r="2834" spans="2:25">
      <c r="B2834"/>
      <c r="C2834"/>
      <c r="D2834"/>
      <c r="E2834"/>
      <c r="F2834"/>
      <c r="G2834"/>
      <c r="H2834"/>
      <c r="R2834"/>
      <c r="S2834"/>
      <c r="T2834"/>
      <c r="U2834"/>
      <c r="V2834"/>
      <c r="W2834"/>
      <c r="X2834"/>
      <c r="Y2834"/>
    </row>
    <row r="2835" spans="2:25">
      <c r="B2835"/>
      <c r="C2835"/>
      <c r="D2835"/>
      <c r="E2835"/>
      <c r="F2835"/>
      <c r="G2835"/>
      <c r="H2835"/>
      <c r="R2835"/>
      <c r="S2835"/>
      <c r="T2835"/>
      <c r="U2835"/>
      <c r="V2835"/>
      <c r="W2835"/>
      <c r="X2835"/>
      <c r="Y2835"/>
    </row>
    <row r="2836" spans="2:25">
      <c r="B2836"/>
      <c r="C2836"/>
      <c r="D2836"/>
      <c r="E2836"/>
      <c r="F2836"/>
      <c r="G2836"/>
      <c r="H2836"/>
      <c r="R2836"/>
      <c r="S2836"/>
      <c r="T2836"/>
      <c r="U2836"/>
      <c r="V2836"/>
      <c r="W2836"/>
      <c r="X2836"/>
      <c r="Y2836"/>
    </row>
    <row r="2837" spans="2:25">
      <c r="B2837"/>
      <c r="C2837"/>
      <c r="D2837"/>
      <c r="E2837"/>
      <c r="F2837"/>
      <c r="G2837"/>
      <c r="H2837"/>
      <c r="R2837"/>
      <c r="S2837"/>
      <c r="T2837"/>
      <c r="U2837"/>
      <c r="V2837"/>
      <c r="W2837"/>
      <c r="X2837"/>
      <c r="Y2837"/>
    </row>
    <row r="2838" spans="2:25">
      <c r="B2838"/>
      <c r="C2838"/>
      <c r="D2838"/>
      <c r="E2838"/>
      <c r="F2838"/>
      <c r="G2838"/>
      <c r="H2838"/>
      <c r="R2838"/>
      <c r="S2838"/>
      <c r="T2838"/>
      <c r="U2838"/>
      <c r="V2838"/>
      <c r="W2838"/>
      <c r="X2838"/>
      <c r="Y2838"/>
    </row>
    <row r="2839" spans="2:25">
      <c r="B2839"/>
      <c r="C2839"/>
      <c r="D2839"/>
      <c r="E2839"/>
      <c r="F2839"/>
      <c r="G2839"/>
      <c r="H2839"/>
      <c r="R2839"/>
      <c r="S2839"/>
      <c r="T2839"/>
      <c r="U2839"/>
      <c r="V2839"/>
      <c r="W2839"/>
      <c r="X2839"/>
      <c r="Y2839"/>
    </row>
    <row r="2840" spans="2:25">
      <c r="B2840"/>
      <c r="C2840"/>
      <c r="D2840"/>
      <c r="E2840"/>
      <c r="F2840"/>
      <c r="G2840"/>
      <c r="H2840"/>
      <c r="R2840"/>
      <c r="S2840"/>
      <c r="T2840"/>
      <c r="U2840"/>
      <c r="V2840"/>
      <c r="W2840"/>
      <c r="X2840"/>
      <c r="Y2840"/>
    </row>
    <row r="2841" spans="2:25">
      <c r="B2841"/>
      <c r="C2841"/>
      <c r="D2841"/>
      <c r="E2841"/>
      <c r="F2841"/>
      <c r="G2841"/>
      <c r="H2841"/>
      <c r="R2841"/>
      <c r="S2841"/>
      <c r="T2841"/>
      <c r="U2841"/>
      <c r="V2841"/>
      <c r="W2841"/>
      <c r="X2841"/>
      <c r="Y2841"/>
    </row>
    <row r="2842" spans="2:25">
      <c r="B2842"/>
      <c r="C2842"/>
      <c r="D2842"/>
      <c r="E2842"/>
      <c r="F2842"/>
      <c r="G2842"/>
      <c r="H2842"/>
      <c r="R2842"/>
      <c r="S2842"/>
      <c r="T2842"/>
      <c r="U2842"/>
      <c r="V2842"/>
      <c r="W2842"/>
      <c r="X2842"/>
      <c r="Y2842"/>
    </row>
    <row r="2843" spans="2:25">
      <c r="B2843"/>
      <c r="C2843"/>
      <c r="D2843"/>
      <c r="E2843"/>
      <c r="F2843"/>
      <c r="G2843"/>
      <c r="H2843"/>
      <c r="R2843"/>
      <c r="S2843"/>
      <c r="T2843"/>
      <c r="U2843"/>
      <c r="V2843"/>
      <c r="W2843"/>
      <c r="X2843"/>
      <c r="Y2843"/>
    </row>
    <row r="2844" spans="2:25">
      <c r="B2844"/>
      <c r="C2844"/>
      <c r="D2844"/>
      <c r="E2844"/>
      <c r="F2844"/>
      <c r="G2844"/>
      <c r="H2844"/>
      <c r="R2844"/>
      <c r="S2844"/>
      <c r="T2844"/>
      <c r="U2844"/>
      <c r="V2844"/>
      <c r="W2844"/>
      <c r="X2844"/>
      <c r="Y2844"/>
    </row>
    <row r="2845" spans="2:25">
      <c r="B2845"/>
      <c r="C2845"/>
      <c r="D2845"/>
      <c r="E2845"/>
      <c r="F2845"/>
      <c r="G2845"/>
      <c r="H2845"/>
      <c r="R2845"/>
      <c r="S2845"/>
      <c r="T2845"/>
      <c r="U2845"/>
      <c r="V2845"/>
      <c r="W2845"/>
      <c r="X2845"/>
      <c r="Y2845"/>
    </row>
    <row r="2846" spans="2:25">
      <c r="B2846"/>
      <c r="C2846"/>
      <c r="D2846"/>
      <c r="E2846"/>
      <c r="F2846"/>
      <c r="G2846"/>
      <c r="H2846"/>
      <c r="R2846"/>
      <c r="S2846"/>
      <c r="T2846"/>
      <c r="U2846"/>
      <c r="V2846"/>
      <c r="W2846"/>
      <c r="X2846"/>
      <c r="Y2846"/>
    </row>
    <row r="2847" spans="2:25">
      <c r="B2847"/>
      <c r="C2847"/>
      <c r="D2847"/>
      <c r="E2847"/>
      <c r="F2847"/>
      <c r="G2847"/>
      <c r="H2847"/>
      <c r="R2847"/>
      <c r="S2847"/>
      <c r="T2847"/>
      <c r="U2847"/>
      <c r="V2847"/>
      <c r="W2847"/>
      <c r="X2847"/>
      <c r="Y2847"/>
    </row>
    <row r="2848" spans="2:25">
      <c r="B2848"/>
      <c r="C2848"/>
      <c r="D2848"/>
      <c r="E2848"/>
      <c r="F2848"/>
      <c r="G2848"/>
      <c r="H2848"/>
      <c r="R2848"/>
      <c r="S2848"/>
      <c r="T2848"/>
      <c r="U2848"/>
      <c r="V2848"/>
      <c r="W2848"/>
      <c r="X2848"/>
      <c r="Y2848"/>
    </row>
    <row r="2849" spans="2:25">
      <c r="B2849"/>
      <c r="C2849"/>
      <c r="D2849"/>
      <c r="E2849"/>
      <c r="F2849"/>
      <c r="G2849"/>
      <c r="H2849"/>
      <c r="R2849"/>
      <c r="S2849"/>
      <c r="T2849"/>
      <c r="U2849"/>
      <c r="V2849"/>
      <c r="W2849"/>
      <c r="X2849"/>
      <c r="Y2849"/>
    </row>
    <row r="2850" spans="2:25">
      <c r="B2850"/>
      <c r="C2850"/>
      <c r="D2850"/>
      <c r="E2850"/>
      <c r="F2850"/>
      <c r="G2850"/>
      <c r="H2850"/>
      <c r="R2850"/>
      <c r="S2850"/>
      <c r="T2850"/>
      <c r="U2850"/>
      <c r="V2850"/>
      <c r="W2850"/>
      <c r="X2850"/>
      <c r="Y2850"/>
    </row>
    <row r="2851" spans="2:25">
      <c r="B2851"/>
      <c r="C2851"/>
      <c r="D2851"/>
      <c r="E2851"/>
      <c r="F2851"/>
      <c r="G2851"/>
      <c r="H2851"/>
      <c r="R2851"/>
      <c r="S2851"/>
      <c r="T2851"/>
      <c r="U2851"/>
      <c r="V2851"/>
      <c r="W2851"/>
      <c r="X2851"/>
      <c r="Y2851"/>
    </row>
    <row r="2852" spans="2:25">
      <c r="B2852"/>
      <c r="C2852"/>
      <c r="D2852"/>
      <c r="E2852"/>
      <c r="F2852"/>
      <c r="G2852"/>
      <c r="H2852"/>
      <c r="R2852"/>
      <c r="S2852"/>
      <c r="T2852"/>
      <c r="U2852"/>
      <c r="V2852"/>
      <c r="W2852"/>
      <c r="X2852"/>
      <c r="Y2852"/>
    </row>
    <row r="2853" spans="2:25">
      <c r="B2853"/>
      <c r="C2853"/>
      <c r="D2853"/>
      <c r="E2853"/>
      <c r="F2853"/>
      <c r="G2853"/>
      <c r="H2853"/>
      <c r="R2853"/>
      <c r="S2853"/>
      <c r="T2853"/>
      <c r="U2853"/>
      <c r="V2853"/>
      <c r="W2853"/>
      <c r="X2853"/>
      <c r="Y2853"/>
    </row>
    <row r="2854" spans="2:25">
      <c r="B2854"/>
      <c r="C2854"/>
      <c r="D2854"/>
      <c r="E2854"/>
      <c r="F2854"/>
      <c r="G2854"/>
      <c r="H2854"/>
      <c r="R2854"/>
      <c r="S2854"/>
      <c r="T2854"/>
      <c r="U2854"/>
      <c r="V2854"/>
      <c r="W2854"/>
      <c r="X2854"/>
      <c r="Y2854"/>
    </row>
    <row r="2855" spans="2:25">
      <c r="B2855"/>
      <c r="C2855"/>
      <c r="D2855"/>
      <c r="E2855"/>
      <c r="F2855"/>
      <c r="G2855"/>
      <c r="H2855"/>
      <c r="R2855"/>
      <c r="S2855"/>
      <c r="T2855"/>
      <c r="U2855"/>
      <c r="V2855"/>
      <c r="W2855"/>
      <c r="X2855"/>
      <c r="Y2855"/>
    </row>
    <row r="2856" spans="2:25">
      <c r="B2856"/>
      <c r="C2856"/>
      <c r="D2856"/>
      <c r="E2856"/>
      <c r="F2856"/>
      <c r="G2856"/>
      <c r="H2856"/>
      <c r="R2856"/>
      <c r="S2856"/>
      <c r="T2856"/>
      <c r="U2856"/>
      <c r="V2856"/>
      <c r="W2856"/>
      <c r="X2856"/>
      <c r="Y2856"/>
    </row>
    <row r="2857" spans="2:25">
      <c r="B2857"/>
      <c r="C2857"/>
      <c r="D2857"/>
      <c r="E2857"/>
      <c r="F2857"/>
      <c r="G2857"/>
      <c r="H2857"/>
      <c r="R2857"/>
      <c r="S2857"/>
      <c r="T2857"/>
      <c r="U2857"/>
      <c r="V2857"/>
      <c r="W2857"/>
      <c r="X2857"/>
      <c r="Y2857"/>
    </row>
    <row r="2858" spans="2:25">
      <c r="B2858"/>
      <c r="C2858"/>
      <c r="D2858"/>
      <c r="E2858"/>
      <c r="F2858"/>
      <c r="G2858"/>
      <c r="H2858"/>
      <c r="R2858"/>
      <c r="S2858"/>
      <c r="T2858"/>
      <c r="U2858"/>
      <c r="V2858"/>
      <c r="W2858"/>
      <c r="X2858"/>
      <c r="Y2858"/>
    </row>
    <row r="2859" spans="2:25">
      <c r="B2859"/>
      <c r="C2859"/>
      <c r="D2859"/>
      <c r="E2859"/>
      <c r="F2859"/>
      <c r="G2859"/>
      <c r="H2859"/>
      <c r="R2859"/>
      <c r="S2859"/>
      <c r="T2859"/>
      <c r="U2859"/>
      <c r="V2859"/>
      <c r="W2859"/>
      <c r="X2859"/>
      <c r="Y2859"/>
    </row>
    <row r="2860" spans="2:25">
      <c r="B2860"/>
      <c r="C2860"/>
      <c r="D2860"/>
      <c r="E2860"/>
      <c r="F2860"/>
      <c r="G2860"/>
      <c r="H2860"/>
      <c r="R2860"/>
      <c r="S2860"/>
      <c r="T2860"/>
      <c r="U2860"/>
      <c r="V2860"/>
      <c r="W2860"/>
      <c r="X2860"/>
      <c r="Y2860"/>
    </row>
    <row r="2861" spans="2:25">
      <c r="B2861"/>
      <c r="C2861"/>
      <c r="D2861"/>
      <c r="E2861"/>
      <c r="F2861"/>
      <c r="G2861"/>
      <c r="H2861"/>
      <c r="R2861"/>
      <c r="S2861"/>
      <c r="T2861"/>
      <c r="U2861"/>
      <c r="V2861"/>
      <c r="W2861"/>
      <c r="X2861"/>
      <c r="Y2861"/>
    </row>
    <row r="2862" spans="2:25">
      <c r="B2862"/>
      <c r="C2862"/>
      <c r="D2862"/>
      <c r="E2862"/>
      <c r="F2862"/>
      <c r="G2862"/>
      <c r="H2862"/>
      <c r="R2862"/>
      <c r="S2862"/>
      <c r="T2862"/>
      <c r="U2862"/>
      <c r="V2862"/>
      <c r="W2862"/>
      <c r="X2862"/>
      <c r="Y2862"/>
    </row>
    <row r="2863" spans="2:25">
      <c r="B2863"/>
      <c r="C2863"/>
      <c r="D2863"/>
      <c r="E2863"/>
      <c r="F2863"/>
      <c r="G2863"/>
      <c r="H2863"/>
      <c r="R2863"/>
      <c r="S2863"/>
      <c r="T2863"/>
      <c r="U2863"/>
      <c r="V2863"/>
      <c r="W2863"/>
      <c r="X2863"/>
      <c r="Y2863"/>
    </row>
    <row r="2864" spans="2:25">
      <c r="B2864"/>
      <c r="C2864"/>
      <c r="D2864"/>
      <c r="E2864"/>
      <c r="F2864"/>
      <c r="G2864"/>
      <c r="H2864"/>
      <c r="R2864"/>
      <c r="S2864"/>
      <c r="T2864"/>
      <c r="U2864"/>
      <c r="V2864"/>
      <c r="W2864"/>
      <c r="X2864"/>
      <c r="Y2864"/>
    </row>
    <row r="2865" spans="2:25">
      <c r="B2865"/>
      <c r="C2865"/>
      <c r="D2865"/>
      <c r="E2865"/>
      <c r="F2865"/>
      <c r="G2865"/>
      <c r="H2865"/>
      <c r="R2865"/>
      <c r="S2865"/>
      <c r="T2865"/>
      <c r="U2865"/>
      <c r="V2865"/>
      <c r="W2865"/>
      <c r="X2865"/>
      <c r="Y2865"/>
    </row>
    <row r="2866" spans="2:25">
      <c r="B2866"/>
      <c r="C2866"/>
      <c r="D2866"/>
      <c r="E2866"/>
      <c r="F2866"/>
      <c r="G2866"/>
      <c r="H2866"/>
      <c r="R2866"/>
      <c r="S2866"/>
      <c r="T2866"/>
      <c r="U2866"/>
      <c r="V2866"/>
      <c r="W2866"/>
      <c r="X2866"/>
      <c r="Y2866"/>
    </row>
    <row r="2867" spans="2:25">
      <c r="B2867"/>
      <c r="C2867"/>
      <c r="D2867"/>
      <c r="E2867"/>
      <c r="F2867"/>
      <c r="G2867"/>
      <c r="H2867"/>
      <c r="R2867"/>
      <c r="S2867"/>
      <c r="T2867"/>
      <c r="U2867"/>
      <c r="V2867"/>
      <c r="W2867"/>
      <c r="X2867"/>
      <c r="Y2867"/>
    </row>
    <row r="2868" spans="2:25">
      <c r="B2868"/>
      <c r="C2868"/>
      <c r="D2868"/>
      <c r="E2868"/>
      <c r="F2868"/>
      <c r="G2868"/>
      <c r="H2868"/>
      <c r="R2868"/>
      <c r="S2868"/>
      <c r="T2868"/>
      <c r="U2868"/>
      <c r="V2868"/>
      <c r="W2868"/>
      <c r="X2868"/>
      <c r="Y2868"/>
    </row>
    <row r="2869" spans="2:25">
      <c r="B2869"/>
      <c r="C2869"/>
      <c r="D2869"/>
      <c r="E2869"/>
      <c r="F2869"/>
      <c r="G2869"/>
      <c r="H2869"/>
      <c r="R2869"/>
      <c r="S2869"/>
      <c r="T2869"/>
      <c r="U2869"/>
      <c r="V2869"/>
      <c r="W2869"/>
      <c r="X2869"/>
      <c r="Y2869"/>
    </row>
    <row r="2870" spans="2:25">
      <c r="B2870"/>
      <c r="C2870"/>
      <c r="D2870"/>
      <c r="E2870"/>
      <c r="F2870"/>
      <c r="G2870"/>
      <c r="H2870"/>
      <c r="R2870"/>
      <c r="S2870"/>
      <c r="T2870"/>
      <c r="U2870"/>
      <c r="V2870"/>
      <c r="W2870"/>
      <c r="X2870"/>
      <c r="Y2870"/>
    </row>
    <row r="2871" spans="2:25">
      <c r="B2871"/>
      <c r="C2871"/>
      <c r="D2871"/>
      <c r="E2871"/>
      <c r="F2871"/>
      <c r="G2871"/>
      <c r="H2871"/>
      <c r="R2871"/>
      <c r="S2871"/>
      <c r="T2871"/>
      <c r="U2871"/>
      <c r="V2871"/>
      <c r="W2871"/>
      <c r="X2871"/>
      <c r="Y2871"/>
    </row>
    <row r="2872" spans="2:25">
      <c r="B2872"/>
      <c r="C2872"/>
      <c r="D2872"/>
      <c r="E2872"/>
      <c r="F2872"/>
      <c r="G2872"/>
      <c r="H2872"/>
      <c r="R2872"/>
      <c r="S2872"/>
      <c r="T2872"/>
      <c r="U2872"/>
      <c r="V2872"/>
      <c r="W2872"/>
      <c r="X2872"/>
      <c r="Y2872"/>
    </row>
    <row r="2873" spans="2:25">
      <c r="B2873"/>
      <c r="C2873"/>
      <c r="D2873"/>
      <c r="E2873"/>
      <c r="F2873"/>
      <c r="G2873"/>
      <c r="H2873"/>
      <c r="R2873"/>
      <c r="S2873"/>
      <c r="T2873"/>
      <c r="U2873"/>
      <c r="V2873"/>
      <c r="W2873"/>
      <c r="X2873"/>
      <c r="Y2873"/>
    </row>
    <row r="2874" spans="2:25">
      <c r="B2874"/>
      <c r="C2874"/>
      <c r="D2874"/>
      <c r="E2874"/>
      <c r="F2874"/>
      <c r="G2874"/>
      <c r="H2874"/>
      <c r="R2874"/>
      <c r="S2874"/>
      <c r="T2874"/>
      <c r="U2874"/>
      <c r="V2874"/>
      <c r="W2874"/>
      <c r="X2874"/>
      <c r="Y2874"/>
    </row>
    <row r="2875" spans="2:25">
      <c r="B2875"/>
      <c r="C2875"/>
      <c r="D2875"/>
      <c r="E2875"/>
      <c r="F2875"/>
      <c r="G2875"/>
      <c r="H2875"/>
      <c r="R2875"/>
      <c r="S2875"/>
      <c r="T2875"/>
      <c r="U2875"/>
      <c r="V2875"/>
      <c r="W2875"/>
      <c r="X2875"/>
      <c r="Y2875"/>
    </row>
    <row r="2876" spans="2:25">
      <c r="B2876"/>
      <c r="C2876"/>
      <c r="D2876"/>
      <c r="E2876"/>
      <c r="F2876"/>
      <c r="G2876"/>
      <c r="H2876"/>
      <c r="R2876"/>
      <c r="S2876"/>
      <c r="T2876"/>
      <c r="U2876"/>
      <c r="V2876"/>
      <c r="W2876"/>
      <c r="X2876"/>
      <c r="Y2876"/>
    </row>
    <row r="2877" spans="2:25">
      <c r="B2877"/>
      <c r="C2877"/>
      <c r="D2877"/>
      <c r="E2877"/>
      <c r="F2877"/>
      <c r="G2877"/>
      <c r="H2877"/>
      <c r="R2877"/>
      <c r="S2877"/>
      <c r="T2877"/>
      <c r="U2877"/>
      <c r="V2877"/>
      <c r="W2877"/>
      <c r="X2877"/>
      <c r="Y2877"/>
    </row>
    <row r="2878" spans="2:25">
      <c r="B2878"/>
      <c r="C2878"/>
      <c r="D2878"/>
      <c r="E2878"/>
      <c r="F2878"/>
      <c r="G2878"/>
      <c r="H2878"/>
      <c r="R2878"/>
      <c r="S2878"/>
      <c r="T2878"/>
      <c r="U2878"/>
      <c r="V2878"/>
      <c r="W2878"/>
      <c r="X2878"/>
      <c r="Y2878"/>
    </row>
    <row r="2879" spans="2:25">
      <c r="B2879"/>
      <c r="C2879"/>
      <c r="D2879"/>
      <c r="E2879"/>
      <c r="F2879"/>
      <c r="G2879"/>
      <c r="H2879"/>
      <c r="R2879"/>
      <c r="S2879"/>
      <c r="T2879"/>
      <c r="U2879"/>
      <c r="V2879"/>
      <c r="W2879"/>
      <c r="X2879"/>
      <c r="Y2879"/>
    </row>
    <row r="2880" spans="2:25">
      <c r="B2880"/>
      <c r="C2880"/>
      <c r="D2880"/>
      <c r="E2880"/>
      <c r="F2880"/>
      <c r="G2880"/>
      <c r="H2880"/>
      <c r="R2880"/>
      <c r="S2880"/>
      <c r="T2880"/>
      <c r="U2880"/>
      <c r="V2880"/>
      <c r="W2880"/>
      <c r="X2880"/>
      <c r="Y2880"/>
    </row>
    <row r="2881" spans="2:25">
      <c r="B2881"/>
      <c r="C2881"/>
      <c r="D2881"/>
      <c r="E2881"/>
      <c r="F2881"/>
      <c r="G2881"/>
      <c r="H2881"/>
      <c r="R2881"/>
      <c r="S2881"/>
      <c r="T2881"/>
      <c r="U2881"/>
      <c r="V2881"/>
      <c r="W2881"/>
      <c r="X2881"/>
      <c r="Y2881"/>
    </row>
    <row r="2882" spans="2:25">
      <c r="B2882"/>
      <c r="C2882"/>
      <c r="D2882"/>
      <c r="E2882"/>
      <c r="F2882"/>
      <c r="G2882"/>
      <c r="H2882"/>
      <c r="R2882"/>
      <c r="S2882"/>
      <c r="T2882"/>
      <c r="U2882"/>
      <c r="V2882"/>
      <c r="W2882"/>
      <c r="X2882"/>
      <c r="Y2882"/>
    </row>
    <row r="2883" spans="2:25">
      <c r="B2883"/>
      <c r="C2883"/>
      <c r="D2883"/>
      <c r="E2883"/>
      <c r="F2883"/>
      <c r="G2883"/>
      <c r="H2883"/>
      <c r="R2883"/>
      <c r="S2883"/>
      <c r="T2883"/>
      <c r="U2883"/>
      <c r="V2883"/>
      <c r="W2883"/>
      <c r="X2883"/>
      <c r="Y2883"/>
    </row>
    <row r="2884" spans="2:25">
      <c r="B2884"/>
      <c r="C2884"/>
      <c r="D2884"/>
      <c r="E2884"/>
      <c r="F2884"/>
      <c r="G2884"/>
      <c r="H2884"/>
      <c r="R2884"/>
      <c r="S2884"/>
      <c r="T2884"/>
      <c r="U2884"/>
      <c r="V2884"/>
      <c r="W2884"/>
      <c r="X2884"/>
      <c r="Y2884"/>
    </row>
    <row r="2885" spans="2:25">
      <c r="B2885"/>
      <c r="C2885"/>
      <c r="D2885"/>
      <c r="E2885"/>
      <c r="F2885"/>
      <c r="G2885"/>
      <c r="H2885"/>
      <c r="R2885"/>
      <c r="S2885"/>
      <c r="T2885"/>
      <c r="U2885"/>
      <c r="V2885"/>
      <c r="W2885"/>
      <c r="X2885"/>
      <c r="Y2885"/>
    </row>
    <row r="2886" spans="2:25">
      <c r="B2886"/>
      <c r="C2886"/>
      <c r="D2886"/>
      <c r="E2886"/>
      <c r="F2886"/>
      <c r="G2886"/>
      <c r="H2886"/>
      <c r="R2886"/>
      <c r="S2886"/>
      <c r="T2886"/>
      <c r="U2886"/>
      <c r="V2886"/>
      <c r="W2886"/>
      <c r="X2886"/>
      <c r="Y2886"/>
    </row>
    <row r="2887" spans="2:25">
      <c r="B2887"/>
      <c r="C2887"/>
      <c r="D2887"/>
      <c r="E2887"/>
      <c r="F2887"/>
      <c r="G2887"/>
      <c r="H2887"/>
      <c r="R2887"/>
      <c r="S2887"/>
      <c r="T2887"/>
      <c r="U2887"/>
      <c r="V2887"/>
      <c r="W2887"/>
      <c r="X2887"/>
      <c r="Y2887"/>
    </row>
    <row r="2888" spans="2:25">
      <c r="B2888"/>
      <c r="C2888"/>
      <c r="D2888"/>
      <c r="E2888"/>
      <c r="F2888"/>
      <c r="G2888"/>
      <c r="H2888"/>
      <c r="R2888"/>
      <c r="S2888"/>
      <c r="T2888"/>
      <c r="U2888"/>
      <c r="V2888"/>
      <c r="W2888"/>
      <c r="X2888"/>
      <c r="Y2888"/>
    </row>
    <row r="2889" spans="2:25">
      <c r="B2889"/>
      <c r="C2889"/>
      <c r="D2889"/>
      <c r="E2889"/>
      <c r="F2889"/>
      <c r="G2889"/>
      <c r="H2889"/>
      <c r="R2889"/>
      <c r="S2889"/>
      <c r="T2889"/>
      <c r="U2889"/>
      <c r="V2889"/>
      <c r="W2889"/>
      <c r="X2889"/>
      <c r="Y2889"/>
    </row>
    <row r="2890" spans="2:25">
      <c r="B2890"/>
      <c r="C2890"/>
      <c r="D2890"/>
      <c r="E2890"/>
      <c r="F2890"/>
      <c r="G2890"/>
      <c r="H2890"/>
      <c r="R2890"/>
      <c r="S2890"/>
      <c r="T2890"/>
      <c r="U2890"/>
      <c r="V2890"/>
      <c r="W2890"/>
      <c r="X2890"/>
      <c r="Y2890"/>
    </row>
    <row r="2891" spans="2:25">
      <c r="B2891"/>
      <c r="C2891"/>
      <c r="D2891"/>
      <c r="E2891"/>
      <c r="F2891"/>
      <c r="G2891"/>
      <c r="H2891"/>
      <c r="R2891"/>
      <c r="S2891"/>
      <c r="T2891"/>
      <c r="U2891"/>
      <c r="V2891"/>
      <c r="W2891"/>
      <c r="X2891"/>
      <c r="Y2891"/>
    </row>
    <row r="2892" spans="2:25">
      <c r="B2892"/>
      <c r="C2892"/>
      <c r="D2892"/>
      <c r="E2892"/>
      <c r="F2892"/>
      <c r="G2892"/>
      <c r="H2892"/>
      <c r="R2892"/>
      <c r="S2892"/>
      <c r="T2892"/>
      <c r="U2892"/>
      <c r="V2892"/>
      <c r="W2892"/>
      <c r="X2892"/>
      <c r="Y2892"/>
    </row>
    <row r="2893" spans="2:25">
      <c r="B2893"/>
      <c r="C2893"/>
      <c r="D2893"/>
      <c r="E2893"/>
      <c r="F2893"/>
      <c r="G2893"/>
      <c r="H2893"/>
      <c r="R2893"/>
      <c r="S2893"/>
      <c r="T2893"/>
      <c r="U2893"/>
      <c r="V2893"/>
      <c r="W2893"/>
      <c r="X2893"/>
      <c r="Y2893"/>
    </row>
    <row r="2894" spans="2:25">
      <c r="B2894"/>
      <c r="C2894"/>
      <c r="D2894"/>
      <c r="E2894"/>
      <c r="F2894"/>
      <c r="G2894"/>
      <c r="H2894"/>
      <c r="R2894"/>
      <c r="S2894"/>
      <c r="T2894"/>
      <c r="U2894"/>
      <c r="V2894"/>
      <c r="W2894"/>
      <c r="X2894"/>
      <c r="Y2894"/>
    </row>
    <row r="2895" spans="2:25">
      <c r="B2895"/>
      <c r="C2895"/>
      <c r="D2895"/>
      <c r="E2895"/>
      <c r="F2895"/>
      <c r="G2895"/>
      <c r="H2895"/>
      <c r="R2895"/>
      <c r="S2895"/>
      <c r="T2895"/>
      <c r="U2895"/>
      <c r="V2895"/>
      <c r="W2895"/>
      <c r="X2895"/>
      <c r="Y2895"/>
    </row>
    <row r="2896" spans="2:25">
      <c r="B2896"/>
      <c r="C2896"/>
      <c r="D2896"/>
      <c r="E2896"/>
      <c r="F2896"/>
      <c r="G2896"/>
      <c r="H2896"/>
      <c r="R2896"/>
      <c r="S2896"/>
      <c r="T2896"/>
      <c r="U2896"/>
      <c r="V2896"/>
      <c r="W2896"/>
      <c r="X2896"/>
      <c r="Y2896"/>
    </row>
    <row r="2897" spans="2:25">
      <c r="B2897"/>
      <c r="C2897"/>
      <c r="D2897"/>
      <c r="E2897"/>
      <c r="F2897"/>
      <c r="G2897"/>
      <c r="H2897"/>
      <c r="R2897"/>
      <c r="S2897"/>
      <c r="T2897"/>
      <c r="U2897"/>
      <c r="V2897"/>
      <c r="W2897"/>
      <c r="X2897"/>
      <c r="Y2897"/>
    </row>
    <row r="2898" spans="2:25">
      <c r="B2898"/>
      <c r="C2898"/>
      <c r="D2898"/>
      <c r="E2898"/>
      <c r="F2898"/>
      <c r="G2898"/>
      <c r="H2898"/>
      <c r="R2898"/>
      <c r="S2898"/>
      <c r="T2898"/>
      <c r="U2898"/>
      <c r="V2898"/>
      <c r="W2898"/>
      <c r="X2898"/>
      <c r="Y2898"/>
    </row>
    <row r="2899" spans="2:25">
      <c r="B2899"/>
      <c r="C2899"/>
      <c r="D2899"/>
      <c r="E2899"/>
      <c r="F2899"/>
      <c r="G2899"/>
      <c r="H2899"/>
      <c r="R2899"/>
      <c r="S2899"/>
      <c r="T2899"/>
      <c r="U2899"/>
      <c r="V2899"/>
      <c r="W2899"/>
      <c r="X2899"/>
      <c r="Y2899"/>
    </row>
    <row r="2900" spans="2:25">
      <c r="B2900"/>
      <c r="C2900"/>
      <c r="D2900"/>
      <c r="E2900"/>
      <c r="F2900"/>
      <c r="G2900"/>
      <c r="H2900"/>
      <c r="R2900"/>
      <c r="S2900"/>
      <c r="T2900"/>
      <c r="U2900"/>
      <c r="V2900"/>
      <c r="W2900"/>
      <c r="X2900"/>
      <c r="Y2900"/>
    </row>
    <row r="2901" spans="2:25">
      <c r="B2901"/>
      <c r="C2901"/>
      <c r="D2901"/>
      <c r="E2901"/>
      <c r="F2901"/>
      <c r="G2901"/>
      <c r="H2901"/>
      <c r="R2901"/>
      <c r="S2901"/>
      <c r="T2901"/>
      <c r="U2901"/>
      <c r="V2901"/>
      <c r="W2901"/>
      <c r="X2901"/>
      <c r="Y2901"/>
    </row>
    <row r="2902" spans="2:25">
      <c r="B2902"/>
      <c r="C2902"/>
      <c r="D2902"/>
      <c r="E2902"/>
      <c r="F2902"/>
      <c r="G2902"/>
      <c r="H2902"/>
      <c r="R2902"/>
      <c r="S2902"/>
      <c r="T2902"/>
      <c r="U2902"/>
      <c r="V2902"/>
      <c r="W2902"/>
      <c r="X2902"/>
      <c r="Y2902"/>
    </row>
    <row r="2903" spans="2:25">
      <c r="B2903"/>
      <c r="C2903"/>
      <c r="D2903"/>
      <c r="E2903"/>
      <c r="F2903"/>
      <c r="G2903"/>
      <c r="H2903"/>
      <c r="R2903"/>
      <c r="S2903"/>
      <c r="T2903"/>
      <c r="U2903"/>
      <c r="V2903"/>
      <c r="W2903"/>
      <c r="X2903"/>
      <c r="Y2903"/>
    </row>
    <row r="2904" spans="2:25">
      <c r="B2904"/>
      <c r="C2904"/>
      <c r="D2904"/>
      <c r="E2904"/>
      <c r="F2904"/>
      <c r="G2904"/>
      <c r="H2904"/>
      <c r="R2904"/>
      <c r="S2904"/>
      <c r="T2904"/>
      <c r="U2904"/>
      <c r="V2904"/>
      <c r="W2904"/>
      <c r="X2904"/>
      <c r="Y2904"/>
    </row>
    <row r="2905" spans="2:25">
      <c r="B2905"/>
      <c r="C2905"/>
      <c r="D2905"/>
      <c r="E2905"/>
      <c r="F2905"/>
      <c r="G2905"/>
      <c r="H2905"/>
      <c r="R2905"/>
      <c r="S2905"/>
      <c r="T2905"/>
      <c r="U2905"/>
      <c r="V2905"/>
      <c r="W2905"/>
      <c r="X2905"/>
      <c r="Y2905"/>
    </row>
    <row r="2906" spans="2:25">
      <c r="B2906"/>
      <c r="C2906"/>
      <c r="D2906"/>
      <c r="E2906"/>
      <c r="F2906"/>
      <c r="G2906"/>
      <c r="H2906"/>
      <c r="R2906"/>
      <c r="S2906"/>
      <c r="T2906"/>
      <c r="U2906"/>
      <c r="V2906"/>
      <c r="W2906"/>
      <c r="X2906"/>
      <c r="Y2906"/>
    </row>
    <row r="2907" spans="2:25">
      <c r="B2907"/>
      <c r="C2907"/>
      <c r="D2907"/>
      <c r="E2907"/>
      <c r="F2907"/>
      <c r="G2907"/>
      <c r="H2907"/>
      <c r="R2907"/>
      <c r="S2907"/>
      <c r="T2907"/>
      <c r="U2907"/>
      <c r="V2907"/>
      <c r="W2907"/>
      <c r="X2907"/>
      <c r="Y2907"/>
    </row>
    <row r="2908" spans="2:25">
      <c r="B2908"/>
      <c r="C2908"/>
      <c r="D2908"/>
      <c r="E2908"/>
      <c r="F2908"/>
      <c r="G2908"/>
      <c r="H2908"/>
      <c r="R2908"/>
      <c r="S2908"/>
      <c r="T2908"/>
      <c r="U2908"/>
      <c r="V2908"/>
      <c r="W2908"/>
      <c r="X2908"/>
      <c r="Y2908"/>
    </row>
    <row r="2909" spans="2:25">
      <c r="B2909"/>
      <c r="C2909"/>
      <c r="D2909"/>
      <c r="E2909"/>
      <c r="F2909"/>
      <c r="G2909"/>
      <c r="H2909"/>
      <c r="R2909"/>
      <c r="S2909"/>
      <c r="T2909"/>
      <c r="U2909"/>
      <c r="V2909"/>
      <c r="W2909"/>
      <c r="X2909"/>
      <c r="Y2909"/>
    </row>
    <row r="2910" spans="2:25">
      <c r="B2910"/>
      <c r="C2910"/>
      <c r="D2910"/>
      <c r="E2910"/>
      <c r="F2910"/>
      <c r="G2910"/>
      <c r="H2910"/>
      <c r="R2910"/>
      <c r="S2910"/>
      <c r="T2910"/>
      <c r="U2910"/>
      <c r="V2910"/>
      <c r="W2910"/>
      <c r="X2910"/>
      <c r="Y2910"/>
    </row>
    <row r="2911" spans="2:25">
      <c r="B2911"/>
      <c r="C2911"/>
      <c r="D2911"/>
      <c r="E2911"/>
      <c r="F2911"/>
      <c r="G2911"/>
      <c r="H2911"/>
      <c r="R2911"/>
      <c r="S2911"/>
      <c r="T2911"/>
      <c r="U2911"/>
      <c r="V2911"/>
      <c r="W2911"/>
      <c r="X2911"/>
      <c r="Y2911"/>
    </row>
    <row r="2912" spans="2:25">
      <c r="B2912"/>
      <c r="C2912"/>
      <c r="D2912"/>
      <c r="E2912"/>
      <c r="F2912"/>
      <c r="G2912"/>
      <c r="H2912"/>
      <c r="R2912"/>
      <c r="S2912"/>
      <c r="T2912"/>
      <c r="U2912"/>
      <c r="V2912"/>
      <c r="W2912"/>
      <c r="X2912"/>
      <c r="Y2912"/>
    </row>
    <row r="2913" spans="2:25">
      <c r="B2913"/>
      <c r="C2913"/>
      <c r="D2913"/>
      <c r="E2913"/>
      <c r="F2913"/>
      <c r="G2913"/>
      <c r="H2913"/>
      <c r="R2913"/>
      <c r="S2913"/>
      <c r="T2913"/>
      <c r="U2913"/>
      <c r="V2913"/>
      <c r="W2913"/>
      <c r="X2913"/>
      <c r="Y2913"/>
    </row>
    <row r="2914" spans="2:25">
      <c r="B2914"/>
      <c r="C2914"/>
      <c r="D2914"/>
      <c r="E2914"/>
      <c r="F2914"/>
      <c r="G2914"/>
      <c r="H2914"/>
      <c r="R2914"/>
      <c r="S2914"/>
      <c r="T2914"/>
      <c r="U2914"/>
      <c r="V2914"/>
      <c r="W2914"/>
      <c r="X2914"/>
      <c r="Y2914"/>
    </row>
    <row r="2915" spans="2:25">
      <c r="B2915"/>
      <c r="C2915"/>
      <c r="D2915"/>
      <c r="E2915"/>
      <c r="F2915"/>
      <c r="G2915"/>
      <c r="H2915"/>
      <c r="R2915"/>
      <c r="S2915"/>
      <c r="T2915"/>
      <c r="U2915"/>
      <c r="V2915"/>
      <c r="W2915"/>
      <c r="X2915"/>
      <c r="Y2915"/>
    </row>
    <row r="2916" spans="2:25">
      <c r="B2916"/>
      <c r="C2916"/>
      <c r="D2916"/>
      <c r="E2916"/>
      <c r="F2916"/>
      <c r="G2916"/>
      <c r="H2916"/>
      <c r="R2916"/>
      <c r="S2916"/>
      <c r="T2916"/>
      <c r="U2916"/>
      <c r="V2916"/>
      <c r="W2916"/>
      <c r="X2916"/>
      <c r="Y2916"/>
    </row>
    <row r="2917" spans="2:25">
      <c r="B2917"/>
      <c r="C2917"/>
      <c r="D2917"/>
      <c r="E2917"/>
      <c r="F2917"/>
      <c r="G2917"/>
      <c r="H2917"/>
      <c r="R2917"/>
      <c r="S2917"/>
      <c r="T2917"/>
      <c r="U2917"/>
      <c r="V2917"/>
      <c r="W2917"/>
      <c r="X2917"/>
      <c r="Y2917"/>
    </row>
    <row r="2918" spans="2:25">
      <c r="B2918"/>
      <c r="C2918"/>
      <c r="D2918"/>
      <c r="E2918"/>
      <c r="F2918"/>
      <c r="G2918"/>
      <c r="H2918"/>
      <c r="R2918"/>
      <c r="S2918"/>
      <c r="T2918"/>
      <c r="U2918"/>
      <c r="V2918"/>
      <c r="W2918"/>
      <c r="X2918"/>
      <c r="Y2918"/>
    </row>
    <row r="2919" spans="2:25">
      <c r="B2919"/>
      <c r="C2919"/>
      <c r="D2919"/>
      <c r="E2919"/>
      <c r="F2919"/>
      <c r="G2919"/>
      <c r="H2919"/>
      <c r="R2919"/>
      <c r="S2919"/>
      <c r="T2919"/>
      <c r="U2919"/>
      <c r="V2919"/>
      <c r="W2919"/>
      <c r="X2919"/>
      <c r="Y2919"/>
    </row>
    <row r="2920" spans="2:25">
      <c r="B2920"/>
      <c r="C2920"/>
      <c r="D2920"/>
      <c r="E2920"/>
      <c r="F2920"/>
      <c r="G2920"/>
      <c r="H2920"/>
      <c r="R2920"/>
      <c r="S2920"/>
      <c r="T2920"/>
      <c r="U2920"/>
      <c r="V2920"/>
      <c r="W2920"/>
      <c r="X2920"/>
      <c r="Y2920"/>
    </row>
    <row r="2921" spans="2:25">
      <c r="B2921"/>
      <c r="C2921"/>
      <c r="D2921"/>
      <c r="E2921"/>
      <c r="F2921"/>
      <c r="G2921"/>
      <c r="H2921"/>
      <c r="R2921"/>
      <c r="S2921"/>
      <c r="T2921"/>
      <c r="U2921"/>
      <c r="V2921"/>
      <c r="W2921"/>
      <c r="X2921"/>
      <c r="Y2921"/>
    </row>
    <row r="2922" spans="2:25">
      <c r="B2922"/>
      <c r="C2922"/>
      <c r="D2922"/>
      <c r="E2922"/>
      <c r="F2922"/>
      <c r="G2922"/>
      <c r="H2922"/>
      <c r="R2922"/>
      <c r="S2922"/>
      <c r="T2922"/>
      <c r="U2922"/>
      <c r="V2922"/>
      <c r="W2922"/>
      <c r="X2922"/>
      <c r="Y2922"/>
    </row>
    <row r="2923" spans="2:25">
      <c r="B2923"/>
      <c r="C2923"/>
      <c r="D2923"/>
      <c r="E2923"/>
      <c r="F2923"/>
      <c r="G2923"/>
      <c r="H2923"/>
      <c r="R2923"/>
      <c r="S2923"/>
      <c r="T2923"/>
      <c r="U2923"/>
      <c r="V2923"/>
      <c r="W2923"/>
      <c r="X2923"/>
      <c r="Y2923"/>
    </row>
    <row r="2924" spans="2:25">
      <c r="B2924"/>
      <c r="C2924"/>
      <c r="D2924"/>
      <c r="E2924"/>
      <c r="F2924"/>
      <c r="G2924"/>
      <c r="H2924"/>
      <c r="R2924"/>
      <c r="S2924"/>
      <c r="T2924"/>
      <c r="U2924"/>
      <c r="V2924"/>
      <c r="W2924"/>
      <c r="X2924"/>
      <c r="Y2924"/>
    </row>
    <row r="2925" spans="2:25">
      <c r="B2925"/>
      <c r="C2925"/>
      <c r="D2925"/>
      <c r="E2925"/>
      <c r="F2925"/>
      <c r="G2925"/>
      <c r="H2925"/>
      <c r="R2925"/>
      <c r="S2925"/>
      <c r="T2925"/>
      <c r="U2925"/>
      <c r="V2925"/>
      <c r="W2925"/>
      <c r="X2925"/>
      <c r="Y2925"/>
    </row>
    <row r="2926" spans="2:25">
      <c r="B2926"/>
      <c r="C2926"/>
      <c r="D2926"/>
      <c r="E2926"/>
      <c r="F2926"/>
      <c r="G2926"/>
      <c r="H2926"/>
      <c r="R2926"/>
      <c r="S2926"/>
      <c r="T2926"/>
      <c r="U2926"/>
      <c r="V2926"/>
      <c r="W2926"/>
      <c r="X2926"/>
      <c r="Y2926"/>
    </row>
    <row r="2927" spans="2:25">
      <c r="B2927"/>
      <c r="C2927"/>
      <c r="D2927"/>
      <c r="E2927"/>
      <c r="F2927"/>
      <c r="G2927"/>
      <c r="H2927"/>
      <c r="R2927"/>
      <c r="S2927"/>
      <c r="T2927"/>
      <c r="U2927"/>
      <c r="V2927"/>
      <c r="W2927"/>
      <c r="X2927"/>
      <c r="Y2927"/>
    </row>
    <row r="2928" spans="2:25">
      <c r="B2928"/>
      <c r="C2928"/>
      <c r="D2928"/>
      <c r="E2928"/>
      <c r="F2928"/>
      <c r="G2928"/>
      <c r="H2928"/>
      <c r="R2928"/>
      <c r="S2928"/>
      <c r="T2928"/>
      <c r="U2928"/>
      <c r="V2928"/>
      <c r="W2928"/>
      <c r="X2928"/>
      <c r="Y2928"/>
    </row>
    <row r="2929" spans="2:25">
      <c r="B2929"/>
      <c r="C2929"/>
      <c r="D2929"/>
      <c r="E2929"/>
      <c r="F2929"/>
      <c r="G2929"/>
      <c r="H2929"/>
      <c r="R2929"/>
      <c r="S2929"/>
      <c r="T2929"/>
      <c r="U2929"/>
      <c r="V2929"/>
      <c r="W2929"/>
      <c r="X2929"/>
      <c r="Y2929"/>
    </row>
    <row r="2930" spans="2:25">
      <c r="B2930"/>
      <c r="C2930"/>
      <c r="D2930"/>
      <c r="E2930"/>
      <c r="F2930"/>
      <c r="G2930"/>
      <c r="H2930"/>
      <c r="R2930"/>
      <c r="S2930"/>
      <c r="T2930"/>
      <c r="U2930"/>
      <c r="V2930"/>
      <c r="W2930"/>
      <c r="X2930"/>
      <c r="Y2930"/>
    </row>
    <row r="2931" spans="2:25">
      <c r="B2931"/>
      <c r="C2931"/>
      <c r="D2931"/>
      <c r="E2931"/>
      <c r="F2931"/>
      <c r="G2931"/>
      <c r="H2931"/>
      <c r="R2931"/>
      <c r="S2931"/>
      <c r="T2931"/>
      <c r="U2931"/>
      <c r="V2931"/>
      <c r="W2931"/>
      <c r="X2931"/>
      <c r="Y2931"/>
    </row>
    <row r="2932" spans="2:25">
      <c r="B2932"/>
      <c r="C2932"/>
      <c r="D2932"/>
      <c r="E2932"/>
      <c r="F2932"/>
      <c r="G2932"/>
      <c r="H2932"/>
      <c r="R2932"/>
      <c r="S2932"/>
      <c r="T2932"/>
      <c r="U2932"/>
      <c r="V2932"/>
      <c r="W2932"/>
      <c r="X2932"/>
      <c r="Y2932"/>
    </row>
    <row r="2933" spans="2:25">
      <c r="B2933"/>
      <c r="C2933"/>
      <c r="D2933"/>
      <c r="E2933"/>
      <c r="F2933"/>
      <c r="G2933"/>
      <c r="H2933"/>
      <c r="R2933"/>
      <c r="S2933"/>
      <c r="T2933"/>
      <c r="U2933"/>
      <c r="V2933"/>
      <c r="W2933"/>
      <c r="X2933"/>
      <c r="Y2933"/>
    </row>
    <row r="2934" spans="2:25">
      <c r="B2934"/>
      <c r="C2934"/>
      <c r="D2934"/>
      <c r="E2934"/>
      <c r="F2934"/>
      <c r="G2934"/>
      <c r="H2934"/>
      <c r="R2934"/>
      <c r="S2934"/>
      <c r="T2934"/>
      <c r="U2934"/>
      <c r="V2934"/>
      <c r="W2934"/>
      <c r="X2934"/>
      <c r="Y2934"/>
    </row>
    <row r="2935" spans="2:25">
      <c r="B2935"/>
      <c r="C2935"/>
      <c r="D2935"/>
      <c r="E2935"/>
      <c r="F2935"/>
      <c r="G2935"/>
      <c r="H2935"/>
      <c r="R2935"/>
      <c r="S2935"/>
      <c r="T2935"/>
      <c r="U2935"/>
      <c r="V2935"/>
      <c r="W2935"/>
      <c r="X2935"/>
      <c r="Y2935"/>
    </row>
    <row r="2936" spans="2:25">
      <c r="B2936"/>
      <c r="C2936"/>
      <c r="D2936"/>
      <c r="E2936"/>
      <c r="F2936"/>
      <c r="G2936"/>
      <c r="H2936"/>
      <c r="R2936"/>
      <c r="S2936"/>
      <c r="T2936"/>
      <c r="U2936"/>
      <c r="V2936"/>
      <c r="W2936"/>
      <c r="X2936"/>
      <c r="Y2936"/>
    </row>
    <row r="2937" spans="2:25">
      <c r="B2937"/>
      <c r="C2937"/>
      <c r="D2937"/>
      <c r="E2937"/>
      <c r="F2937"/>
      <c r="G2937"/>
      <c r="H2937"/>
      <c r="R2937"/>
      <c r="S2937"/>
      <c r="T2937"/>
      <c r="U2937"/>
      <c r="V2937"/>
      <c r="W2937"/>
      <c r="X2937"/>
      <c r="Y2937"/>
    </row>
    <row r="2938" spans="2:25">
      <c r="B2938"/>
      <c r="C2938"/>
      <c r="D2938"/>
      <c r="E2938"/>
      <c r="F2938"/>
      <c r="G2938"/>
      <c r="H2938"/>
      <c r="R2938"/>
      <c r="S2938"/>
      <c r="T2938"/>
      <c r="U2938"/>
      <c r="V2938"/>
      <c r="W2938"/>
      <c r="X2938"/>
      <c r="Y2938"/>
    </row>
    <row r="2939" spans="2:25">
      <c r="B2939"/>
      <c r="C2939"/>
      <c r="D2939"/>
      <c r="E2939"/>
      <c r="F2939"/>
      <c r="G2939"/>
      <c r="H2939"/>
      <c r="R2939"/>
      <c r="S2939"/>
      <c r="T2939"/>
      <c r="U2939"/>
      <c r="V2939"/>
      <c r="W2939"/>
      <c r="X2939"/>
      <c r="Y2939"/>
    </row>
    <row r="2940" spans="2:25">
      <c r="B2940"/>
      <c r="C2940"/>
      <c r="D2940"/>
      <c r="E2940"/>
      <c r="F2940"/>
      <c r="G2940"/>
      <c r="H2940"/>
      <c r="R2940"/>
      <c r="S2940"/>
      <c r="T2940"/>
      <c r="U2940"/>
      <c r="V2940"/>
      <c r="W2940"/>
      <c r="X2940"/>
      <c r="Y2940"/>
    </row>
    <row r="2941" spans="2:25">
      <c r="B2941"/>
      <c r="C2941"/>
      <c r="D2941"/>
      <c r="E2941"/>
      <c r="F2941"/>
      <c r="G2941"/>
      <c r="H2941"/>
      <c r="R2941"/>
      <c r="S2941"/>
      <c r="T2941"/>
      <c r="U2941"/>
      <c r="V2941"/>
      <c r="W2941"/>
      <c r="X2941"/>
      <c r="Y2941"/>
    </row>
    <row r="2942" spans="2:25">
      <c r="B2942"/>
      <c r="C2942"/>
      <c r="D2942"/>
      <c r="E2942"/>
      <c r="F2942"/>
      <c r="G2942"/>
      <c r="H2942"/>
      <c r="R2942"/>
      <c r="S2942"/>
      <c r="T2942"/>
      <c r="U2942"/>
      <c r="V2942"/>
      <c r="W2942"/>
      <c r="X2942"/>
      <c r="Y2942"/>
    </row>
    <row r="2943" spans="2:25">
      <c r="B2943"/>
      <c r="C2943"/>
      <c r="D2943"/>
      <c r="E2943"/>
      <c r="F2943"/>
      <c r="G2943"/>
      <c r="H2943"/>
      <c r="R2943"/>
      <c r="S2943"/>
      <c r="T2943"/>
      <c r="U2943"/>
      <c r="V2943"/>
      <c r="W2943"/>
      <c r="X2943"/>
      <c r="Y2943"/>
    </row>
    <row r="2944" spans="2:25">
      <c r="B2944"/>
      <c r="C2944"/>
      <c r="D2944"/>
      <c r="E2944"/>
      <c r="F2944"/>
      <c r="G2944"/>
      <c r="H2944"/>
      <c r="R2944"/>
      <c r="S2944"/>
      <c r="T2944"/>
      <c r="U2944"/>
      <c r="V2944"/>
      <c r="W2944"/>
      <c r="X2944"/>
      <c r="Y2944"/>
    </row>
    <row r="2945" spans="2:25">
      <c r="B2945"/>
      <c r="C2945"/>
      <c r="D2945"/>
      <c r="E2945"/>
      <c r="F2945"/>
      <c r="G2945"/>
      <c r="H2945"/>
      <c r="R2945"/>
      <c r="S2945"/>
      <c r="T2945"/>
      <c r="U2945"/>
      <c r="V2945"/>
      <c r="W2945"/>
      <c r="X2945"/>
      <c r="Y2945"/>
    </row>
    <row r="2946" spans="2:25">
      <c r="B2946"/>
      <c r="C2946"/>
      <c r="D2946"/>
      <c r="E2946"/>
      <c r="F2946"/>
      <c r="G2946"/>
      <c r="H2946"/>
      <c r="R2946"/>
      <c r="S2946"/>
      <c r="T2946"/>
      <c r="U2946"/>
      <c r="V2946"/>
      <c r="W2946"/>
      <c r="X2946"/>
      <c r="Y2946"/>
    </row>
    <row r="2947" spans="2:25">
      <c r="B2947"/>
      <c r="C2947"/>
      <c r="D2947"/>
      <c r="E2947"/>
      <c r="F2947"/>
      <c r="G2947"/>
      <c r="H2947"/>
      <c r="R2947"/>
      <c r="S2947"/>
      <c r="T2947"/>
      <c r="U2947"/>
      <c r="V2947"/>
      <c r="W2947"/>
      <c r="X2947"/>
      <c r="Y2947"/>
    </row>
    <row r="2948" spans="2:25">
      <c r="B2948"/>
      <c r="C2948"/>
      <c r="D2948"/>
      <c r="E2948"/>
      <c r="F2948"/>
      <c r="G2948"/>
      <c r="H2948"/>
      <c r="R2948"/>
      <c r="S2948"/>
      <c r="T2948"/>
      <c r="U2948"/>
      <c r="V2948"/>
      <c r="W2948"/>
      <c r="X2948"/>
      <c r="Y2948"/>
    </row>
    <row r="2949" spans="2:25">
      <c r="B2949"/>
      <c r="C2949"/>
      <c r="D2949"/>
      <c r="E2949"/>
      <c r="F2949"/>
      <c r="G2949"/>
      <c r="H2949"/>
      <c r="R2949"/>
      <c r="S2949"/>
      <c r="T2949"/>
      <c r="U2949"/>
      <c r="V2949"/>
      <c r="W2949"/>
      <c r="X2949"/>
      <c r="Y2949"/>
    </row>
    <row r="2950" spans="2:25">
      <c r="B2950"/>
      <c r="C2950"/>
      <c r="D2950"/>
      <c r="E2950"/>
      <c r="F2950"/>
      <c r="G2950"/>
      <c r="H2950"/>
      <c r="R2950"/>
      <c r="S2950"/>
      <c r="T2950"/>
      <c r="U2950"/>
      <c r="V2950"/>
      <c r="W2950"/>
      <c r="X2950"/>
      <c r="Y2950"/>
    </row>
    <row r="2951" spans="2:25">
      <c r="B2951"/>
      <c r="C2951"/>
      <c r="D2951"/>
      <c r="E2951"/>
      <c r="F2951"/>
      <c r="G2951"/>
      <c r="H2951"/>
      <c r="R2951"/>
      <c r="S2951"/>
      <c r="T2951"/>
      <c r="U2951"/>
      <c r="V2951"/>
      <c r="W2951"/>
      <c r="X2951"/>
      <c r="Y2951"/>
    </row>
    <row r="2952" spans="2:25">
      <c r="B2952"/>
      <c r="C2952"/>
      <c r="D2952"/>
      <c r="E2952"/>
      <c r="F2952"/>
      <c r="G2952"/>
      <c r="H2952"/>
      <c r="R2952"/>
      <c r="S2952"/>
      <c r="T2952"/>
      <c r="U2952"/>
      <c r="V2952"/>
      <c r="W2952"/>
      <c r="X2952"/>
      <c r="Y2952"/>
    </row>
    <row r="2953" spans="2:25">
      <c r="B2953"/>
      <c r="C2953"/>
      <c r="D2953"/>
      <c r="E2953"/>
      <c r="F2953"/>
      <c r="G2953"/>
      <c r="H2953"/>
      <c r="R2953"/>
      <c r="S2953"/>
      <c r="T2953"/>
      <c r="U2953"/>
      <c r="V2953"/>
      <c r="W2953"/>
      <c r="X2953"/>
      <c r="Y2953"/>
    </row>
    <row r="2954" spans="2:25">
      <c r="B2954"/>
      <c r="C2954"/>
      <c r="D2954"/>
      <c r="E2954"/>
      <c r="F2954"/>
      <c r="G2954"/>
      <c r="H2954"/>
      <c r="R2954"/>
      <c r="S2954"/>
      <c r="T2954"/>
      <c r="U2954"/>
      <c r="V2954"/>
      <c r="W2954"/>
      <c r="X2954"/>
      <c r="Y2954"/>
    </row>
    <row r="2955" spans="2:25">
      <c r="B2955"/>
      <c r="C2955"/>
      <c r="D2955"/>
      <c r="E2955"/>
      <c r="F2955"/>
      <c r="G2955"/>
      <c r="H2955"/>
      <c r="R2955"/>
      <c r="S2955"/>
      <c r="T2955"/>
      <c r="U2955"/>
      <c r="V2955"/>
      <c r="W2955"/>
      <c r="X2955"/>
      <c r="Y2955"/>
    </row>
    <row r="2956" spans="2:25">
      <c r="B2956"/>
      <c r="C2956"/>
      <c r="D2956"/>
      <c r="E2956"/>
      <c r="F2956"/>
      <c r="G2956"/>
      <c r="H2956"/>
      <c r="R2956"/>
      <c r="S2956"/>
      <c r="T2956"/>
      <c r="U2956"/>
      <c r="V2956"/>
      <c r="W2956"/>
      <c r="X2956"/>
      <c r="Y2956"/>
    </row>
    <row r="2957" spans="2:25">
      <c r="B2957"/>
      <c r="C2957"/>
      <c r="D2957"/>
      <c r="E2957"/>
      <c r="F2957"/>
      <c r="G2957"/>
      <c r="H2957"/>
      <c r="R2957"/>
      <c r="S2957"/>
      <c r="T2957"/>
      <c r="U2957"/>
      <c r="V2957"/>
      <c r="W2957"/>
      <c r="X2957"/>
      <c r="Y2957"/>
    </row>
    <row r="2958" spans="2:25">
      <c r="B2958"/>
      <c r="C2958"/>
      <c r="D2958"/>
      <c r="E2958"/>
      <c r="F2958"/>
      <c r="G2958"/>
      <c r="H2958"/>
      <c r="R2958"/>
      <c r="S2958"/>
      <c r="T2958"/>
      <c r="U2958"/>
      <c r="V2958"/>
      <c r="W2958"/>
      <c r="X2958"/>
      <c r="Y2958"/>
    </row>
    <row r="2959" spans="2:25">
      <c r="B2959"/>
      <c r="C2959"/>
      <c r="D2959"/>
      <c r="E2959"/>
      <c r="F2959"/>
      <c r="G2959"/>
      <c r="H2959"/>
      <c r="R2959"/>
      <c r="S2959"/>
      <c r="T2959"/>
      <c r="U2959"/>
      <c r="V2959"/>
      <c r="W2959"/>
      <c r="X2959"/>
      <c r="Y2959"/>
    </row>
    <row r="2960" spans="2:25">
      <c r="B2960"/>
      <c r="C2960"/>
      <c r="D2960"/>
      <c r="E2960"/>
      <c r="F2960"/>
      <c r="G2960"/>
      <c r="H2960"/>
      <c r="R2960"/>
      <c r="S2960"/>
      <c r="T2960"/>
      <c r="U2960"/>
      <c r="V2960"/>
      <c r="W2960"/>
      <c r="X2960"/>
      <c r="Y2960"/>
    </row>
    <row r="2961" spans="2:25">
      <c r="B2961"/>
      <c r="C2961"/>
      <c r="D2961"/>
      <c r="E2961"/>
      <c r="F2961"/>
      <c r="G2961"/>
      <c r="H2961"/>
      <c r="R2961"/>
      <c r="S2961"/>
      <c r="T2961"/>
      <c r="U2961"/>
      <c r="V2961"/>
      <c r="W2961"/>
      <c r="X2961"/>
      <c r="Y2961"/>
    </row>
    <row r="2962" spans="2:25">
      <c r="B2962"/>
      <c r="C2962"/>
      <c r="D2962"/>
      <c r="E2962"/>
      <c r="F2962"/>
      <c r="G2962"/>
      <c r="H2962"/>
      <c r="R2962"/>
      <c r="S2962"/>
      <c r="T2962"/>
      <c r="U2962"/>
      <c r="V2962"/>
      <c r="W2962"/>
      <c r="X2962"/>
      <c r="Y2962"/>
    </row>
    <row r="2963" spans="2:25">
      <c r="B2963"/>
      <c r="C2963"/>
      <c r="D2963"/>
      <c r="E2963"/>
      <c r="F2963"/>
      <c r="G2963"/>
      <c r="H2963"/>
      <c r="R2963"/>
      <c r="S2963"/>
      <c r="T2963"/>
      <c r="U2963"/>
      <c r="V2963"/>
      <c r="W2963"/>
      <c r="X2963"/>
      <c r="Y2963"/>
    </row>
    <row r="2964" spans="2:25">
      <c r="B2964"/>
      <c r="C2964"/>
      <c r="D2964"/>
      <c r="E2964"/>
      <c r="F2964"/>
      <c r="G2964"/>
      <c r="H2964"/>
      <c r="R2964"/>
      <c r="S2964"/>
      <c r="T2964"/>
      <c r="U2964"/>
      <c r="V2964"/>
      <c r="W2964"/>
      <c r="X2964"/>
      <c r="Y2964"/>
    </row>
    <row r="2965" spans="2:25">
      <c r="B2965"/>
      <c r="C2965"/>
      <c r="D2965"/>
      <c r="E2965"/>
      <c r="F2965"/>
      <c r="G2965"/>
      <c r="H2965"/>
      <c r="R2965"/>
      <c r="S2965"/>
      <c r="T2965"/>
      <c r="U2965"/>
      <c r="V2965"/>
      <c r="W2965"/>
      <c r="X2965"/>
      <c r="Y2965"/>
    </row>
    <row r="2966" spans="2:25">
      <c r="B2966"/>
      <c r="C2966"/>
      <c r="D2966"/>
      <c r="E2966"/>
      <c r="F2966"/>
      <c r="G2966"/>
      <c r="H2966"/>
      <c r="R2966"/>
      <c r="S2966"/>
      <c r="T2966"/>
      <c r="U2966"/>
      <c r="V2966"/>
      <c r="W2966"/>
      <c r="X2966"/>
      <c r="Y2966"/>
    </row>
    <row r="2967" spans="2:25">
      <c r="B2967"/>
      <c r="C2967"/>
      <c r="D2967"/>
      <c r="E2967"/>
      <c r="F2967"/>
      <c r="G2967"/>
      <c r="H2967"/>
      <c r="R2967"/>
      <c r="S2967"/>
      <c r="T2967"/>
      <c r="U2967"/>
      <c r="V2967"/>
      <c r="W2967"/>
      <c r="X2967"/>
      <c r="Y2967"/>
    </row>
    <row r="2968" spans="2:25">
      <c r="B2968"/>
      <c r="C2968"/>
      <c r="D2968"/>
      <c r="E2968"/>
      <c r="F2968"/>
      <c r="G2968"/>
      <c r="H2968"/>
      <c r="R2968"/>
      <c r="S2968"/>
      <c r="T2968"/>
      <c r="U2968"/>
      <c r="V2968"/>
      <c r="W2968"/>
      <c r="X2968"/>
      <c r="Y2968"/>
    </row>
    <row r="2969" spans="2:25">
      <c r="B2969"/>
      <c r="C2969"/>
      <c r="D2969"/>
      <c r="E2969"/>
      <c r="F2969"/>
      <c r="G2969"/>
      <c r="H2969"/>
      <c r="R2969"/>
      <c r="S2969"/>
      <c r="T2969"/>
      <c r="U2969"/>
      <c r="V2969"/>
      <c r="W2969"/>
      <c r="X2969"/>
      <c r="Y2969"/>
    </row>
    <row r="2970" spans="2:25">
      <c r="B2970"/>
      <c r="C2970"/>
      <c r="D2970"/>
      <c r="E2970"/>
      <c r="F2970"/>
      <c r="G2970"/>
      <c r="H2970"/>
      <c r="R2970"/>
      <c r="S2970"/>
      <c r="T2970"/>
      <c r="U2970"/>
      <c r="V2970"/>
      <c r="W2970"/>
      <c r="X2970"/>
      <c r="Y2970"/>
    </row>
    <row r="2971" spans="2:25">
      <c r="B2971"/>
      <c r="C2971"/>
      <c r="D2971"/>
      <c r="E2971"/>
      <c r="F2971"/>
      <c r="G2971"/>
      <c r="H2971"/>
      <c r="R2971"/>
      <c r="S2971"/>
      <c r="T2971"/>
      <c r="U2971"/>
      <c r="V2971"/>
      <c r="W2971"/>
      <c r="X2971"/>
      <c r="Y2971"/>
    </row>
    <row r="2972" spans="2:25">
      <c r="B2972"/>
      <c r="C2972"/>
      <c r="D2972"/>
      <c r="E2972"/>
      <c r="F2972"/>
      <c r="G2972"/>
      <c r="H2972"/>
      <c r="R2972"/>
      <c r="S2972"/>
      <c r="T2972"/>
      <c r="U2972"/>
      <c r="V2972"/>
      <c r="W2972"/>
      <c r="X2972"/>
      <c r="Y2972"/>
    </row>
    <row r="2973" spans="2:25">
      <c r="B2973"/>
      <c r="C2973"/>
      <c r="D2973"/>
      <c r="E2973"/>
      <c r="F2973"/>
      <c r="G2973"/>
      <c r="H2973"/>
      <c r="R2973"/>
      <c r="S2973"/>
      <c r="T2973"/>
      <c r="U2973"/>
      <c r="V2973"/>
      <c r="W2973"/>
      <c r="X2973"/>
      <c r="Y2973"/>
    </row>
    <row r="2974" spans="2:25">
      <c r="B2974"/>
      <c r="C2974"/>
      <c r="D2974"/>
      <c r="E2974"/>
      <c r="F2974"/>
      <c r="G2974"/>
      <c r="H2974"/>
      <c r="R2974"/>
      <c r="S2974"/>
      <c r="T2974"/>
      <c r="U2974"/>
      <c r="V2974"/>
      <c r="W2974"/>
      <c r="X2974"/>
      <c r="Y2974"/>
    </row>
    <row r="2975" spans="2:25">
      <c r="B2975"/>
      <c r="C2975"/>
      <c r="D2975"/>
      <c r="E2975"/>
      <c r="F2975"/>
      <c r="G2975"/>
      <c r="H2975"/>
      <c r="R2975"/>
      <c r="S2975"/>
      <c r="T2975"/>
      <c r="U2975"/>
      <c r="V2975"/>
      <c r="W2975"/>
      <c r="X2975"/>
      <c r="Y2975"/>
    </row>
    <row r="2976" spans="2:25">
      <c r="B2976"/>
      <c r="C2976"/>
      <c r="D2976"/>
      <c r="E2976"/>
      <c r="F2976"/>
      <c r="G2976"/>
      <c r="H2976"/>
      <c r="R2976"/>
      <c r="S2976"/>
      <c r="T2976"/>
      <c r="U2976"/>
      <c r="V2976"/>
      <c r="W2976"/>
      <c r="X2976"/>
      <c r="Y2976"/>
    </row>
    <row r="2977" spans="2:25">
      <c r="B2977"/>
      <c r="C2977"/>
      <c r="D2977"/>
      <c r="E2977"/>
      <c r="F2977"/>
      <c r="G2977"/>
      <c r="H2977"/>
      <c r="R2977"/>
      <c r="S2977"/>
      <c r="T2977"/>
      <c r="U2977"/>
      <c r="V2977"/>
      <c r="W2977"/>
      <c r="X2977"/>
      <c r="Y2977"/>
    </row>
    <row r="2978" spans="2:25">
      <c r="B2978"/>
      <c r="C2978"/>
      <c r="D2978"/>
      <c r="E2978"/>
      <c r="F2978"/>
      <c r="G2978"/>
      <c r="H2978"/>
      <c r="R2978"/>
      <c r="S2978"/>
      <c r="T2978"/>
      <c r="U2978"/>
      <c r="V2978"/>
      <c r="W2978"/>
      <c r="X2978"/>
      <c r="Y2978"/>
    </row>
    <row r="2979" spans="2:25">
      <c r="B2979"/>
      <c r="C2979"/>
      <c r="D2979"/>
      <c r="E2979"/>
      <c r="F2979"/>
      <c r="G2979"/>
      <c r="H2979"/>
      <c r="R2979"/>
      <c r="S2979"/>
      <c r="T2979"/>
      <c r="U2979"/>
      <c r="V2979"/>
      <c r="W2979"/>
      <c r="X2979"/>
      <c r="Y2979"/>
    </row>
    <row r="2980" spans="2:25">
      <c r="B2980"/>
      <c r="C2980"/>
      <c r="D2980"/>
      <c r="E2980"/>
      <c r="F2980"/>
      <c r="G2980"/>
      <c r="H2980"/>
      <c r="R2980"/>
      <c r="S2980"/>
      <c r="T2980"/>
      <c r="U2980"/>
      <c r="V2980"/>
      <c r="W2980"/>
      <c r="X2980"/>
      <c r="Y2980"/>
    </row>
    <row r="2981" spans="2:25">
      <c r="B2981"/>
      <c r="C2981"/>
      <c r="D2981"/>
      <c r="E2981"/>
      <c r="F2981"/>
      <c r="G2981"/>
      <c r="H2981"/>
      <c r="R2981"/>
      <c r="S2981"/>
      <c r="T2981"/>
      <c r="U2981"/>
      <c r="V2981"/>
      <c r="W2981"/>
      <c r="X2981"/>
      <c r="Y2981"/>
    </row>
    <row r="2982" spans="2:25">
      <c r="B2982"/>
      <c r="C2982"/>
      <c r="D2982"/>
      <c r="E2982"/>
      <c r="F2982"/>
      <c r="G2982"/>
      <c r="H2982"/>
      <c r="R2982"/>
      <c r="S2982"/>
      <c r="T2982"/>
      <c r="U2982"/>
      <c r="V2982"/>
      <c r="W2982"/>
      <c r="X2982"/>
      <c r="Y2982"/>
    </row>
    <row r="2983" spans="2:25">
      <c r="B2983"/>
      <c r="C2983"/>
      <c r="D2983"/>
      <c r="E2983"/>
      <c r="F2983"/>
      <c r="G2983"/>
      <c r="H2983"/>
      <c r="R2983"/>
      <c r="S2983"/>
      <c r="T2983"/>
      <c r="U2983"/>
      <c r="V2983"/>
      <c r="W2983"/>
      <c r="X2983"/>
      <c r="Y2983"/>
    </row>
    <row r="2984" spans="2:25">
      <c r="B2984"/>
      <c r="C2984"/>
      <c r="D2984"/>
      <c r="E2984"/>
      <c r="F2984"/>
      <c r="G2984"/>
      <c r="H2984"/>
      <c r="R2984"/>
      <c r="S2984"/>
      <c r="T2984"/>
      <c r="U2984"/>
      <c r="V2984"/>
      <c r="W2984"/>
      <c r="X2984"/>
      <c r="Y2984"/>
    </row>
    <row r="2985" spans="2:25">
      <c r="B2985"/>
      <c r="C2985"/>
      <c r="D2985"/>
      <c r="E2985"/>
      <c r="F2985"/>
      <c r="G2985"/>
      <c r="H2985"/>
      <c r="R2985"/>
      <c r="S2985"/>
      <c r="T2985"/>
      <c r="U2985"/>
      <c r="V2985"/>
      <c r="W2985"/>
      <c r="X2985"/>
      <c r="Y2985"/>
    </row>
    <row r="2986" spans="2:25">
      <c r="B2986"/>
      <c r="C2986"/>
      <c r="D2986"/>
      <c r="E2986"/>
      <c r="F2986"/>
      <c r="G2986"/>
      <c r="H2986"/>
      <c r="R2986"/>
      <c r="S2986"/>
      <c r="T2986"/>
      <c r="U2986"/>
      <c r="V2986"/>
      <c r="W2986"/>
      <c r="X2986"/>
      <c r="Y2986"/>
    </row>
    <row r="2987" spans="2:25">
      <c r="B2987"/>
      <c r="C2987"/>
      <c r="D2987"/>
      <c r="E2987"/>
      <c r="F2987"/>
      <c r="G2987"/>
      <c r="H2987"/>
      <c r="R2987"/>
      <c r="S2987"/>
      <c r="T2987"/>
      <c r="U2987"/>
      <c r="V2987"/>
      <c r="W2987"/>
      <c r="X2987"/>
      <c r="Y2987"/>
    </row>
    <row r="2988" spans="2:25">
      <c r="B2988"/>
      <c r="C2988"/>
      <c r="D2988"/>
      <c r="E2988"/>
      <c r="F2988"/>
      <c r="G2988"/>
      <c r="H2988"/>
      <c r="R2988"/>
      <c r="S2988"/>
      <c r="T2988"/>
      <c r="U2988"/>
      <c r="V2988"/>
      <c r="W2988"/>
      <c r="X2988"/>
      <c r="Y2988"/>
    </row>
    <row r="2989" spans="2:25">
      <c r="B2989"/>
      <c r="C2989"/>
      <c r="D2989"/>
      <c r="E2989"/>
      <c r="F2989"/>
      <c r="G2989"/>
      <c r="H2989"/>
      <c r="R2989"/>
      <c r="S2989"/>
      <c r="T2989"/>
      <c r="U2989"/>
      <c r="V2989"/>
      <c r="W2989"/>
      <c r="X2989"/>
      <c r="Y2989"/>
    </row>
    <row r="2990" spans="2:25">
      <c r="B2990"/>
      <c r="C2990"/>
      <c r="D2990"/>
      <c r="E2990"/>
      <c r="F2990"/>
      <c r="G2990"/>
      <c r="H2990"/>
      <c r="R2990"/>
      <c r="S2990"/>
      <c r="T2990"/>
      <c r="U2990"/>
      <c r="V2990"/>
      <c r="W2990"/>
      <c r="X2990"/>
      <c r="Y2990"/>
    </row>
    <row r="2991" spans="2:25">
      <c r="B2991"/>
      <c r="C2991"/>
      <c r="D2991"/>
      <c r="E2991"/>
      <c r="F2991"/>
      <c r="G2991"/>
      <c r="H2991"/>
      <c r="R2991"/>
      <c r="S2991"/>
      <c r="T2991"/>
      <c r="U2991"/>
      <c r="V2991"/>
      <c r="W2991"/>
      <c r="X2991"/>
      <c r="Y2991"/>
    </row>
    <row r="2992" spans="2:25">
      <c r="B2992"/>
      <c r="C2992"/>
      <c r="D2992"/>
      <c r="E2992"/>
      <c r="F2992"/>
      <c r="G2992"/>
      <c r="H2992"/>
      <c r="R2992"/>
      <c r="S2992"/>
      <c r="T2992"/>
      <c r="U2992"/>
      <c r="V2992"/>
      <c r="W2992"/>
      <c r="X2992"/>
      <c r="Y2992"/>
    </row>
    <row r="2993" spans="2:25">
      <c r="B2993"/>
      <c r="C2993"/>
      <c r="D2993"/>
      <c r="E2993"/>
      <c r="F2993"/>
      <c r="G2993"/>
      <c r="H2993"/>
      <c r="R2993"/>
      <c r="S2993"/>
      <c r="T2993"/>
      <c r="U2993"/>
      <c r="V2993"/>
      <c r="W2993"/>
      <c r="X2993"/>
      <c r="Y2993"/>
    </row>
    <row r="2994" spans="2:25">
      <c r="B2994"/>
      <c r="C2994"/>
      <c r="D2994"/>
      <c r="E2994"/>
      <c r="F2994"/>
      <c r="G2994"/>
      <c r="H2994"/>
      <c r="R2994"/>
      <c r="S2994"/>
      <c r="T2994"/>
      <c r="U2994"/>
      <c r="V2994"/>
      <c r="W2994"/>
      <c r="X2994"/>
      <c r="Y2994"/>
    </row>
    <row r="2995" spans="2:25">
      <c r="B2995"/>
      <c r="C2995"/>
      <c r="D2995"/>
      <c r="E2995"/>
      <c r="F2995"/>
      <c r="G2995"/>
      <c r="H2995"/>
      <c r="R2995"/>
      <c r="S2995"/>
      <c r="T2995"/>
      <c r="U2995"/>
      <c r="V2995"/>
      <c r="W2995"/>
      <c r="X2995"/>
      <c r="Y2995"/>
    </row>
    <row r="2996" spans="2:25">
      <c r="B2996"/>
      <c r="C2996"/>
      <c r="D2996"/>
      <c r="E2996"/>
      <c r="F2996"/>
      <c r="G2996"/>
      <c r="H2996"/>
      <c r="R2996"/>
      <c r="S2996"/>
      <c r="T2996"/>
      <c r="U2996"/>
      <c r="V2996"/>
      <c r="W2996"/>
      <c r="X2996"/>
      <c r="Y2996"/>
    </row>
    <row r="2997" spans="2:25">
      <c r="B2997"/>
      <c r="C2997"/>
      <c r="D2997"/>
      <c r="E2997"/>
      <c r="F2997"/>
      <c r="G2997"/>
      <c r="H2997"/>
      <c r="R2997"/>
      <c r="S2997"/>
      <c r="T2997"/>
      <c r="U2997"/>
      <c r="V2997"/>
      <c r="W2997"/>
      <c r="X2997"/>
      <c r="Y2997"/>
    </row>
    <row r="2998" spans="2:25">
      <c r="B2998"/>
      <c r="C2998"/>
      <c r="D2998"/>
      <c r="E2998"/>
      <c r="F2998"/>
      <c r="G2998"/>
      <c r="H2998"/>
      <c r="R2998"/>
      <c r="S2998"/>
      <c r="T2998"/>
      <c r="U2998"/>
      <c r="V2998"/>
      <c r="W2998"/>
      <c r="X2998"/>
      <c r="Y2998"/>
    </row>
    <row r="2999" spans="2:25">
      <c r="B2999"/>
      <c r="C2999"/>
      <c r="D2999"/>
      <c r="E2999"/>
      <c r="F2999"/>
      <c r="G2999"/>
      <c r="H2999"/>
      <c r="R2999"/>
      <c r="S2999"/>
      <c r="T2999"/>
      <c r="U2999"/>
      <c r="V2999"/>
      <c r="W2999"/>
      <c r="X2999"/>
      <c r="Y2999"/>
    </row>
    <row r="3000" spans="2:25">
      <c r="B3000"/>
      <c r="C3000"/>
      <c r="D3000"/>
      <c r="E3000"/>
      <c r="F3000"/>
      <c r="G3000"/>
      <c r="H3000"/>
      <c r="R3000"/>
      <c r="S3000"/>
      <c r="T3000"/>
      <c r="U3000"/>
      <c r="V3000"/>
      <c r="W3000"/>
      <c r="X3000"/>
      <c r="Y3000"/>
    </row>
    <row r="3001" spans="2:25">
      <c r="B3001"/>
      <c r="C3001"/>
      <c r="D3001"/>
      <c r="E3001"/>
      <c r="F3001"/>
      <c r="G3001"/>
      <c r="H3001"/>
      <c r="R3001"/>
      <c r="S3001"/>
      <c r="T3001"/>
      <c r="U3001"/>
      <c r="V3001"/>
      <c r="W3001"/>
      <c r="X3001"/>
      <c r="Y3001"/>
    </row>
    <row r="3002" spans="2:25">
      <c r="B3002"/>
      <c r="C3002"/>
      <c r="D3002"/>
      <c r="E3002"/>
      <c r="F3002"/>
      <c r="G3002"/>
      <c r="H3002"/>
      <c r="R3002"/>
      <c r="S3002"/>
      <c r="T3002"/>
      <c r="U3002"/>
      <c r="V3002"/>
      <c r="W3002"/>
      <c r="X3002"/>
      <c r="Y3002"/>
    </row>
    <row r="3003" spans="2:25">
      <c r="B3003"/>
      <c r="C3003"/>
      <c r="D3003"/>
      <c r="E3003"/>
      <c r="F3003"/>
      <c r="G3003"/>
      <c r="H3003"/>
      <c r="R3003"/>
      <c r="S3003"/>
      <c r="T3003"/>
      <c r="U3003"/>
      <c r="V3003"/>
      <c r="W3003"/>
      <c r="X3003"/>
      <c r="Y3003"/>
    </row>
    <row r="3004" spans="2:25">
      <c r="B3004"/>
      <c r="C3004"/>
      <c r="D3004"/>
      <c r="E3004"/>
      <c r="F3004"/>
      <c r="G3004"/>
      <c r="H3004"/>
      <c r="R3004"/>
      <c r="S3004"/>
      <c r="T3004"/>
      <c r="U3004"/>
      <c r="V3004"/>
      <c r="W3004"/>
      <c r="X3004"/>
      <c r="Y3004"/>
    </row>
    <row r="3005" spans="2:25">
      <c r="B3005"/>
      <c r="C3005"/>
      <c r="D3005"/>
      <c r="E3005"/>
      <c r="F3005"/>
      <c r="G3005"/>
      <c r="H3005"/>
      <c r="R3005"/>
      <c r="S3005"/>
      <c r="T3005"/>
      <c r="U3005"/>
      <c r="V3005"/>
      <c r="W3005"/>
      <c r="X3005"/>
      <c r="Y3005"/>
    </row>
    <row r="3006" spans="2:25">
      <c r="B3006"/>
      <c r="C3006"/>
      <c r="D3006"/>
      <c r="E3006"/>
      <c r="F3006"/>
      <c r="G3006"/>
      <c r="H3006"/>
      <c r="R3006"/>
      <c r="S3006"/>
      <c r="T3006"/>
      <c r="U3006"/>
      <c r="V3006"/>
      <c r="W3006"/>
      <c r="X3006"/>
      <c r="Y3006"/>
    </row>
    <row r="3007" spans="2:25">
      <c r="B3007"/>
      <c r="C3007"/>
      <c r="D3007"/>
      <c r="E3007"/>
      <c r="F3007"/>
      <c r="G3007"/>
      <c r="H3007"/>
      <c r="R3007"/>
      <c r="S3007"/>
      <c r="T3007"/>
      <c r="U3007"/>
      <c r="V3007"/>
      <c r="W3007"/>
      <c r="X3007"/>
      <c r="Y3007"/>
    </row>
    <row r="3008" spans="2:25">
      <c r="B3008"/>
      <c r="C3008"/>
      <c r="D3008"/>
      <c r="E3008"/>
      <c r="F3008"/>
      <c r="G3008"/>
      <c r="H3008"/>
      <c r="R3008"/>
      <c r="S3008"/>
      <c r="T3008"/>
      <c r="U3008"/>
      <c r="V3008"/>
      <c r="W3008"/>
      <c r="X3008"/>
      <c r="Y3008"/>
    </row>
    <row r="3009" spans="2:25">
      <c r="B3009"/>
      <c r="C3009"/>
      <c r="D3009"/>
      <c r="E3009"/>
      <c r="F3009"/>
      <c r="G3009"/>
      <c r="H3009"/>
      <c r="R3009"/>
      <c r="S3009"/>
      <c r="T3009"/>
      <c r="U3009"/>
      <c r="V3009"/>
      <c r="W3009"/>
      <c r="X3009"/>
      <c r="Y3009"/>
    </row>
    <row r="3010" spans="2:25">
      <c r="B3010"/>
      <c r="C3010"/>
      <c r="D3010"/>
      <c r="E3010"/>
      <c r="F3010"/>
      <c r="G3010"/>
      <c r="H3010"/>
      <c r="R3010"/>
      <c r="S3010"/>
      <c r="T3010"/>
      <c r="U3010"/>
      <c r="V3010"/>
      <c r="W3010"/>
      <c r="X3010"/>
      <c r="Y3010"/>
    </row>
    <row r="3011" spans="2:25">
      <c r="B3011"/>
      <c r="C3011"/>
      <c r="D3011"/>
      <c r="E3011"/>
      <c r="F3011"/>
      <c r="G3011"/>
      <c r="H3011"/>
      <c r="R3011"/>
      <c r="S3011"/>
      <c r="T3011"/>
      <c r="U3011"/>
      <c r="V3011"/>
      <c r="W3011"/>
      <c r="X3011"/>
      <c r="Y3011"/>
    </row>
    <row r="3012" spans="2:25">
      <c r="B3012"/>
      <c r="C3012"/>
      <c r="D3012"/>
      <c r="E3012"/>
      <c r="F3012"/>
      <c r="G3012"/>
      <c r="H3012"/>
      <c r="R3012"/>
      <c r="S3012"/>
      <c r="T3012"/>
      <c r="U3012"/>
      <c r="V3012"/>
      <c r="W3012"/>
      <c r="X3012"/>
      <c r="Y3012"/>
    </row>
    <row r="3013" spans="2:25">
      <c r="B3013"/>
      <c r="C3013"/>
      <c r="D3013"/>
      <c r="E3013"/>
      <c r="F3013"/>
      <c r="G3013"/>
      <c r="H3013"/>
      <c r="R3013"/>
      <c r="S3013"/>
      <c r="T3013"/>
      <c r="U3013"/>
      <c r="V3013"/>
      <c r="W3013"/>
      <c r="X3013"/>
      <c r="Y3013"/>
    </row>
    <row r="3014" spans="2:25">
      <c r="B3014"/>
      <c r="C3014"/>
      <c r="D3014"/>
      <c r="E3014"/>
      <c r="F3014"/>
      <c r="G3014"/>
      <c r="H3014"/>
      <c r="R3014"/>
      <c r="S3014"/>
      <c r="T3014"/>
      <c r="U3014"/>
      <c r="V3014"/>
      <c r="W3014"/>
      <c r="X3014"/>
      <c r="Y3014"/>
    </row>
    <row r="3015" spans="2:25">
      <c r="B3015"/>
      <c r="C3015"/>
      <c r="D3015"/>
      <c r="E3015"/>
      <c r="F3015"/>
      <c r="G3015"/>
      <c r="H3015"/>
      <c r="R3015"/>
      <c r="S3015"/>
      <c r="T3015"/>
      <c r="U3015"/>
      <c r="V3015"/>
      <c r="W3015"/>
      <c r="X3015"/>
      <c r="Y3015"/>
    </row>
    <row r="3016" spans="2:25">
      <c r="B3016"/>
      <c r="C3016"/>
      <c r="D3016"/>
      <c r="E3016"/>
      <c r="F3016"/>
      <c r="G3016"/>
      <c r="H3016"/>
      <c r="R3016"/>
      <c r="S3016"/>
      <c r="T3016"/>
      <c r="U3016"/>
      <c r="V3016"/>
      <c r="W3016"/>
      <c r="X3016"/>
      <c r="Y3016"/>
    </row>
    <row r="3017" spans="2:25">
      <c r="B3017"/>
      <c r="C3017"/>
      <c r="D3017"/>
      <c r="E3017"/>
      <c r="F3017"/>
      <c r="G3017"/>
      <c r="H3017"/>
      <c r="R3017"/>
      <c r="S3017"/>
      <c r="T3017"/>
      <c r="U3017"/>
      <c r="V3017"/>
      <c r="W3017"/>
      <c r="X3017"/>
      <c r="Y3017"/>
    </row>
    <row r="3018" spans="2:25">
      <c r="B3018"/>
      <c r="C3018"/>
      <c r="D3018"/>
      <c r="E3018"/>
      <c r="F3018"/>
      <c r="G3018"/>
      <c r="H3018"/>
      <c r="R3018"/>
      <c r="S3018"/>
      <c r="T3018"/>
      <c r="U3018"/>
      <c r="V3018"/>
      <c r="W3018"/>
      <c r="X3018"/>
      <c r="Y3018"/>
    </row>
    <row r="3019" spans="2:25">
      <c r="B3019"/>
      <c r="C3019"/>
      <c r="D3019"/>
      <c r="E3019"/>
      <c r="F3019"/>
      <c r="G3019"/>
      <c r="H3019"/>
      <c r="R3019"/>
      <c r="S3019"/>
      <c r="T3019"/>
      <c r="U3019"/>
      <c r="V3019"/>
      <c r="W3019"/>
      <c r="X3019"/>
      <c r="Y3019"/>
    </row>
    <row r="3020" spans="2:25">
      <c r="B3020"/>
      <c r="C3020"/>
      <c r="D3020"/>
      <c r="E3020"/>
      <c r="F3020"/>
      <c r="G3020"/>
      <c r="H3020"/>
      <c r="R3020"/>
      <c r="S3020"/>
      <c r="T3020"/>
      <c r="U3020"/>
      <c r="V3020"/>
      <c r="W3020"/>
      <c r="X3020"/>
      <c r="Y3020"/>
    </row>
    <row r="3021" spans="2:25">
      <c r="B3021"/>
      <c r="C3021"/>
      <c r="D3021"/>
      <c r="E3021"/>
      <c r="F3021"/>
      <c r="G3021"/>
      <c r="H3021"/>
      <c r="R3021"/>
      <c r="S3021"/>
      <c r="T3021"/>
      <c r="U3021"/>
      <c r="V3021"/>
      <c r="W3021"/>
      <c r="X3021"/>
      <c r="Y3021"/>
    </row>
    <row r="3022" spans="2:25">
      <c r="B3022"/>
      <c r="C3022"/>
      <c r="D3022"/>
      <c r="E3022"/>
      <c r="F3022"/>
      <c r="G3022"/>
      <c r="H3022"/>
      <c r="R3022"/>
      <c r="S3022"/>
      <c r="T3022"/>
      <c r="U3022"/>
      <c r="V3022"/>
      <c r="W3022"/>
      <c r="X3022"/>
      <c r="Y3022"/>
    </row>
    <row r="3023" spans="2:25">
      <c r="B3023"/>
      <c r="C3023"/>
      <c r="D3023"/>
      <c r="E3023"/>
      <c r="F3023"/>
      <c r="G3023"/>
      <c r="H3023"/>
      <c r="R3023"/>
      <c r="S3023"/>
      <c r="T3023"/>
      <c r="U3023"/>
      <c r="V3023"/>
      <c r="W3023"/>
      <c r="X3023"/>
      <c r="Y3023"/>
    </row>
    <row r="3024" spans="2:25">
      <c r="B3024"/>
      <c r="C3024"/>
      <c r="D3024"/>
      <c r="E3024"/>
      <c r="F3024"/>
      <c r="G3024"/>
      <c r="H3024"/>
      <c r="R3024"/>
      <c r="S3024"/>
      <c r="T3024"/>
      <c r="U3024"/>
      <c r="V3024"/>
      <c r="W3024"/>
      <c r="X3024"/>
      <c r="Y3024"/>
    </row>
    <row r="3025" spans="2:25">
      <c r="B3025"/>
      <c r="C3025"/>
      <c r="D3025"/>
      <c r="E3025"/>
      <c r="F3025"/>
      <c r="G3025"/>
      <c r="H3025"/>
      <c r="R3025"/>
      <c r="S3025"/>
      <c r="T3025"/>
      <c r="U3025"/>
      <c r="V3025"/>
      <c r="W3025"/>
      <c r="X3025"/>
      <c r="Y3025"/>
    </row>
    <row r="3026" spans="2:25">
      <c r="B3026"/>
      <c r="C3026"/>
      <c r="D3026"/>
      <c r="E3026"/>
      <c r="F3026"/>
      <c r="G3026"/>
      <c r="H3026"/>
      <c r="R3026"/>
      <c r="S3026"/>
      <c r="T3026"/>
      <c r="U3026"/>
      <c r="V3026"/>
      <c r="W3026"/>
      <c r="X3026"/>
      <c r="Y3026"/>
    </row>
    <row r="3027" spans="2:25">
      <c r="B3027"/>
      <c r="C3027"/>
      <c r="D3027"/>
      <c r="E3027"/>
      <c r="F3027"/>
      <c r="G3027"/>
      <c r="H3027"/>
      <c r="R3027"/>
      <c r="S3027"/>
      <c r="T3027"/>
      <c r="U3027"/>
      <c r="V3027"/>
      <c r="W3027"/>
      <c r="X3027"/>
      <c r="Y3027"/>
    </row>
    <row r="3028" spans="2:25">
      <c r="B3028"/>
      <c r="C3028"/>
      <c r="D3028"/>
      <c r="E3028"/>
      <c r="F3028"/>
      <c r="G3028"/>
      <c r="H3028"/>
      <c r="R3028"/>
      <c r="S3028"/>
      <c r="T3028"/>
      <c r="U3028"/>
      <c r="V3028"/>
      <c r="W3028"/>
      <c r="X3028"/>
      <c r="Y3028"/>
    </row>
    <row r="3029" spans="2:25">
      <c r="B3029"/>
      <c r="C3029"/>
      <c r="D3029"/>
      <c r="E3029"/>
      <c r="F3029"/>
      <c r="G3029"/>
      <c r="H3029"/>
      <c r="R3029"/>
      <c r="S3029"/>
      <c r="T3029"/>
      <c r="U3029"/>
      <c r="V3029"/>
      <c r="W3029"/>
      <c r="X3029"/>
      <c r="Y3029"/>
    </row>
    <row r="3030" spans="2:25">
      <c r="B3030"/>
      <c r="C3030"/>
      <c r="D3030"/>
      <c r="E3030"/>
      <c r="F3030"/>
      <c r="G3030"/>
      <c r="H3030"/>
      <c r="R3030"/>
      <c r="S3030"/>
      <c r="T3030"/>
      <c r="U3030"/>
      <c r="V3030"/>
      <c r="W3030"/>
      <c r="X3030"/>
      <c r="Y3030"/>
    </row>
    <row r="3031" spans="2:25">
      <c r="B3031"/>
      <c r="C3031"/>
      <c r="D3031"/>
      <c r="E3031"/>
      <c r="F3031"/>
      <c r="G3031"/>
      <c r="H3031"/>
      <c r="R3031"/>
      <c r="S3031"/>
      <c r="T3031"/>
      <c r="U3031"/>
      <c r="V3031"/>
      <c r="W3031"/>
      <c r="X3031"/>
      <c r="Y3031"/>
    </row>
    <row r="3032" spans="2:25">
      <c r="B3032"/>
      <c r="C3032"/>
      <c r="D3032"/>
      <c r="E3032"/>
      <c r="F3032"/>
      <c r="G3032"/>
      <c r="H3032"/>
      <c r="R3032"/>
      <c r="S3032"/>
      <c r="T3032"/>
      <c r="U3032"/>
      <c r="V3032"/>
      <c r="W3032"/>
      <c r="X3032"/>
      <c r="Y3032"/>
    </row>
    <row r="3033" spans="2:25">
      <c r="B3033"/>
      <c r="C3033"/>
      <c r="D3033"/>
      <c r="E3033"/>
      <c r="F3033"/>
      <c r="G3033"/>
      <c r="H3033"/>
      <c r="R3033"/>
      <c r="S3033"/>
      <c r="T3033"/>
      <c r="U3033"/>
      <c r="V3033"/>
      <c r="W3033"/>
      <c r="X3033"/>
      <c r="Y3033"/>
    </row>
    <row r="3034" spans="2:25">
      <c r="B3034"/>
      <c r="C3034"/>
      <c r="D3034"/>
      <c r="E3034"/>
      <c r="F3034"/>
      <c r="G3034"/>
      <c r="H3034"/>
      <c r="R3034"/>
      <c r="S3034"/>
      <c r="T3034"/>
      <c r="U3034"/>
      <c r="V3034"/>
      <c r="W3034"/>
      <c r="X3034"/>
      <c r="Y3034"/>
    </row>
    <row r="3035" spans="2:25">
      <c r="B3035"/>
      <c r="C3035"/>
      <c r="D3035"/>
      <c r="E3035"/>
      <c r="F3035"/>
      <c r="G3035"/>
      <c r="H3035"/>
      <c r="R3035"/>
      <c r="S3035"/>
      <c r="T3035"/>
      <c r="U3035"/>
      <c r="V3035"/>
      <c r="W3035"/>
      <c r="X3035"/>
      <c r="Y3035"/>
    </row>
    <row r="3036" spans="2:25">
      <c r="B3036"/>
      <c r="C3036"/>
      <c r="D3036"/>
      <c r="E3036"/>
      <c r="F3036"/>
      <c r="G3036"/>
      <c r="H3036"/>
      <c r="R3036"/>
      <c r="S3036"/>
      <c r="T3036"/>
      <c r="U3036"/>
      <c r="V3036"/>
      <c r="W3036"/>
      <c r="X3036"/>
      <c r="Y3036"/>
    </row>
    <row r="3037" spans="2:25">
      <c r="B3037"/>
      <c r="C3037"/>
      <c r="D3037"/>
      <c r="E3037"/>
      <c r="F3037"/>
      <c r="G3037"/>
      <c r="H3037"/>
      <c r="R3037"/>
      <c r="S3037"/>
      <c r="T3037"/>
      <c r="U3037"/>
      <c r="V3037"/>
      <c r="W3037"/>
      <c r="X3037"/>
      <c r="Y3037"/>
    </row>
    <row r="3038" spans="2:25">
      <c r="B3038"/>
      <c r="C3038"/>
      <c r="D3038"/>
      <c r="E3038"/>
      <c r="F3038"/>
      <c r="G3038"/>
      <c r="H3038"/>
      <c r="R3038"/>
      <c r="S3038"/>
      <c r="T3038"/>
      <c r="U3038"/>
      <c r="V3038"/>
      <c r="W3038"/>
      <c r="X3038"/>
      <c r="Y3038"/>
    </row>
    <row r="3039" spans="2:25">
      <c r="B3039"/>
      <c r="C3039"/>
      <c r="D3039"/>
      <c r="E3039"/>
      <c r="F3039"/>
      <c r="G3039"/>
      <c r="H3039"/>
      <c r="R3039"/>
      <c r="S3039"/>
      <c r="T3039"/>
      <c r="U3039"/>
      <c r="V3039"/>
      <c r="W3039"/>
      <c r="X3039"/>
      <c r="Y3039"/>
    </row>
    <row r="3040" spans="2:25">
      <c r="B3040"/>
      <c r="C3040"/>
      <c r="D3040"/>
      <c r="E3040"/>
      <c r="F3040"/>
      <c r="G3040"/>
      <c r="H3040"/>
      <c r="R3040"/>
      <c r="S3040"/>
      <c r="T3040"/>
      <c r="U3040"/>
      <c r="V3040"/>
      <c r="W3040"/>
      <c r="X3040"/>
      <c r="Y3040"/>
    </row>
    <row r="3041" spans="2:25">
      <c r="B3041"/>
      <c r="C3041"/>
      <c r="D3041"/>
      <c r="E3041"/>
      <c r="F3041"/>
      <c r="G3041"/>
      <c r="H3041"/>
      <c r="R3041"/>
      <c r="S3041"/>
      <c r="T3041"/>
      <c r="U3041"/>
      <c r="V3041"/>
      <c r="W3041"/>
      <c r="X3041"/>
      <c r="Y3041"/>
    </row>
    <row r="3042" spans="2:25">
      <c r="B3042"/>
      <c r="C3042"/>
      <c r="D3042"/>
      <c r="E3042"/>
      <c r="F3042"/>
      <c r="G3042"/>
      <c r="H3042"/>
      <c r="R3042"/>
      <c r="S3042"/>
      <c r="T3042"/>
      <c r="U3042"/>
      <c r="V3042"/>
      <c r="W3042"/>
      <c r="X3042"/>
      <c r="Y3042"/>
    </row>
    <row r="3043" spans="2:25">
      <c r="B3043"/>
      <c r="C3043"/>
      <c r="D3043"/>
      <c r="E3043"/>
      <c r="F3043"/>
      <c r="G3043"/>
      <c r="H3043"/>
      <c r="R3043"/>
      <c r="S3043"/>
      <c r="T3043"/>
      <c r="U3043"/>
      <c r="V3043"/>
      <c r="W3043"/>
      <c r="X3043"/>
      <c r="Y3043"/>
    </row>
    <row r="3044" spans="2:25">
      <c r="B3044"/>
      <c r="C3044"/>
      <c r="D3044"/>
      <c r="E3044"/>
      <c r="F3044"/>
      <c r="G3044"/>
      <c r="H3044"/>
      <c r="R3044"/>
      <c r="S3044"/>
      <c r="T3044"/>
      <c r="U3044"/>
      <c r="V3044"/>
      <c r="W3044"/>
      <c r="X3044"/>
      <c r="Y3044"/>
    </row>
    <row r="3045" spans="2:25">
      <c r="B3045"/>
      <c r="C3045"/>
      <c r="D3045"/>
      <c r="E3045"/>
      <c r="F3045"/>
      <c r="G3045"/>
      <c r="H3045"/>
      <c r="R3045"/>
      <c r="S3045"/>
      <c r="T3045"/>
      <c r="U3045"/>
      <c r="V3045"/>
      <c r="W3045"/>
      <c r="X3045"/>
      <c r="Y3045"/>
    </row>
    <row r="3046" spans="2:25">
      <c r="B3046"/>
      <c r="C3046"/>
      <c r="D3046"/>
      <c r="E3046"/>
      <c r="F3046"/>
      <c r="G3046"/>
      <c r="H3046"/>
      <c r="R3046"/>
      <c r="S3046"/>
      <c r="T3046"/>
      <c r="U3046"/>
      <c r="V3046"/>
      <c r="W3046"/>
      <c r="X3046"/>
      <c r="Y3046"/>
    </row>
    <row r="3047" spans="2:25">
      <c r="B3047"/>
      <c r="C3047"/>
      <c r="D3047"/>
      <c r="E3047"/>
      <c r="F3047"/>
      <c r="G3047"/>
      <c r="H3047"/>
      <c r="R3047"/>
      <c r="S3047"/>
      <c r="T3047"/>
      <c r="U3047"/>
      <c r="V3047"/>
      <c r="W3047"/>
      <c r="X3047"/>
      <c r="Y3047"/>
    </row>
    <row r="3048" spans="2:25">
      <c r="B3048"/>
      <c r="C3048"/>
      <c r="D3048"/>
      <c r="E3048"/>
      <c r="F3048"/>
      <c r="G3048"/>
      <c r="H3048"/>
      <c r="R3048"/>
      <c r="S3048"/>
      <c r="T3048"/>
      <c r="U3048"/>
      <c r="V3048"/>
      <c r="W3048"/>
      <c r="X3048"/>
      <c r="Y3048"/>
    </row>
    <row r="3049" spans="2:25">
      <c r="B3049"/>
      <c r="C3049"/>
      <c r="D3049"/>
      <c r="E3049"/>
      <c r="F3049"/>
      <c r="G3049"/>
      <c r="H3049"/>
      <c r="R3049"/>
      <c r="S3049"/>
      <c r="T3049"/>
      <c r="U3049"/>
      <c r="V3049"/>
      <c r="W3049"/>
      <c r="X3049"/>
      <c r="Y3049"/>
    </row>
    <row r="3050" spans="2:25">
      <c r="B3050"/>
      <c r="C3050"/>
      <c r="D3050"/>
      <c r="E3050"/>
      <c r="F3050"/>
      <c r="G3050"/>
      <c r="H3050"/>
      <c r="R3050"/>
      <c r="S3050"/>
      <c r="T3050"/>
      <c r="U3050"/>
      <c r="V3050"/>
      <c r="W3050"/>
      <c r="X3050"/>
      <c r="Y3050"/>
    </row>
    <row r="3051" spans="2:25">
      <c r="B3051"/>
      <c r="C3051"/>
      <c r="D3051"/>
      <c r="E3051"/>
      <c r="F3051"/>
      <c r="G3051"/>
      <c r="H3051"/>
      <c r="R3051"/>
      <c r="S3051"/>
      <c r="T3051"/>
      <c r="U3051"/>
      <c r="V3051"/>
      <c r="W3051"/>
      <c r="X3051"/>
      <c r="Y3051"/>
    </row>
    <row r="3052" spans="2:25">
      <c r="B3052"/>
      <c r="C3052"/>
      <c r="D3052"/>
      <c r="E3052"/>
      <c r="F3052"/>
      <c r="G3052"/>
      <c r="H3052"/>
      <c r="R3052"/>
      <c r="S3052"/>
      <c r="T3052"/>
      <c r="U3052"/>
      <c r="V3052"/>
      <c r="W3052"/>
      <c r="X3052"/>
      <c r="Y3052"/>
    </row>
    <row r="3053" spans="2:25">
      <c r="B3053"/>
      <c r="C3053"/>
      <c r="D3053"/>
      <c r="E3053"/>
      <c r="F3053"/>
      <c r="G3053"/>
      <c r="H3053"/>
      <c r="R3053"/>
      <c r="S3053"/>
      <c r="T3053"/>
      <c r="U3053"/>
      <c r="V3053"/>
      <c r="W3053"/>
      <c r="X3053"/>
      <c r="Y3053"/>
    </row>
    <row r="3054" spans="2:25">
      <c r="B3054"/>
      <c r="C3054"/>
      <c r="D3054"/>
      <c r="E3054"/>
      <c r="F3054"/>
      <c r="G3054"/>
      <c r="H3054"/>
      <c r="R3054"/>
      <c r="S3054"/>
      <c r="T3054"/>
      <c r="U3054"/>
      <c r="V3054"/>
      <c r="W3054"/>
      <c r="X3054"/>
      <c r="Y3054"/>
    </row>
    <row r="3055" spans="2:25">
      <c r="B3055"/>
      <c r="C3055"/>
      <c r="D3055"/>
      <c r="E3055"/>
      <c r="F3055"/>
      <c r="G3055"/>
      <c r="H3055"/>
      <c r="R3055"/>
      <c r="S3055"/>
      <c r="T3055"/>
      <c r="U3055"/>
      <c r="V3055"/>
      <c r="W3055"/>
      <c r="X3055"/>
      <c r="Y3055"/>
    </row>
    <row r="3056" spans="2:25">
      <c r="B3056"/>
      <c r="C3056"/>
      <c r="D3056"/>
      <c r="E3056"/>
      <c r="F3056"/>
      <c r="G3056"/>
      <c r="H3056"/>
      <c r="R3056"/>
      <c r="S3056"/>
      <c r="T3056"/>
      <c r="U3056"/>
      <c r="V3056"/>
      <c r="W3056"/>
      <c r="X3056"/>
      <c r="Y3056"/>
    </row>
    <row r="3057" spans="2:25">
      <c r="B3057"/>
      <c r="C3057"/>
      <c r="D3057"/>
      <c r="E3057"/>
      <c r="F3057"/>
      <c r="G3057"/>
      <c r="H3057"/>
      <c r="R3057"/>
      <c r="S3057"/>
      <c r="T3057"/>
      <c r="U3057"/>
      <c r="V3057"/>
      <c r="W3057"/>
      <c r="X3057"/>
      <c r="Y3057"/>
    </row>
    <row r="3058" spans="2:25">
      <c r="B3058"/>
      <c r="C3058"/>
      <c r="D3058"/>
      <c r="E3058"/>
      <c r="F3058"/>
      <c r="G3058"/>
      <c r="H3058"/>
      <c r="R3058"/>
      <c r="S3058"/>
      <c r="T3058"/>
      <c r="U3058"/>
      <c r="V3058"/>
      <c r="W3058"/>
      <c r="X3058"/>
      <c r="Y3058"/>
    </row>
    <row r="3059" spans="2:25">
      <c r="B3059"/>
      <c r="C3059"/>
      <c r="D3059"/>
      <c r="E3059"/>
      <c r="F3059"/>
      <c r="G3059"/>
      <c r="H3059"/>
      <c r="R3059"/>
      <c r="S3059"/>
      <c r="T3059"/>
      <c r="U3059"/>
      <c r="V3059"/>
      <c r="W3059"/>
      <c r="X3059"/>
      <c r="Y3059"/>
    </row>
    <row r="3060" spans="2:25">
      <c r="B3060"/>
      <c r="C3060"/>
      <c r="D3060"/>
      <c r="E3060"/>
      <c r="F3060"/>
      <c r="G3060"/>
      <c r="H3060"/>
      <c r="R3060"/>
      <c r="S3060"/>
      <c r="T3060"/>
      <c r="U3060"/>
      <c r="V3060"/>
      <c r="W3060"/>
      <c r="X3060"/>
      <c r="Y3060"/>
    </row>
    <row r="3061" spans="2:25">
      <c r="B3061"/>
      <c r="C3061"/>
      <c r="D3061"/>
      <c r="E3061"/>
      <c r="F3061"/>
      <c r="G3061"/>
      <c r="H3061"/>
      <c r="R3061"/>
      <c r="S3061"/>
      <c r="T3061"/>
      <c r="U3061"/>
      <c r="V3061"/>
      <c r="W3061"/>
      <c r="X3061"/>
      <c r="Y3061"/>
    </row>
    <row r="3062" spans="2:25">
      <c r="B3062"/>
      <c r="C3062"/>
      <c r="D3062"/>
      <c r="E3062"/>
      <c r="F3062"/>
      <c r="G3062"/>
      <c r="H3062"/>
      <c r="R3062"/>
      <c r="S3062"/>
      <c r="T3062"/>
      <c r="U3062"/>
      <c r="V3062"/>
      <c r="W3062"/>
      <c r="X3062"/>
      <c r="Y3062"/>
    </row>
    <row r="3063" spans="2:25">
      <c r="B3063"/>
      <c r="C3063"/>
      <c r="D3063"/>
      <c r="E3063"/>
      <c r="F3063"/>
      <c r="G3063"/>
      <c r="H3063"/>
      <c r="R3063"/>
      <c r="S3063"/>
      <c r="T3063"/>
      <c r="U3063"/>
      <c r="V3063"/>
      <c r="W3063"/>
      <c r="X3063"/>
      <c r="Y3063"/>
    </row>
    <row r="3064" spans="2:25">
      <c r="B3064"/>
      <c r="C3064"/>
      <c r="D3064"/>
      <c r="E3064"/>
      <c r="F3064"/>
      <c r="G3064"/>
      <c r="H3064"/>
      <c r="R3064"/>
      <c r="S3064"/>
      <c r="T3064"/>
      <c r="U3064"/>
      <c r="V3064"/>
      <c r="W3064"/>
      <c r="X3064"/>
      <c r="Y3064"/>
    </row>
    <row r="3065" spans="2:25">
      <c r="B3065"/>
      <c r="C3065"/>
      <c r="D3065"/>
      <c r="E3065"/>
      <c r="F3065"/>
      <c r="G3065"/>
      <c r="H3065"/>
      <c r="R3065"/>
      <c r="S3065"/>
      <c r="T3065"/>
      <c r="U3065"/>
      <c r="V3065"/>
      <c r="W3065"/>
      <c r="X3065"/>
      <c r="Y3065"/>
    </row>
    <row r="3066" spans="2:25">
      <c r="B3066"/>
      <c r="C3066"/>
      <c r="D3066"/>
      <c r="E3066"/>
      <c r="F3066"/>
      <c r="G3066"/>
      <c r="H3066"/>
      <c r="R3066"/>
      <c r="S3066"/>
      <c r="T3066"/>
      <c r="U3066"/>
      <c r="V3066"/>
      <c r="W3066"/>
      <c r="X3066"/>
      <c r="Y3066"/>
    </row>
    <row r="3067" spans="2:25">
      <c r="B3067"/>
      <c r="C3067"/>
      <c r="D3067"/>
      <c r="E3067"/>
      <c r="F3067"/>
      <c r="G3067"/>
      <c r="H3067"/>
      <c r="R3067"/>
      <c r="S3067"/>
      <c r="T3067"/>
      <c r="U3067"/>
      <c r="V3067"/>
      <c r="W3067"/>
      <c r="X3067"/>
      <c r="Y3067"/>
    </row>
    <row r="3068" spans="2:25">
      <c r="B3068"/>
      <c r="C3068"/>
      <c r="D3068"/>
      <c r="E3068"/>
      <c r="F3068"/>
      <c r="G3068"/>
      <c r="H3068"/>
      <c r="R3068"/>
      <c r="S3068"/>
      <c r="T3068"/>
      <c r="U3068"/>
      <c r="V3068"/>
      <c r="W3068"/>
      <c r="X3068"/>
      <c r="Y3068"/>
    </row>
    <row r="3069" spans="2:25">
      <c r="B3069"/>
      <c r="C3069"/>
      <c r="D3069"/>
      <c r="E3069"/>
      <c r="F3069"/>
      <c r="G3069"/>
      <c r="H3069"/>
      <c r="R3069"/>
      <c r="S3069"/>
      <c r="T3069"/>
      <c r="U3069"/>
      <c r="V3069"/>
      <c r="W3069"/>
      <c r="X3069"/>
      <c r="Y3069"/>
    </row>
    <row r="3070" spans="2:25">
      <c r="B3070"/>
      <c r="C3070"/>
      <c r="D3070"/>
      <c r="E3070"/>
      <c r="F3070"/>
      <c r="G3070"/>
      <c r="H3070"/>
      <c r="R3070"/>
      <c r="S3070"/>
      <c r="T3070"/>
      <c r="U3070"/>
      <c r="V3070"/>
      <c r="W3070"/>
      <c r="X3070"/>
      <c r="Y3070"/>
    </row>
    <row r="3071" spans="2:25">
      <c r="B3071"/>
      <c r="C3071"/>
      <c r="D3071"/>
      <c r="E3071"/>
      <c r="F3071"/>
      <c r="G3071"/>
      <c r="H3071"/>
      <c r="R3071"/>
      <c r="S3071"/>
      <c r="T3071"/>
      <c r="U3071"/>
      <c r="V3071"/>
      <c r="W3071"/>
      <c r="X3071"/>
      <c r="Y3071"/>
    </row>
    <row r="3072" spans="2:25">
      <c r="B3072"/>
      <c r="C3072"/>
      <c r="D3072"/>
      <c r="E3072"/>
      <c r="F3072"/>
      <c r="G3072"/>
      <c r="H3072"/>
      <c r="R3072"/>
      <c r="S3072"/>
      <c r="T3072"/>
      <c r="U3072"/>
      <c r="V3072"/>
      <c r="W3072"/>
      <c r="X3072"/>
      <c r="Y3072"/>
    </row>
    <row r="3073" spans="2:25">
      <c r="B3073"/>
      <c r="C3073"/>
      <c r="D3073"/>
      <c r="E3073"/>
      <c r="F3073"/>
      <c r="G3073"/>
      <c r="H3073"/>
      <c r="R3073"/>
      <c r="S3073"/>
      <c r="T3073"/>
      <c r="U3073"/>
      <c r="V3073"/>
      <c r="W3073"/>
      <c r="X3073"/>
      <c r="Y3073"/>
    </row>
    <row r="3074" spans="2:25">
      <c r="B3074"/>
      <c r="C3074"/>
      <c r="D3074"/>
      <c r="E3074"/>
      <c r="F3074"/>
      <c r="G3074"/>
      <c r="H3074"/>
      <c r="R3074"/>
      <c r="S3074"/>
      <c r="T3074"/>
      <c r="U3074"/>
      <c r="V3074"/>
      <c r="W3074"/>
      <c r="X3074"/>
      <c r="Y3074"/>
    </row>
    <row r="3075" spans="2:25">
      <c r="B3075"/>
      <c r="C3075"/>
      <c r="D3075"/>
      <c r="E3075"/>
      <c r="F3075"/>
      <c r="G3075"/>
      <c r="H3075"/>
      <c r="R3075"/>
      <c r="S3075"/>
      <c r="T3075"/>
      <c r="U3075"/>
      <c r="V3075"/>
      <c r="W3075"/>
      <c r="X3075"/>
      <c r="Y3075"/>
    </row>
    <row r="3076" spans="2:25">
      <c r="B3076"/>
      <c r="C3076"/>
      <c r="D3076"/>
      <c r="E3076"/>
      <c r="F3076"/>
      <c r="G3076"/>
      <c r="H3076"/>
      <c r="R3076"/>
      <c r="S3076"/>
      <c r="T3076"/>
      <c r="U3076"/>
      <c r="V3076"/>
      <c r="W3076"/>
      <c r="X3076"/>
      <c r="Y3076"/>
    </row>
    <row r="3077" spans="2:25">
      <c r="B3077"/>
      <c r="C3077"/>
      <c r="D3077"/>
      <c r="E3077"/>
      <c r="F3077"/>
      <c r="G3077"/>
      <c r="H3077"/>
      <c r="R3077"/>
      <c r="S3077"/>
      <c r="T3077"/>
      <c r="U3077"/>
      <c r="V3077"/>
      <c r="W3077"/>
      <c r="X3077"/>
      <c r="Y3077"/>
    </row>
    <row r="3078" spans="2:25">
      <c r="B3078"/>
      <c r="C3078"/>
      <c r="D3078"/>
      <c r="E3078"/>
      <c r="F3078"/>
      <c r="G3078"/>
      <c r="H3078"/>
      <c r="R3078"/>
      <c r="S3078"/>
      <c r="T3078"/>
      <c r="U3078"/>
      <c r="V3078"/>
      <c r="W3078"/>
      <c r="X3078"/>
      <c r="Y3078"/>
    </row>
    <row r="3079" spans="2:25">
      <c r="B3079"/>
      <c r="C3079"/>
      <c r="D3079"/>
      <c r="E3079"/>
      <c r="F3079"/>
      <c r="G3079"/>
      <c r="H3079"/>
      <c r="R3079"/>
      <c r="S3079"/>
      <c r="T3079"/>
      <c r="U3079"/>
      <c r="V3079"/>
      <c r="W3079"/>
      <c r="X3079"/>
      <c r="Y3079"/>
    </row>
    <row r="3080" spans="2:25">
      <c r="B3080"/>
      <c r="C3080"/>
      <c r="D3080"/>
      <c r="E3080"/>
      <c r="F3080"/>
      <c r="G3080"/>
      <c r="H3080"/>
      <c r="R3080"/>
      <c r="S3080"/>
      <c r="T3080"/>
      <c r="U3080"/>
      <c r="V3080"/>
      <c r="W3080"/>
      <c r="X3080"/>
      <c r="Y3080"/>
    </row>
    <row r="3081" spans="2:25">
      <c r="B3081"/>
      <c r="C3081"/>
      <c r="D3081"/>
      <c r="E3081"/>
      <c r="F3081"/>
      <c r="G3081"/>
      <c r="H3081"/>
      <c r="R3081"/>
      <c r="S3081"/>
      <c r="T3081"/>
      <c r="U3081"/>
      <c r="V3081"/>
      <c r="W3081"/>
      <c r="X3081"/>
      <c r="Y3081"/>
    </row>
    <row r="3082" spans="2:25">
      <c r="B3082"/>
      <c r="C3082"/>
      <c r="D3082"/>
      <c r="E3082"/>
      <c r="F3082"/>
      <c r="G3082"/>
      <c r="H3082"/>
      <c r="R3082"/>
      <c r="S3082"/>
      <c r="T3082"/>
      <c r="U3082"/>
      <c r="V3082"/>
      <c r="W3082"/>
      <c r="X3082"/>
      <c r="Y3082"/>
    </row>
    <row r="3083" spans="2:25">
      <c r="B3083"/>
      <c r="C3083"/>
      <c r="D3083"/>
      <c r="E3083"/>
      <c r="F3083"/>
      <c r="G3083"/>
      <c r="H3083"/>
      <c r="R3083"/>
      <c r="S3083"/>
      <c r="T3083"/>
      <c r="U3083"/>
      <c r="V3083"/>
      <c r="W3083"/>
      <c r="X3083"/>
      <c r="Y3083"/>
    </row>
    <row r="3084" spans="2:25">
      <c r="B3084"/>
      <c r="C3084"/>
      <c r="D3084"/>
      <c r="E3084"/>
      <c r="F3084"/>
      <c r="G3084"/>
      <c r="H3084"/>
      <c r="R3084"/>
      <c r="S3084"/>
      <c r="T3084"/>
      <c r="U3084"/>
      <c r="V3084"/>
      <c r="W3084"/>
      <c r="X3084"/>
      <c r="Y3084"/>
    </row>
    <row r="3085" spans="2:25">
      <c r="B3085"/>
      <c r="C3085"/>
      <c r="D3085"/>
      <c r="E3085"/>
      <c r="F3085"/>
      <c r="G3085"/>
      <c r="H3085"/>
      <c r="R3085"/>
      <c r="S3085"/>
      <c r="T3085"/>
      <c r="U3085"/>
      <c r="V3085"/>
      <c r="W3085"/>
      <c r="X3085"/>
      <c r="Y3085"/>
    </row>
    <row r="3086" spans="2:25">
      <c r="B3086"/>
      <c r="C3086"/>
      <c r="D3086"/>
      <c r="E3086"/>
      <c r="F3086"/>
      <c r="G3086"/>
      <c r="H3086"/>
      <c r="R3086"/>
      <c r="S3086"/>
      <c r="T3086"/>
      <c r="U3086"/>
      <c r="V3086"/>
      <c r="W3086"/>
      <c r="X3086"/>
      <c r="Y3086"/>
    </row>
    <row r="3087" spans="2:25">
      <c r="B3087"/>
      <c r="C3087"/>
      <c r="D3087"/>
      <c r="E3087"/>
      <c r="F3087"/>
      <c r="G3087"/>
      <c r="H3087"/>
      <c r="R3087"/>
      <c r="S3087"/>
      <c r="T3087"/>
      <c r="U3087"/>
      <c r="V3087"/>
      <c r="W3087"/>
      <c r="X3087"/>
      <c r="Y3087"/>
    </row>
    <row r="3088" spans="2:25">
      <c r="B3088"/>
      <c r="C3088"/>
      <c r="D3088"/>
      <c r="E3088"/>
      <c r="F3088"/>
      <c r="G3088"/>
      <c r="H3088"/>
      <c r="R3088"/>
      <c r="S3088"/>
      <c r="T3088"/>
      <c r="U3088"/>
      <c r="V3088"/>
      <c r="W3088"/>
      <c r="X3088"/>
      <c r="Y3088"/>
    </row>
    <row r="3089" spans="2:25">
      <c r="B3089"/>
      <c r="C3089"/>
      <c r="D3089"/>
      <c r="E3089"/>
      <c r="F3089"/>
      <c r="G3089"/>
      <c r="H3089"/>
      <c r="R3089"/>
      <c r="S3089"/>
      <c r="T3089"/>
      <c r="U3089"/>
      <c r="V3089"/>
      <c r="W3089"/>
      <c r="X3089"/>
      <c r="Y3089"/>
    </row>
    <row r="3090" spans="2:25">
      <c r="B3090"/>
      <c r="C3090"/>
      <c r="D3090"/>
      <c r="E3090"/>
      <c r="F3090"/>
      <c r="G3090"/>
      <c r="H3090"/>
      <c r="R3090"/>
      <c r="S3090"/>
      <c r="T3090"/>
      <c r="U3090"/>
      <c r="V3090"/>
      <c r="W3090"/>
      <c r="X3090"/>
      <c r="Y3090"/>
    </row>
    <row r="3091" spans="2:25">
      <c r="B3091"/>
      <c r="C3091"/>
      <c r="D3091"/>
      <c r="E3091"/>
      <c r="F3091"/>
      <c r="G3091"/>
      <c r="H3091"/>
      <c r="R3091"/>
      <c r="S3091"/>
      <c r="T3091"/>
      <c r="U3091"/>
      <c r="V3091"/>
      <c r="W3091"/>
      <c r="X3091"/>
      <c r="Y3091"/>
    </row>
    <row r="3092" spans="2:25">
      <c r="B3092"/>
      <c r="C3092"/>
      <c r="D3092"/>
      <c r="E3092"/>
      <c r="F3092"/>
      <c r="G3092"/>
      <c r="H3092"/>
      <c r="R3092"/>
      <c r="S3092"/>
      <c r="T3092"/>
      <c r="U3092"/>
      <c r="V3092"/>
      <c r="W3092"/>
      <c r="X3092"/>
      <c r="Y3092"/>
    </row>
    <row r="3093" spans="2:25">
      <c r="B3093"/>
      <c r="C3093"/>
      <c r="D3093"/>
      <c r="E3093"/>
      <c r="F3093"/>
      <c r="G3093"/>
      <c r="H3093"/>
      <c r="R3093"/>
      <c r="S3093"/>
      <c r="T3093"/>
      <c r="U3093"/>
      <c r="V3093"/>
      <c r="W3093"/>
      <c r="X3093"/>
      <c r="Y3093"/>
    </row>
    <row r="3094" spans="2:25">
      <c r="B3094"/>
      <c r="C3094"/>
      <c r="D3094"/>
      <c r="E3094"/>
      <c r="F3094"/>
      <c r="G3094"/>
      <c r="H3094"/>
      <c r="R3094"/>
      <c r="S3094"/>
      <c r="T3094"/>
      <c r="U3094"/>
      <c r="V3094"/>
      <c r="W3094"/>
      <c r="X3094"/>
      <c r="Y3094"/>
    </row>
    <row r="3095" spans="2:25">
      <c r="B3095"/>
      <c r="C3095"/>
      <c r="D3095"/>
      <c r="E3095"/>
      <c r="F3095"/>
      <c r="G3095"/>
      <c r="H3095"/>
      <c r="R3095"/>
      <c r="S3095"/>
      <c r="T3095"/>
      <c r="U3095"/>
      <c r="V3095"/>
      <c r="W3095"/>
      <c r="X3095"/>
      <c r="Y3095"/>
    </row>
    <row r="3096" spans="2:25">
      <c r="B3096"/>
      <c r="C3096"/>
      <c r="D3096"/>
      <c r="E3096"/>
      <c r="F3096"/>
      <c r="G3096"/>
      <c r="H3096"/>
      <c r="R3096"/>
      <c r="S3096"/>
      <c r="T3096"/>
      <c r="U3096"/>
      <c r="V3096"/>
      <c r="W3096"/>
      <c r="X3096"/>
      <c r="Y3096"/>
    </row>
    <row r="3097" spans="2:25">
      <c r="B3097"/>
      <c r="C3097"/>
      <c r="D3097"/>
      <c r="E3097"/>
      <c r="F3097"/>
      <c r="G3097"/>
      <c r="H3097"/>
      <c r="R3097"/>
      <c r="S3097"/>
      <c r="T3097"/>
      <c r="U3097"/>
      <c r="V3097"/>
      <c r="W3097"/>
      <c r="X3097"/>
      <c r="Y3097"/>
    </row>
    <row r="3098" spans="2:25">
      <c r="B3098"/>
      <c r="C3098"/>
      <c r="D3098"/>
      <c r="E3098"/>
      <c r="F3098"/>
      <c r="G3098"/>
      <c r="H3098"/>
      <c r="R3098"/>
      <c r="S3098"/>
      <c r="T3098"/>
      <c r="U3098"/>
      <c r="V3098"/>
      <c r="W3098"/>
      <c r="X3098"/>
      <c r="Y3098"/>
    </row>
    <row r="3099" spans="2:25">
      <c r="B3099"/>
      <c r="C3099"/>
      <c r="D3099"/>
      <c r="E3099"/>
      <c r="F3099"/>
      <c r="G3099"/>
      <c r="H3099"/>
      <c r="R3099"/>
      <c r="S3099"/>
      <c r="T3099"/>
      <c r="U3099"/>
      <c r="V3099"/>
      <c r="W3099"/>
      <c r="X3099"/>
      <c r="Y3099"/>
    </row>
    <row r="3100" spans="2:25">
      <c r="B3100"/>
      <c r="C3100"/>
      <c r="D3100"/>
      <c r="E3100"/>
      <c r="F3100"/>
      <c r="G3100"/>
      <c r="H3100"/>
      <c r="R3100"/>
      <c r="S3100"/>
      <c r="T3100"/>
      <c r="U3100"/>
      <c r="V3100"/>
      <c r="W3100"/>
      <c r="X3100"/>
      <c r="Y3100"/>
    </row>
    <row r="3101" spans="2:25">
      <c r="B3101"/>
      <c r="C3101"/>
      <c r="D3101"/>
      <c r="E3101"/>
      <c r="F3101"/>
      <c r="G3101"/>
      <c r="H3101"/>
      <c r="R3101"/>
      <c r="S3101"/>
      <c r="T3101"/>
      <c r="U3101"/>
      <c r="V3101"/>
      <c r="W3101"/>
      <c r="X3101"/>
      <c r="Y3101"/>
    </row>
    <row r="3102" spans="2:25">
      <c r="B3102"/>
      <c r="C3102"/>
      <c r="D3102"/>
      <c r="E3102"/>
      <c r="F3102"/>
      <c r="G3102"/>
      <c r="H3102"/>
      <c r="R3102"/>
      <c r="S3102"/>
      <c r="T3102"/>
      <c r="U3102"/>
      <c r="V3102"/>
      <c r="W3102"/>
      <c r="X3102"/>
      <c r="Y3102"/>
    </row>
    <row r="3103" spans="2:25">
      <c r="B3103"/>
      <c r="C3103"/>
      <c r="D3103"/>
      <c r="E3103"/>
      <c r="F3103"/>
      <c r="G3103"/>
      <c r="H3103"/>
      <c r="R3103"/>
      <c r="S3103"/>
      <c r="T3103"/>
      <c r="U3103"/>
      <c r="V3103"/>
      <c r="W3103"/>
      <c r="X3103"/>
      <c r="Y3103"/>
    </row>
    <row r="3104" spans="2:25">
      <c r="B3104"/>
      <c r="C3104"/>
      <c r="D3104"/>
      <c r="E3104"/>
      <c r="F3104"/>
      <c r="G3104"/>
      <c r="H3104"/>
      <c r="R3104"/>
      <c r="S3104"/>
      <c r="T3104"/>
      <c r="U3104"/>
      <c r="V3104"/>
      <c r="W3104"/>
      <c r="X3104"/>
      <c r="Y3104"/>
    </row>
    <row r="3105" spans="2:25">
      <c r="B3105"/>
      <c r="C3105"/>
      <c r="D3105"/>
      <c r="E3105"/>
      <c r="F3105"/>
      <c r="G3105"/>
      <c r="H3105"/>
      <c r="R3105"/>
      <c r="S3105"/>
      <c r="T3105"/>
      <c r="U3105"/>
      <c r="V3105"/>
      <c r="W3105"/>
      <c r="X3105"/>
      <c r="Y3105"/>
    </row>
    <row r="3106" spans="2:25">
      <c r="B3106"/>
      <c r="C3106"/>
      <c r="D3106"/>
      <c r="E3106"/>
      <c r="F3106"/>
      <c r="G3106"/>
      <c r="H3106"/>
      <c r="R3106"/>
      <c r="S3106"/>
      <c r="T3106"/>
      <c r="U3106"/>
      <c r="V3106"/>
      <c r="W3106"/>
      <c r="X3106"/>
      <c r="Y3106"/>
    </row>
    <row r="3107" spans="2:25">
      <c r="B3107"/>
      <c r="C3107"/>
      <c r="D3107"/>
      <c r="E3107"/>
      <c r="F3107"/>
      <c r="G3107"/>
      <c r="H3107"/>
      <c r="R3107"/>
      <c r="S3107"/>
      <c r="T3107"/>
      <c r="U3107"/>
      <c r="V3107"/>
      <c r="W3107"/>
      <c r="X3107"/>
      <c r="Y3107"/>
    </row>
    <row r="3108" spans="2:25">
      <c r="B3108"/>
      <c r="C3108"/>
      <c r="D3108"/>
      <c r="E3108"/>
      <c r="F3108"/>
      <c r="G3108"/>
      <c r="H3108"/>
      <c r="R3108"/>
      <c r="S3108"/>
      <c r="T3108"/>
      <c r="U3108"/>
      <c r="V3108"/>
      <c r="W3108"/>
      <c r="X3108"/>
      <c r="Y3108"/>
    </row>
    <row r="3109" spans="2:25">
      <c r="B3109"/>
      <c r="C3109"/>
      <c r="D3109"/>
      <c r="E3109"/>
      <c r="F3109"/>
      <c r="G3109"/>
      <c r="H3109"/>
      <c r="R3109"/>
      <c r="S3109"/>
      <c r="T3109"/>
      <c r="U3109"/>
      <c r="V3109"/>
      <c r="W3109"/>
      <c r="X3109"/>
      <c r="Y3109"/>
    </row>
    <row r="3110" spans="2:25">
      <c r="B3110"/>
      <c r="C3110"/>
      <c r="D3110"/>
      <c r="E3110"/>
      <c r="F3110"/>
      <c r="G3110"/>
      <c r="H3110"/>
      <c r="R3110"/>
      <c r="S3110"/>
      <c r="T3110"/>
      <c r="U3110"/>
      <c r="V3110"/>
      <c r="W3110"/>
      <c r="X3110"/>
      <c r="Y3110"/>
    </row>
    <row r="3111" spans="2:25">
      <c r="B3111"/>
      <c r="C3111"/>
      <c r="D3111"/>
      <c r="E3111"/>
      <c r="F3111"/>
      <c r="G3111"/>
      <c r="H3111"/>
      <c r="R3111"/>
      <c r="S3111"/>
      <c r="T3111"/>
      <c r="U3111"/>
      <c r="V3111"/>
      <c r="W3111"/>
      <c r="X3111"/>
      <c r="Y3111"/>
    </row>
    <row r="3112" spans="2:25">
      <c r="B3112"/>
      <c r="C3112"/>
      <c r="D3112"/>
      <c r="E3112"/>
      <c r="F3112"/>
      <c r="G3112"/>
      <c r="H3112"/>
      <c r="R3112"/>
      <c r="S3112"/>
      <c r="T3112"/>
      <c r="U3112"/>
      <c r="V3112"/>
      <c r="W3112"/>
      <c r="X3112"/>
      <c r="Y3112"/>
    </row>
    <row r="3113" spans="2:25">
      <c r="B3113"/>
      <c r="C3113"/>
      <c r="D3113"/>
      <c r="E3113"/>
      <c r="F3113"/>
      <c r="G3113"/>
      <c r="H3113"/>
      <c r="R3113"/>
      <c r="S3113"/>
      <c r="T3113"/>
      <c r="U3113"/>
      <c r="V3113"/>
      <c r="W3113"/>
      <c r="X3113"/>
      <c r="Y3113"/>
    </row>
    <row r="3114" spans="2:25">
      <c r="B3114"/>
      <c r="C3114"/>
      <c r="D3114"/>
      <c r="E3114"/>
      <c r="F3114"/>
      <c r="G3114"/>
      <c r="H3114"/>
      <c r="R3114"/>
      <c r="S3114"/>
      <c r="T3114"/>
      <c r="U3114"/>
      <c r="V3114"/>
      <c r="W3114"/>
      <c r="X3114"/>
      <c r="Y3114"/>
    </row>
    <row r="3115" spans="2:25">
      <c r="B3115"/>
      <c r="C3115"/>
      <c r="D3115"/>
      <c r="E3115"/>
      <c r="F3115"/>
      <c r="G3115"/>
      <c r="H3115"/>
      <c r="R3115"/>
      <c r="S3115"/>
      <c r="T3115"/>
      <c r="U3115"/>
      <c r="V3115"/>
      <c r="W3115"/>
      <c r="X3115"/>
      <c r="Y3115"/>
    </row>
    <row r="3116" spans="2:25">
      <c r="B3116"/>
      <c r="C3116"/>
      <c r="D3116"/>
      <c r="E3116"/>
      <c r="F3116"/>
      <c r="G3116"/>
      <c r="H3116"/>
      <c r="R3116"/>
      <c r="S3116"/>
      <c r="T3116"/>
      <c r="U3116"/>
      <c r="V3116"/>
      <c r="W3116"/>
      <c r="X3116"/>
      <c r="Y3116"/>
    </row>
    <row r="3117" spans="2:25">
      <c r="B3117"/>
      <c r="C3117"/>
      <c r="D3117"/>
      <c r="E3117"/>
      <c r="F3117"/>
      <c r="G3117"/>
      <c r="H3117"/>
      <c r="R3117"/>
      <c r="S3117"/>
      <c r="T3117"/>
      <c r="U3117"/>
      <c r="V3117"/>
      <c r="W3117"/>
      <c r="X3117"/>
      <c r="Y3117"/>
    </row>
    <row r="3118" spans="2:25">
      <c r="B3118"/>
      <c r="C3118"/>
      <c r="D3118"/>
      <c r="E3118"/>
      <c r="F3118"/>
      <c r="G3118"/>
      <c r="H3118"/>
      <c r="R3118"/>
      <c r="S3118"/>
      <c r="T3118"/>
      <c r="U3118"/>
      <c r="V3118"/>
      <c r="W3118"/>
      <c r="X3118"/>
      <c r="Y3118"/>
    </row>
    <row r="3119" spans="2:25">
      <c r="B3119"/>
      <c r="C3119"/>
      <c r="D3119"/>
      <c r="E3119"/>
      <c r="F3119"/>
      <c r="G3119"/>
      <c r="H3119"/>
      <c r="R3119"/>
      <c r="S3119"/>
      <c r="T3119"/>
      <c r="U3119"/>
      <c r="V3119"/>
      <c r="W3119"/>
      <c r="X3119"/>
      <c r="Y3119"/>
    </row>
    <row r="3120" spans="2:25">
      <c r="B3120"/>
      <c r="C3120"/>
      <c r="D3120"/>
      <c r="E3120"/>
      <c r="F3120"/>
      <c r="G3120"/>
      <c r="H3120"/>
      <c r="R3120"/>
      <c r="S3120"/>
      <c r="T3120"/>
      <c r="U3120"/>
      <c r="V3120"/>
      <c r="W3120"/>
      <c r="X3120"/>
      <c r="Y3120"/>
    </row>
    <row r="3121" spans="2:25">
      <c r="B3121"/>
      <c r="C3121"/>
      <c r="D3121"/>
      <c r="E3121"/>
      <c r="F3121"/>
      <c r="G3121"/>
      <c r="H3121"/>
      <c r="R3121"/>
      <c r="S3121"/>
      <c r="T3121"/>
      <c r="U3121"/>
      <c r="V3121"/>
      <c r="W3121"/>
      <c r="X3121"/>
      <c r="Y3121"/>
    </row>
    <row r="3122" spans="2:25">
      <c r="B3122"/>
      <c r="C3122"/>
      <c r="D3122"/>
      <c r="E3122"/>
      <c r="F3122"/>
      <c r="G3122"/>
      <c r="H3122"/>
      <c r="R3122"/>
      <c r="S3122"/>
      <c r="T3122"/>
      <c r="U3122"/>
      <c r="V3122"/>
      <c r="W3122"/>
      <c r="X3122"/>
      <c r="Y3122"/>
    </row>
    <row r="3123" spans="2:25">
      <c r="B3123"/>
      <c r="C3123"/>
      <c r="D3123"/>
      <c r="E3123"/>
      <c r="F3123"/>
      <c r="G3123"/>
      <c r="H3123"/>
      <c r="R3123"/>
      <c r="S3123"/>
      <c r="T3123"/>
      <c r="U3123"/>
      <c r="V3123"/>
      <c r="W3123"/>
      <c r="X3123"/>
      <c r="Y3123"/>
    </row>
    <row r="3124" spans="2:25">
      <c r="B3124"/>
      <c r="C3124"/>
      <c r="D3124"/>
      <c r="E3124"/>
      <c r="F3124"/>
      <c r="G3124"/>
      <c r="H3124"/>
      <c r="R3124"/>
      <c r="S3124"/>
      <c r="T3124"/>
      <c r="U3124"/>
      <c r="V3124"/>
      <c r="W3124"/>
      <c r="X3124"/>
      <c r="Y3124"/>
    </row>
    <row r="3125" spans="2:25">
      <c r="B3125"/>
      <c r="C3125"/>
      <c r="D3125"/>
      <c r="E3125"/>
      <c r="F3125"/>
      <c r="G3125"/>
      <c r="H3125"/>
      <c r="R3125"/>
      <c r="S3125"/>
      <c r="T3125"/>
      <c r="U3125"/>
      <c r="V3125"/>
      <c r="W3125"/>
      <c r="X3125"/>
      <c r="Y3125"/>
    </row>
    <row r="3126" spans="2:25">
      <c r="B3126"/>
      <c r="C3126"/>
      <c r="D3126"/>
      <c r="E3126"/>
      <c r="F3126"/>
      <c r="G3126"/>
      <c r="H3126"/>
      <c r="R3126"/>
      <c r="S3126"/>
      <c r="T3126"/>
      <c r="U3126"/>
      <c r="V3126"/>
      <c r="W3126"/>
      <c r="X3126"/>
      <c r="Y3126"/>
    </row>
    <row r="3127" spans="2:25">
      <c r="B3127"/>
      <c r="C3127"/>
      <c r="D3127"/>
      <c r="E3127"/>
      <c r="F3127"/>
      <c r="G3127"/>
      <c r="H3127"/>
      <c r="R3127"/>
      <c r="S3127"/>
      <c r="T3127"/>
      <c r="U3127"/>
      <c r="V3127"/>
      <c r="W3127"/>
      <c r="X3127"/>
      <c r="Y3127"/>
    </row>
    <row r="3128" spans="2:25">
      <c r="B3128"/>
      <c r="C3128"/>
      <c r="D3128"/>
      <c r="E3128"/>
      <c r="F3128"/>
      <c r="G3128"/>
      <c r="H3128"/>
      <c r="R3128"/>
      <c r="S3128"/>
      <c r="T3128"/>
      <c r="U3128"/>
      <c r="V3128"/>
      <c r="W3128"/>
      <c r="X3128"/>
      <c r="Y3128"/>
    </row>
    <row r="3129" spans="2:25">
      <c r="B3129"/>
      <c r="C3129"/>
      <c r="D3129"/>
      <c r="E3129"/>
      <c r="F3129"/>
      <c r="G3129"/>
      <c r="H3129"/>
      <c r="R3129"/>
      <c r="S3129"/>
      <c r="T3129"/>
      <c r="U3129"/>
      <c r="V3129"/>
      <c r="W3129"/>
      <c r="X3129"/>
      <c r="Y3129"/>
    </row>
    <row r="3130" spans="2:25">
      <c r="B3130"/>
      <c r="C3130"/>
      <c r="D3130"/>
      <c r="E3130"/>
      <c r="F3130"/>
      <c r="G3130"/>
      <c r="H3130"/>
      <c r="R3130"/>
      <c r="S3130"/>
      <c r="T3130"/>
      <c r="U3130"/>
      <c r="V3130"/>
      <c r="W3130"/>
      <c r="X3130"/>
      <c r="Y3130"/>
    </row>
    <row r="3131" spans="2:25">
      <c r="B3131"/>
      <c r="C3131"/>
      <c r="D3131"/>
      <c r="E3131"/>
      <c r="F3131"/>
      <c r="G3131"/>
      <c r="H3131"/>
      <c r="R3131"/>
      <c r="S3131"/>
      <c r="T3131"/>
      <c r="U3131"/>
      <c r="V3131"/>
      <c r="W3131"/>
      <c r="X3131"/>
      <c r="Y3131"/>
    </row>
    <row r="3132" spans="2:25">
      <c r="B3132"/>
      <c r="C3132"/>
      <c r="D3132"/>
      <c r="E3132"/>
      <c r="F3132"/>
      <c r="G3132"/>
      <c r="H3132"/>
      <c r="R3132"/>
      <c r="S3132"/>
      <c r="T3132"/>
      <c r="U3132"/>
      <c r="V3132"/>
      <c r="W3132"/>
      <c r="X3132"/>
      <c r="Y3132"/>
    </row>
    <row r="3133" spans="2:25">
      <c r="B3133"/>
      <c r="C3133"/>
      <c r="D3133"/>
      <c r="E3133"/>
      <c r="F3133"/>
      <c r="G3133"/>
      <c r="H3133"/>
      <c r="R3133"/>
      <c r="S3133"/>
      <c r="T3133"/>
      <c r="U3133"/>
      <c r="V3133"/>
      <c r="W3133"/>
      <c r="X3133"/>
      <c r="Y3133"/>
    </row>
    <row r="3134" spans="2:25">
      <c r="B3134"/>
      <c r="C3134"/>
      <c r="D3134"/>
      <c r="E3134"/>
      <c r="F3134"/>
      <c r="G3134"/>
      <c r="H3134"/>
      <c r="R3134"/>
      <c r="S3134"/>
      <c r="T3134"/>
      <c r="U3134"/>
      <c r="V3134"/>
      <c r="W3134"/>
      <c r="X3134"/>
      <c r="Y3134"/>
    </row>
    <row r="3135" spans="2:25">
      <c r="B3135"/>
      <c r="C3135"/>
      <c r="D3135"/>
      <c r="E3135"/>
      <c r="F3135"/>
      <c r="G3135"/>
      <c r="H3135"/>
      <c r="R3135"/>
      <c r="S3135"/>
      <c r="T3135"/>
      <c r="U3135"/>
      <c r="V3135"/>
      <c r="W3135"/>
      <c r="X3135"/>
      <c r="Y3135"/>
    </row>
    <row r="3136" spans="2:25">
      <c r="B3136"/>
      <c r="C3136"/>
      <c r="D3136"/>
      <c r="E3136"/>
      <c r="F3136"/>
      <c r="G3136"/>
      <c r="H3136"/>
      <c r="R3136"/>
      <c r="S3136"/>
      <c r="T3136"/>
      <c r="U3136"/>
      <c r="V3136"/>
      <c r="W3136"/>
      <c r="X3136"/>
      <c r="Y3136"/>
    </row>
    <row r="3137" spans="2:25">
      <c r="B3137"/>
      <c r="C3137"/>
      <c r="D3137"/>
      <c r="E3137"/>
      <c r="F3137"/>
      <c r="G3137"/>
      <c r="H3137"/>
      <c r="R3137"/>
      <c r="S3137"/>
      <c r="T3137"/>
      <c r="U3137"/>
      <c r="V3137"/>
      <c r="W3137"/>
      <c r="X3137"/>
      <c r="Y3137"/>
    </row>
    <row r="3138" spans="2:25">
      <c r="B3138"/>
      <c r="C3138"/>
      <c r="D3138"/>
      <c r="E3138"/>
      <c r="F3138"/>
      <c r="G3138"/>
      <c r="H3138"/>
      <c r="R3138"/>
      <c r="S3138"/>
      <c r="T3138"/>
      <c r="U3138"/>
      <c r="V3138"/>
      <c r="W3138"/>
      <c r="X3138"/>
      <c r="Y3138"/>
    </row>
    <row r="3139" spans="2:25">
      <c r="B3139"/>
      <c r="C3139"/>
      <c r="D3139"/>
      <c r="E3139"/>
      <c r="F3139"/>
      <c r="G3139"/>
      <c r="H3139"/>
      <c r="R3139"/>
      <c r="S3139"/>
      <c r="T3139"/>
      <c r="U3139"/>
      <c r="V3139"/>
      <c r="W3139"/>
      <c r="X3139"/>
      <c r="Y3139"/>
    </row>
    <row r="3140" spans="2:25">
      <c r="B3140"/>
      <c r="C3140"/>
      <c r="D3140"/>
      <c r="E3140"/>
      <c r="F3140"/>
      <c r="G3140"/>
      <c r="H3140"/>
      <c r="R3140"/>
      <c r="S3140"/>
      <c r="T3140"/>
      <c r="U3140"/>
      <c r="V3140"/>
      <c r="W3140"/>
      <c r="X3140"/>
      <c r="Y3140"/>
    </row>
    <row r="3141" spans="2:25">
      <c r="B3141"/>
      <c r="C3141"/>
      <c r="D3141"/>
      <c r="E3141"/>
      <c r="F3141"/>
      <c r="G3141"/>
      <c r="H3141"/>
      <c r="R3141"/>
      <c r="S3141"/>
      <c r="T3141"/>
      <c r="U3141"/>
      <c r="V3141"/>
      <c r="W3141"/>
      <c r="X3141"/>
      <c r="Y3141"/>
    </row>
    <row r="3142" spans="2:25">
      <c r="B3142"/>
      <c r="C3142"/>
      <c r="D3142"/>
      <c r="E3142"/>
      <c r="F3142"/>
      <c r="G3142"/>
      <c r="H3142"/>
      <c r="R3142"/>
      <c r="S3142"/>
      <c r="T3142"/>
      <c r="U3142"/>
      <c r="V3142"/>
      <c r="W3142"/>
      <c r="X3142"/>
      <c r="Y3142"/>
    </row>
    <row r="3143" spans="2:25">
      <c r="B3143"/>
      <c r="C3143"/>
      <c r="D3143"/>
      <c r="E3143"/>
      <c r="F3143"/>
      <c r="G3143"/>
      <c r="H3143"/>
      <c r="R3143"/>
      <c r="S3143"/>
      <c r="T3143"/>
      <c r="U3143"/>
      <c r="V3143"/>
      <c r="W3143"/>
      <c r="X3143"/>
      <c r="Y3143"/>
    </row>
    <row r="3144" spans="2:25">
      <c r="B3144"/>
      <c r="C3144"/>
      <c r="D3144"/>
      <c r="E3144"/>
      <c r="F3144"/>
      <c r="G3144"/>
      <c r="H3144"/>
      <c r="R3144"/>
      <c r="S3144"/>
      <c r="T3144"/>
      <c r="U3144"/>
      <c r="V3144"/>
      <c r="W3144"/>
      <c r="X3144"/>
      <c r="Y3144"/>
    </row>
    <row r="3145" spans="2:25">
      <c r="B3145"/>
      <c r="C3145"/>
      <c r="D3145"/>
      <c r="E3145"/>
      <c r="F3145"/>
      <c r="G3145"/>
      <c r="H3145"/>
      <c r="R3145"/>
      <c r="S3145"/>
      <c r="T3145"/>
      <c r="U3145"/>
      <c r="V3145"/>
      <c r="W3145"/>
      <c r="X3145"/>
      <c r="Y3145"/>
    </row>
    <row r="3146" spans="2:25">
      <c r="B3146"/>
      <c r="C3146"/>
      <c r="D3146"/>
      <c r="E3146"/>
      <c r="F3146"/>
      <c r="G3146"/>
      <c r="H3146"/>
      <c r="R3146"/>
      <c r="S3146"/>
      <c r="T3146"/>
      <c r="U3146"/>
      <c r="V3146"/>
      <c r="W3146"/>
      <c r="X3146"/>
      <c r="Y3146"/>
    </row>
    <row r="3147" spans="2:25">
      <c r="B3147"/>
      <c r="C3147"/>
      <c r="D3147"/>
      <c r="E3147"/>
      <c r="F3147"/>
      <c r="G3147"/>
      <c r="H3147"/>
      <c r="R3147"/>
      <c r="S3147"/>
      <c r="T3147"/>
      <c r="U3147"/>
      <c r="V3147"/>
      <c r="W3147"/>
      <c r="X3147"/>
      <c r="Y3147"/>
    </row>
    <row r="3148" spans="2:25">
      <c r="B3148"/>
      <c r="C3148"/>
      <c r="D3148"/>
      <c r="E3148"/>
      <c r="F3148"/>
      <c r="G3148"/>
      <c r="H3148"/>
      <c r="R3148"/>
      <c r="S3148"/>
      <c r="T3148"/>
      <c r="U3148"/>
      <c r="V3148"/>
      <c r="W3148"/>
      <c r="X3148"/>
      <c r="Y3148"/>
    </row>
    <row r="3149" spans="2:25">
      <c r="B3149"/>
      <c r="C3149"/>
      <c r="D3149"/>
      <c r="E3149"/>
      <c r="F3149"/>
      <c r="G3149"/>
      <c r="H3149"/>
      <c r="R3149"/>
      <c r="S3149"/>
      <c r="T3149"/>
      <c r="U3149"/>
      <c r="V3149"/>
      <c r="W3149"/>
      <c r="X3149"/>
      <c r="Y3149"/>
    </row>
    <row r="3150" spans="2:25">
      <c r="B3150"/>
      <c r="C3150"/>
      <c r="D3150"/>
      <c r="E3150"/>
      <c r="F3150"/>
      <c r="G3150"/>
      <c r="H3150"/>
      <c r="R3150"/>
      <c r="S3150"/>
      <c r="T3150"/>
      <c r="U3150"/>
      <c r="V3150"/>
      <c r="W3150"/>
      <c r="X3150"/>
      <c r="Y3150"/>
    </row>
    <row r="3151" spans="2:25">
      <c r="B3151"/>
      <c r="C3151"/>
      <c r="D3151"/>
      <c r="E3151"/>
      <c r="F3151"/>
      <c r="G3151"/>
      <c r="H3151"/>
      <c r="R3151"/>
      <c r="S3151"/>
      <c r="T3151"/>
      <c r="U3151"/>
      <c r="V3151"/>
      <c r="W3151"/>
      <c r="X3151"/>
      <c r="Y3151"/>
    </row>
    <row r="3152" spans="2:25">
      <c r="B3152"/>
      <c r="C3152"/>
      <c r="D3152"/>
      <c r="E3152"/>
      <c r="F3152"/>
      <c r="G3152"/>
      <c r="H3152"/>
      <c r="R3152"/>
      <c r="S3152"/>
      <c r="T3152"/>
      <c r="U3152"/>
      <c r="V3152"/>
      <c r="W3152"/>
      <c r="X3152"/>
      <c r="Y3152"/>
    </row>
    <row r="3153" spans="2:25">
      <c r="B3153"/>
      <c r="C3153"/>
      <c r="D3153"/>
      <c r="E3153"/>
      <c r="F3153"/>
      <c r="G3153"/>
      <c r="H3153"/>
      <c r="R3153"/>
      <c r="S3153"/>
      <c r="T3153"/>
      <c r="U3153"/>
      <c r="V3153"/>
      <c r="W3153"/>
      <c r="X3153"/>
      <c r="Y3153"/>
    </row>
    <row r="3154" spans="2:25">
      <c r="B3154"/>
      <c r="C3154"/>
      <c r="D3154"/>
      <c r="E3154"/>
      <c r="F3154"/>
      <c r="G3154"/>
      <c r="H3154"/>
      <c r="R3154"/>
      <c r="S3154"/>
      <c r="T3154"/>
      <c r="U3154"/>
      <c r="V3154"/>
      <c r="W3154"/>
      <c r="X3154"/>
      <c r="Y3154"/>
    </row>
    <row r="3155" spans="2:25">
      <c r="B3155"/>
      <c r="C3155"/>
      <c r="D3155"/>
      <c r="E3155"/>
      <c r="F3155"/>
      <c r="G3155"/>
      <c r="H3155"/>
      <c r="R3155"/>
      <c r="S3155"/>
      <c r="T3155"/>
      <c r="U3155"/>
      <c r="V3155"/>
      <c r="W3155"/>
      <c r="X3155"/>
      <c r="Y3155"/>
    </row>
    <row r="3156" spans="2:25">
      <c r="B3156"/>
      <c r="C3156"/>
      <c r="D3156"/>
      <c r="E3156"/>
      <c r="F3156"/>
      <c r="G3156"/>
      <c r="H3156"/>
      <c r="R3156"/>
      <c r="S3156"/>
      <c r="T3156"/>
      <c r="U3156"/>
      <c r="V3156"/>
      <c r="W3156"/>
      <c r="X3156"/>
      <c r="Y3156"/>
    </row>
    <row r="3157" spans="2:25">
      <c r="B3157"/>
      <c r="C3157"/>
      <c r="D3157"/>
      <c r="E3157"/>
      <c r="F3157"/>
      <c r="G3157"/>
      <c r="H3157"/>
      <c r="R3157"/>
      <c r="S3157"/>
      <c r="T3157"/>
      <c r="U3157"/>
      <c r="V3157"/>
      <c r="W3157"/>
      <c r="X3157"/>
      <c r="Y3157"/>
    </row>
    <row r="3158" spans="2:25">
      <c r="B3158"/>
      <c r="C3158"/>
      <c r="D3158"/>
      <c r="E3158"/>
      <c r="F3158"/>
      <c r="G3158"/>
      <c r="H3158"/>
      <c r="R3158"/>
      <c r="S3158"/>
      <c r="T3158"/>
      <c r="U3158"/>
      <c r="V3158"/>
      <c r="W3158"/>
      <c r="X3158"/>
      <c r="Y3158"/>
    </row>
    <row r="3159" spans="2:25">
      <c r="B3159"/>
      <c r="C3159"/>
      <c r="D3159"/>
      <c r="E3159"/>
      <c r="F3159"/>
      <c r="G3159"/>
      <c r="H3159"/>
      <c r="R3159"/>
      <c r="S3159"/>
      <c r="T3159"/>
      <c r="U3159"/>
      <c r="V3159"/>
      <c r="W3159"/>
      <c r="X3159"/>
      <c r="Y3159"/>
    </row>
    <row r="3160" spans="2:25">
      <c r="B3160"/>
      <c r="C3160"/>
      <c r="D3160"/>
      <c r="E3160"/>
      <c r="F3160"/>
      <c r="G3160"/>
      <c r="H3160"/>
      <c r="R3160"/>
      <c r="S3160"/>
      <c r="T3160"/>
      <c r="U3160"/>
      <c r="V3160"/>
      <c r="W3160"/>
      <c r="X3160"/>
      <c r="Y3160"/>
    </row>
    <row r="3161" spans="2:25">
      <c r="B3161"/>
      <c r="C3161"/>
      <c r="D3161"/>
      <c r="E3161"/>
      <c r="F3161"/>
      <c r="G3161"/>
      <c r="H3161"/>
      <c r="R3161"/>
      <c r="S3161"/>
      <c r="T3161"/>
      <c r="U3161"/>
      <c r="V3161"/>
      <c r="W3161"/>
      <c r="X3161"/>
      <c r="Y3161"/>
    </row>
    <row r="3162" spans="2:25">
      <c r="B3162"/>
      <c r="C3162"/>
      <c r="D3162"/>
      <c r="E3162"/>
      <c r="F3162"/>
      <c r="G3162"/>
      <c r="H3162"/>
      <c r="R3162"/>
      <c r="S3162"/>
      <c r="T3162"/>
      <c r="U3162"/>
      <c r="V3162"/>
      <c r="W3162"/>
      <c r="X3162"/>
      <c r="Y3162"/>
    </row>
    <row r="3163" spans="2:25">
      <c r="B3163"/>
      <c r="C3163"/>
      <c r="D3163"/>
      <c r="E3163"/>
      <c r="F3163"/>
      <c r="G3163"/>
      <c r="H3163"/>
      <c r="R3163"/>
      <c r="S3163"/>
      <c r="T3163"/>
      <c r="U3163"/>
      <c r="V3163"/>
      <c r="W3163"/>
      <c r="X3163"/>
      <c r="Y3163"/>
    </row>
    <row r="3164" spans="2:25">
      <c r="B3164"/>
      <c r="C3164"/>
      <c r="D3164"/>
      <c r="E3164"/>
      <c r="F3164"/>
      <c r="G3164"/>
      <c r="H3164"/>
      <c r="R3164"/>
      <c r="S3164"/>
      <c r="T3164"/>
      <c r="U3164"/>
      <c r="V3164"/>
      <c r="W3164"/>
      <c r="X3164"/>
      <c r="Y3164"/>
    </row>
    <row r="3165" spans="2:25">
      <c r="B3165"/>
      <c r="C3165"/>
      <c r="D3165"/>
      <c r="E3165"/>
      <c r="F3165"/>
      <c r="G3165"/>
      <c r="H3165"/>
      <c r="R3165"/>
      <c r="S3165"/>
      <c r="T3165"/>
      <c r="U3165"/>
      <c r="V3165"/>
      <c r="W3165"/>
      <c r="X3165"/>
      <c r="Y3165"/>
    </row>
    <row r="3166" spans="2:25">
      <c r="B3166"/>
      <c r="C3166"/>
      <c r="D3166"/>
      <c r="E3166"/>
      <c r="F3166"/>
      <c r="G3166"/>
      <c r="H3166"/>
      <c r="R3166"/>
      <c r="S3166"/>
      <c r="T3166"/>
      <c r="U3166"/>
      <c r="V3166"/>
      <c r="W3166"/>
      <c r="X3166"/>
      <c r="Y3166"/>
    </row>
    <row r="3167" spans="2:25">
      <c r="B3167"/>
      <c r="C3167"/>
      <c r="D3167"/>
      <c r="E3167"/>
      <c r="F3167"/>
      <c r="G3167"/>
      <c r="H3167"/>
      <c r="R3167"/>
      <c r="S3167"/>
      <c r="T3167"/>
      <c r="U3167"/>
      <c r="V3167"/>
      <c r="W3167"/>
      <c r="X3167"/>
      <c r="Y3167"/>
    </row>
    <row r="3168" spans="2:25">
      <c r="B3168"/>
      <c r="C3168"/>
      <c r="D3168"/>
      <c r="E3168"/>
      <c r="F3168"/>
      <c r="G3168"/>
      <c r="H3168"/>
      <c r="R3168"/>
      <c r="S3168"/>
      <c r="T3168"/>
      <c r="U3168"/>
      <c r="V3168"/>
      <c r="W3168"/>
      <c r="X3168"/>
      <c r="Y3168"/>
    </row>
    <row r="3169" spans="2:25">
      <c r="B3169"/>
      <c r="C3169"/>
      <c r="D3169"/>
      <c r="E3169"/>
      <c r="F3169"/>
      <c r="G3169"/>
      <c r="H3169"/>
      <c r="R3169"/>
      <c r="S3169"/>
      <c r="T3169"/>
      <c r="U3169"/>
      <c r="V3169"/>
      <c r="W3169"/>
      <c r="X3169"/>
      <c r="Y3169"/>
    </row>
    <row r="3170" spans="2:25">
      <c r="B3170"/>
      <c r="C3170"/>
      <c r="D3170"/>
      <c r="E3170"/>
      <c r="F3170"/>
      <c r="G3170"/>
      <c r="H3170"/>
      <c r="R3170"/>
      <c r="S3170"/>
      <c r="T3170"/>
      <c r="U3170"/>
      <c r="V3170"/>
      <c r="W3170"/>
      <c r="X3170"/>
      <c r="Y3170"/>
    </row>
    <row r="3171" spans="2:25">
      <c r="B3171"/>
      <c r="C3171"/>
      <c r="D3171"/>
      <c r="E3171"/>
      <c r="F3171"/>
      <c r="G3171"/>
      <c r="H3171"/>
      <c r="R3171"/>
      <c r="S3171"/>
      <c r="T3171"/>
      <c r="U3171"/>
      <c r="V3171"/>
      <c r="W3171"/>
      <c r="X3171"/>
      <c r="Y3171"/>
    </row>
    <row r="3172" spans="2:25">
      <c r="B3172"/>
      <c r="C3172"/>
      <c r="D3172"/>
      <c r="E3172"/>
      <c r="F3172"/>
      <c r="G3172"/>
      <c r="H3172"/>
      <c r="R3172"/>
      <c r="S3172"/>
      <c r="T3172"/>
      <c r="U3172"/>
      <c r="V3172"/>
      <c r="W3172"/>
      <c r="X3172"/>
      <c r="Y3172"/>
    </row>
    <row r="3173" spans="2:25">
      <c r="B3173"/>
      <c r="C3173"/>
      <c r="D3173"/>
      <c r="E3173"/>
      <c r="F3173"/>
      <c r="G3173"/>
      <c r="H3173"/>
      <c r="R3173"/>
      <c r="S3173"/>
      <c r="T3173"/>
      <c r="U3173"/>
      <c r="V3173"/>
      <c r="W3173"/>
      <c r="X3173"/>
      <c r="Y3173"/>
    </row>
    <row r="3174" spans="2:25">
      <c r="B3174"/>
      <c r="C3174"/>
      <c r="D3174"/>
      <c r="E3174"/>
      <c r="F3174"/>
      <c r="G3174"/>
      <c r="H3174"/>
      <c r="R3174"/>
      <c r="S3174"/>
      <c r="T3174"/>
      <c r="U3174"/>
      <c r="V3174"/>
      <c r="W3174"/>
      <c r="X3174"/>
      <c r="Y3174"/>
    </row>
    <row r="3175" spans="2:25">
      <c r="B3175"/>
      <c r="C3175"/>
      <c r="D3175"/>
      <c r="E3175"/>
      <c r="F3175"/>
      <c r="G3175"/>
      <c r="H3175"/>
      <c r="R3175"/>
      <c r="S3175"/>
      <c r="T3175"/>
      <c r="U3175"/>
      <c r="V3175"/>
      <c r="W3175"/>
      <c r="X3175"/>
      <c r="Y3175"/>
    </row>
    <row r="3176" spans="2:25">
      <c r="B3176"/>
      <c r="C3176"/>
      <c r="D3176"/>
      <c r="E3176"/>
      <c r="F3176"/>
      <c r="G3176"/>
      <c r="H3176"/>
      <c r="R3176"/>
      <c r="S3176"/>
      <c r="T3176"/>
      <c r="U3176"/>
      <c r="V3176"/>
      <c r="W3176"/>
      <c r="X3176"/>
      <c r="Y3176"/>
    </row>
    <row r="3177" spans="2:25">
      <c r="B3177"/>
      <c r="C3177"/>
      <c r="D3177"/>
      <c r="E3177"/>
      <c r="F3177"/>
      <c r="G3177"/>
      <c r="H3177"/>
      <c r="R3177"/>
      <c r="S3177"/>
      <c r="T3177"/>
      <c r="U3177"/>
      <c r="V3177"/>
      <c r="W3177"/>
      <c r="X3177"/>
      <c r="Y3177"/>
    </row>
    <row r="3178" spans="2:25">
      <c r="B3178"/>
      <c r="C3178"/>
      <c r="D3178"/>
      <c r="E3178"/>
      <c r="F3178"/>
      <c r="G3178"/>
      <c r="H3178"/>
      <c r="R3178"/>
      <c r="S3178"/>
      <c r="T3178"/>
      <c r="U3178"/>
      <c r="V3178"/>
      <c r="W3178"/>
      <c r="X3178"/>
      <c r="Y3178"/>
    </row>
    <row r="3179" spans="2:25">
      <c r="B3179"/>
      <c r="C3179"/>
      <c r="D3179"/>
      <c r="E3179"/>
      <c r="F3179"/>
      <c r="G3179"/>
      <c r="H3179"/>
      <c r="R3179"/>
      <c r="S3179"/>
      <c r="T3179"/>
      <c r="U3179"/>
      <c r="V3179"/>
      <c r="W3179"/>
      <c r="X3179"/>
      <c r="Y3179"/>
    </row>
    <row r="3180" spans="2:25">
      <c r="B3180"/>
      <c r="C3180"/>
      <c r="D3180"/>
      <c r="E3180"/>
      <c r="F3180"/>
      <c r="G3180"/>
      <c r="H3180"/>
      <c r="R3180"/>
      <c r="S3180"/>
      <c r="T3180"/>
      <c r="U3180"/>
      <c r="V3180"/>
      <c r="W3180"/>
      <c r="X3180"/>
      <c r="Y3180"/>
    </row>
    <row r="3181" spans="2:25">
      <c r="B3181"/>
      <c r="C3181"/>
      <c r="D3181"/>
      <c r="E3181"/>
      <c r="F3181"/>
      <c r="G3181"/>
      <c r="H3181"/>
      <c r="R3181"/>
      <c r="S3181"/>
      <c r="T3181"/>
      <c r="U3181"/>
      <c r="V3181"/>
      <c r="W3181"/>
      <c r="X3181"/>
      <c r="Y3181"/>
    </row>
    <row r="3182" spans="2:25">
      <c r="B3182"/>
      <c r="C3182"/>
      <c r="D3182"/>
      <c r="E3182"/>
      <c r="F3182"/>
      <c r="G3182"/>
      <c r="H3182"/>
      <c r="R3182"/>
      <c r="S3182"/>
      <c r="T3182"/>
      <c r="U3182"/>
      <c r="V3182"/>
      <c r="W3182"/>
      <c r="X3182"/>
      <c r="Y3182"/>
    </row>
    <row r="3183" spans="2:25">
      <c r="B3183"/>
      <c r="C3183"/>
      <c r="D3183"/>
      <c r="E3183"/>
      <c r="F3183"/>
      <c r="G3183"/>
      <c r="H3183"/>
      <c r="R3183"/>
      <c r="S3183"/>
      <c r="T3183"/>
      <c r="U3183"/>
      <c r="V3183"/>
      <c r="W3183"/>
      <c r="X3183"/>
      <c r="Y3183"/>
    </row>
    <row r="3184" spans="2:25">
      <c r="B3184"/>
      <c r="C3184"/>
      <c r="D3184"/>
      <c r="E3184"/>
      <c r="F3184"/>
      <c r="G3184"/>
      <c r="H3184"/>
      <c r="R3184"/>
      <c r="S3184"/>
      <c r="T3184"/>
      <c r="U3184"/>
      <c r="V3184"/>
      <c r="W3184"/>
      <c r="X3184"/>
      <c r="Y3184"/>
    </row>
    <row r="3185" spans="2:25">
      <c r="B3185"/>
      <c r="C3185"/>
      <c r="D3185"/>
      <c r="E3185"/>
      <c r="F3185"/>
      <c r="G3185"/>
      <c r="H3185"/>
      <c r="R3185"/>
      <c r="S3185"/>
      <c r="T3185"/>
      <c r="U3185"/>
      <c r="V3185"/>
      <c r="W3185"/>
      <c r="X3185"/>
      <c r="Y3185"/>
    </row>
    <row r="3186" spans="2:25">
      <c r="B3186"/>
      <c r="C3186"/>
      <c r="D3186"/>
      <c r="E3186"/>
      <c r="F3186"/>
      <c r="G3186"/>
      <c r="H3186"/>
      <c r="R3186"/>
      <c r="S3186"/>
      <c r="T3186"/>
      <c r="U3186"/>
      <c r="V3186"/>
      <c r="W3186"/>
      <c r="X3186"/>
      <c r="Y3186"/>
    </row>
    <row r="3187" spans="2:25">
      <c r="B3187"/>
      <c r="C3187"/>
      <c r="D3187"/>
      <c r="E3187"/>
      <c r="F3187"/>
      <c r="G3187"/>
      <c r="H3187"/>
      <c r="R3187"/>
      <c r="S3187"/>
      <c r="T3187"/>
      <c r="U3187"/>
      <c r="V3187"/>
      <c r="W3187"/>
      <c r="X3187"/>
      <c r="Y3187"/>
    </row>
    <row r="3188" spans="2:25">
      <c r="B3188"/>
      <c r="C3188"/>
      <c r="D3188"/>
      <c r="E3188"/>
      <c r="F3188"/>
      <c r="G3188"/>
      <c r="H3188"/>
      <c r="R3188"/>
      <c r="S3188"/>
      <c r="T3188"/>
      <c r="U3188"/>
      <c r="V3188"/>
      <c r="W3188"/>
      <c r="X3188"/>
      <c r="Y3188"/>
    </row>
    <row r="3189" spans="2:25">
      <c r="B3189"/>
      <c r="C3189"/>
      <c r="D3189"/>
      <c r="E3189"/>
      <c r="F3189"/>
      <c r="G3189"/>
      <c r="H3189"/>
      <c r="R3189"/>
      <c r="S3189"/>
      <c r="T3189"/>
      <c r="U3189"/>
      <c r="V3189"/>
      <c r="W3189"/>
      <c r="X3189"/>
      <c r="Y3189"/>
    </row>
    <row r="3190" spans="2:25">
      <c r="B3190"/>
      <c r="C3190"/>
      <c r="D3190"/>
      <c r="E3190"/>
      <c r="F3190"/>
      <c r="G3190"/>
      <c r="H3190"/>
      <c r="R3190"/>
      <c r="S3190"/>
      <c r="T3190"/>
      <c r="U3190"/>
      <c r="V3190"/>
      <c r="W3190"/>
      <c r="X3190"/>
      <c r="Y3190"/>
    </row>
    <row r="3191" spans="2:25">
      <c r="B3191"/>
      <c r="C3191"/>
      <c r="D3191"/>
      <c r="E3191"/>
      <c r="F3191"/>
      <c r="G3191"/>
      <c r="H3191"/>
      <c r="R3191"/>
      <c r="S3191"/>
      <c r="T3191"/>
      <c r="U3191"/>
      <c r="V3191"/>
      <c r="W3191"/>
      <c r="X3191"/>
      <c r="Y3191"/>
    </row>
    <row r="3192" spans="2:25">
      <c r="B3192"/>
      <c r="C3192"/>
      <c r="D3192"/>
      <c r="E3192"/>
      <c r="F3192"/>
      <c r="G3192"/>
      <c r="H3192"/>
      <c r="R3192"/>
      <c r="S3192"/>
      <c r="T3192"/>
      <c r="U3192"/>
      <c r="V3192"/>
      <c r="W3192"/>
      <c r="X3192"/>
      <c r="Y3192"/>
    </row>
    <row r="3193" spans="2:25">
      <c r="B3193"/>
      <c r="C3193"/>
      <c r="D3193"/>
      <c r="E3193"/>
      <c r="F3193"/>
      <c r="G3193"/>
      <c r="H3193"/>
      <c r="R3193"/>
      <c r="S3193"/>
      <c r="T3193"/>
      <c r="U3193"/>
      <c r="V3193"/>
      <c r="W3193"/>
      <c r="X3193"/>
      <c r="Y3193"/>
    </row>
    <row r="3194" spans="2:25">
      <c r="B3194"/>
      <c r="C3194"/>
      <c r="D3194"/>
      <c r="E3194"/>
      <c r="F3194"/>
      <c r="G3194"/>
      <c r="H3194"/>
      <c r="R3194"/>
      <c r="S3194"/>
      <c r="T3194"/>
      <c r="U3194"/>
      <c r="V3194"/>
      <c r="W3194"/>
      <c r="X3194"/>
      <c r="Y3194"/>
    </row>
    <row r="3195" spans="2:25">
      <c r="B3195"/>
      <c r="C3195"/>
      <c r="D3195"/>
      <c r="E3195"/>
      <c r="F3195"/>
      <c r="G3195"/>
      <c r="H3195"/>
      <c r="R3195"/>
      <c r="S3195"/>
      <c r="T3195"/>
      <c r="U3195"/>
      <c r="V3195"/>
      <c r="W3195"/>
      <c r="X3195"/>
      <c r="Y3195"/>
    </row>
    <row r="3196" spans="2:25">
      <c r="B3196"/>
      <c r="C3196"/>
      <c r="D3196"/>
      <c r="E3196"/>
      <c r="F3196"/>
      <c r="G3196"/>
      <c r="H3196"/>
      <c r="R3196"/>
      <c r="S3196"/>
      <c r="T3196"/>
      <c r="U3196"/>
      <c r="V3196"/>
      <c r="W3196"/>
      <c r="X3196"/>
      <c r="Y3196"/>
    </row>
    <row r="3197" spans="2:25">
      <c r="B3197"/>
      <c r="C3197"/>
      <c r="D3197"/>
      <c r="E3197"/>
      <c r="F3197"/>
      <c r="G3197"/>
      <c r="H3197"/>
      <c r="R3197"/>
      <c r="S3197"/>
      <c r="T3197"/>
      <c r="U3197"/>
      <c r="V3197"/>
      <c r="W3197"/>
      <c r="X3197"/>
      <c r="Y3197"/>
    </row>
    <row r="3198" spans="2:25">
      <c r="B3198"/>
      <c r="C3198"/>
      <c r="D3198"/>
      <c r="E3198"/>
      <c r="F3198"/>
      <c r="G3198"/>
      <c r="H3198"/>
      <c r="R3198"/>
      <c r="S3198"/>
      <c r="T3198"/>
      <c r="U3198"/>
      <c r="V3198"/>
      <c r="W3198"/>
      <c r="X3198"/>
      <c r="Y3198"/>
    </row>
    <row r="3199" spans="2:25">
      <c r="B3199"/>
      <c r="C3199"/>
      <c r="D3199"/>
      <c r="E3199"/>
      <c r="F3199"/>
      <c r="G3199"/>
      <c r="H3199"/>
      <c r="R3199"/>
      <c r="S3199"/>
      <c r="T3199"/>
      <c r="U3199"/>
      <c r="V3199"/>
      <c r="W3199"/>
      <c r="X3199"/>
      <c r="Y3199"/>
    </row>
    <row r="3200" spans="2:25">
      <c r="B3200"/>
      <c r="C3200"/>
      <c r="D3200"/>
      <c r="E3200"/>
      <c r="F3200"/>
      <c r="G3200"/>
      <c r="H3200"/>
      <c r="R3200"/>
      <c r="S3200"/>
      <c r="T3200"/>
      <c r="U3200"/>
      <c r="V3200"/>
      <c r="W3200"/>
      <c r="X3200"/>
      <c r="Y3200"/>
    </row>
    <row r="3201" spans="2:25">
      <c r="B3201"/>
      <c r="C3201"/>
      <c r="D3201"/>
      <c r="E3201"/>
      <c r="F3201"/>
      <c r="G3201"/>
      <c r="H3201"/>
      <c r="R3201"/>
      <c r="S3201"/>
      <c r="T3201"/>
      <c r="U3201"/>
      <c r="V3201"/>
      <c r="W3201"/>
      <c r="X3201"/>
      <c r="Y3201"/>
    </row>
    <row r="3202" spans="2:25">
      <c r="B3202"/>
      <c r="C3202"/>
      <c r="D3202"/>
      <c r="E3202"/>
      <c r="F3202"/>
      <c r="G3202"/>
      <c r="H3202"/>
      <c r="R3202"/>
      <c r="S3202"/>
      <c r="T3202"/>
      <c r="U3202"/>
      <c r="V3202"/>
      <c r="W3202"/>
      <c r="X3202"/>
      <c r="Y3202"/>
    </row>
    <row r="3203" spans="2:25">
      <c r="B3203"/>
      <c r="C3203"/>
      <c r="D3203"/>
      <c r="E3203"/>
      <c r="F3203"/>
      <c r="G3203"/>
      <c r="H3203"/>
      <c r="R3203"/>
      <c r="S3203"/>
      <c r="T3203"/>
      <c r="U3203"/>
      <c r="V3203"/>
      <c r="W3203"/>
      <c r="X3203"/>
      <c r="Y3203"/>
    </row>
    <row r="3204" spans="2:25">
      <c r="B3204"/>
      <c r="C3204"/>
      <c r="D3204"/>
      <c r="E3204"/>
      <c r="F3204"/>
      <c r="G3204"/>
      <c r="H3204"/>
      <c r="R3204"/>
      <c r="S3204"/>
      <c r="T3204"/>
      <c r="U3204"/>
      <c r="V3204"/>
      <c r="W3204"/>
      <c r="X3204"/>
      <c r="Y3204"/>
    </row>
    <row r="3205" spans="2:25">
      <c r="B3205"/>
      <c r="C3205"/>
      <c r="D3205"/>
      <c r="E3205"/>
      <c r="F3205"/>
      <c r="G3205"/>
      <c r="H3205"/>
      <c r="R3205"/>
      <c r="S3205"/>
      <c r="T3205"/>
      <c r="U3205"/>
      <c r="V3205"/>
      <c r="W3205"/>
      <c r="X3205"/>
      <c r="Y3205"/>
    </row>
    <row r="3206" spans="2:25">
      <c r="B3206"/>
      <c r="C3206"/>
      <c r="D3206"/>
      <c r="E3206"/>
      <c r="F3206"/>
      <c r="G3206"/>
      <c r="H3206"/>
      <c r="R3206"/>
      <c r="S3206"/>
      <c r="T3206"/>
      <c r="U3206"/>
      <c r="V3206"/>
      <c r="W3206"/>
      <c r="X3206"/>
      <c r="Y3206"/>
    </row>
    <row r="3207" spans="2:25">
      <c r="B3207"/>
      <c r="C3207"/>
      <c r="D3207"/>
      <c r="E3207"/>
      <c r="F3207"/>
      <c r="G3207"/>
      <c r="H3207"/>
      <c r="R3207"/>
      <c r="S3207"/>
      <c r="T3207"/>
      <c r="U3207"/>
      <c r="V3207"/>
      <c r="W3207"/>
      <c r="X3207"/>
      <c r="Y3207"/>
    </row>
    <row r="3208" spans="2:25">
      <c r="B3208"/>
      <c r="C3208"/>
      <c r="D3208"/>
      <c r="E3208"/>
      <c r="F3208"/>
      <c r="G3208"/>
      <c r="H3208"/>
      <c r="R3208"/>
      <c r="S3208"/>
      <c r="T3208"/>
      <c r="U3208"/>
      <c r="V3208"/>
      <c r="W3208"/>
      <c r="X3208"/>
      <c r="Y3208"/>
    </row>
    <row r="3209" spans="2:25">
      <c r="B3209"/>
      <c r="C3209"/>
      <c r="D3209"/>
      <c r="E3209"/>
      <c r="F3209"/>
      <c r="G3209"/>
      <c r="H3209"/>
      <c r="R3209"/>
      <c r="S3209"/>
      <c r="T3209"/>
      <c r="U3209"/>
      <c r="V3209"/>
      <c r="W3209"/>
      <c r="X3209"/>
      <c r="Y3209"/>
    </row>
    <row r="3210" spans="2:25">
      <c r="B3210"/>
      <c r="C3210"/>
      <c r="D3210"/>
      <c r="E3210"/>
      <c r="F3210"/>
      <c r="G3210"/>
      <c r="H3210"/>
      <c r="R3210"/>
      <c r="S3210"/>
      <c r="T3210"/>
      <c r="U3210"/>
      <c r="V3210"/>
      <c r="W3210"/>
      <c r="X3210"/>
      <c r="Y3210"/>
    </row>
    <row r="3211" spans="2:25">
      <c r="B3211"/>
      <c r="C3211"/>
      <c r="D3211"/>
      <c r="E3211"/>
      <c r="F3211"/>
      <c r="G3211"/>
      <c r="H3211"/>
      <c r="R3211"/>
      <c r="S3211"/>
      <c r="T3211"/>
      <c r="U3211"/>
      <c r="V3211"/>
      <c r="W3211"/>
      <c r="X3211"/>
      <c r="Y3211"/>
    </row>
    <row r="3212" spans="2:25">
      <c r="B3212"/>
      <c r="C3212"/>
      <c r="D3212"/>
      <c r="E3212"/>
      <c r="F3212"/>
      <c r="G3212"/>
      <c r="H3212"/>
      <c r="R3212"/>
      <c r="S3212"/>
      <c r="T3212"/>
      <c r="U3212"/>
      <c r="V3212"/>
      <c r="W3212"/>
      <c r="X3212"/>
      <c r="Y3212"/>
    </row>
    <row r="3213" spans="2:25">
      <c r="B3213"/>
      <c r="C3213"/>
      <c r="D3213"/>
      <c r="E3213"/>
      <c r="F3213"/>
      <c r="G3213"/>
      <c r="H3213"/>
      <c r="R3213"/>
      <c r="S3213"/>
      <c r="T3213"/>
      <c r="U3213"/>
      <c r="V3213"/>
      <c r="W3213"/>
      <c r="X3213"/>
      <c r="Y3213"/>
    </row>
    <row r="3214" spans="2:25">
      <c r="B3214"/>
      <c r="C3214"/>
      <c r="D3214"/>
      <c r="E3214"/>
      <c r="F3214"/>
      <c r="G3214"/>
      <c r="H3214"/>
      <c r="R3214"/>
      <c r="S3214"/>
      <c r="T3214"/>
      <c r="U3214"/>
      <c r="V3214"/>
      <c r="W3214"/>
      <c r="X3214"/>
      <c r="Y3214"/>
    </row>
    <row r="3215" spans="2:25">
      <c r="B3215"/>
      <c r="C3215"/>
      <c r="D3215"/>
      <c r="E3215"/>
      <c r="F3215"/>
      <c r="G3215"/>
      <c r="H3215"/>
      <c r="R3215"/>
      <c r="S3215"/>
      <c r="T3215"/>
      <c r="U3215"/>
      <c r="V3215"/>
      <c r="W3215"/>
      <c r="X3215"/>
      <c r="Y3215"/>
    </row>
    <row r="3216" spans="2:25">
      <c r="B3216"/>
      <c r="C3216"/>
      <c r="D3216"/>
      <c r="E3216"/>
      <c r="F3216"/>
      <c r="G3216"/>
      <c r="H3216"/>
      <c r="R3216"/>
      <c r="S3216"/>
      <c r="T3216"/>
      <c r="U3216"/>
      <c r="V3216"/>
      <c r="W3216"/>
      <c r="X3216"/>
      <c r="Y3216"/>
    </row>
    <row r="3217" spans="2:25">
      <c r="B3217"/>
      <c r="C3217"/>
      <c r="D3217"/>
      <c r="E3217"/>
      <c r="F3217"/>
      <c r="G3217"/>
      <c r="H3217"/>
      <c r="R3217"/>
      <c r="S3217"/>
      <c r="T3217"/>
      <c r="U3217"/>
      <c r="V3217"/>
      <c r="W3217"/>
      <c r="X3217"/>
      <c r="Y3217"/>
    </row>
    <row r="3218" spans="2:25">
      <c r="B3218"/>
      <c r="C3218"/>
      <c r="D3218"/>
      <c r="E3218"/>
      <c r="F3218"/>
      <c r="G3218"/>
      <c r="H3218"/>
      <c r="R3218"/>
      <c r="S3218"/>
      <c r="T3218"/>
      <c r="U3218"/>
      <c r="V3218"/>
      <c r="W3218"/>
      <c r="X3218"/>
      <c r="Y3218"/>
    </row>
    <row r="3219" spans="2:25">
      <c r="B3219"/>
      <c r="C3219"/>
      <c r="D3219"/>
      <c r="E3219"/>
      <c r="F3219"/>
      <c r="G3219"/>
      <c r="H3219"/>
      <c r="R3219"/>
      <c r="S3219"/>
      <c r="T3219"/>
      <c r="U3219"/>
      <c r="V3219"/>
      <c r="W3219"/>
      <c r="X3219"/>
      <c r="Y3219"/>
    </row>
    <row r="3220" spans="2:25">
      <c r="B3220"/>
      <c r="C3220"/>
      <c r="D3220"/>
      <c r="E3220"/>
      <c r="F3220"/>
      <c r="G3220"/>
      <c r="H3220"/>
      <c r="R3220"/>
      <c r="S3220"/>
      <c r="T3220"/>
      <c r="U3220"/>
      <c r="V3220"/>
      <c r="W3220"/>
      <c r="X3220"/>
      <c r="Y3220"/>
    </row>
    <row r="3221" spans="2:25">
      <c r="B3221"/>
      <c r="C3221"/>
      <c r="D3221"/>
      <c r="E3221"/>
      <c r="F3221"/>
      <c r="G3221"/>
      <c r="H3221"/>
      <c r="R3221"/>
      <c r="S3221"/>
      <c r="T3221"/>
      <c r="U3221"/>
      <c r="V3221"/>
      <c r="W3221"/>
      <c r="X3221"/>
      <c r="Y3221"/>
    </row>
    <row r="3222" spans="2:25">
      <c r="B3222"/>
      <c r="C3222"/>
      <c r="D3222"/>
      <c r="E3222"/>
      <c r="F3222"/>
      <c r="G3222"/>
      <c r="H3222"/>
      <c r="R3222"/>
      <c r="S3222"/>
      <c r="T3222"/>
      <c r="U3222"/>
      <c r="V3222"/>
      <c r="W3222"/>
      <c r="X3222"/>
      <c r="Y3222"/>
    </row>
    <row r="3223" spans="2:25">
      <c r="B3223"/>
      <c r="C3223"/>
      <c r="D3223"/>
      <c r="E3223"/>
      <c r="F3223"/>
      <c r="G3223"/>
      <c r="H3223"/>
      <c r="R3223"/>
      <c r="S3223"/>
      <c r="T3223"/>
      <c r="U3223"/>
      <c r="V3223"/>
      <c r="W3223"/>
      <c r="X3223"/>
      <c r="Y3223"/>
    </row>
    <row r="3224" spans="2:25">
      <c r="B3224"/>
      <c r="C3224"/>
      <c r="D3224"/>
      <c r="E3224"/>
      <c r="F3224"/>
      <c r="G3224"/>
      <c r="H3224"/>
      <c r="R3224"/>
      <c r="S3224"/>
      <c r="T3224"/>
      <c r="U3224"/>
      <c r="V3224"/>
      <c r="W3224"/>
      <c r="X3224"/>
      <c r="Y3224"/>
    </row>
    <row r="3225" spans="2:25">
      <c r="B3225"/>
      <c r="C3225"/>
      <c r="D3225"/>
      <c r="E3225"/>
      <c r="F3225"/>
      <c r="G3225"/>
      <c r="H3225"/>
      <c r="R3225"/>
      <c r="S3225"/>
      <c r="T3225"/>
      <c r="U3225"/>
      <c r="V3225"/>
      <c r="W3225"/>
      <c r="X3225"/>
      <c r="Y3225"/>
    </row>
    <row r="3226" spans="2:25">
      <c r="B3226"/>
      <c r="C3226"/>
      <c r="D3226"/>
      <c r="E3226"/>
      <c r="F3226"/>
      <c r="G3226"/>
      <c r="H3226"/>
      <c r="R3226"/>
      <c r="S3226"/>
      <c r="T3226"/>
      <c r="U3226"/>
      <c r="V3226"/>
      <c r="W3226"/>
      <c r="X3226"/>
      <c r="Y3226"/>
    </row>
    <row r="3227" spans="2:25">
      <c r="B3227"/>
      <c r="C3227"/>
      <c r="D3227"/>
      <c r="E3227"/>
      <c r="F3227"/>
      <c r="G3227"/>
      <c r="H3227"/>
      <c r="R3227"/>
      <c r="S3227"/>
      <c r="T3227"/>
      <c r="U3227"/>
      <c r="V3227"/>
      <c r="W3227"/>
      <c r="X3227"/>
      <c r="Y3227"/>
    </row>
    <row r="3228" spans="2:25">
      <c r="B3228"/>
      <c r="C3228"/>
      <c r="D3228"/>
      <c r="E3228"/>
      <c r="F3228"/>
      <c r="G3228"/>
      <c r="H3228"/>
      <c r="R3228"/>
      <c r="S3228"/>
      <c r="T3228"/>
      <c r="U3228"/>
      <c r="V3228"/>
      <c r="W3228"/>
      <c r="X3228"/>
      <c r="Y3228"/>
    </row>
    <row r="3229" spans="2:25">
      <c r="B3229"/>
      <c r="C3229"/>
      <c r="D3229"/>
      <c r="E3229"/>
      <c r="F3229"/>
      <c r="G3229"/>
      <c r="H3229"/>
      <c r="R3229"/>
      <c r="S3229"/>
      <c r="T3229"/>
      <c r="U3229"/>
      <c r="V3229"/>
      <c r="W3229"/>
      <c r="X3229"/>
      <c r="Y3229"/>
    </row>
    <row r="3230" spans="2:25">
      <c r="B3230"/>
      <c r="C3230"/>
      <c r="D3230"/>
      <c r="E3230"/>
      <c r="F3230"/>
      <c r="G3230"/>
      <c r="H3230"/>
      <c r="R3230"/>
      <c r="S3230"/>
      <c r="T3230"/>
      <c r="U3230"/>
      <c r="V3230"/>
      <c r="W3230"/>
      <c r="X3230"/>
      <c r="Y3230"/>
    </row>
    <row r="3231" spans="2:25">
      <c r="B3231"/>
      <c r="C3231"/>
      <c r="D3231"/>
      <c r="E3231"/>
      <c r="F3231"/>
      <c r="G3231"/>
      <c r="H3231"/>
      <c r="R3231"/>
      <c r="S3231"/>
      <c r="T3231"/>
      <c r="U3231"/>
      <c r="V3231"/>
      <c r="W3231"/>
      <c r="X3231"/>
      <c r="Y3231"/>
    </row>
    <row r="3232" spans="2:25">
      <c r="B3232"/>
      <c r="C3232"/>
      <c r="D3232"/>
      <c r="E3232"/>
      <c r="F3232"/>
      <c r="G3232"/>
      <c r="H3232"/>
      <c r="R3232"/>
      <c r="S3232"/>
      <c r="T3232"/>
      <c r="U3232"/>
      <c r="V3232"/>
      <c r="W3232"/>
      <c r="X3232"/>
      <c r="Y3232"/>
    </row>
    <row r="3233" spans="2:25">
      <c r="B3233"/>
      <c r="C3233"/>
      <c r="D3233"/>
      <c r="E3233"/>
      <c r="F3233"/>
      <c r="G3233"/>
      <c r="H3233"/>
      <c r="R3233"/>
      <c r="S3233"/>
      <c r="T3233"/>
      <c r="U3233"/>
      <c r="V3233"/>
      <c r="W3233"/>
      <c r="X3233"/>
      <c r="Y3233"/>
    </row>
    <row r="3234" spans="2:25">
      <c r="B3234"/>
      <c r="C3234"/>
      <c r="D3234"/>
      <c r="E3234"/>
      <c r="F3234"/>
      <c r="G3234"/>
      <c r="H3234"/>
      <c r="R3234"/>
      <c r="S3234"/>
      <c r="T3234"/>
      <c r="U3234"/>
      <c r="V3234"/>
      <c r="W3234"/>
      <c r="X3234"/>
      <c r="Y3234"/>
    </row>
    <row r="3235" spans="2:25">
      <c r="B3235"/>
      <c r="C3235"/>
      <c r="D3235"/>
      <c r="E3235"/>
      <c r="F3235"/>
      <c r="G3235"/>
      <c r="H3235"/>
      <c r="R3235"/>
      <c r="S3235"/>
      <c r="T3235"/>
      <c r="U3235"/>
      <c r="V3235"/>
      <c r="W3235"/>
      <c r="X3235"/>
      <c r="Y3235"/>
    </row>
    <row r="3236" spans="2:25">
      <c r="B3236"/>
      <c r="C3236"/>
      <c r="D3236"/>
      <c r="E3236"/>
      <c r="F3236"/>
      <c r="G3236"/>
      <c r="H3236"/>
      <c r="R3236"/>
      <c r="S3236"/>
      <c r="T3236"/>
      <c r="U3236"/>
      <c r="V3236"/>
      <c r="W3236"/>
      <c r="X3236"/>
      <c r="Y3236"/>
    </row>
    <row r="3237" spans="2:25">
      <c r="B3237"/>
      <c r="C3237"/>
      <c r="D3237"/>
      <c r="E3237"/>
      <c r="F3237"/>
      <c r="G3237"/>
      <c r="H3237"/>
      <c r="R3237"/>
      <c r="S3237"/>
      <c r="T3237"/>
      <c r="U3237"/>
      <c r="V3237"/>
      <c r="W3237"/>
      <c r="X3237"/>
      <c r="Y3237"/>
    </row>
    <row r="3238" spans="2:25">
      <c r="B3238"/>
      <c r="C3238"/>
      <c r="D3238"/>
      <c r="E3238"/>
      <c r="F3238"/>
      <c r="G3238"/>
      <c r="H3238"/>
      <c r="R3238"/>
      <c r="S3238"/>
      <c r="T3238"/>
      <c r="U3238"/>
      <c r="V3238"/>
      <c r="W3238"/>
      <c r="X3238"/>
      <c r="Y3238"/>
    </row>
    <row r="3239" spans="2:25">
      <c r="B3239"/>
      <c r="C3239"/>
      <c r="D3239"/>
      <c r="E3239"/>
      <c r="F3239"/>
      <c r="G3239"/>
      <c r="H3239"/>
      <c r="R3239"/>
      <c r="S3239"/>
      <c r="T3239"/>
      <c r="U3239"/>
      <c r="V3239"/>
      <c r="W3239"/>
      <c r="X3239"/>
      <c r="Y3239"/>
    </row>
    <row r="3240" spans="2:25">
      <c r="B3240"/>
      <c r="C3240"/>
      <c r="D3240"/>
      <c r="E3240"/>
      <c r="F3240"/>
      <c r="G3240"/>
      <c r="H3240"/>
      <c r="R3240"/>
      <c r="S3240"/>
      <c r="T3240"/>
      <c r="U3240"/>
      <c r="V3240"/>
      <c r="W3240"/>
      <c r="X3240"/>
      <c r="Y3240"/>
    </row>
    <row r="3241" spans="2:25">
      <c r="B3241"/>
      <c r="C3241"/>
      <c r="D3241"/>
      <c r="E3241"/>
      <c r="F3241"/>
      <c r="G3241"/>
      <c r="H3241"/>
      <c r="R3241"/>
      <c r="S3241"/>
      <c r="T3241"/>
      <c r="U3241"/>
      <c r="V3241"/>
      <c r="W3241"/>
      <c r="X3241"/>
      <c r="Y3241"/>
    </row>
    <row r="3242" spans="2:25">
      <c r="B3242"/>
      <c r="C3242"/>
      <c r="D3242"/>
      <c r="E3242"/>
      <c r="F3242"/>
      <c r="G3242"/>
      <c r="H3242"/>
      <c r="R3242"/>
      <c r="S3242"/>
      <c r="T3242"/>
      <c r="U3242"/>
      <c r="V3242"/>
      <c r="W3242"/>
      <c r="X3242"/>
      <c r="Y3242"/>
    </row>
    <row r="3243" spans="2:25">
      <c r="B3243"/>
      <c r="C3243"/>
      <c r="D3243"/>
      <c r="E3243"/>
      <c r="F3243"/>
      <c r="G3243"/>
      <c r="H3243"/>
      <c r="R3243"/>
      <c r="S3243"/>
      <c r="T3243"/>
      <c r="U3243"/>
      <c r="V3243"/>
      <c r="W3243"/>
      <c r="X3243"/>
      <c r="Y3243"/>
    </row>
    <row r="3244" spans="2:25">
      <c r="B3244"/>
      <c r="C3244"/>
      <c r="D3244"/>
      <c r="E3244"/>
      <c r="F3244"/>
      <c r="G3244"/>
      <c r="H3244"/>
      <c r="R3244"/>
      <c r="S3244"/>
      <c r="T3244"/>
      <c r="U3244"/>
      <c r="V3244"/>
      <c r="W3244"/>
      <c r="X3244"/>
      <c r="Y3244"/>
    </row>
    <row r="3245" spans="2:25">
      <c r="B3245"/>
      <c r="C3245"/>
      <c r="D3245"/>
      <c r="E3245"/>
      <c r="F3245"/>
      <c r="G3245"/>
      <c r="H3245"/>
      <c r="R3245"/>
      <c r="S3245"/>
      <c r="T3245"/>
      <c r="U3245"/>
      <c r="V3245"/>
      <c r="W3245"/>
      <c r="X3245"/>
      <c r="Y3245"/>
    </row>
    <row r="3246" spans="2:25">
      <c r="B3246"/>
      <c r="C3246"/>
      <c r="D3246"/>
      <c r="E3246"/>
      <c r="F3246"/>
      <c r="G3246"/>
      <c r="H3246"/>
      <c r="R3246"/>
      <c r="S3246"/>
      <c r="T3246"/>
      <c r="U3246"/>
      <c r="V3246"/>
      <c r="W3246"/>
      <c r="X3246"/>
      <c r="Y3246"/>
    </row>
    <row r="3247" spans="2:25">
      <c r="B3247"/>
      <c r="C3247"/>
      <c r="D3247"/>
      <c r="E3247"/>
      <c r="F3247"/>
      <c r="G3247"/>
      <c r="H3247"/>
      <c r="R3247"/>
      <c r="S3247"/>
      <c r="T3247"/>
      <c r="U3247"/>
      <c r="V3247"/>
      <c r="W3247"/>
      <c r="X3247"/>
      <c r="Y3247"/>
    </row>
    <row r="3248" spans="2:25">
      <c r="B3248"/>
      <c r="C3248"/>
      <c r="D3248"/>
      <c r="E3248"/>
      <c r="F3248"/>
      <c r="G3248"/>
      <c r="H3248"/>
      <c r="R3248"/>
      <c r="S3248"/>
      <c r="T3248"/>
      <c r="U3248"/>
      <c r="V3248"/>
      <c r="W3248"/>
      <c r="X3248"/>
      <c r="Y3248"/>
    </row>
    <row r="3249" spans="2:25">
      <c r="B3249"/>
      <c r="C3249"/>
      <c r="D3249"/>
      <c r="E3249"/>
      <c r="F3249"/>
      <c r="G3249"/>
      <c r="H3249"/>
      <c r="R3249"/>
      <c r="S3249"/>
      <c r="T3249"/>
      <c r="U3249"/>
      <c r="V3249"/>
      <c r="W3249"/>
      <c r="X3249"/>
      <c r="Y3249"/>
    </row>
    <row r="3250" spans="2:25">
      <c r="B3250"/>
      <c r="C3250"/>
      <c r="D3250"/>
      <c r="E3250"/>
      <c r="F3250"/>
      <c r="G3250"/>
      <c r="H3250"/>
      <c r="R3250"/>
      <c r="S3250"/>
      <c r="T3250"/>
      <c r="U3250"/>
      <c r="V3250"/>
      <c r="W3250"/>
      <c r="X3250"/>
      <c r="Y3250"/>
    </row>
    <row r="3251" spans="2:25">
      <c r="B3251"/>
      <c r="C3251"/>
      <c r="D3251"/>
      <c r="E3251"/>
      <c r="F3251"/>
      <c r="G3251"/>
      <c r="H3251"/>
      <c r="R3251"/>
      <c r="S3251"/>
      <c r="T3251"/>
      <c r="U3251"/>
      <c r="V3251"/>
      <c r="W3251"/>
      <c r="X3251"/>
      <c r="Y3251"/>
    </row>
    <row r="3252" spans="2:25">
      <c r="B3252"/>
      <c r="C3252"/>
      <c r="D3252"/>
      <c r="E3252"/>
      <c r="F3252"/>
      <c r="G3252"/>
      <c r="H3252"/>
      <c r="R3252"/>
      <c r="S3252"/>
      <c r="T3252"/>
      <c r="U3252"/>
      <c r="V3252"/>
      <c r="W3252"/>
      <c r="X3252"/>
      <c r="Y3252"/>
    </row>
    <row r="3253" spans="2:25">
      <c r="B3253"/>
      <c r="C3253"/>
      <c r="D3253"/>
      <c r="E3253"/>
      <c r="F3253"/>
      <c r="G3253"/>
      <c r="H3253"/>
      <c r="R3253"/>
      <c r="S3253"/>
      <c r="T3253"/>
      <c r="U3253"/>
      <c r="V3253"/>
      <c r="W3253"/>
      <c r="X3253"/>
      <c r="Y3253"/>
    </row>
    <row r="3254" spans="2:25">
      <c r="B3254"/>
      <c r="C3254"/>
      <c r="D3254"/>
      <c r="E3254"/>
      <c r="F3254"/>
      <c r="G3254"/>
      <c r="H3254"/>
      <c r="R3254"/>
      <c r="S3254"/>
      <c r="T3254"/>
      <c r="U3254"/>
      <c r="V3254"/>
      <c r="W3254"/>
      <c r="X3254"/>
      <c r="Y3254"/>
    </row>
    <row r="3255" spans="2:25">
      <c r="B3255"/>
      <c r="C3255"/>
      <c r="D3255"/>
      <c r="E3255"/>
      <c r="F3255"/>
      <c r="G3255"/>
      <c r="H3255"/>
      <c r="R3255"/>
      <c r="S3255"/>
      <c r="T3255"/>
      <c r="U3255"/>
      <c r="V3255"/>
      <c r="W3255"/>
      <c r="X3255"/>
      <c r="Y3255"/>
    </row>
    <row r="3256" spans="2:25">
      <c r="B3256"/>
      <c r="C3256"/>
      <c r="D3256"/>
      <c r="E3256"/>
      <c r="F3256"/>
      <c r="G3256"/>
      <c r="H3256"/>
      <c r="R3256"/>
      <c r="S3256"/>
      <c r="T3256"/>
      <c r="U3256"/>
      <c r="V3256"/>
      <c r="W3256"/>
      <c r="X3256"/>
      <c r="Y3256"/>
    </row>
    <row r="3257" spans="2:25">
      <c r="B3257"/>
      <c r="C3257"/>
      <c r="D3257"/>
      <c r="E3257"/>
      <c r="F3257"/>
      <c r="G3257"/>
      <c r="H3257"/>
      <c r="R3257"/>
      <c r="S3257"/>
      <c r="T3257"/>
      <c r="U3257"/>
      <c r="V3257"/>
      <c r="W3257"/>
      <c r="X3257"/>
      <c r="Y3257"/>
    </row>
    <row r="3258" spans="2:25">
      <c r="B3258"/>
      <c r="C3258"/>
      <c r="D3258"/>
      <c r="E3258"/>
      <c r="F3258"/>
      <c r="G3258"/>
      <c r="H3258"/>
      <c r="R3258"/>
      <c r="S3258"/>
      <c r="T3258"/>
      <c r="U3258"/>
      <c r="V3258"/>
      <c r="W3258"/>
      <c r="X3258"/>
      <c r="Y3258"/>
    </row>
    <row r="3259" spans="2:25">
      <c r="B3259"/>
      <c r="C3259"/>
      <c r="D3259"/>
      <c r="E3259"/>
      <c r="F3259"/>
      <c r="G3259"/>
      <c r="H3259"/>
      <c r="R3259"/>
      <c r="S3259"/>
      <c r="T3259"/>
      <c r="U3259"/>
      <c r="V3259"/>
      <c r="W3259"/>
      <c r="X3259"/>
      <c r="Y3259"/>
    </row>
    <row r="3260" spans="2:25">
      <c r="B3260"/>
      <c r="C3260"/>
      <c r="D3260"/>
      <c r="E3260"/>
      <c r="F3260"/>
      <c r="G3260"/>
      <c r="H3260"/>
      <c r="R3260"/>
      <c r="S3260"/>
      <c r="T3260"/>
      <c r="U3260"/>
      <c r="V3260"/>
      <c r="W3260"/>
      <c r="X3260"/>
      <c r="Y3260"/>
    </row>
    <row r="3261" spans="2:25">
      <c r="B3261"/>
      <c r="C3261"/>
      <c r="D3261"/>
      <c r="E3261"/>
      <c r="F3261"/>
      <c r="G3261"/>
      <c r="H3261"/>
      <c r="R3261"/>
      <c r="S3261"/>
      <c r="T3261"/>
      <c r="U3261"/>
      <c r="V3261"/>
      <c r="W3261"/>
      <c r="X3261"/>
      <c r="Y3261"/>
    </row>
    <row r="3262" spans="2:25">
      <c r="B3262"/>
      <c r="C3262"/>
      <c r="D3262"/>
      <c r="E3262"/>
      <c r="F3262"/>
      <c r="G3262"/>
      <c r="H3262"/>
      <c r="R3262"/>
      <c r="S3262"/>
      <c r="T3262"/>
      <c r="U3262"/>
      <c r="V3262"/>
      <c r="W3262"/>
      <c r="X3262"/>
      <c r="Y3262"/>
    </row>
    <row r="3263" spans="2:25">
      <c r="B3263"/>
      <c r="C3263"/>
      <c r="D3263"/>
      <c r="E3263"/>
      <c r="F3263"/>
      <c r="G3263"/>
      <c r="H3263"/>
      <c r="R3263"/>
      <c r="S3263"/>
      <c r="T3263"/>
      <c r="U3263"/>
      <c r="V3263"/>
      <c r="W3263"/>
      <c r="X3263"/>
      <c r="Y3263"/>
    </row>
    <row r="3264" spans="2:25">
      <c r="B3264"/>
      <c r="C3264"/>
      <c r="D3264"/>
      <c r="E3264"/>
      <c r="F3264"/>
      <c r="G3264"/>
      <c r="H3264"/>
      <c r="R3264"/>
      <c r="S3264"/>
      <c r="T3264"/>
      <c r="U3264"/>
      <c r="V3264"/>
      <c r="W3264"/>
      <c r="X3264"/>
      <c r="Y3264"/>
    </row>
    <row r="3265" spans="2:25">
      <c r="B3265"/>
      <c r="C3265"/>
      <c r="D3265"/>
      <c r="E3265"/>
      <c r="F3265"/>
      <c r="G3265"/>
      <c r="H3265"/>
      <c r="R3265"/>
      <c r="S3265"/>
      <c r="T3265"/>
      <c r="U3265"/>
      <c r="V3265"/>
      <c r="W3265"/>
      <c r="X3265"/>
      <c r="Y3265"/>
    </row>
    <row r="3266" spans="2:25">
      <c r="B3266"/>
      <c r="C3266"/>
      <c r="D3266"/>
      <c r="E3266"/>
      <c r="F3266"/>
      <c r="G3266"/>
      <c r="H3266"/>
      <c r="R3266"/>
      <c r="S3266"/>
      <c r="T3266"/>
      <c r="U3266"/>
      <c r="V3266"/>
      <c r="W3266"/>
      <c r="X3266"/>
      <c r="Y3266"/>
    </row>
    <row r="3267" spans="2:25">
      <c r="B3267"/>
      <c r="C3267"/>
      <c r="D3267"/>
      <c r="E3267"/>
      <c r="F3267"/>
      <c r="G3267"/>
      <c r="H3267"/>
      <c r="R3267"/>
      <c r="S3267"/>
      <c r="T3267"/>
      <c r="U3267"/>
      <c r="V3267"/>
      <c r="W3267"/>
      <c r="X3267"/>
      <c r="Y3267"/>
    </row>
    <row r="3268" spans="2:25">
      <c r="B3268"/>
      <c r="C3268"/>
      <c r="D3268"/>
      <c r="E3268"/>
      <c r="F3268"/>
      <c r="G3268"/>
      <c r="H3268"/>
      <c r="R3268"/>
      <c r="S3268"/>
      <c r="T3268"/>
      <c r="U3268"/>
      <c r="V3268"/>
      <c r="W3268"/>
      <c r="X3268"/>
      <c r="Y3268"/>
    </row>
    <row r="3269" spans="2:25">
      <c r="B3269"/>
      <c r="C3269"/>
      <c r="D3269"/>
      <c r="E3269"/>
      <c r="F3269"/>
      <c r="G3269"/>
      <c r="H3269"/>
      <c r="R3269"/>
      <c r="S3269"/>
      <c r="T3269"/>
      <c r="U3269"/>
      <c r="V3269"/>
      <c r="W3269"/>
      <c r="X3269"/>
      <c r="Y3269"/>
    </row>
    <row r="3270" spans="2:25">
      <c r="B3270"/>
      <c r="C3270"/>
      <c r="D3270"/>
      <c r="E3270"/>
      <c r="F3270"/>
      <c r="G3270"/>
      <c r="H3270"/>
      <c r="R3270"/>
      <c r="S3270"/>
      <c r="T3270"/>
      <c r="U3270"/>
      <c r="V3270"/>
      <c r="W3270"/>
      <c r="X3270"/>
      <c r="Y3270"/>
    </row>
    <row r="3271" spans="2:25">
      <c r="B3271"/>
      <c r="C3271"/>
      <c r="D3271"/>
      <c r="E3271"/>
      <c r="F3271"/>
      <c r="G3271"/>
      <c r="H3271"/>
      <c r="R3271"/>
      <c r="S3271"/>
      <c r="T3271"/>
      <c r="U3271"/>
      <c r="V3271"/>
      <c r="W3271"/>
      <c r="X3271"/>
      <c r="Y3271"/>
    </row>
    <row r="3272" spans="2:25">
      <c r="B3272"/>
      <c r="C3272"/>
      <c r="D3272"/>
      <c r="E3272"/>
      <c r="F3272"/>
      <c r="G3272"/>
      <c r="H3272"/>
      <c r="R3272"/>
      <c r="S3272"/>
      <c r="T3272"/>
      <c r="U3272"/>
      <c r="V3272"/>
      <c r="W3272"/>
      <c r="X3272"/>
      <c r="Y3272"/>
    </row>
    <row r="3273" spans="2:25">
      <c r="B3273"/>
      <c r="C3273"/>
      <c r="D3273"/>
      <c r="E3273"/>
      <c r="F3273"/>
      <c r="G3273"/>
      <c r="H3273"/>
      <c r="R3273"/>
      <c r="S3273"/>
      <c r="T3273"/>
      <c r="U3273"/>
      <c r="V3273"/>
      <c r="W3273"/>
      <c r="X3273"/>
      <c r="Y3273"/>
    </row>
    <row r="3274" spans="2:25">
      <c r="B3274"/>
      <c r="C3274"/>
      <c r="D3274"/>
      <c r="E3274"/>
      <c r="F3274"/>
      <c r="G3274"/>
      <c r="H3274"/>
      <c r="R3274"/>
      <c r="S3274"/>
      <c r="T3274"/>
      <c r="U3274"/>
      <c r="V3274"/>
      <c r="W3274"/>
      <c r="X3274"/>
      <c r="Y3274"/>
    </row>
    <row r="3275" spans="2:25">
      <c r="B3275"/>
      <c r="C3275"/>
      <c r="D3275"/>
      <c r="E3275"/>
      <c r="F3275"/>
      <c r="G3275"/>
      <c r="H3275"/>
      <c r="R3275"/>
      <c r="S3275"/>
      <c r="T3275"/>
      <c r="U3275"/>
      <c r="V3275"/>
      <c r="W3275"/>
      <c r="X3275"/>
      <c r="Y3275"/>
    </row>
    <row r="3276" spans="2:25">
      <c r="B3276"/>
      <c r="C3276"/>
      <c r="D3276"/>
      <c r="E3276"/>
      <c r="F3276"/>
      <c r="G3276"/>
      <c r="H3276"/>
      <c r="R3276"/>
      <c r="S3276"/>
      <c r="T3276"/>
      <c r="U3276"/>
      <c r="V3276"/>
      <c r="W3276"/>
      <c r="X3276"/>
      <c r="Y3276"/>
    </row>
    <row r="3277" spans="2:25">
      <c r="B3277"/>
      <c r="C3277"/>
      <c r="D3277"/>
      <c r="E3277"/>
      <c r="F3277"/>
      <c r="G3277"/>
      <c r="H3277"/>
      <c r="R3277"/>
      <c r="S3277"/>
      <c r="T3277"/>
      <c r="U3277"/>
      <c r="V3277"/>
      <c r="W3277"/>
      <c r="X3277"/>
      <c r="Y3277"/>
    </row>
    <row r="3278" spans="2:25">
      <c r="B3278"/>
      <c r="C3278"/>
      <c r="D3278"/>
      <c r="E3278"/>
      <c r="F3278"/>
      <c r="G3278"/>
      <c r="H3278"/>
      <c r="R3278"/>
      <c r="S3278"/>
      <c r="T3278"/>
      <c r="U3278"/>
      <c r="V3278"/>
      <c r="W3278"/>
      <c r="X3278"/>
      <c r="Y3278"/>
    </row>
    <row r="3279" spans="2:25">
      <c r="B3279"/>
      <c r="C3279"/>
      <c r="D3279"/>
      <c r="E3279"/>
      <c r="F3279"/>
      <c r="G3279"/>
      <c r="H3279"/>
      <c r="R3279"/>
      <c r="S3279"/>
      <c r="T3279"/>
      <c r="U3279"/>
      <c r="V3279"/>
      <c r="W3279"/>
      <c r="X3279"/>
      <c r="Y3279"/>
    </row>
    <row r="3280" spans="2:25">
      <c r="B3280"/>
      <c r="C3280"/>
      <c r="D3280"/>
      <c r="E3280"/>
      <c r="F3280"/>
      <c r="G3280"/>
      <c r="H3280"/>
      <c r="R3280"/>
      <c r="S3280"/>
      <c r="T3280"/>
      <c r="U3280"/>
      <c r="V3280"/>
      <c r="W3280"/>
      <c r="X3280"/>
      <c r="Y3280"/>
    </row>
    <row r="3281" spans="2:25">
      <c r="B3281"/>
      <c r="C3281"/>
      <c r="D3281"/>
      <c r="E3281"/>
      <c r="F3281"/>
      <c r="G3281"/>
      <c r="H3281"/>
      <c r="R3281"/>
      <c r="S3281"/>
      <c r="T3281"/>
      <c r="U3281"/>
      <c r="V3281"/>
      <c r="W3281"/>
      <c r="X3281"/>
      <c r="Y3281"/>
    </row>
    <row r="3282" spans="2:25">
      <c r="B3282"/>
      <c r="C3282"/>
      <c r="D3282"/>
      <c r="E3282"/>
      <c r="F3282"/>
      <c r="G3282"/>
      <c r="H3282"/>
      <c r="R3282"/>
      <c r="S3282"/>
      <c r="T3282"/>
      <c r="U3282"/>
      <c r="V3282"/>
      <c r="W3282"/>
      <c r="X3282"/>
      <c r="Y3282"/>
    </row>
    <row r="3283" spans="2:25">
      <c r="B3283"/>
      <c r="C3283"/>
      <c r="D3283"/>
      <c r="E3283"/>
      <c r="F3283"/>
      <c r="G3283"/>
      <c r="H3283"/>
      <c r="R3283"/>
      <c r="S3283"/>
      <c r="T3283"/>
      <c r="U3283"/>
      <c r="V3283"/>
      <c r="W3283"/>
      <c r="X3283"/>
      <c r="Y3283"/>
    </row>
    <row r="3284" spans="2:25">
      <c r="B3284"/>
      <c r="C3284"/>
      <c r="D3284"/>
      <c r="E3284"/>
      <c r="F3284"/>
      <c r="G3284"/>
      <c r="H3284"/>
      <c r="R3284"/>
      <c r="S3284"/>
      <c r="T3284"/>
      <c r="U3284"/>
      <c r="V3284"/>
      <c r="W3284"/>
      <c r="X3284"/>
      <c r="Y3284"/>
    </row>
    <row r="3285" spans="2:25">
      <c r="B3285"/>
      <c r="C3285"/>
      <c r="D3285"/>
      <c r="E3285"/>
      <c r="F3285"/>
      <c r="G3285"/>
      <c r="H3285"/>
      <c r="R3285"/>
      <c r="S3285"/>
      <c r="T3285"/>
      <c r="U3285"/>
      <c r="V3285"/>
      <c r="W3285"/>
      <c r="X3285"/>
      <c r="Y3285"/>
    </row>
    <row r="3286" spans="2:25">
      <c r="B3286"/>
      <c r="C3286"/>
      <c r="D3286"/>
      <c r="E3286"/>
      <c r="F3286"/>
      <c r="G3286"/>
      <c r="H3286"/>
      <c r="R3286"/>
      <c r="S3286"/>
      <c r="T3286"/>
      <c r="U3286"/>
      <c r="V3286"/>
      <c r="W3286"/>
      <c r="X3286"/>
      <c r="Y3286"/>
    </row>
    <row r="3287" spans="2:25">
      <c r="B3287"/>
      <c r="C3287"/>
      <c r="D3287"/>
      <c r="E3287"/>
      <c r="F3287"/>
      <c r="G3287"/>
      <c r="H3287"/>
      <c r="R3287"/>
      <c r="S3287"/>
      <c r="T3287"/>
      <c r="U3287"/>
      <c r="V3287"/>
      <c r="W3287"/>
      <c r="X3287"/>
      <c r="Y3287"/>
    </row>
    <row r="3288" spans="2:25">
      <c r="B3288"/>
      <c r="C3288"/>
      <c r="D3288"/>
      <c r="E3288"/>
      <c r="F3288"/>
      <c r="G3288"/>
      <c r="H3288"/>
      <c r="R3288"/>
      <c r="S3288"/>
      <c r="T3288"/>
      <c r="U3288"/>
      <c r="V3288"/>
      <c r="W3288"/>
      <c r="X3288"/>
      <c r="Y3288"/>
    </row>
    <row r="3289" spans="2:25">
      <c r="B3289"/>
      <c r="C3289"/>
      <c r="D3289"/>
      <c r="E3289"/>
      <c r="F3289"/>
      <c r="G3289"/>
      <c r="H3289"/>
      <c r="R3289"/>
      <c r="S3289"/>
      <c r="T3289"/>
      <c r="U3289"/>
      <c r="V3289"/>
      <c r="W3289"/>
      <c r="X3289"/>
      <c r="Y3289"/>
    </row>
    <row r="3290" spans="2:25">
      <c r="B3290"/>
      <c r="C3290"/>
      <c r="D3290"/>
      <c r="E3290"/>
      <c r="F3290"/>
      <c r="G3290"/>
      <c r="H3290"/>
      <c r="R3290"/>
      <c r="S3290"/>
      <c r="T3290"/>
      <c r="U3290"/>
      <c r="V3290"/>
      <c r="W3290"/>
      <c r="X3290"/>
      <c r="Y3290"/>
    </row>
    <row r="3291" spans="2:25">
      <c r="B3291"/>
      <c r="C3291"/>
      <c r="D3291"/>
      <c r="E3291"/>
      <c r="F3291"/>
      <c r="G3291"/>
      <c r="H3291"/>
      <c r="R3291"/>
      <c r="S3291"/>
      <c r="T3291"/>
      <c r="U3291"/>
      <c r="V3291"/>
      <c r="W3291"/>
      <c r="X3291"/>
      <c r="Y3291"/>
    </row>
    <row r="3292" spans="2:25">
      <c r="B3292"/>
      <c r="C3292"/>
      <c r="D3292"/>
      <c r="E3292"/>
      <c r="F3292"/>
      <c r="G3292"/>
      <c r="H3292"/>
      <c r="R3292"/>
      <c r="S3292"/>
      <c r="T3292"/>
      <c r="U3292"/>
      <c r="V3292"/>
      <c r="W3292"/>
      <c r="X3292"/>
      <c r="Y3292"/>
    </row>
    <row r="3293" spans="2:25">
      <c r="B3293"/>
      <c r="C3293"/>
      <c r="D3293"/>
      <c r="E3293"/>
      <c r="F3293"/>
      <c r="G3293"/>
      <c r="H3293"/>
      <c r="R3293"/>
      <c r="S3293"/>
      <c r="T3293"/>
      <c r="U3293"/>
      <c r="V3293"/>
      <c r="W3293"/>
      <c r="X3293"/>
      <c r="Y3293"/>
    </row>
    <row r="3294" spans="2:25">
      <c r="B3294"/>
      <c r="C3294"/>
      <c r="D3294"/>
      <c r="E3294"/>
      <c r="F3294"/>
      <c r="G3294"/>
      <c r="H3294"/>
      <c r="R3294"/>
      <c r="S3294"/>
      <c r="T3294"/>
      <c r="U3294"/>
      <c r="V3294"/>
      <c r="W3294"/>
      <c r="X3294"/>
      <c r="Y3294"/>
    </row>
    <row r="3295" spans="2:25">
      <c r="B3295"/>
      <c r="C3295"/>
      <c r="D3295"/>
      <c r="E3295"/>
      <c r="F3295"/>
      <c r="G3295"/>
      <c r="H3295"/>
      <c r="R3295"/>
      <c r="S3295"/>
      <c r="T3295"/>
      <c r="U3295"/>
      <c r="V3295"/>
      <c r="W3295"/>
      <c r="X3295"/>
      <c r="Y3295"/>
    </row>
    <row r="3296" spans="2:25">
      <c r="B3296"/>
      <c r="C3296"/>
      <c r="D3296"/>
      <c r="E3296"/>
      <c r="F3296"/>
      <c r="G3296"/>
      <c r="H3296"/>
      <c r="R3296"/>
      <c r="S3296"/>
      <c r="T3296"/>
      <c r="U3296"/>
      <c r="V3296"/>
      <c r="W3296"/>
      <c r="X3296"/>
      <c r="Y3296"/>
    </row>
    <row r="3297" spans="2:25">
      <c r="B3297"/>
      <c r="C3297"/>
      <c r="D3297"/>
      <c r="E3297"/>
      <c r="F3297"/>
      <c r="G3297"/>
      <c r="H3297"/>
      <c r="R3297"/>
      <c r="S3297"/>
      <c r="T3297"/>
      <c r="U3297"/>
      <c r="V3297"/>
      <c r="W3297"/>
      <c r="X3297"/>
      <c r="Y3297"/>
    </row>
    <row r="3298" spans="2:25">
      <c r="B3298"/>
      <c r="C3298"/>
      <c r="D3298"/>
      <c r="E3298"/>
      <c r="F3298"/>
      <c r="G3298"/>
      <c r="H3298"/>
      <c r="R3298"/>
      <c r="S3298"/>
      <c r="T3298"/>
      <c r="U3298"/>
      <c r="V3298"/>
      <c r="W3298"/>
      <c r="X3298"/>
      <c r="Y3298"/>
    </row>
    <row r="3299" spans="2:25">
      <c r="B3299"/>
      <c r="C3299"/>
      <c r="D3299"/>
      <c r="E3299"/>
      <c r="F3299"/>
      <c r="G3299"/>
      <c r="H3299"/>
      <c r="R3299"/>
      <c r="S3299"/>
      <c r="T3299"/>
      <c r="U3299"/>
      <c r="V3299"/>
      <c r="W3299"/>
      <c r="X3299"/>
      <c r="Y3299"/>
    </row>
    <row r="3300" spans="2:25">
      <c r="B3300"/>
      <c r="C3300"/>
      <c r="D3300"/>
      <c r="E3300"/>
      <c r="F3300"/>
      <c r="G3300"/>
      <c r="H3300"/>
      <c r="R3300"/>
      <c r="S3300"/>
      <c r="T3300"/>
      <c r="U3300"/>
      <c r="V3300"/>
      <c r="W3300"/>
      <c r="X3300"/>
      <c r="Y3300"/>
    </row>
    <row r="3301" spans="2:25">
      <c r="B3301"/>
      <c r="C3301"/>
      <c r="D3301"/>
      <c r="E3301"/>
      <c r="F3301"/>
      <c r="G3301"/>
      <c r="H3301"/>
      <c r="R3301"/>
      <c r="S3301"/>
      <c r="T3301"/>
      <c r="U3301"/>
      <c r="V3301"/>
      <c r="W3301"/>
      <c r="X3301"/>
      <c r="Y3301"/>
    </row>
    <row r="3302" spans="2:25">
      <c r="B3302"/>
      <c r="C3302"/>
      <c r="D3302"/>
      <c r="E3302"/>
      <c r="F3302"/>
      <c r="G3302"/>
      <c r="H3302"/>
      <c r="R3302"/>
      <c r="S3302"/>
      <c r="T3302"/>
      <c r="U3302"/>
      <c r="V3302"/>
      <c r="W3302"/>
      <c r="X3302"/>
      <c r="Y3302"/>
    </row>
    <row r="3303" spans="2:25">
      <c r="B3303"/>
      <c r="C3303"/>
      <c r="D3303"/>
      <c r="E3303"/>
      <c r="F3303"/>
      <c r="G3303"/>
      <c r="H3303"/>
      <c r="R3303"/>
      <c r="S3303"/>
      <c r="T3303"/>
      <c r="U3303"/>
      <c r="V3303"/>
      <c r="W3303"/>
      <c r="X3303"/>
      <c r="Y3303"/>
    </row>
    <row r="3304" spans="2:25">
      <c r="B3304"/>
      <c r="C3304"/>
      <c r="D3304"/>
      <c r="E3304"/>
      <c r="F3304"/>
      <c r="G3304"/>
      <c r="H3304"/>
      <c r="R3304"/>
      <c r="S3304"/>
      <c r="T3304"/>
      <c r="U3304"/>
      <c r="V3304"/>
      <c r="W3304"/>
      <c r="X3304"/>
      <c r="Y3304"/>
    </row>
    <row r="3305" spans="2:25">
      <c r="B3305"/>
      <c r="C3305"/>
      <c r="D3305"/>
      <c r="E3305"/>
      <c r="F3305"/>
      <c r="G3305"/>
      <c r="H3305"/>
      <c r="R3305"/>
      <c r="S3305"/>
      <c r="T3305"/>
      <c r="U3305"/>
      <c r="V3305"/>
      <c r="W3305"/>
      <c r="X3305"/>
      <c r="Y3305"/>
    </row>
    <row r="3306" spans="2:25">
      <c r="B3306"/>
      <c r="C3306"/>
      <c r="D3306"/>
      <c r="E3306"/>
      <c r="F3306"/>
      <c r="G3306"/>
      <c r="H3306"/>
      <c r="R3306"/>
      <c r="S3306"/>
      <c r="T3306"/>
      <c r="U3306"/>
      <c r="V3306"/>
      <c r="W3306"/>
      <c r="X3306"/>
      <c r="Y3306"/>
    </row>
    <row r="3307" spans="2:25">
      <c r="B3307"/>
      <c r="C3307"/>
      <c r="D3307"/>
      <c r="E3307"/>
      <c r="F3307"/>
      <c r="G3307"/>
      <c r="H3307"/>
      <c r="R3307"/>
      <c r="S3307"/>
      <c r="T3307"/>
      <c r="U3307"/>
      <c r="V3307"/>
      <c r="W3307"/>
      <c r="X3307"/>
      <c r="Y3307"/>
    </row>
    <row r="3308" spans="2:25">
      <c r="B3308"/>
      <c r="C3308"/>
      <c r="D3308"/>
      <c r="E3308"/>
      <c r="F3308"/>
      <c r="G3308"/>
      <c r="H3308"/>
      <c r="R3308"/>
      <c r="S3308"/>
      <c r="T3308"/>
      <c r="U3308"/>
      <c r="V3308"/>
      <c r="W3308"/>
      <c r="X3308"/>
      <c r="Y3308"/>
    </row>
    <row r="3309" spans="2:25">
      <c r="B3309"/>
      <c r="C3309"/>
      <c r="D3309"/>
      <c r="E3309"/>
      <c r="F3309"/>
      <c r="G3309"/>
      <c r="H3309"/>
      <c r="R3309"/>
      <c r="S3309"/>
      <c r="T3309"/>
      <c r="U3309"/>
      <c r="V3309"/>
      <c r="W3309"/>
      <c r="X3309"/>
      <c r="Y3309"/>
    </row>
    <row r="3310" spans="2:25">
      <c r="B3310"/>
      <c r="C3310"/>
      <c r="D3310"/>
      <c r="E3310"/>
      <c r="F3310"/>
      <c r="G3310"/>
      <c r="H3310"/>
      <c r="R3310"/>
      <c r="S3310"/>
      <c r="T3310"/>
      <c r="U3310"/>
      <c r="V3310"/>
      <c r="W3310"/>
      <c r="X3310"/>
      <c r="Y3310"/>
    </row>
    <row r="3311" spans="2:25">
      <c r="B3311"/>
      <c r="C3311"/>
      <c r="D3311"/>
      <c r="E3311"/>
      <c r="F3311"/>
      <c r="G3311"/>
      <c r="H3311"/>
      <c r="R3311"/>
      <c r="S3311"/>
      <c r="T3311"/>
      <c r="U3311"/>
      <c r="V3311"/>
      <c r="W3311"/>
      <c r="X3311"/>
      <c r="Y3311"/>
    </row>
    <row r="3312" spans="2:25">
      <c r="B3312"/>
      <c r="C3312"/>
      <c r="D3312"/>
      <c r="E3312"/>
      <c r="F3312"/>
      <c r="G3312"/>
      <c r="H3312"/>
      <c r="R3312"/>
      <c r="S3312"/>
      <c r="T3312"/>
      <c r="U3312"/>
      <c r="V3312"/>
      <c r="W3312"/>
      <c r="X3312"/>
      <c r="Y3312"/>
    </row>
    <row r="3313" spans="2:25">
      <c r="B3313"/>
      <c r="C3313"/>
      <c r="D3313"/>
      <c r="E3313"/>
      <c r="F3313"/>
      <c r="G3313"/>
      <c r="H3313"/>
      <c r="R3313"/>
      <c r="S3313"/>
      <c r="T3313"/>
      <c r="U3313"/>
      <c r="V3313"/>
      <c r="W3313"/>
      <c r="X3313"/>
      <c r="Y3313"/>
    </row>
    <row r="3314" spans="2:25">
      <c r="B3314"/>
      <c r="C3314"/>
      <c r="D3314"/>
      <c r="E3314"/>
      <c r="F3314"/>
      <c r="G3314"/>
      <c r="H3314"/>
      <c r="R3314"/>
      <c r="S3314"/>
      <c r="T3314"/>
      <c r="U3314"/>
      <c r="V3314"/>
      <c r="W3314"/>
      <c r="X3314"/>
      <c r="Y3314"/>
    </row>
    <row r="3315" spans="2:25">
      <c r="B3315"/>
      <c r="C3315"/>
      <c r="D3315"/>
      <c r="E3315"/>
      <c r="F3315"/>
      <c r="G3315"/>
      <c r="H3315"/>
      <c r="R3315"/>
      <c r="S3315"/>
      <c r="T3315"/>
      <c r="U3315"/>
      <c r="V3315"/>
      <c r="W3315"/>
      <c r="X3315"/>
      <c r="Y3315"/>
    </row>
    <row r="3316" spans="2:25">
      <c r="B3316"/>
      <c r="C3316"/>
      <c r="D3316"/>
      <c r="E3316"/>
      <c r="F3316"/>
      <c r="G3316"/>
      <c r="H3316"/>
      <c r="R3316"/>
      <c r="S3316"/>
      <c r="T3316"/>
      <c r="U3316"/>
      <c r="V3316"/>
      <c r="W3316"/>
      <c r="X3316"/>
      <c r="Y3316"/>
    </row>
    <row r="3317" spans="2:25">
      <c r="B3317"/>
      <c r="C3317"/>
      <c r="D3317"/>
      <c r="E3317"/>
      <c r="F3317"/>
      <c r="G3317"/>
      <c r="H3317"/>
      <c r="R3317"/>
      <c r="S3317"/>
      <c r="T3317"/>
      <c r="U3317"/>
      <c r="V3317"/>
      <c r="W3317"/>
      <c r="X3317"/>
      <c r="Y3317"/>
    </row>
    <row r="3318" spans="2:25">
      <c r="B3318"/>
      <c r="C3318"/>
      <c r="D3318"/>
      <c r="E3318"/>
      <c r="F3318"/>
      <c r="G3318"/>
      <c r="H3318"/>
      <c r="R3318"/>
      <c r="S3318"/>
      <c r="T3318"/>
      <c r="U3318"/>
      <c r="V3318"/>
      <c r="W3318"/>
      <c r="X3318"/>
      <c r="Y3318"/>
    </row>
    <row r="3319" spans="2:25">
      <c r="B3319"/>
      <c r="C3319"/>
      <c r="D3319"/>
      <c r="E3319"/>
      <c r="F3319"/>
      <c r="G3319"/>
      <c r="H3319"/>
      <c r="R3319"/>
      <c r="S3319"/>
      <c r="T3319"/>
      <c r="U3319"/>
      <c r="V3319"/>
      <c r="W3319"/>
      <c r="X3319"/>
      <c r="Y3319"/>
    </row>
    <row r="3320" spans="2:25">
      <c r="B3320"/>
      <c r="C3320"/>
      <c r="D3320"/>
      <c r="E3320"/>
      <c r="F3320"/>
      <c r="G3320"/>
      <c r="H3320"/>
      <c r="R3320"/>
      <c r="S3320"/>
      <c r="T3320"/>
      <c r="U3320"/>
      <c r="V3320"/>
      <c r="W3320"/>
      <c r="X3320"/>
      <c r="Y3320"/>
    </row>
    <row r="3321" spans="2:25">
      <c r="B3321"/>
      <c r="C3321"/>
      <c r="D3321"/>
      <c r="E3321"/>
      <c r="F3321"/>
      <c r="G3321"/>
      <c r="H3321"/>
      <c r="R3321"/>
      <c r="S3321"/>
      <c r="T3321"/>
      <c r="U3321"/>
      <c r="V3321"/>
      <c r="W3321"/>
      <c r="X3321"/>
      <c r="Y3321"/>
    </row>
    <row r="3322" spans="2:25">
      <c r="B3322"/>
      <c r="C3322"/>
      <c r="D3322"/>
      <c r="E3322"/>
      <c r="F3322"/>
      <c r="G3322"/>
      <c r="H3322"/>
      <c r="R3322"/>
      <c r="S3322"/>
      <c r="T3322"/>
      <c r="U3322"/>
      <c r="V3322"/>
      <c r="W3322"/>
      <c r="X3322"/>
      <c r="Y3322"/>
    </row>
    <row r="3323" spans="2:25">
      <c r="B3323"/>
      <c r="C3323"/>
      <c r="D3323"/>
      <c r="E3323"/>
      <c r="F3323"/>
      <c r="G3323"/>
      <c r="H3323"/>
      <c r="R3323"/>
      <c r="S3323"/>
      <c r="T3323"/>
      <c r="U3323"/>
      <c r="V3323"/>
      <c r="W3323"/>
      <c r="X3323"/>
      <c r="Y3323"/>
    </row>
    <row r="3324" spans="2:25">
      <c r="B3324"/>
      <c r="C3324"/>
      <c r="D3324"/>
      <c r="E3324"/>
      <c r="F3324"/>
      <c r="G3324"/>
      <c r="H3324"/>
      <c r="R3324"/>
      <c r="S3324"/>
      <c r="T3324"/>
      <c r="U3324"/>
      <c r="V3324"/>
      <c r="W3324"/>
      <c r="X3324"/>
      <c r="Y3324"/>
    </row>
    <row r="3325" spans="2:25">
      <c r="B3325"/>
      <c r="C3325"/>
      <c r="D3325"/>
      <c r="E3325"/>
      <c r="F3325"/>
      <c r="G3325"/>
      <c r="H3325"/>
      <c r="R3325"/>
      <c r="S3325"/>
      <c r="T3325"/>
      <c r="U3325"/>
      <c r="V3325"/>
      <c r="W3325"/>
      <c r="X3325"/>
      <c r="Y3325"/>
    </row>
    <row r="3326" spans="2:25">
      <c r="B3326"/>
      <c r="C3326"/>
      <c r="D3326"/>
      <c r="E3326"/>
      <c r="F3326"/>
      <c r="G3326"/>
      <c r="H3326"/>
      <c r="R3326"/>
      <c r="S3326"/>
      <c r="T3326"/>
      <c r="U3326"/>
      <c r="V3326"/>
      <c r="W3326"/>
      <c r="X3326"/>
      <c r="Y3326"/>
    </row>
    <row r="3327" spans="2:25">
      <c r="B3327"/>
      <c r="C3327"/>
      <c r="D3327"/>
      <c r="E3327"/>
      <c r="F3327"/>
      <c r="G3327"/>
      <c r="H3327"/>
      <c r="R3327"/>
      <c r="S3327"/>
      <c r="T3327"/>
      <c r="U3327"/>
      <c r="V3327"/>
      <c r="W3327"/>
      <c r="X3327"/>
      <c r="Y3327"/>
    </row>
    <row r="3328" spans="2:25">
      <c r="B3328"/>
      <c r="C3328"/>
      <c r="D3328"/>
      <c r="E3328"/>
      <c r="F3328"/>
      <c r="G3328"/>
      <c r="H3328"/>
      <c r="R3328"/>
      <c r="S3328"/>
      <c r="T3328"/>
      <c r="U3328"/>
      <c r="V3328"/>
      <c r="W3328"/>
      <c r="X3328"/>
      <c r="Y3328"/>
    </row>
    <row r="3329" spans="2:25">
      <c r="B3329"/>
      <c r="C3329"/>
      <c r="D3329"/>
      <c r="E3329"/>
      <c r="F3329"/>
      <c r="G3329"/>
      <c r="H3329"/>
      <c r="R3329"/>
      <c r="S3329"/>
      <c r="T3329"/>
      <c r="U3329"/>
      <c r="V3329"/>
      <c r="W3329"/>
      <c r="X3329"/>
      <c r="Y3329"/>
    </row>
    <row r="3330" spans="2:25">
      <c r="B3330"/>
      <c r="C3330"/>
      <c r="D3330"/>
      <c r="E3330"/>
      <c r="F3330"/>
      <c r="G3330"/>
      <c r="H3330"/>
      <c r="R3330"/>
      <c r="S3330"/>
      <c r="T3330"/>
      <c r="U3330"/>
      <c r="V3330"/>
      <c r="W3330"/>
      <c r="X3330"/>
      <c r="Y3330"/>
    </row>
    <row r="3331" spans="2:25">
      <c r="B3331"/>
      <c r="C3331"/>
      <c r="D3331"/>
      <c r="E3331"/>
      <c r="F3331"/>
      <c r="G3331"/>
      <c r="H3331"/>
      <c r="R3331"/>
      <c r="S3331"/>
      <c r="T3331"/>
      <c r="U3331"/>
      <c r="V3331"/>
      <c r="W3331"/>
      <c r="X3331"/>
      <c r="Y3331"/>
    </row>
    <row r="3332" spans="2:25">
      <c r="B3332"/>
      <c r="C3332"/>
      <c r="D3332"/>
      <c r="E3332"/>
      <c r="F3332"/>
      <c r="G3332"/>
      <c r="H3332"/>
      <c r="R3332"/>
      <c r="S3332"/>
      <c r="T3332"/>
      <c r="U3332"/>
      <c r="V3332"/>
      <c r="W3332"/>
      <c r="X3332"/>
      <c r="Y3332"/>
    </row>
    <row r="3333" spans="2:25">
      <c r="B3333"/>
      <c r="C3333"/>
      <c r="D3333"/>
      <c r="E3333"/>
      <c r="F3333"/>
      <c r="G3333"/>
      <c r="H3333"/>
      <c r="R3333"/>
      <c r="S3333"/>
      <c r="T3333"/>
      <c r="U3333"/>
      <c r="V3333"/>
      <c r="W3333"/>
      <c r="X3333"/>
      <c r="Y3333"/>
    </row>
    <row r="3334" spans="2:25">
      <c r="B3334"/>
      <c r="C3334"/>
      <c r="D3334"/>
      <c r="E3334"/>
      <c r="F3334"/>
      <c r="G3334"/>
      <c r="H3334"/>
      <c r="R3334"/>
      <c r="S3334"/>
      <c r="T3334"/>
      <c r="U3334"/>
      <c r="V3334"/>
      <c r="W3334"/>
      <c r="X3334"/>
      <c r="Y3334"/>
    </row>
    <row r="3335" spans="2:25">
      <c r="B3335"/>
      <c r="C3335"/>
      <c r="D3335"/>
      <c r="E3335"/>
      <c r="F3335"/>
      <c r="G3335"/>
      <c r="H3335"/>
      <c r="R3335"/>
      <c r="S3335"/>
      <c r="T3335"/>
      <c r="U3335"/>
      <c r="V3335"/>
      <c r="W3335"/>
      <c r="X3335"/>
      <c r="Y3335"/>
    </row>
    <row r="3336" spans="2:25">
      <c r="B3336"/>
      <c r="C3336"/>
      <c r="D3336"/>
      <c r="E3336"/>
      <c r="F3336"/>
      <c r="G3336"/>
      <c r="H3336"/>
      <c r="R3336"/>
      <c r="S3336"/>
      <c r="T3336"/>
      <c r="U3336"/>
      <c r="V3336"/>
      <c r="W3336"/>
      <c r="X3336"/>
      <c r="Y3336"/>
    </row>
    <row r="3337" spans="2:25">
      <c r="B3337"/>
      <c r="C3337"/>
      <c r="D3337"/>
      <c r="E3337"/>
      <c r="F3337"/>
      <c r="G3337"/>
      <c r="H3337"/>
      <c r="R3337"/>
      <c r="S3337"/>
      <c r="T3337"/>
      <c r="U3337"/>
      <c r="V3337"/>
      <c r="W3337"/>
      <c r="X3337"/>
      <c r="Y3337"/>
    </row>
    <row r="3338" spans="2:25">
      <c r="B3338"/>
      <c r="C3338"/>
      <c r="D3338"/>
      <c r="E3338"/>
      <c r="F3338"/>
      <c r="G3338"/>
      <c r="H3338"/>
      <c r="R3338"/>
      <c r="S3338"/>
      <c r="T3338"/>
      <c r="U3338"/>
      <c r="V3338"/>
      <c r="W3338"/>
      <c r="X3338"/>
      <c r="Y3338"/>
    </row>
    <row r="3339" spans="2:25">
      <c r="B3339"/>
      <c r="C3339"/>
      <c r="D3339"/>
      <c r="E3339"/>
      <c r="F3339"/>
      <c r="G3339"/>
      <c r="H3339"/>
      <c r="R3339"/>
      <c r="S3339"/>
      <c r="T3339"/>
      <c r="U3339"/>
      <c r="V3339"/>
      <c r="W3339"/>
      <c r="X3339"/>
      <c r="Y3339"/>
    </row>
    <row r="3340" spans="2:25">
      <c r="B3340"/>
      <c r="C3340"/>
      <c r="D3340"/>
      <c r="E3340"/>
      <c r="F3340"/>
      <c r="G3340"/>
      <c r="H3340"/>
      <c r="R3340"/>
      <c r="S3340"/>
      <c r="T3340"/>
      <c r="U3340"/>
      <c r="V3340"/>
      <c r="W3340"/>
      <c r="X3340"/>
      <c r="Y3340"/>
    </row>
    <row r="3341" spans="2:25">
      <c r="B3341"/>
      <c r="C3341"/>
      <c r="D3341"/>
      <c r="E3341"/>
      <c r="F3341"/>
      <c r="G3341"/>
      <c r="H3341"/>
      <c r="R3341"/>
      <c r="S3341"/>
      <c r="T3341"/>
      <c r="U3341"/>
      <c r="V3341"/>
      <c r="W3341"/>
      <c r="X3341"/>
      <c r="Y3341"/>
    </row>
    <row r="3342" spans="2:25">
      <c r="B3342"/>
      <c r="C3342"/>
      <c r="D3342"/>
      <c r="E3342"/>
      <c r="F3342"/>
      <c r="G3342"/>
      <c r="H3342"/>
      <c r="R3342"/>
      <c r="S3342"/>
      <c r="T3342"/>
      <c r="U3342"/>
      <c r="V3342"/>
      <c r="W3342"/>
      <c r="X3342"/>
      <c r="Y3342"/>
    </row>
    <row r="3343" spans="2:25">
      <c r="B3343"/>
      <c r="C3343"/>
      <c r="D3343"/>
      <c r="E3343"/>
      <c r="F3343"/>
      <c r="G3343"/>
      <c r="H3343"/>
      <c r="R3343"/>
      <c r="S3343"/>
      <c r="T3343"/>
      <c r="U3343"/>
      <c r="V3343"/>
      <c r="W3343"/>
      <c r="X3343"/>
      <c r="Y3343"/>
    </row>
    <row r="3344" spans="2:25">
      <c r="B3344"/>
      <c r="C3344"/>
      <c r="D3344"/>
      <c r="E3344"/>
      <c r="F3344"/>
      <c r="G3344"/>
      <c r="H3344"/>
      <c r="R3344"/>
      <c r="S3344"/>
      <c r="T3344"/>
      <c r="U3344"/>
      <c r="V3344"/>
      <c r="W3344"/>
      <c r="X3344"/>
      <c r="Y3344"/>
    </row>
    <row r="3345" spans="2:25">
      <c r="B3345"/>
      <c r="C3345"/>
      <c r="D3345"/>
      <c r="E3345"/>
      <c r="F3345"/>
      <c r="G3345"/>
      <c r="H3345"/>
      <c r="R3345"/>
      <c r="S3345"/>
      <c r="T3345"/>
      <c r="U3345"/>
      <c r="V3345"/>
      <c r="W3345"/>
      <c r="X3345"/>
      <c r="Y3345"/>
    </row>
    <row r="3346" spans="2:25">
      <c r="B3346"/>
      <c r="C3346"/>
      <c r="D3346"/>
      <c r="E3346"/>
      <c r="F3346"/>
      <c r="G3346"/>
      <c r="H3346"/>
      <c r="R3346"/>
      <c r="S3346"/>
      <c r="T3346"/>
      <c r="U3346"/>
      <c r="V3346"/>
      <c r="W3346"/>
      <c r="X3346"/>
      <c r="Y3346"/>
    </row>
    <row r="3347" spans="2:25">
      <c r="B3347"/>
      <c r="C3347"/>
      <c r="D3347"/>
      <c r="E3347"/>
      <c r="F3347"/>
      <c r="G3347"/>
      <c r="H3347"/>
      <c r="R3347"/>
      <c r="S3347"/>
      <c r="T3347"/>
      <c r="U3347"/>
      <c r="V3347"/>
      <c r="W3347"/>
      <c r="X3347"/>
      <c r="Y3347"/>
    </row>
    <row r="3348" spans="2:25">
      <c r="B3348"/>
      <c r="C3348"/>
      <c r="D3348"/>
      <c r="E3348"/>
      <c r="F3348"/>
      <c r="G3348"/>
      <c r="H3348"/>
      <c r="R3348"/>
      <c r="S3348"/>
      <c r="T3348"/>
      <c r="U3348"/>
      <c r="V3348"/>
      <c r="W3348"/>
      <c r="X3348"/>
      <c r="Y3348"/>
    </row>
    <row r="3349" spans="2:25">
      <c r="B3349"/>
      <c r="C3349"/>
      <c r="D3349"/>
      <c r="E3349"/>
      <c r="F3349"/>
      <c r="G3349"/>
      <c r="H3349"/>
      <c r="R3349"/>
      <c r="S3349"/>
      <c r="T3349"/>
      <c r="U3349"/>
      <c r="V3349"/>
      <c r="W3349"/>
      <c r="X3349"/>
      <c r="Y3349"/>
    </row>
    <row r="3350" spans="2:25">
      <c r="B3350"/>
      <c r="C3350"/>
      <c r="D3350"/>
      <c r="E3350"/>
      <c r="F3350"/>
      <c r="G3350"/>
      <c r="H3350"/>
      <c r="R3350"/>
      <c r="S3350"/>
      <c r="T3350"/>
      <c r="U3350"/>
      <c r="V3350"/>
      <c r="W3350"/>
      <c r="X3350"/>
      <c r="Y3350"/>
    </row>
    <row r="3351" spans="2:25">
      <c r="B3351"/>
      <c r="C3351"/>
      <c r="D3351"/>
      <c r="E3351"/>
      <c r="F3351"/>
      <c r="G3351"/>
      <c r="H3351"/>
      <c r="R3351"/>
      <c r="S3351"/>
      <c r="T3351"/>
      <c r="U3351"/>
      <c r="V3351"/>
      <c r="W3351"/>
      <c r="X3351"/>
      <c r="Y3351"/>
    </row>
    <row r="3352" spans="2:25">
      <c r="B3352"/>
      <c r="C3352"/>
      <c r="D3352"/>
      <c r="E3352"/>
      <c r="F3352"/>
      <c r="G3352"/>
      <c r="H3352"/>
      <c r="R3352"/>
      <c r="S3352"/>
      <c r="T3352"/>
      <c r="U3352"/>
      <c r="V3352"/>
      <c r="W3352"/>
      <c r="X3352"/>
      <c r="Y3352"/>
    </row>
    <row r="3353" spans="2:25">
      <c r="B3353"/>
      <c r="C3353"/>
      <c r="D3353"/>
      <c r="E3353"/>
      <c r="F3353"/>
      <c r="G3353"/>
      <c r="H3353"/>
      <c r="R3353"/>
      <c r="S3353"/>
      <c r="T3353"/>
      <c r="U3353"/>
      <c r="V3353"/>
      <c r="W3353"/>
      <c r="X3353"/>
      <c r="Y3353"/>
    </row>
    <row r="3354" spans="2:25">
      <c r="B3354"/>
      <c r="C3354"/>
      <c r="D3354"/>
      <c r="E3354"/>
      <c r="F3354"/>
      <c r="G3354"/>
      <c r="H3354"/>
      <c r="R3354"/>
      <c r="S3354"/>
      <c r="T3354"/>
      <c r="U3354"/>
      <c r="V3354"/>
      <c r="W3354"/>
      <c r="X3354"/>
      <c r="Y3354"/>
    </row>
    <row r="3355" spans="2:25">
      <c r="B3355"/>
      <c r="C3355"/>
      <c r="D3355"/>
      <c r="E3355"/>
      <c r="F3355"/>
      <c r="G3355"/>
      <c r="H3355"/>
      <c r="R3355"/>
      <c r="S3355"/>
      <c r="T3355"/>
      <c r="U3355"/>
      <c r="V3355"/>
      <c r="W3355"/>
      <c r="X3355"/>
      <c r="Y3355"/>
    </row>
    <row r="3356" spans="2:25">
      <c r="B3356"/>
      <c r="C3356"/>
      <c r="D3356"/>
      <c r="E3356"/>
      <c r="F3356"/>
      <c r="G3356"/>
      <c r="H3356"/>
      <c r="R3356"/>
      <c r="S3356"/>
      <c r="T3356"/>
      <c r="U3356"/>
      <c r="V3356"/>
      <c r="W3356"/>
      <c r="X3356"/>
      <c r="Y3356"/>
    </row>
    <row r="3357" spans="2:25">
      <c r="B3357"/>
      <c r="C3357"/>
      <c r="D3357"/>
      <c r="E3357"/>
      <c r="F3357"/>
      <c r="G3357"/>
      <c r="H3357"/>
      <c r="R3357"/>
      <c r="S3357"/>
      <c r="T3357"/>
      <c r="U3357"/>
      <c r="V3357"/>
      <c r="W3357"/>
      <c r="X3357"/>
      <c r="Y3357"/>
    </row>
    <row r="3358" spans="2:25">
      <c r="B3358"/>
      <c r="C3358"/>
      <c r="D3358"/>
      <c r="E3358"/>
      <c r="F3358"/>
      <c r="G3358"/>
      <c r="H3358"/>
      <c r="R3358"/>
      <c r="S3358"/>
      <c r="T3358"/>
      <c r="U3358"/>
      <c r="V3358"/>
      <c r="W3358"/>
      <c r="X3358"/>
      <c r="Y3358"/>
    </row>
    <row r="3359" spans="2:25">
      <c r="B3359"/>
      <c r="C3359"/>
      <c r="D3359"/>
      <c r="E3359"/>
      <c r="F3359"/>
      <c r="G3359"/>
      <c r="H3359"/>
      <c r="R3359"/>
      <c r="S3359"/>
      <c r="T3359"/>
      <c r="U3359"/>
      <c r="V3359"/>
      <c r="W3359"/>
      <c r="X3359"/>
      <c r="Y3359"/>
    </row>
    <row r="3360" spans="2:25">
      <c r="B3360"/>
      <c r="C3360"/>
      <c r="D3360"/>
      <c r="E3360"/>
      <c r="F3360"/>
      <c r="G3360"/>
      <c r="H3360"/>
      <c r="R3360"/>
      <c r="S3360"/>
      <c r="T3360"/>
      <c r="U3360"/>
      <c r="V3360"/>
      <c r="W3360"/>
      <c r="X3360"/>
      <c r="Y3360"/>
    </row>
    <row r="3361" spans="2:25">
      <c r="B3361"/>
      <c r="C3361"/>
      <c r="D3361"/>
      <c r="E3361"/>
      <c r="F3361"/>
      <c r="G3361"/>
      <c r="H3361"/>
      <c r="R3361"/>
      <c r="S3361"/>
      <c r="T3361"/>
      <c r="U3361"/>
      <c r="V3361"/>
      <c r="W3361"/>
      <c r="X3361"/>
      <c r="Y3361"/>
    </row>
    <row r="3362" spans="2:25">
      <c r="B3362"/>
      <c r="C3362"/>
      <c r="D3362"/>
      <c r="E3362"/>
      <c r="F3362"/>
      <c r="G3362"/>
      <c r="H3362"/>
      <c r="R3362"/>
      <c r="S3362"/>
      <c r="T3362"/>
      <c r="U3362"/>
      <c r="V3362"/>
      <c r="W3362"/>
      <c r="X3362"/>
      <c r="Y3362"/>
    </row>
    <row r="3363" spans="2:25">
      <c r="B3363"/>
      <c r="C3363"/>
      <c r="D3363"/>
      <c r="E3363"/>
      <c r="F3363"/>
      <c r="G3363"/>
      <c r="H3363"/>
      <c r="R3363"/>
      <c r="S3363"/>
      <c r="T3363"/>
      <c r="U3363"/>
      <c r="V3363"/>
      <c r="W3363"/>
      <c r="X3363"/>
      <c r="Y3363"/>
    </row>
    <row r="3364" spans="2:25">
      <c r="B3364"/>
      <c r="C3364"/>
      <c r="D3364"/>
      <c r="E3364"/>
      <c r="F3364"/>
      <c r="G3364"/>
      <c r="H3364"/>
      <c r="R3364"/>
      <c r="S3364"/>
      <c r="T3364"/>
      <c r="U3364"/>
      <c r="V3364"/>
      <c r="W3364"/>
      <c r="X3364"/>
      <c r="Y3364"/>
    </row>
    <row r="3365" spans="2:25">
      <c r="B3365"/>
      <c r="C3365"/>
      <c r="D3365"/>
      <c r="E3365"/>
      <c r="F3365"/>
      <c r="G3365"/>
      <c r="H3365"/>
      <c r="R3365"/>
      <c r="S3365"/>
      <c r="T3365"/>
      <c r="U3365"/>
      <c r="V3365"/>
      <c r="W3365"/>
      <c r="X3365"/>
      <c r="Y3365"/>
    </row>
    <row r="3366" spans="2:25">
      <c r="B3366"/>
      <c r="C3366"/>
      <c r="D3366"/>
      <c r="E3366"/>
      <c r="F3366"/>
      <c r="G3366"/>
      <c r="H3366"/>
      <c r="R3366"/>
      <c r="S3366"/>
      <c r="T3366"/>
      <c r="U3366"/>
      <c r="V3366"/>
      <c r="W3366"/>
      <c r="X3366"/>
      <c r="Y3366"/>
    </row>
    <row r="3367" spans="2:25">
      <c r="B3367"/>
      <c r="C3367"/>
      <c r="D3367"/>
      <c r="E3367"/>
      <c r="F3367"/>
      <c r="G3367"/>
      <c r="H3367"/>
      <c r="R3367"/>
      <c r="S3367"/>
      <c r="T3367"/>
      <c r="U3367"/>
      <c r="V3367"/>
      <c r="W3367"/>
      <c r="X3367"/>
      <c r="Y3367"/>
    </row>
    <row r="3368" spans="2:25">
      <c r="B3368"/>
      <c r="C3368"/>
      <c r="D3368"/>
      <c r="E3368"/>
      <c r="F3368"/>
      <c r="G3368"/>
      <c r="H3368"/>
      <c r="R3368"/>
      <c r="S3368"/>
      <c r="T3368"/>
      <c r="U3368"/>
      <c r="V3368"/>
      <c r="W3368"/>
      <c r="X3368"/>
      <c r="Y3368"/>
    </row>
    <row r="3369" spans="2:25">
      <c r="B3369"/>
      <c r="C3369"/>
      <c r="D3369"/>
      <c r="E3369"/>
      <c r="F3369"/>
      <c r="G3369"/>
      <c r="H3369"/>
      <c r="R3369"/>
      <c r="S3369"/>
      <c r="T3369"/>
      <c r="U3369"/>
      <c r="V3369"/>
      <c r="W3369"/>
      <c r="X3369"/>
      <c r="Y3369"/>
    </row>
    <row r="3370" spans="2:25">
      <c r="B3370"/>
      <c r="C3370"/>
      <c r="D3370"/>
      <c r="E3370"/>
      <c r="F3370"/>
      <c r="G3370"/>
      <c r="H3370"/>
      <c r="R3370"/>
      <c r="S3370"/>
      <c r="T3370"/>
      <c r="U3370"/>
      <c r="V3370"/>
      <c r="W3370"/>
      <c r="X3370"/>
      <c r="Y3370"/>
    </row>
    <row r="3371" spans="2:25">
      <c r="B3371"/>
      <c r="C3371"/>
      <c r="D3371"/>
      <c r="E3371"/>
      <c r="F3371"/>
      <c r="G3371"/>
      <c r="H3371"/>
      <c r="R3371"/>
      <c r="S3371"/>
      <c r="T3371"/>
      <c r="U3371"/>
      <c r="V3371"/>
      <c r="W3371"/>
      <c r="X3371"/>
      <c r="Y3371"/>
    </row>
    <row r="3372" spans="2:25">
      <c r="B3372"/>
      <c r="C3372"/>
      <c r="D3372"/>
      <c r="E3372"/>
      <c r="F3372"/>
      <c r="G3372"/>
      <c r="H3372"/>
      <c r="R3372"/>
      <c r="S3372"/>
      <c r="T3372"/>
      <c r="U3372"/>
      <c r="V3372"/>
      <c r="W3372"/>
      <c r="X3372"/>
      <c r="Y3372"/>
    </row>
    <row r="3373" spans="2:25">
      <c r="B3373"/>
      <c r="C3373"/>
      <c r="D3373"/>
      <c r="E3373"/>
      <c r="F3373"/>
      <c r="G3373"/>
      <c r="H3373"/>
      <c r="R3373"/>
      <c r="S3373"/>
      <c r="T3373"/>
      <c r="U3373"/>
      <c r="V3373"/>
      <c r="W3373"/>
      <c r="X3373"/>
      <c r="Y3373"/>
    </row>
    <row r="3374" spans="2:25">
      <c r="B3374"/>
      <c r="C3374"/>
      <c r="D3374"/>
      <c r="E3374"/>
      <c r="F3374"/>
      <c r="G3374"/>
      <c r="H3374"/>
      <c r="R3374"/>
      <c r="S3374"/>
      <c r="T3374"/>
      <c r="U3374"/>
      <c r="V3374"/>
      <c r="W3374"/>
      <c r="X3374"/>
      <c r="Y3374"/>
    </row>
    <row r="3375" spans="2:25">
      <c r="B3375"/>
      <c r="C3375"/>
      <c r="D3375"/>
      <c r="E3375"/>
      <c r="F3375"/>
      <c r="G3375"/>
      <c r="H3375"/>
      <c r="R3375"/>
      <c r="S3375"/>
      <c r="T3375"/>
      <c r="U3375"/>
      <c r="V3375"/>
      <c r="W3375"/>
      <c r="X3375"/>
      <c r="Y3375"/>
    </row>
    <row r="3376" spans="2:25">
      <c r="B3376"/>
      <c r="C3376"/>
      <c r="D3376"/>
      <c r="E3376"/>
      <c r="F3376"/>
      <c r="G3376"/>
      <c r="H3376"/>
      <c r="R3376"/>
      <c r="S3376"/>
      <c r="T3376"/>
      <c r="U3376"/>
      <c r="V3376"/>
      <c r="W3376"/>
      <c r="X3376"/>
      <c r="Y3376"/>
    </row>
    <row r="3377" spans="2:25">
      <c r="B3377"/>
      <c r="C3377"/>
      <c r="D3377"/>
      <c r="E3377"/>
      <c r="F3377"/>
      <c r="G3377"/>
      <c r="H3377"/>
      <c r="R3377"/>
      <c r="S3377"/>
      <c r="T3377"/>
      <c r="U3377"/>
      <c r="V3377"/>
      <c r="W3377"/>
      <c r="X3377"/>
      <c r="Y3377"/>
    </row>
    <row r="3378" spans="2:25">
      <c r="B3378"/>
      <c r="C3378"/>
      <c r="D3378"/>
      <c r="E3378"/>
      <c r="F3378"/>
      <c r="G3378"/>
      <c r="H3378"/>
      <c r="R3378"/>
      <c r="S3378"/>
      <c r="T3378"/>
      <c r="U3378"/>
      <c r="V3378"/>
      <c r="W3378"/>
      <c r="X3378"/>
      <c r="Y3378"/>
    </row>
    <row r="3379" spans="2:25">
      <c r="B3379"/>
      <c r="C3379"/>
      <c r="D3379"/>
      <c r="E3379"/>
      <c r="F3379"/>
      <c r="G3379"/>
      <c r="H3379"/>
      <c r="R3379"/>
      <c r="S3379"/>
      <c r="T3379"/>
      <c r="U3379"/>
      <c r="V3379"/>
      <c r="W3379"/>
      <c r="X3379"/>
      <c r="Y3379"/>
    </row>
    <row r="3380" spans="2:25">
      <c r="B3380"/>
      <c r="C3380"/>
      <c r="D3380"/>
      <c r="E3380"/>
      <c r="F3380"/>
      <c r="G3380"/>
      <c r="H3380"/>
      <c r="R3380"/>
      <c r="S3380"/>
      <c r="T3380"/>
      <c r="U3380"/>
      <c r="V3380"/>
      <c r="W3380"/>
      <c r="X3380"/>
      <c r="Y3380"/>
    </row>
    <row r="3381" spans="2:25">
      <c r="B3381"/>
      <c r="C3381"/>
      <c r="D3381"/>
      <c r="E3381"/>
      <c r="F3381"/>
      <c r="G3381"/>
      <c r="H3381"/>
      <c r="R3381"/>
      <c r="S3381"/>
      <c r="T3381"/>
      <c r="U3381"/>
      <c r="V3381"/>
      <c r="W3381"/>
      <c r="X3381"/>
      <c r="Y3381"/>
    </row>
    <row r="3382" spans="2:25">
      <c r="B3382"/>
      <c r="C3382"/>
      <c r="D3382"/>
      <c r="E3382"/>
      <c r="F3382"/>
      <c r="G3382"/>
      <c r="H3382"/>
      <c r="R3382"/>
      <c r="S3382"/>
      <c r="T3382"/>
      <c r="U3382"/>
      <c r="V3382"/>
      <c r="W3382"/>
      <c r="X3382"/>
      <c r="Y3382"/>
    </row>
    <row r="3383" spans="2:25">
      <c r="B3383"/>
      <c r="C3383"/>
      <c r="D3383"/>
      <c r="E3383"/>
      <c r="F3383"/>
      <c r="G3383"/>
      <c r="H3383"/>
      <c r="R3383"/>
      <c r="S3383"/>
      <c r="T3383"/>
      <c r="U3383"/>
      <c r="V3383"/>
      <c r="W3383"/>
      <c r="X3383"/>
      <c r="Y3383"/>
    </row>
    <row r="3384" spans="2:25">
      <c r="B3384"/>
      <c r="C3384"/>
      <c r="D3384"/>
      <c r="E3384"/>
      <c r="F3384"/>
      <c r="G3384"/>
      <c r="H3384"/>
      <c r="R3384"/>
      <c r="S3384"/>
      <c r="T3384"/>
      <c r="U3384"/>
      <c r="V3384"/>
      <c r="W3384"/>
      <c r="X3384"/>
      <c r="Y3384"/>
    </row>
    <row r="3385" spans="2:25">
      <c r="B3385"/>
      <c r="C3385"/>
      <c r="D3385"/>
      <c r="E3385"/>
      <c r="F3385"/>
      <c r="G3385"/>
      <c r="H3385"/>
      <c r="R3385"/>
      <c r="S3385"/>
      <c r="T3385"/>
      <c r="U3385"/>
      <c r="V3385"/>
      <c r="W3385"/>
      <c r="X3385"/>
      <c r="Y3385"/>
    </row>
    <row r="3386" spans="2:25">
      <c r="B3386"/>
      <c r="C3386"/>
      <c r="D3386"/>
      <c r="E3386"/>
      <c r="F3386"/>
      <c r="G3386"/>
      <c r="H3386"/>
      <c r="R3386"/>
      <c r="S3386"/>
      <c r="T3386"/>
      <c r="U3386"/>
      <c r="V3386"/>
      <c r="W3386"/>
      <c r="X3386"/>
      <c r="Y3386"/>
    </row>
    <row r="3387" spans="2:25">
      <c r="B3387"/>
      <c r="C3387"/>
      <c r="D3387"/>
      <c r="E3387"/>
      <c r="F3387"/>
      <c r="G3387"/>
      <c r="H3387"/>
      <c r="R3387"/>
      <c r="S3387"/>
      <c r="T3387"/>
      <c r="U3387"/>
      <c r="V3387"/>
      <c r="W3387"/>
      <c r="X3387"/>
      <c r="Y3387"/>
    </row>
    <row r="3388" spans="2:25">
      <c r="B3388"/>
      <c r="C3388"/>
      <c r="D3388"/>
      <c r="E3388"/>
      <c r="F3388"/>
      <c r="G3388"/>
      <c r="H3388"/>
      <c r="R3388"/>
      <c r="S3388"/>
      <c r="T3388"/>
      <c r="U3388"/>
      <c r="V3388"/>
      <c r="W3388"/>
      <c r="X3388"/>
      <c r="Y3388"/>
    </row>
    <row r="3389" spans="2:25">
      <c r="B3389"/>
      <c r="C3389"/>
      <c r="D3389"/>
      <c r="E3389"/>
      <c r="F3389"/>
      <c r="G3389"/>
      <c r="H3389"/>
      <c r="R3389"/>
      <c r="S3389"/>
      <c r="T3389"/>
      <c r="U3389"/>
      <c r="V3389"/>
      <c r="W3389"/>
      <c r="X3389"/>
      <c r="Y3389"/>
    </row>
    <row r="3390" spans="2:25">
      <c r="B3390"/>
      <c r="C3390"/>
      <c r="D3390"/>
      <c r="E3390"/>
      <c r="F3390"/>
      <c r="G3390"/>
      <c r="H3390"/>
      <c r="R3390"/>
      <c r="S3390"/>
      <c r="T3390"/>
      <c r="U3390"/>
      <c r="V3390"/>
      <c r="W3390"/>
      <c r="X3390"/>
      <c r="Y3390"/>
    </row>
    <row r="3391" spans="2:25">
      <c r="B3391"/>
      <c r="C3391"/>
      <c r="D3391"/>
      <c r="E3391"/>
      <c r="F3391"/>
      <c r="G3391"/>
      <c r="H3391"/>
      <c r="R3391"/>
      <c r="S3391"/>
      <c r="T3391"/>
      <c r="U3391"/>
      <c r="V3391"/>
      <c r="W3391"/>
      <c r="X3391"/>
      <c r="Y3391"/>
    </row>
    <row r="3392" spans="2:25">
      <c r="B3392"/>
      <c r="C3392"/>
      <c r="D3392"/>
      <c r="E3392"/>
      <c r="F3392"/>
      <c r="G3392"/>
      <c r="H3392"/>
      <c r="R3392"/>
      <c r="S3392"/>
      <c r="T3392"/>
      <c r="U3392"/>
      <c r="V3392"/>
      <c r="W3392"/>
      <c r="X3392"/>
      <c r="Y3392"/>
    </row>
    <row r="3393" spans="2:25">
      <c r="B3393"/>
      <c r="C3393"/>
      <c r="D3393"/>
      <c r="E3393"/>
      <c r="F3393"/>
      <c r="G3393"/>
      <c r="H3393"/>
      <c r="R3393"/>
      <c r="S3393"/>
      <c r="T3393"/>
      <c r="U3393"/>
      <c r="V3393"/>
      <c r="W3393"/>
      <c r="X3393"/>
      <c r="Y3393"/>
    </row>
    <row r="3394" spans="2:25">
      <c r="B3394"/>
      <c r="C3394"/>
      <c r="D3394"/>
      <c r="E3394"/>
      <c r="F3394"/>
      <c r="G3394"/>
      <c r="H3394"/>
      <c r="R3394"/>
      <c r="S3394"/>
      <c r="T3394"/>
      <c r="U3394"/>
      <c r="V3394"/>
      <c r="W3394"/>
      <c r="X3394"/>
      <c r="Y3394"/>
    </row>
    <row r="3395" spans="2:25">
      <c r="B3395"/>
      <c r="C3395"/>
      <c r="D3395"/>
      <c r="E3395"/>
      <c r="F3395"/>
      <c r="G3395"/>
      <c r="H3395"/>
      <c r="R3395"/>
      <c r="S3395"/>
      <c r="T3395"/>
      <c r="U3395"/>
      <c r="V3395"/>
      <c r="W3395"/>
      <c r="X3395"/>
      <c r="Y3395"/>
    </row>
    <row r="3396" spans="2:25">
      <c r="B3396"/>
      <c r="C3396"/>
      <c r="D3396"/>
      <c r="E3396"/>
      <c r="F3396"/>
      <c r="G3396"/>
      <c r="H3396"/>
      <c r="R3396"/>
      <c r="S3396"/>
      <c r="T3396"/>
      <c r="U3396"/>
      <c r="V3396"/>
      <c r="W3396"/>
      <c r="X3396"/>
      <c r="Y3396"/>
    </row>
    <row r="3397" spans="2:25">
      <c r="B3397"/>
      <c r="C3397"/>
      <c r="D3397"/>
      <c r="E3397"/>
      <c r="F3397"/>
      <c r="G3397"/>
      <c r="H3397"/>
      <c r="R3397"/>
      <c r="S3397"/>
      <c r="T3397"/>
      <c r="U3397"/>
      <c r="V3397"/>
      <c r="W3397"/>
      <c r="X3397"/>
      <c r="Y3397"/>
    </row>
    <row r="3398" spans="2:25">
      <c r="B3398"/>
      <c r="C3398"/>
      <c r="D3398"/>
      <c r="E3398"/>
      <c r="F3398"/>
      <c r="G3398"/>
      <c r="H3398"/>
      <c r="R3398"/>
      <c r="S3398"/>
      <c r="T3398"/>
      <c r="U3398"/>
      <c r="V3398"/>
      <c r="W3398"/>
      <c r="X3398"/>
      <c r="Y3398"/>
    </row>
    <row r="3399" spans="2:25">
      <c r="B3399"/>
      <c r="C3399"/>
      <c r="D3399"/>
      <c r="E3399"/>
      <c r="F3399"/>
      <c r="G3399"/>
      <c r="H3399"/>
      <c r="R3399"/>
      <c r="S3399"/>
      <c r="T3399"/>
      <c r="U3399"/>
      <c r="V3399"/>
      <c r="W3399"/>
      <c r="X3399"/>
      <c r="Y3399"/>
    </row>
    <row r="3400" spans="2:25">
      <c r="B3400"/>
      <c r="C3400"/>
      <c r="D3400"/>
      <c r="E3400"/>
      <c r="F3400"/>
      <c r="G3400"/>
      <c r="H3400"/>
      <c r="R3400"/>
      <c r="S3400"/>
      <c r="T3400"/>
      <c r="U3400"/>
      <c r="V3400"/>
      <c r="W3400"/>
      <c r="X3400"/>
      <c r="Y3400"/>
    </row>
    <row r="3401" spans="2:25">
      <c r="B3401"/>
      <c r="C3401"/>
      <c r="D3401"/>
      <c r="E3401"/>
      <c r="F3401"/>
      <c r="G3401"/>
      <c r="H3401"/>
      <c r="R3401"/>
      <c r="S3401"/>
      <c r="T3401"/>
      <c r="U3401"/>
      <c r="V3401"/>
      <c r="W3401"/>
      <c r="X3401"/>
      <c r="Y3401"/>
    </row>
    <row r="3402" spans="2:25">
      <c r="B3402"/>
      <c r="C3402"/>
      <c r="D3402"/>
      <c r="E3402"/>
      <c r="F3402"/>
      <c r="G3402"/>
      <c r="H3402"/>
      <c r="R3402"/>
      <c r="S3402"/>
      <c r="T3402"/>
      <c r="U3402"/>
      <c r="V3402"/>
      <c r="W3402"/>
      <c r="X3402"/>
      <c r="Y3402"/>
    </row>
    <row r="3403" spans="2:25">
      <c r="B3403"/>
      <c r="C3403"/>
      <c r="D3403"/>
      <c r="E3403"/>
      <c r="F3403"/>
      <c r="G3403"/>
      <c r="H3403"/>
      <c r="R3403"/>
      <c r="S3403"/>
      <c r="T3403"/>
      <c r="U3403"/>
      <c r="V3403"/>
      <c r="W3403"/>
      <c r="X3403"/>
      <c r="Y3403"/>
    </row>
    <row r="3404" spans="2:25">
      <c r="B3404"/>
      <c r="C3404"/>
      <c r="D3404"/>
      <c r="E3404"/>
      <c r="F3404"/>
      <c r="G3404"/>
      <c r="H3404"/>
      <c r="R3404"/>
      <c r="S3404"/>
      <c r="T3404"/>
      <c r="U3404"/>
      <c r="V3404"/>
      <c r="W3404"/>
      <c r="X3404"/>
      <c r="Y3404"/>
    </row>
    <row r="3405" spans="2:25">
      <c r="B3405"/>
      <c r="C3405"/>
      <c r="D3405"/>
      <c r="E3405"/>
      <c r="F3405"/>
      <c r="G3405"/>
      <c r="H3405"/>
      <c r="R3405"/>
      <c r="S3405"/>
      <c r="T3405"/>
      <c r="U3405"/>
      <c r="V3405"/>
      <c r="W3405"/>
      <c r="X3405"/>
      <c r="Y3405"/>
    </row>
    <row r="3406" spans="2:25">
      <c r="B3406"/>
      <c r="C3406"/>
      <c r="D3406"/>
      <c r="E3406"/>
      <c r="F3406"/>
      <c r="G3406"/>
      <c r="H3406"/>
      <c r="R3406"/>
      <c r="S3406"/>
      <c r="T3406"/>
      <c r="U3406"/>
      <c r="V3406"/>
      <c r="W3406"/>
      <c r="X3406"/>
      <c r="Y3406"/>
    </row>
    <row r="3407" spans="2:25">
      <c r="B3407"/>
      <c r="C3407"/>
      <c r="D3407"/>
      <c r="E3407"/>
      <c r="F3407"/>
      <c r="G3407"/>
      <c r="H3407"/>
      <c r="R3407"/>
      <c r="S3407"/>
      <c r="T3407"/>
      <c r="U3407"/>
      <c r="V3407"/>
      <c r="W3407"/>
      <c r="X3407"/>
      <c r="Y3407"/>
    </row>
    <row r="3408" spans="2:25">
      <c r="B3408"/>
      <c r="C3408"/>
      <c r="D3408"/>
      <c r="E3408"/>
      <c r="F3408"/>
      <c r="G3408"/>
      <c r="H3408"/>
      <c r="R3408"/>
      <c r="S3408"/>
      <c r="T3408"/>
      <c r="U3408"/>
      <c r="V3408"/>
      <c r="W3408"/>
      <c r="X3408"/>
      <c r="Y3408"/>
    </row>
    <row r="3409" spans="2:25">
      <c r="B3409"/>
      <c r="C3409"/>
      <c r="D3409"/>
      <c r="E3409"/>
      <c r="F3409"/>
      <c r="G3409"/>
      <c r="H3409"/>
      <c r="R3409"/>
      <c r="S3409"/>
      <c r="T3409"/>
      <c r="U3409"/>
      <c r="V3409"/>
      <c r="W3409"/>
      <c r="X3409"/>
      <c r="Y3409"/>
    </row>
    <row r="3410" spans="2:25">
      <c r="B3410"/>
      <c r="C3410"/>
      <c r="D3410"/>
      <c r="E3410"/>
      <c r="F3410"/>
      <c r="G3410"/>
      <c r="H3410"/>
      <c r="R3410"/>
      <c r="S3410"/>
      <c r="T3410"/>
      <c r="U3410"/>
      <c r="V3410"/>
      <c r="W3410"/>
      <c r="X3410"/>
      <c r="Y3410"/>
    </row>
    <row r="3411" spans="2:25">
      <c r="B3411"/>
      <c r="C3411"/>
      <c r="D3411"/>
      <c r="E3411"/>
      <c r="F3411"/>
      <c r="G3411"/>
      <c r="H3411"/>
      <c r="R3411"/>
      <c r="S3411"/>
      <c r="T3411"/>
      <c r="U3411"/>
      <c r="V3411"/>
      <c r="W3411"/>
      <c r="X3411"/>
      <c r="Y3411"/>
    </row>
    <row r="3412" spans="2:25">
      <c r="B3412"/>
      <c r="C3412"/>
      <c r="D3412"/>
      <c r="E3412"/>
      <c r="F3412"/>
      <c r="G3412"/>
      <c r="H3412"/>
      <c r="R3412"/>
      <c r="S3412"/>
      <c r="T3412"/>
      <c r="U3412"/>
      <c r="V3412"/>
      <c r="W3412"/>
      <c r="X3412"/>
      <c r="Y3412"/>
    </row>
    <row r="3413" spans="2:25">
      <c r="B3413"/>
      <c r="C3413"/>
      <c r="D3413"/>
      <c r="E3413"/>
      <c r="F3413"/>
      <c r="G3413"/>
      <c r="H3413"/>
      <c r="R3413"/>
      <c r="S3413"/>
      <c r="T3413"/>
      <c r="U3413"/>
      <c r="V3413"/>
      <c r="W3413"/>
      <c r="X3413"/>
      <c r="Y3413"/>
    </row>
    <row r="3414" spans="2:25">
      <c r="B3414"/>
      <c r="C3414"/>
      <c r="D3414"/>
      <c r="E3414"/>
      <c r="F3414"/>
      <c r="G3414"/>
      <c r="H3414"/>
      <c r="R3414"/>
      <c r="S3414"/>
      <c r="T3414"/>
      <c r="U3414"/>
      <c r="V3414"/>
      <c r="W3414"/>
      <c r="X3414"/>
      <c r="Y3414"/>
    </row>
    <row r="3415" spans="2:25">
      <c r="B3415"/>
      <c r="C3415"/>
      <c r="D3415"/>
      <c r="E3415"/>
      <c r="F3415"/>
      <c r="G3415"/>
      <c r="H3415"/>
      <c r="R3415"/>
      <c r="S3415"/>
      <c r="T3415"/>
      <c r="U3415"/>
      <c r="V3415"/>
      <c r="W3415"/>
      <c r="X3415"/>
      <c r="Y3415"/>
    </row>
    <row r="3416" spans="2:25">
      <c r="B3416"/>
      <c r="C3416"/>
      <c r="D3416"/>
      <c r="E3416"/>
      <c r="F3416"/>
      <c r="G3416"/>
      <c r="H3416"/>
      <c r="R3416"/>
      <c r="S3416"/>
      <c r="T3416"/>
      <c r="U3416"/>
      <c r="V3416"/>
      <c r="W3416"/>
      <c r="X3416"/>
      <c r="Y3416"/>
    </row>
    <row r="3417" spans="2:25">
      <c r="B3417"/>
      <c r="C3417"/>
      <c r="D3417"/>
      <c r="E3417"/>
      <c r="F3417"/>
      <c r="G3417"/>
      <c r="H3417"/>
      <c r="R3417"/>
      <c r="S3417"/>
      <c r="T3417"/>
      <c r="U3417"/>
      <c r="V3417"/>
      <c r="W3417"/>
      <c r="X3417"/>
      <c r="Y3417"/>
    </row>
    <row r="3418" spans="2:25">
      <c r="B3418"/>
      <c r="C3418"/>
      <c r="D3418"/>
      <c r="E3418"/>
      <c r="F3418"/>
      <c r="G3418"/>
      <c r="H3418"/>
      <c r="R3418"/>
      <c r="S3418"/>
      <c r="T3418"/>
      <c r="U3418"/>
      <c r="V3418"/>
      <c r="W3418"/>
      <c r="X3418"/>
      <c r="Y3418"/>
    </row>
    <row r="3419" spans="2:25">
      <c r="B3419"/>
      <c r="C3419"/>
      <c r="D3419"/>
      <c r="E3419"/>
      <c r="F3419"/>
      <c r="G3419"/>
      <c r="H3419"/>
      <c r="R3419"/>
      <c r="S3419"/>
      <c r="T3419"/>
      <c r="U3419"/>
      <c r="V3419"/>
      <c r="W3419"/>
      <c r="X3419"/>
      <c r="Y3419"/>
    </row>
    <row r="3420" spans="2:25">
      <c r="B3420"/>
      <c r="C3420"/>
      <c r="D3420"/>
      <c r="E3420"/>
      <c r="F3420"/>
      <c r="G3420"/>
      <c r="H3420"/>
      <c r="R3420"/>
      <c r="S3420"/>
      <c r="T3420"/>
      <c r="U3420"/>
      <c r="V3420"/>
      <c r="W3420"/>
      <c r="X3420"/>
      <c r="Y3420"/>
    </row>
    <row r="3421" spans="2:25">
      <c r="B3421"/>
      <c r="C3421"/>
      <c r="D3421"/>
      <c r="E3421"/>
      <c r="F3421"/>
      <c r="G3421"/>
      <c r="H3421"/>
      <c r="R3421"/>
      <c r="S3421"/>
      <c r="T3421"/>
      <c r="U3421"/>
      <c r="V3421"/>
      <c r="W3421"/>
      <c r="X3421"/>
      <c r="Y3421"/>
    </row>
    <row r="3422" spans="2:25">
      <c r="B3422"/>
      <c r="C3422"/>
      <c r="D3422"/>
      <c r="E3422"/>
      <c r="F3422"/>
      <c r="G3422"/>
      <c r="H3422"/>
      <c r="R3422"/>
      <c r="S3422"/>
      <c r="T3422"/>
      <c r="U3422"/>
      <c r="V3422"/>
      <c r="W3422"/>
      <c r="X3422"/>
      <c r="Y3422"/>
    </row>
    <row r="3423" spans="2:25">
      <c r="B3423"/>
      <c r="C3423"/>
      <c r="D3423"/>
      <c r="E3423"/>
      <c r="F3423"/>
      <c r="G3423"/>
      <c r="H3423"/>
      <c r="R3423"/>
      <c r="S3423"/>
      <c r="T3423"/>
      <c r="U3423"/>
      <c r="V3423"/>
      <c r="W3423"/>
      <c r="X3423"/>
      <c r="Y3423"/>
    </row>
    <row r="3424" spans="2:25">
      <c r="B3424"/>
      <c r="C3424"/>
      <c r="D3424"/>
      <c r="E3424"/>
      <c r="F3424"/>
      <c r="G3424"/>
      <c r="H3424"/>
      <c r="R3424"/>
      <c r="S3424"/>
      <c r="T3424"/>
      <c r="U3424"/>
      <c r="V3424"/>
      <c r="W3424"/>
      <c r="X3424"/>
      <c r="Y3424"/>
    </row>
    <row r="3425" spans="2:25">
      <c r="B3425"/>
      <c r="C3425"/>
      <c r="D3425"/>
      <c r="E3425"/>
      <c r="F3425"/>
      <c r="G3425"/>
      <c r="H3425"/>
      <c r="R3425"/>
      <c r="S3425"/>
      <c r="T3425"/>
      <c r="U3425"/>
      <c r="V3425"/>
      <c r="W3425"/>
      <c r="X3425"/>
      <c r="Y3425"/>
    </row>
    <row r="3426" spans="2:25">
      <c r="B3426"/>
      <c r="C3426"/>
      <c r="D3426"/>
      <c r="E3426"/>
      <c r="F3426"/>
      <c r="G3426"/>
      <c r="H3426"/>
      <c r="R3426"/>
      <c r="S3426"/>
      <c r="T3426"/>
      <c r="U3426"/>
      <c r="V3426"/>
      <c r="W3426"/>
      <c r="X3426"/>
      <c r="Y3426"/>
    </row>
    <row r="3427" spans="2:25">
      <c r="B3427"/>
      <c r="C3427"/>
      <c r="D3427"/>
      <c r="E3427"/>
      <c r="F3427"/>
      <c r="G3427"/>
      <c r="H3427"/>
      <c r="R3427"/>
      <c r="S3427"/>
      <c r="T3427"/>
      <c r="U3427"/>
      <c r="V3427"/>
      <c r="W3427"/>
      <c r="X3427"/>
      <c r="Y3427"/>
    </row>
    <row r="3428" spans="2:25">
      <c r="B3428"/>
      <c r="C3428"/>
      <c r="D3428"/>
      <c r="E3428"/>
      <c r="F3428"/>
      <c r="G3428"/>
      <c r="H3428"/>
      <c r="R3428"/>
      <c r="S3428"/>
      <c r="T3428"/>
      <c r="U3428"/>
      <c r="V3428"/>
      <c r="W3428"/>
      <c r="X3428"/>
      <c r="Y3428"/>
    </row>
    <row r="3429" spans="2:25">
      <c r="B3429"/>
      <c r="C3429"/>
      <c r="D3429"/>
      <c r="E3429"/>
      <c r="F3429"/>
      <c r="G3429"/>
      <c r="H3429"/>
      <c r="R3429"/>
      <c r="S3429"/>
      <c r="T3429"/>
      <c r="U3429"/>
      <c r="V3429"/>
      <c r="W3429"/>
      <c r="X3429"/>
      <c r="Y3429"/>
    </row>
    <row r="3430" spans="2:25">
      <c r="B3430"/>
      <c r="C3430"/>
      <c r="D3430"/>
      <c r="E3430"/>
      <c r="F3430"/>
      <c r="G3430"/>
      <c r="H3430"/>
      <c r="R3430"/>
      <c r="S3430"/>
      <c r="T3430"/>
      <c r="U3430"/>
      <c r="V3430"/>
      <c r="W3430"/>
      <c r="X3430"/>
      <c r="Y3430"/>
    </row>
    <row r="3431" spans="2:25">
      <c r="B3431"/>
      <c r="C3431"/>
      <c r="D3431"/>
      <c r="E3431"/>
      <c r="F3431"/>
      <c r="G3431"/>
      <c r="H3431"/>
      <c r="R3431"/>
      <c r="S3431"/>
      <c r="T3431"/>
      <c r="U3431"/>
      <c r="V3431"/>
      <c r="W3431"/>
      <c r="X3431"/>
      <c r="Y3431"/>
    </row>
    <row r="3432" spans="2:25">
      <c r="B3432"/>
      <c r="C3432"/>
      <c r="D3432"/>
      <c r="E3432"/>
      <c r="F3432"/>
      <c r="G3432"/>
      <c r="H3432"/>
      <c r="R3432"/>
      <c r="S3432"/>
      <c r="T3432"/>
      <c r="U3432"/>
      <c r="V3432"/>
      <c r="W3432"/>
      <c r="X3432"/>
      <c r="Y3432"/>
    </row>
    <row r="3433" spans="2:25">
      <c r="B3433"/>
      <c r="C3433"/>
      <c r="D3433"/>
      <c r="E3433"/>
      <c r="F3433"/>
      <c r="G3433"/>
      <c r="H3433"/>
      <c r="R3433"/>
      <c r="S3433"/>
      <c r="T3433"/>
      <c r="U3433"/>
      <c r="V3433"/>
      <c r="W3433"/>
      <c r="X3433"/>
      <c r="Y3433"/>
    </row>
    <row r="3434" spans="2:25">
      <c r="B3434"/>
      <c r="C3434"/>
      <c r="D3434"/>
      <c r="E3434"/>
      <c r="F3434"/>
      <c r="G3434"/>
      <c r="H3434"/>
      <c r="R3434"/>
      <c r="S3434"/>
      <c r="T3434"/>
      <c r="U3434"/>
      <c r="V3434"/>
      <c r="W3434"/>
      <c r="X3434"/>
      <c r="Y3434"/>
    </row>
    <row r="3435" spans="2:25">
      <c r="B3435"/>
      <c r="C3435"/>
      <c r="D3435"/>
      <c r="E3435"/>
      <c r="F3435"/>
      <c r="G3435"/>
      <c r="H3435"/>
      <c r="R3435"/>
      <c r="S3435"/>
      <c r="T3435"/>
      <c r="U3435"/>
      <c r="V3435"/>
      <c r="W3435"/>
      <c r="X3435"/>
      <c r="Y3435"/>
    </row>
    <row r="3436" spans="2:25">
      <c r="B3436"/>
      <c r="C3436"/>
      <c r="D3436"/>
      <c r="E3436"/>
      <c r="F3436"/>
      <c r="G3436"/>
      <c r="H3436"/>
      <c r="R3436"/>
      <c r="S3436"/>
      <c r="T3436"/>
      <c r="U3436"/>
      <c r="V3436"/>
      <c r="W3436"/>
      <c r="X3436"/>
      <c r="Y3436"/>
    </row>
    <row r="3437" spans="2:25">
      <c r="B3437"/>
      <c r="C3437"/>
      <c r="D3437"/>
      <c r="E3437"/>
      <c r="F3437"/>
      <c r="G3437"/>
      <c r="H3437"/>
      <c r="R3437"/>
      <c r="S3437"/>
      <c r="T3437"/>
      <c r="U3437"/>
      <c r="V3437"/>
      <c r="W3437"/>
      <c r="X3437"/>
      <c r="Y3437"/>
    </row>
    <row r="3438" spans="2:25">
      <c r="B3438"/>
      <c r="C3438"/>
      <c r="D3438"/>
      <c r="E3438"/>
      <c r="F3438"/>
      <c r="G3438"/>
      <c r="H3438"/>
      <c r="R3438"/>
      <c r="S3438"/>
      <c r="T3438"/>
      <c r="U3438"/>
      <c r="V3438"/>
      <c r="W3438"/>
      <c r="X3438"/>
      <c r="Y3438"/>
    </row>
    <row r="3439" spans="2:25">
      <c r="B3439"/>
      <c r="C3439"/>
      <c r="D3439"/>
      <c r="E3439"/>
      <c r="F3439"/>
      <c r="G3439"/>
      <c r="H3439"/>
      <c r="R3439"/>
      <c r="S3439"/>
      <c r="T3439"/>
      <c r="U3439"/>
      <c r="V3439"/>
      <c r="W3439"/>
      <c r="X3439"/>
      <c r="Y3439"/>
    </row>
    <row r="3440" spans="2:25">
      <c r="B3440"/>
      <c r="C3440"/>
      <c r="D3440"/>
      <c r="E3440"/>
      <c r="F3440"/>
      <c r="G3440"/>
      <c r="H3440"/>
      <c r="R3440"/>
      <c r="S3440"/>
      <c r="T3440"/>
      <c r="U3440"/>
      <c r="V3440"/>
      <c r="W3440"/>
      <c r="X3440"/>
      <c r="Y3440"/>
    </row>
    <row r="3441" spans="2:25">
      <c r="B3441"/>
      <c r="C3441"/>
      <c r="D3441"/>
      <c r="E3441"/>
      <c r="F3441"/>
      <c r="G3441"/>
      <c r="H3441"/>
      <c r="R3441"/>
      <c r="S3441"/>
      <c r="T3441"/>
      <c r="U3441"/>
      <c r="V3441"/>
      <c r="W3441"/>
      <c r="X3441"/>
      <c r="Y3441"/>
    </row>
    <row r="3442" spans="2:25">
      <c r="B3442"/>
      <c r="C3442"/>
      <c r="D3442"/>
      <c r="E3442"/>
      <c r="F3442"/>
      <c r="G3442"/>
      <c r="H3442"/>
      <c r="R3442"/>
      <c r="S3442"/>
      <c r="T3442"/>
      <c r="U3442"/>
      <c r="V3442"/>
      <c r="W3442"/>
      <c r="X3442"/>
      <c r="Y3442"/>
    </row>
    <row r="3443" spans="2:25">
      <c r="B3443"/>
      <c r="C3443"/>
      <c r="D3443"/>
      <c r="E3443"/>
      <c r="F3443"/>
      <c r="G3443"/>
      <c r="H3443"/>
      <c r="R3443"/>
      <c r="S3443"/>
      <c r="T3443"/>
      <c r="U3443"/>
      <c r="V3443"/>
      <c r="W3443"/>
      <c r="X3443"/>
      <c r="Y3443"/>
    </row>
    <row r="3444" spans="2:25">
      <c r="B3444"/>
      <c r="C3444"/>
      <c r="D3444"/>
      <c r="E3444"/>
      <c r="F3444"/>
      <c r="G3444"/>
      <c r="H3444"/>
      <c r="R3444"/>
      <c r="S3444"/>
      <c r="T3444"/>
      <c r="U3444"/>
      <c r="V3444"/>
      <c r="W3444"/>
      <c r="X3444"/>
      <c r="Y3444"/>
    </row>
    <row r="3445" spans="2:25">
      <c r="B3445"/>
      <c r="C3445"/>
      <c r="D3445"/>
      <c r="E3445"/>
      <c r="F3445"/>
      <c r="G3445"/>
      <c r="H3445"/>
      <c r="R3445"/>
      <c r="S3445"/>
      <c r="T3445"/>
      <c r="U3445"/>
      <c r="V3445"/>
      <c r="W3445"/>
      <c r="X3445"/>
      <c r="Y3445"/>
    </row>
    <row r="3446" spans="2:25">
      <c r="B3446"/>
      <c r="C3446"/>
      <c r="D3446"/>
      <c r="E3446"/>
      <c r="F3446"/>
      <c r="G3446"/>
      <c r="H3446"/>
      <c r="R3446"/>
      <c r="S3446"/>
      <c r="T3446"/>
      <c r="U3446"/>
      <c r="V3446"/>
      <c r="W3446"/>
      <c r="X3446"/>
      <c r="Y3446"/>
    </row>
    <row r="3447" spans="2:25">
      <c r="B3447"/>
      <c r="C3447"/>
      <c r="D3447"/>
      <c r="E3447"/>
      <c r="F3447"/>
      <c r="G3447"/>
      <c r="H3447"/>
      <c r="R3447"/>
      <c r="S3447"/>
      <c r="T3447"/>
      <c r="U3447"/>
      <c r="V3447"/>
      <c r="W3447"/>
      <c r="X3447"/>
      <c r="Y3447"/>
    </row>
    <row r="3448" spans="2:25">
      <c r="B3448"/>
      <c r="C3448"/>
      <c r="D3448"/>
      <c r="E3448"/>
      <c r="F3448"/>
      <c r="G3448"/>
      <c r="H3448"/>
      <c r="R3448"/>
      <c r="S3448"/>
      <c r="T3448"/>
      <c r="U3448"/>
      <c r="V3448"/>
      <c r="W3448"/>
      <c r="X3448"/>
      <c r="Y3448"/>
    </row>
    <row r="3449" spans="2:25">
      <c r="B3449"/>
      <c r="C3449"/>
      <c r="D3449"/>
      <c r="E3449"/>
      <c r="F3449"/>
      <c r="G3449"/>
      <c r="H3449"/>
      <c r="R3449"/>
      <c r="S3449"/>
      <c r="T3449"/>
      <c r="U3449"/>
      <c r="V3449"/>
      <c r="W3449"/>
      <c r="X3449"/>
      <c r="Y3449"/>
    </row>
    <row r="3450" spans="2:25">
      <c r="B3450"/>
      <c r="C3450"/>
      <c r="D3450"/>
      <c r="E3450"/>
      <c r="F3450"/>
      <c r="G3450"/>
      <c r="H3450"/>
      <c r="R3450"/>
      <c r="S3450"/>
      <c r="T3450"/>
      <c r="U3450"/>
      <c r="V3450"/>
      <c r="W3450"/>
      <c r="X3450"/>
      <c r="Y3450"/>
    </row>
    <row r="3451" spans="2:25">
      <c r="B3451"/>
      <c r="C3451"/>
      <c r="D3451"/>
      <c r="E3451"/>
      <c r="F3451"/>
      <c r="G3451"/>
      <c r="H3451"/>
      <c r="R3451"/>
      <c r="S3451"/>
      <c r="T3451"/>
      <c r="U3451"/>
      <c r="V3451"/>
      <c r="W3451"/>
      <c r="X3451"/>
      <c r="Y3451"/>
    </row>
    <row r="3452" spans="2:25">
      <c r="B3452"/>
      <c r="C3452"/>
      <c r="D3452"/>
      <c r="E3452"/>
      <c r="F3452"/>
      <c r="G3452"/>
      <c r="H3452"/>
      <c r="R3452"/>
      <c r="S3452"/>
      <c r="T3452"/>
      <c r="U3452"/>
      <c r="V3452"/>
      <c r="W3452"/>
      <c r="X3452"/>
      <c r="Y3452"/>
    </row>
    <row r="3453" spans="2:25">
      <c r="B3453"/>
      <c r="C3453"/>
      <c r="D3453"/>
      <c r="E3453"/>
      <c r="F3453"/>
      <c r="G3453"/>
      <c r="H3453"/>
      <c r="R3453"/>
      <c r="S3453"/>
      <c r="T3453"/>
      <c r="U3453"/>
      <c r="V3453"/>
      <c r="W3453"/>
      <c r="X3453"/>
      <c r="Y3453"/>
    </row>
    <row r="3454" spans="2:25">
      <c r="B3454"/>
      <c r="C3454"/>
      <c r="D3454"/>
      <c r="E3454"/>
      <c r="F3454"/>
      <c r="G3454"/>
      <c r="H3454"/>
      <c r="R3454"/>
      <c r="S3454"/>
      <c r="T3454"/>
      <c r="U3454"/>
      <c r="V3454"/>
      <c r="W3454"/>
      <c r="X3454"/>
      <c r="Y3454"/>
    </row>
    <row r="3455" spans="2:25">
      <c r="B3455"/>
      <c r="C3455"/>
      <c r="D3455"/>
      <c r="E3455"/>
      <c r="F3455"/>
      <c r="G3455"/>
      <c r="H3455"/>
      <c r="R3455"/>
      <c r="S3455"/>
      <c r="T3455"/>
      <c r="U3455"/>
      <c r="V3455"/>
      <c r="W3455"/>
      <c r="X3455"/>
      <c r="Y3455"/>
    </row>
    <row r="3456" spans="2:25">
      <c r="B3456"/>
      <c r="C3456"/>
      <c r="D3456"/>
      <c r="E3456"/>
      <c r="F3456"/>
      <c r="G3456"/>
      <c r="H3456"/>
      <c r="R3456"/>
      <c r="S3456"/>
      <c r="T3456"/>
      <c r="U3456"/>
      <c r="V3456"/>
      <c r="W3456"/>
      <c r="X3456"/>
      <c r="Y3456"/>
    </row>
    <row r="3457" spans="2:25">
      <c r="B3457"/>
      <c r="C3457"/>
      <c r="D3457"/>
      <c r="E3457"/>
      <c r="F3457"/>
      <c r="G3457"/>
      <c r="H3457"/>
      <c r="R3457"/>
      <c r="S3457"/>
      <c r="T3457"/>
      <c r="U3457"/>
      <c r="V3457"/>
      <c r="W3457"/>
      <c r="X3457"/>
      <c r="Y3457"/>
    </row>
    <row r="3458" spans="2:25">
      <c r="B3458"/>
      <c r="C3458"/>
      <c r="D3458"/>
      <c r="E3458"/>
      <c r="F3458"/>
      <c r="G3458"/>
      <c r="H3458"/>
      <c r="R3458"/>
      <c r="S3458"/>
      <c r="T3458"/>
      <c r="U3458"/>
      <c r="V3458"/>
      <c r="W3458"/>
      <c r="X3458"/>
      <c r="Y3458"/>
    </row>
    <row r="3459" spans="2:25">
      <c r="B3459"/>
      <c r="C3459"/>
      <c r="D3459"/>
      <c r="E3459"/>
      <c r="F3459"/>
      <c r="G3459"/>
      <c r="H3459"/>
      <c r="R3459"/>
      <c r="S3459"/>
      <c r="T3459"/>
      <c r="U3459"/>
      <c r="V3459"/>
      <c r="W3459"/>
      <c r="X3459"/>
      <c r="Y3459"/>
    </row>
    <row r="3460" spans="2:25">
      <c r="B3460"/>
      <c r="C3460"/>
      <c r="D3460"/>
      <c r="E3460"/>
      <c r="F3460"/>
      <c r="G3460"/>
      <c r="H3460"/>
      <c r="R3460"/>
      <c r="S3460"/>
      <c r="T3460"/>
      <c r="U3460"/>
      <c r="V3460"/>
      <c r="W3460"/>
      <c r="X3460"/>
      <c r="Y3460"/>
    </row>
    <row r="3461" spans="2:25">
      <c r="B3461"/>
      <c r="C3461"/>
      <c r="D3461"/>
      <c r="E3461"/>
      <c r="F3461"/>
      <c r="G3461"/>
      <c r="H3461"/>
      <c r="R3461"/>
      <c r="S3461"/>
      <c r="T3461"/>
      <c r="U3461"/>
      <c r="V3461"/>
      <c r="W3461"/>
      <c r="X3461"/>
      <c r="Y3461"/>
    </row>
    <row r="3462" spans="2:25">
      <c r="B3462"/>
      <c r="C3462"/>
      <c r="D3462"/>
      <c r="E3462"/>
      <c r="F3462"/>
      <c r="G3462"/>
      <c r="H3462"/>
      <c r="R3462"/>
      <c r="S3462"/>
      <c r="T3462"/>
      <c r="U3462"/>
      <c r="V3462"/>
      <c r="W3462"/>
      <c r="X3462"/>
      <c r="Y3462"/>
    </row>
    <row r="3463" spans="2:25">
      <c r="B3463"/>
      <c r="C3463"/>
      <c r="D3463"/>
      <c r="E3463"/>
      <c r="F3463"/>
      <c r="G3463"/>
      <c r="H3463"/>
      <c r="R3463"/>
      <c r="S3463"/>
      <c r="T3463"/>
      <c r="U3463"/>
      <c r="V3463"/>
      <c r="W3463"/>
      <c r="X3463"/>
      <c r="Y3463"/>
    </row>
    <row r="3464" spans="2:25">
      <c r="B3464"/>
      <c r="C3464"/>
      <c r="D3464"/>
      <c r="E3464"/>
      <c r="F3464"/>
      <c r="G3464"/>
      <c r="H3464"/>
      <c r="R3464"/>
      <c r="S3464"/>
      <c r="T3464"/>
      <c r="U3464"/>
      <c r="V3464"/>
      <c r="W3464"/>
      <c r="X3464"/>
      <c r="Y3464"/>
    </row>
    <row r="3465" spans="2:25">
      <c r="B3465"/>
      <c r="C3465"/>
      <c r="D3465"/>
      <c r="E3465"/>
      <c r="F3465"/>
      <c r="G3465"/>
      <c r="H3465"/>
      <c r="R3465"/>
      <c r="S3465"/>
      <c r="T3465"/>
      <c r="U3465"/>
      <c r="V3465"/>
      <c r="W3465"/>
      <c r="X3465"/>
      <c r="Y3465"/>
    </row>
    <row r="3466" spans="2:25">
      <c r="B3466"/>
      <c r="C3466"/>
      <c r="D3466"/>
      <c r="E3466"/>
      <c r="F3466"/>
      <c r="G3466"/>
      <c r="H3466"/>
      <c r="R3466"/>
      <c r="S3466"/>
      <c r="T3466"/>
      <c r="U3466"/>
      <c r="V3466"/>
      <c r="W3466"/>
      <c r="X3466"/>
      <c r="Y3466"/>
    </row>
    <row r="3467" spans="2:25">
      <c r="B3467"/>
      <c r="C3467"/>
      <c r="D3467"/>
      <c r="E3467"/>
      <c r="F3467"/>
      <c r="G3467"/>
      <c r="H3467"/>
      <c r="R3467"/>
      <c r="S3467"/>
      <c r="T3467"/>
      <c r="U3467"/>
      <c r="V3467"/>
      <c r="W3467"/>
      <c r="X3467"/>
      <c r="Y3467"/>
    </row>
    <row r="3468" spans="2:25">
      <c r="B3468"/>
      <c r="C3468"/>
      <c r="D3468"/>
      <c r="E3468"/>
      <c r="F3468"/>
      <c r="G3468"/>
      <c r="H3468"/>
      <c r="R3468"/>
      <c r="S3468"/>
      <c r="T3468"/>
      <c r="U3468"/>
      <c r="V3468"/>
      <c r="W3468"/>
      <c r="X3468"/>
      <c r="Y3468"/>
    </row>
    <row r="3469" spans="2:25">
      <c r="B3469"/>
      <c r="C3469"/>
      <c r="D3469"/>
      <c r="E3469"/>
      <c r="F3469"/>
      <c r="G3469"/>
      <c r="H3469"/>
      <c r="R3469"/>
      <c r="S3469"/>
      <c r="T3469"/>
      <c r="U3469"/>
      <c r="V3469"/>
      <c r="W3469"/>
      <c r="X3469"/>
      <c r="Y3469"/>
    </row>
    <row r="3470" spans="2:25">
      <c r="B3470"/>
      <c r="C3470"/>
      <c r="D3470"/>
      <c r="E3470"/>
      <c r="F3470"/>
      <c r="G3470"/>
      <c r="H3470"/>
      <c r="R3470"/>
      <c r="S3470"/>
      <c r="T3470"/>
      <c r="U3470"/>
      <c r="V3470"/>
      <c r="W3470"/>
      <c r="X3470"/>
      <c r="Y3470"/>
    </row>
    <row r="3471" spans="2:25">
      <c r="B3471"/>
      <c r="C3471"/>
      <c r="D3471"/>
      <c r="E3471"/>
      <c r="F3471"/>
      <c r="G3471"/>
      <c r="H3471"/>
      <c r="R3471"/>
      <c r="S3471"/>
      <c r="T3471"/>
      <c r="U3471"/>
      <c r="V3471"/>
      <c r="W3471"/>
      <c r="X3471"/>
      <c r="Y3471"/>
    </row>
    <row r="3472" spans="2:25">
      <c r="B3472"/>
      <c r="C3472"/>
      <c r="D3472"/>
      <c r="E3472"/>
      <c r="F3472"/>
      <c r="G3472"/>
      <c r="H3472"/>
      <c r="R3472"/>
      <c r="S3472"/>
      <c r="T3472"/>
      <c r="U3472"/>
      <c r="V3472"/>
      <c r="W3472"/>
      <c r="X3472"/>
      <c r="Y3472"/>
    </row>
    <row r="3473" spans="2:25">
      <c r="B3473"/>
      <c r="C3473"/>
      <c r="D3473"/>
      <c r="E3473"/>
      <c r="F3473"/>
      <c r="G3473"/>
      <c r="H3473"/>
      <c r="R3473"/>
      <c r="S3473"/>
      <c r="T3473"/>
      <c r="U3473"/>
      <c r="V3473"/>
      <c r="W3473"/>
      <c r="X3473"/>
      <c r="Y3473"/>
    </row>
    <row r="3474" spans="2:25">
      <c r="B3474"/>
      <c r="C3474"/>
      <c r="D3474"/>
      <c r="E3474"/>
      <c r="F3474"/>
      <c r="G3474"/>
      <c r="H3474"/>
      <c r="R3474"/>
      <c r="S3474"/>
      <c r="T3474"/>
      <c r="U3474"/>
      <c r="V3474"/>
      <c r="W3474"/>
      <c r="X3474"/>
      <c r="Y3474"/>
    </row>
    <row r="3475" spans="2:25">
      <c r="B3475"/>
      <c r="C3475"/>
      <c r="D3475"/>
      <c r="E3475"/>
      <c r="F3475"/>
      <c r="G3475"/>
      <c r="H3475"/>
      <c r="R3475"/>
      <c r="S3475"/>
      <c r="T3475"/>
      <c r="U3475"/>
      <c r="V3475"/>
      <c r="W3475"/>
      <c r="X3475"/>
      <c r="Y3475"/>
    </row>
    <row r="3476" spans="2:25">
      <c r="B3476"/>
      <c r="C3476"/>
      <c r="D3476"/>
      <c r="E3476"/>
      <c r="F3476"/>
      <c r="G3476"/>
      <c r="H3476"/>
      <c r="R3476"/>
      <c r="S3476"/>
      <c r="T3476"/>
      <c r="U3476"/>
      <c r="V3476"/>
      <c r="W3476"/>
      <c r="X3476"/>
      <c r="Y3476"/>
    </row>
    <row r="3477" spans="2:25">
      <c r="B3477"/>
      <c r="C3477"/>
      <c r="D3477"/>
      <c r="E3477"/>
      <c r="F3477"/>
      <c r="G3477"/>
      <c r="H3477"/>
      <c r="R3477"/>
      <c r="S3477"/>
      <c r="T3477"/>
      <c r="U3477"/>
      <c r="V3477"/>
      <c r="W3477"/>
      <c r="X3477"/>
      <c r="Y3477"/>
    </row>
    <row r="3478" spans="2:25">
      <c r="B3478"/>
      <c r="C3478"/>
      <c r="D3478"/>
      <c r="E3478"/>
      <c r="F3478"/>
      <c r="G3478"/>
      <c r="H3478"/>
      <c r="R3478"/>
      <c r="S3478"/>
      <c r="T3478"/>
      <c r="U3478"/>
      <c r="V3478"/>
      <c r="W3478"/>
      <c r="X3478"/>
      <c r="Y3478"/>
    </row>
    <row r="3479" spans="2:25">
      <c r="B3479"/>
      <c r="C3479"/>
      <c r="D3479"/>
      <c r="E3479"/>
      <c r="F3479"/>
      <c r="G3479"/>
      <c r="H3479"/>
      <c r="R3479"/>
      <c r="S3479"/>
      <c r="T3479"/>
      <c r="U3479"/>
      <c r="V3479"/>
      <c r="W3479"/>
      <c r="X3479"/>
      <c r="Y3479"/>
    </row>
    <row r="3480" spans="2:25">
      <c r="B3480"/>
      <c r="C3480"/>
      <c r="D3480"/>
      <c r="E3480"/>
      <c r="F3480"/>
      <c r="G3480"/>
      <c r="H3480"/>
      <c r="R3480"/>
      <c r="S3480"/>
      <c r="T3480"/>
      <c r="U3480"/>
      <c r="V3480"/>
      <c r="W3480"/>
      <c r="X3480"/>
      <c r="Y3480"/>
    </row>
    <row r="3481" spans="2:25">
      <c r="B3481"/>
      <c r="C3481"/>
      <c r="D3481"/>
      <c r="E3481"/>
      <c r="F3481"/>
      <c r="G3481"/>
      <c r="H3481"/>
      <c r="R3481"/>
      <c r="S3481"/>
      <c r="T3481"/>
      <c r="U3481"/>
      <c r="V3481"/>
      <c r="W3481"/>
      <c r="X3481"/>
      <c r="Y3481"/>
    </row>
    <row r="3482" spans="2:25">
      <c r="B3482"/>
      <c r="C3482"/>
      <c r="D3482"/>
      <c r="E3482"/>
      <c r="F3482"/>
      <c r="G3482"/>
      <c r="H3482"/>
      <c r="R3482"/>
      <c r="S3482"/>
      <c r="T3482"/>
      <c r="U3482"/>
      <c r="V3482"/>
      <c r="W3482"/>
      <c r="X3482"/>
      <c r="Y3482"/>
    </row>
    <row r="3483" spans="2:25">
      <c r="B3483"/>
      <c r="C3483"/>
      <c r="D3483"/>
      <c r="E3483"/>
      <c r="F3483"/>
      <c r="G3483"/>
      <c r="H3483"/>
      <c r="R3483"/>
      <c r="S3483"/>
      <c r="T3483"/>
      <c r="U3483"/>
      <c r="V3483"/>
      <c r="W3483"/>
      <c r="X3483"/>
      <c r="Y3483"/>
    </row>
    <row r="3484" spans="2:25">
      <c r="B3484"/>
      <c r="C3484"/>
      <c r="D3484"/>
      <c r="E3484"/>
      <c r="F3484"/>
      <c r="G3484"/>
      <c r="H3484"/>
      <c r="R3484"/>
      <c r="S3484"/>
      <c r="T3484"/>
      <c r="U3484"/>
      <c r="V3484"/>
      <c r="W3484"/>
      <c r="X3484"/>
      <c r="Y3484"/>
    </row>
    <row r="3485" spans="2:25">
      <c r="B3485"/>
      <c r="C3485"/>
      <c r="D3485"/>
      <c r="E3485"/>
      <c r="F3485"/>
      <c r="G3485"/>
      <c r="H3485"/>
      <c r="R3485"/>
      <c r="S3485"/>
      <c r="T3485"/>
      <c r="U3485"/>
      <c r="V3485"/>
      <c r="W3485"/>
      <c r="X3485"/>
      <c r="Y3485"/>
    </row>
    <row r="3486" spans="2:25">
      <c r="B3486"/>
      <c r="C3486"/>
      <c r="D3486"/>
      <c r="E3486"/>
      <c r="F3486"/>
      <c r="G3486"/>
      <c r="H3486"/>
      <c r="R3486"/>
      <c r="S3486"/>
      <c r="T3486"/>
      <c r="U3486"/>
      <c r="V3486"/>
      <c r="W3486"/>
      <c r="X3486"/>
      <c r="Y3486"/>
    </row>
    <row r="3487" spans="2:25">
      <c r="B3487"/>
      <c r="C3487"/>
      <c r="D3487"/>
      <c r="E3487"/>
      <c r="F3487"/>
      <c r="G3487"/>
      <c r="H3487"/>
      <c r="R3487"/>
      <c r="S3487"/>
      <c r="T3487"/>
      <c r="U3487"/>
      <c r="V3487"/>
      <c r="W3487"/>
      <c r="X3487"/>
      <c r="Y3487"/>
    </row>
    <row r="3488" spans="2:25">
      <c r="B3488"/>
      <c r="C3488"/>
      <c r="D3488"/>
      <c r="E3488"/>
      <c r="F3488"/>
      <c r="G3488"/>
      <c r="H3488"/>
      <c r="R3488"/>
      <c r="S3488"/>
      <c r="T3488"/>
      <c r="U3488"/>
      <c r="V3488"/>
      <c r="W3488"/>
      <c r="X3488"/>
      <c r="Y3488"/>
    </row>
    <row r="3489" spans="2:25">
      <c r="B3489"/>
      <c r="C3489"/>
      <c r="D3489"/>
      <c r="E3489"/>
      <c r="F3489"/>
      <c r="G3489"/>
      <c r="H3489"/>
      <c r="R3489"/>
      <c r="S3489"/>
      <c r="T3489"/>
      <c r="U3489"/>
      <c r="V3489"/>
      <c r="W3489"/>
      <c r="X3489"/>
      <c r="Y3489"/>
    </row>
    <row r="3490" spans="2:25">
      <c r="B3490"/>
      <c r="C3490"/>
      <c r="D3490"/>
      <c r="E3490"/>
      <c r="F3490"/>
      <c r="G3490"/>
      <c r="H3490"/>
      <c r="R3490"/>
      <c r="S3490"/>
      <c r="T3490"/>
      <c r="U3490"/>
      <c r="V3490"/>
      <c r="W3490"/>
      <c r="X3490"/>
      <c r="Y3490"/>
    </row>
    <row r="3491" spans="2:25">
      <c r="B3491"/>
      <c r="C3491"/>
      <c r="D3491"/>
      <c r="E3491"/>
      <c r="F3491"/>
      <c r="G3491"/>
      <c r="H3491"/>
      <c r="R3491"/>
      <c r="S3491"/>
      <c r="T3491"/>
      <c r="U3491"/>
      <c r="V3491"/>
      <c r="W3491"/>
      <c r="X3491"/>
      <c r="Y3491"/>
    </row>
    <row r="3492" spans="2:25">
      <c r="B3492"/>
      <c r="C3492"/>
      <c r="D3492"/>
      <c r="E3492"/>
      <c r="F3492"/>
      <c r="G3492"/>
      <c r="H3492"/>
      <c r="R3492"/>
      <c r="S3492"/>
      <c r="T3492"/>
      <c r="U3492"/>
      <c r="V3492"/>
      <c r="W3492"/>
      <c r="X3492"/>
      <c r="Y3492"/>
    </row>
    <row r="3493" spans="2:25">
      <c r="B3493"/>
      <c r="C3493"/>
      <c r="D3493"/>
      <c r="E3493"/>
      <c r="F3493"/>
      <c r="G3493"/>
      <c r="H3493"/>
      <c r="R3493"/>
      <c r="S3493"/>
      <c r="T3493"/>
      <c r="U3493"/>
      <c r="V3493"/>
      <c r="W3493"/>
      <c r="X3493"/>
      <c r="Y3493"/>
    </row>
    <row r="3494" spans="2:25">
      <c r="B3494"/>
      <c r="C3494"/>
      <c r="D3494"/>
      <c r="E3494"/>
      <c r="F3494"/>
      <c r="G3494"/>
      <c r="H3494"/>
      <c r="R3494"/>
      <c r="S3494"/>
      <c r="T3494"/>
      <c r="U3494"/>
      <c r="V3494"/>
      <c r="W3494"/>
      <c r="X3494"/>
      <c r="Y3494"/>
    </row>
    <row r="3495" spans="2:25">
      <c r="B3495"/>
      <c r="C3495"/>
      <c r="D3495"/>
      <c r="E3495"/>
      <c r="F3495"/>
      <c r="G3495"/>
      <c r="H3495"/>
      <c r="R3495"/>
      <c r="S3495"/>
      <c r="T3495"/>
      <c r="U3495"/>
      <c r="V3495"/>
      <c r="W3495"/>
      <c r="X3495"/>
      <c r="Y3495"/>
    </row>
    <row r="3496" spans="2:25">
      <c r="B3496"/>
      <c r="C3496"/>
      <c r="D3496"/>
      <c r="E3496"/>
      <c r="F3496"/>
      <c r="G3496"/>
      <c r="H3496"/>
      <c r="R3496"/>
      <c r="S3496"/>
      <c r="T3496"/>
      <c r="U3496"/>
      <c r="V3496"/>
      <c r="W3496"/>
      <c r="X3496"/>
      <c r="Y3496"/>
    </row>
    <row r="3497" spans="2:25">
      <c r="B3497"/>
      <c r="C3497"/>
      <c r="D3497"/>
      <c r="E3497"/>
      <c r="F3497"/>
      <c r="G3497"/>
      <c r="H3497"/>
      <c r="R3497"/>
      <c r="S3497"/>
      <c r="T3497"/>
      <c r="U3497"/>
      <c r="V3497"/>
      <c r="W3497"/>
      <c r="X3497"/>
      <c r="Y3497"/>
    </row>
    <row r="3498" spans="2:25">
      <c r="B3498"/>
      <c r="C3498"/>
      <c r="D3498"/>
      <c r="E3498"/>
      <c r="F3498"/>
      <c r="G3498"/>
      <c r="H3498"/>
      <c r="R3498"/>
      <c r="S3498"/>
      <c r="T3498"/>
      <c r="U3498"/>
      <c r="V3498"/>
      <c r="W3498"/>
      <c r="X3498"/>
      <c r="Y3498"/>
    </row>
    <row r="3499" spans="2:25">
      <c r="B3499"/>
      <c r="C3499"/>
      <c r="D3499"/>
      <c r="E3499"/>
      <c r="F3499"/>
      <c r="G3499"/>
      <c r="H3499"/>
      <c r="R3499"/>
      <c r="S3499"/>
      <c r="T3499"/>
      <c r="U3499"/>
      <c r="V3499"/>
      <c r="W3499"/>
      <c r="X3499"/>
      <c r="Y3499"/>
    </row>
    <row r="3500" spans="2:25">
      <c r="B3500"/>
      <c r="C3500"/>
      <c r="D3500"/>
      <c r="E3500"/>
      <c r="F3500"/>
      <c r="G3500"/>
      <c r="H3500"/>
      <c r="R3500"/>
      <c r="S3500"/>
      <c r="T3500"/>
      <c r="U3500"/>
      <c r="V3500"/>
      <c r="W3500"/>
      <c r="X3500"/>
      <c r="Y3500"/>
    </row>
    <row r="3501" spans="2:25">
      <c r="B3501"/>
      <c r="C3501"/>
      <c r="D3501"/>
      <c r="E3501"/>
      <c r="F3501"/>
      <c r="G3501"/>
      <c r="H3501"/>
      <c r="R3501"/>
      <c r="S3501"/>
      <c r="T3501"/>
      <c r="U3501"/>
      <c r="V3501"/>
      <c r="W3501"/>
      <c r="X3501"/>
      <c r="Y3501"/>
    </row>
    <row r="3502" spans="2:25">
      <c r="B3502"/>
      <c r="C3502"/>
      <c r="D3502"/>
      <c r="E3502"/>
      <c r="F3502"/>
      <c r="G3502"/>
      <c r="H3502"/>
      <c r="R3502"/>
      <c r="S3502"/>
      <c r="T3502"/>
      <c r="U3502"/>
      <c r="V3502"/>
      <c r="W3502"/>
      <c r="X3502"/>
      <c r="Y3502"/>
    </row>
    <row r="3503" spans="2:25">
      <c r="B3503"/>
      <c r="C3503"/>
      <c r="D3503"/>
      <c r="E3503"/>
      <c r="F3503"/>
      <c r="G3503"/>
      <c r="H3503"/>
      <c r="R3503"/>
      <c r="S3503"/>
      <c r="T3503"/>
      <c r="U3503"/>
      <c r="V3503"/>
      <c r="W3503"/>
      <c r="X3503"/>
      <c r="Y3503"/>
    </row>
    <row r="3504" spans="2:25">
      <c r="B3504"/>
      <c r="C3504"/>
      <c r="D3504"/>
      <c r="E3504"/>
      <c r="F3504"/>
      <c r="G3504"/>
      <c r="H3504"/>
      <c r="R3504"/>
      <c r="S3504"/>
      <c r="T3504"/>
      <c r="U3504"/>
      <c r="V3504"/>
      <c r="W3504"/>
      <c r="X3504"/>
      <c r="Y3504"/>
    </row>
    <row r="3505" spans="2:25">
      <c r="B3505"/>
      <c r="C3505"/>
      <c r="D3505"/>
      <c r="E3505"/>
      <c r="F3505"/>
      <c r="G3505"/>
      <c r="H3505"/>
      <c r="R3505"/>
      <c r="S3505"/>
      <c r="T3505"/>
      <c r="U3505"/>
      <c r="V3505"/>
      <c r="W3505"/>
      <c r="X3505"/>
      <c r="Y3505"/>
    </row>
    <row r="3506" spans="2:25">
      <c r="B3506"/>
      <c r="C3506"/>
      <c r="D3506"/>
      <c r="E3506"/>
      <c r="F3506"/>
      <c r="G3506"/>
      <c r="H3506"/>
      <c r="R3506"/>
      <c r="S3506"/>
      <c r="T3506"/>
      <c r="U3506"/>
      <c r="V3506"/>
      <c r="W3506"/>
      <c r="X3506"/>
      <c r="Y3506"/>
    </row>
    <row r="3507" spans="2:25">
      <c r="B3507"/>
      <c r="C3507"/>
      <c r="D3507"/>
      <c r="E3507"/>
      <c r="F3507"/>
      <c r="G3507"/>
      <c r="H3507"/>
      <c r="R3507"/>
      <c r="S3507"/>
      <c r="T3507"/>
      <c r="U3507"/>
      <c r="V3507"/>
      <c r="W3507"/>
      <c r="X3507"/>
      <c r="Y3507"/>
    </row>
    <row r="3508" spans="2:25">
      <c r="B3508"/>
      <c r="C3508"/>
      <c r="D3508"/>
      <c r="E3508"/>
      <c r="F3508"/>
      <c r="G3508"/>
      <c r="H3508"/>
      <c r="R3508"/>
      <c r="S3508"/>
      <c r="T3508"/>
      <c r="U3508"/>
      <c r="V3508"/>
      <c r="W3508"/>
      <c r="X3508"/>
      <c r="Y3508"/>
    </row>
    <row r="3509" spans="2:25">
      <c r="B3509"/>
      <c r="C3509"/>
      <c r="D3509"/>
      <c r="E3509"/>
      <c r="F3509"/>
      <c r="G3509"/>
      <c r="H3509"/>
      <c r="R3509"/>
      <c r="S3509"/>
      <c r="T3509"/>
      <c r="U3509"/>
      <c r="V3509"/>
      <c r="W3509"/>
      <c r="X3509"/>
      <c r="Y3509"/>
    </row>
    <row r="3510" spans="2:25">
      <c r="B3510"/>
      <c r="C3510"/>
      <c r="D3510"/>
      <c r="E3510"/>
      <c r="F3510"/>
      <c r="G3510"/>
      <c r="H3510"/>
      <c r="R3510"/>
      <c r="S3510"/>
      <c r="T3510"/>
      <c r="U3510"/>
      <c r="V3510"/>
      <c r="W3510"/>
      <c r="X3510"/>
      <c r="Y3510"/>
    </row>
    <row r="3511" spans="2:25">
      <c r="B3511"/>
      <c r="C3511"/>
      <c r="D3511"/>
      <c r="E3511"/>
      <c r="F3511"/>
      <c r="G3511"/>
      <c r="H3511"/>
      <c r="R3511"/>
      <c r="S3511"/>
      <c r="T3511"/>
      <c r="U3511"/>
      <c r="V3511"/>
      <c r="W3511"/>
      <c r="X3511"/>
      <c r="Y3511"/>
    </row>
    <row r="3512" spans="2:25">
      <c r="B3512"/>
      <c r="C3512"/>
      <c r="D3512"/>
      <c r="E3512"/>
      <c r="F3512"/>
      <c r="G3512"/>
      <c r="H3512"/>
      <c r="R3512"/>
      <c r="S3512"/>
      <c r="T3512"/>
      <c r="U3512"/>
      <c r="V3512"/>
      <c r="W3512"/>
      <c r="X3512"/>
      <c r="Y3512"/>
    </row>
    <row r="3513" spans="2:25">
      <c r="B3513"/>
      <c r="C3513"/>
      <c r="D3513"/>
      <c r="E3513"/>
      <c r="F3513"/>
      <c r="G3513"/>
      <c r="H3513"/>
      <c r="R3513"/>
      <c r="S3513"/>
      <c r="T3513"/>
      <c r="U3513"/>
      <c r="V3513"/>
      <c r="W3513"/>
      <c r="X3513"/>
      <c r="Y3513"/>
    </row>
    <row r="3514" spans="2:25">
      <c r="B3514"/>
      <c r="C3514"/>
      <c r="D3514"/>
      <c r="E3514"/>
      <c r="F3514"/>
      <c r="G3514"/>
      <c r="H3514"/>
      <c r="R3514"/>
      <c r="S3514"/>
      <c r="T3514"/>
      <c r="U3514"/>
      <c r="V3514"/>
      <c r="W3514"/>
      <c r="X3514"/>
      <c r="Y3514"/>
    </row>
    <row r="3515" spans="2:25">
      <c r="B3515"/>
      <c r="C3515"/>
      <c r="D3515"/>
      <c r="E3515"/>
      <c r="F3515"/>
      <c r="G3515"/>
      <c r="H3515"/>
      <c r="R3515"/>
      <c r="S3515"/>
      <c r="T3515"/>
      <c r="U3515"/>
      <c r="V3515"/>
      <c r="W3515"/>
      <c r="X3515"/>
      <c r="Y3515"/>
    </row>
    <row r="3516" spans="2:25">
      <c r="B3516"/>
      <c r="C3516"/>
      <c r="D3516"/>
      <c r="E3516"/>
      <c r="F3516"/>
      <c r="G3516"/>
      <c r="H3516"/>
      <c r="R3516"/>
      <c r="S3516"/>
      <c r="T3516"/>
      <c r="U3516"/>
      <c r="V3516"/>
      <c r="W3516"/>
      <c r="X3516"/>
      <c r="Y3516"/>
    </row>
    <row r="3517" spans="2:25">
      <c r="B3517"/>
      <c r="C3517"/>
      <c r="D3517"/>
      <c r="E3517"/>
      <c r="F3517"/>
      <c r="G3517"/>
      <c r="H3517"/>
      <c r="R3517"/>
      <c r="S3517"/>
      <c r="T3517"/>
      <c r="U3517"/>
      <c r="V3517"/>
      <c r="W3517"/>
      <c r="X3517"/>
      <c r="Y3517"/>
    </row>
    <row r="3518" spans="2:25">
      <c r="B3518"/>
      <c r="C3518"/>
      <c r="D3518"/>
      <c r="E3518"/>
      <c r="F3518"/>
      <c r="G3518"/>
      <c r="H3518"/>
      <c r="R3518"/>
      <c r="S3518"/>
      <c r="T3518"/>
      <c r="U3518"/>
      <c r="V3518"/>
      <c r="W3518"/>
      <c r="X3518"/>
      <c r="Y3518"/>
    </row>
    <row r="3519" spans="2:25">
      <c r="B3519"/>
      <c r="C3519"/>
      <c r="D3519"/>
      <c r="E3519"/>
      <c r="F3519"/>
      <c r="G3519"/>
      <c r="H3519"/>
      <c r="R3519"/>
      <c r="S3519"/>
      <c r="T3519"/>
      <c r="U3519"/>
      <c r="V3519"/>
      <c r="W3519"/>
      <c r="X3519"/>
      <c r="Y3519"/>
    </row>
    <row r="3520" spans="2:25">
      <c r="B3520"/>
      <c r="C3520"/>
      <c r="D3520"/>
      <c r="E3520"/>
      <c r="F3520"/>
      <c r="G3520"/>
      <c r="H3520"/>
      <c r="R3520"/>
      <c r="S3520"/>
      <c r="T3520"/>
      <c r="U3520"/>
      <c r="V3520"/>
      <c r="W3520"/>
      <c r="X3520"/>
      <c r="Y3520"/>
    </row>
    <row r="3521" spans="2:25">
      <c r="B3521"/>
      <c r="C3521"/>
      <c r="D3521"/>
      <c r="E3521"/>
      <c r="F3521"/>
      <c r="G3521"/>
      <c r="H3521"/>
      <c r="R3521"/>
      <c r="S3521"/>
      <c r="T3521"/>
      <c r="U3521"/>
      <c r="V3521"/>
      <c r="W3521"/>
      <c r="X3521"/>
      <c r="Y3521"/>
    </row>
    <row r="3522" spans="2:25">
      <c r="B3522"/>
      <c r="C3522"/>
      <c r="D3522"/>
      <c r="E3522"/>
      <c r="F3522"/>
      <c r="G3522"/>
      <c r="H3522"/>
      <c r="R3522"/>
      <c r="S3522"/>
      <c r="T3522"/>
      <c r="U3522"/>
      <c r="V3522"/>
      <c r="W3522"/>
      <c r="X3522"/>
      <c r="Y3522"/>
    </row>
    <row r="3523" spans="2:25">
      <c r="B3523"/>
      <c r="C3523"/>
      <c r="D3523"/>
      <c r="E3523"/>
      <c r="F3523"/>
      <c r="G3523"/>
      <c r="H3523"/>
      <c r="R3523"/>
      <c r="S3523"/>
      <c r="T3523"/>
      <c r="U3523"/>
      <c r="V3523"/>
      <c r="W3523"/>
      <c r="X3523"/>
      <c r="Y3523"/>
    </row>
    <row r="3524" spans="2:25">
      <c r="B3524"/>
      <c r="C3524"/>
      <c r="D3524"/>
      <c r="E3524"/>
      <c r="F3524"/>
      <c r="G3524"/>
      <c r="H3524"/>
      <c r="R3524"/>
      <c r="S3524"/>
      <c r="T3524"/>
      <c r="U3524"/>
      <c r="V3524"/>
      <c r="W3524"/>
      <c r="X3524"/>
      <c r="Y3524"/>
    </row>
    <row r="3525" spans="2:25">
      <c r="B3525"/>
      <c r="C3525"/>
      <c r="D3525"/>
      <c r="E3525"/>
      <c r="F3525"/>
      <c r="G3525"/>
      <c r="H3525"/>
      <c r="R3525"/>
      <c r="S3525"/>
      <c r="T3525"/>
      <c r="U3525"/>
      <c r="V3525"/>
      <c r="W3525"/>
      <c r="X3525"/>
      <c r="Y3525"/>
    </row>
    <row r="3526" spans="2:25">
      <c r="B3526"/>
      <c r="C3526"/>
      <c r="D3526"/>
      <c r="E3526"/>
      <c r="F3526"/>
      <c r="G3526"/>
      <c r="H3526"/>
      <c r="R3526"/>
      <c r="S3526"/>
      <c r="T3526"/>
      <c r="U3526"/>
      <c r="V3526"/>
      <c r="W3526"/>
      <c r="X3526"/>
      <c r="Y3526"/>
    </row>
    <row r="3527" spans="2:25">
      <c r="B3527"/>
      <c r="C3527"/>
      <c r="D3527"/>
      <c r="E3527"/>
      <c r="F3527"/>
      <c r="G3527"/>
      <c r="H3527"/>
      <c r="R3527"/>
      <c r="S3527"/>
      <c r="T3527"/>
      <c r="U3527"/>
      <c r="V3527"/>
      <c r="W3527"/>
      <c r="X3527"/>
      <c r="Y3527"/>
    </row>
    <row r="3528" spans="2:25">
      <c r="B3528"/>
      <c r="C3528"/>
      <c r="D3528"/>
      <c r="E3528"/>
      <c r="F3528"/>
      <c r="G3528"/>
      <c r="H3528"/>
      <c r="R3528"/>
      <c r="S3528"/>
      <c r="T3528"/>
      <c r="U3528"/>
      <c r="V3528"/>
      <c r="W3528"/>
      <c r="X3528"/>
      <c r="Y3528"/>
    </row>
    <row r="3529" spans="2:25">
      <c r="B3529"/>
      <c r="C3529"/>
      <c r="D3529"/>
      <c r="E3529"/>
      <c r="F3529"/>
      <c r="G3529"/>
      <c r="H3529"/>
      <c r="R3529"/>
      <c r="S3529"/>
      <c r="T3529"/>
      <c r="U3529"/>
      <c r="V3529"/>
      <c r="W3529"/>
      <c r="X3529"/>
      <c r="Y3529"/>
    </row>
    <row r="3530" spans="2:25">
      <c r="B3530"/>
      <c r="C3530"/>
      <c r="D3530"/>
      <c r="E3530"/>
      <c r="F3530"/>
      <c r="G3530"/>
      <c r="H3530"/>
      <c r="R3530"/>
      <c r="S3530"/>
      <c r="T3530"/>
      <c r="U3530"/>
      <c r="V3530"/>
      <c r="W3530"/>
      <c r="X3530"/>
      <c r="Y3530"/>
    </row>
    <row r="3531" spans="2:25">
      <c r="B3531"/>
      <c r="C3531"/>
      <c r="D3531"/>
      <c r="E3531"/>
      <c r="F3531"/>
      <c r="G3531"/>
      <c r="H3531"/>
      <c r="R3531"/>
      <c r="S3531"/>
      <c r="T3531"/>
      <c r="U3531"/>
      <c r="V3531"/>
      <c r="W3531"/>
      <c r="X3531"/>
      <c r="Y3531"/>
    </row>
    <row r="3532" spans="2:25">
      <c r="B3532"/>
      <c r="C3532"/>
      <c r="D3532"/>
      <c r="E3532"/>
      <c r="F3532"/>
      <c r="G3532"/>
      <c r="H3532"/>
      <c r="R3532"/>
      <c r="S3532"/>
      <c r="T3532"/>
      <c r="U3532"/>
      <c r="V3532"/>
      <c r="W3532"/>
      <c r="X3532"/>
      <c r="Y3532"/>
    </row>
    <row r="3533" spans="2:25">
      <c r="B3533"/>
      <c r="C3533"/>
      <c r="D3533"/>
      <c r="E3533"/>
      <c r="F3533"/>
      <c r="G3533"/>
      <c r="H3533"/>
      <c r="R3533"/>
      <c r="S3533"/>
      <c r="T3533"/>
      <c r="U3533"/>
      <c r="V3533"/>
      <c r="W3533"/>
      <c r="X3533"/>
      <c r="Y3533"/>
    </row>
    <row r="3534" spans="2:25">
      <c r="B3534"/>
      <c r="C3534"/>
      <c r="D3534"/>
      <c r="E3534"/>
      <c r="F3534"/>
      <c r="G3534"/>
      <c r="H3534"/>
      <c r="R3534"/>
      <c r="S3534"/>
      <c r="T3534"/>
      <c r="U3534"/>
      <c r="V3534"/>
      <c r="W3534"/>
      <c r="X3534"/>
      <c r="Y3534"/>
    </row>
    <row r="3535" spans="2:25">
      <c r="B3535"/>
      <c r="C3535"/>
      <c r="D3535"/>
      <c r="E3535"/>
      <c r="F3535"/>
      <c r="G3535"/>
      <c r="H3535"/>
      <c r="R3535"/>
      <c r="S3535"/>
      <c r="T3535"/>
      <c r="U3535"/>
      <c r="V3535"/>
      <c r="W3535"/>
      <c r="X3535"/>
      <c r="Y3535"/>
    </row>
    <row r="3536" spans="2:25">
      <c r="B3536"/>
      <c r="C3536"/>
      <c r="D3536"/>
      <c r="E3536"/>
      <c r="F3536"/>
      <c r="G3536"/>
      <c r="H3536"/>
      <c r="R3536"/>
      <c r="S3536"/>
      <c r="T3536"/>
      <c r="U3536"/>
      <c r="V3536"/>
      <c r="W3536"/>
      <c r="X3536"/>
      <c r="Y3536"/>
    </row>
    <row r="3537" spans="2:25">
      <c r="B3537"/>
      <c r="C3537"/>
      <c r="D3537"/>
      <c r="E3537"/>
      <c r="F3537"/>
      <c r="G3537"/>
      <c r="H3537"/>
      <c r="R3537"/>
      <c r="S3537"/>
      <c r="T3537"/>
      <c r="U3537"/>
      <c r="V3537"/>
      <c r="W3537"/>
      <c r="X3537"/>
      <c r="Y3537"/>
    </row>
    <row r="3538" spans="2:25">
      <c r="B3538"/>
      <c r="C3538"/>
      <c r="D3538"/>
      <c r="E3538"/>
      <c r="F3538"/>
      <c r="G3538"/>
      <c r="H3538"/>
      <c r="R3538"/>
      <c r="S3538"/>
      <c r="T3538"/>
      <c r="U3538"/>
      <c r="V3538"/>
      <c r="W3538"/>
      <c r="X3538"/>
      <c r="Y3538"/>
    </row>
    <row r="3539" spans="2:25">
      <c r="B3539"/>
      <c r="C3539"/>
      <c r="D3539"/>
      <c r="E3539"/>
      <c r="F3539"/>
      <c r="G3539"/>
      <c r="H3539"/>
      <c r="R3539"/>
      <c r="S3539"/>
      <c r="T3539"/>
      <c r="U3539"/>
      <c r="V3539"/>
      <c r="W3539"/>
      <c r="X3539"/>
      <c r="Y3539"/>
    </row>
    <row r="3540" spans="2:25">
      <c r="B3540"/>
      <c r="C3540"/>
      <c r="D3540"/>
      <c r="E3540"/>
      <c r="F3540"/>
      <c r="G3540"/>
      <c r="H3540"/>
      <c r="R3540"/>
      <c r="S3540"/>
      <c r="T3540"/>
      <c r="U3540"/>
      <c r="V3540"/>
      <c r="W3540"/>
      <c r="X3540"/>
      <c r="Y3540"/>
    </row>
    <row r="3541" spans="2:25">
      <c r="B3541"/>
      <c r="C3541"/>
      <c r="D3541"/>
      <c r="E3541"/>
      <c r="F3541"/>
      <c r="G3541"/>
      <c r="H3541"/>
      <c r="R3541"/>
      <c r="S3541"/>
      <c r="T3541"/>
      <c r="U3541"/>
      <c r="V3541"/>
      <c r="W3541"/>
      <c r="X3541"/>
      <c r="Y3541"/>
    </row>
    <row r="3542" spans="2:25">
      <c r="B3542"/>
      <c r="C3542"/>
      <c r="D3542"/>
      <c r="E3542"/>
      <c r="F3542"/>
      <c r="G3542"/>
      <c r="H3542"/>
      <c r="R3542"/>
      <c r="S3542"/>
      <c r="T3542"/>
      <c r="U3542"/>
      <c r="V3542"/>
      <c r="W3542"/>
      <c r="X3542"/>
      <c r="Y3542"/>
    </row>
    <row r="3543" spans="2:25">
      <c r="B3543"/>
      <c r="C3543"/>
      <c r="D3543"/>
      <c r="E3543"/>
      <c r="F3543"/>
      <c r="G3543"/>
      <c r="H3543"/>
      <c r="R3543"/>
      <c r="S3543"/>
      <c r="T3543"/>
      <c r="U3543"/>
      <c r="V3543"/>
      <c r="W3543"/>
      <c r="X3543"/>
      <c r="Y3543"/>
    </row>
    <row r="3544" spans="2:25">
      <c r="B3544"/>
      <c r="C3544"/>
      <c r="D3544"/>
      <c r="E3544"/>
      <c r="F3544"/>
      <c r="G3544"/>
      <c r="H3544"/>
      <c r="R3544"/>
      <c r="S3544"/>
      <c r="T3544"/>
      <c r="U3544"/>
      <c r="V3544"/>
      <c r="W3544"/>
      <c r="X3544"/>
      <c r="Y3544"/>
    </row>
    <row r="3545" spans="2:25">
      <c r="B3545"/>
      <c r="C3545"/>
      <c r="D3545"/>
      <c r="E3545"/>
      <c r="F3545"/>
      <c r="G3545"/>
      <c r="H3545"/>
      <c r="R3545"/>
      <c r="S3545"/>
      <c r="T3545"/>
      <c r="U3545"/>
      <c r="V3545"/>
      <c r="W3545"/>
      <c r="X3545"/>
      <c r="Y3545"/>
    </row>
    <row r="3546" spans="2:25">
      <c r="B3546"/>
      <c r="C3546"/>
      <c r="D3546"/>
      <c r="E3546"/>
      <c r="F3546"/>
      <c r="G3546"/>
      <c r="H3546"/>
      <c r="R3546"/>
      <c r="S3546"/>
      <c r="T3546"/>
      <c r="U3546"/>
      <c r="V3546"/>
      <c r="W3546"/>
      <c r="X3546"/>
      <c r="Y3546"/>
    </row>
    <row r="3547" spans="2:25">
      <c r="B3547"/>
      <c r="C3547"/>
      <c r="D3547"/>
      <c r="E3547"/>
      <c r="F3547"/>
      <c r="G3547"/>
      <c r="H3547"/>
      <c r="R3547"/>
      <c r="S3547"/>
      <c r="T3547"/>
      <c r="U3547"/>
      <c r="V3547"/>
      <c r="W3547"/>
      <c r="X3547"/>
      <c r="Y3547"/>
    </row>
    <row r="3548" spans="2:25">
      <c r="B3548"/>
      <c r="C3548"/>
      <c r="D3548"/>
      <c r="E3548"/>
      <c r="F3548"/>
      <c r="G3548"/>
      <c r="H3548"/>
      <c r="R3548"/>
      <c r="S3548"/>
      <c r="T3548"/>
      <c r="U3548"/>
      <c r="V3548"/>
      <c r="W3548"/>
      <c r="X3548"/>
      <c r="Y3548"/>
    </row>
    <row r="3549" spans="2:25">
      <c r="B3549"/>
      <c r="C3549"/>
      <c r="D3549"/>
      <c r="E3549"/>
      <c r="F3549"/>
      <c r="G3549"/>
      <c r="H3549"/>
      <c r="R3549"/>
      <c r="S3549"/>
      <c r="T3549"/>
      <c r="U3549"/>
      <c r="V3549"/>
      <c r="W3549"/>
      <c r="X3549"/>
      <c r="Y3549"/>
    </row>
    <row r="3550" spans="2:25">
      <c r="B3550"/>
      <c r="C3550"/>
      <c r="D3550"/>
      <c r="E3550"/>
      <c r="F3550"/>
      <c r="G3550"/>
      <c r="H3550"/>
      <c r="R3550"/>
      <c r="S3550"/>
      <c r="T3550"/>
      <c r="U3550"/>
      <c r="V3550"/>
      <c r="W3550"/>
      <c r="X3550"/>
      <c r="Y3550"/>
    </row>
    <row r="3551" spans="2:25">
      <c r="B3551"/>
      <c r="C3551"/>
      <c r="D3551"/>
      <c r="E3551"/>
      <c r="F3551"/>
      <c r="G3551"/>
      <c r="H3551"/>
      <c r="R3551"/>
      <c r="S3551"/>
      <c r="T3551"/>
      <c r="U3551"/>
      <c r="V3551"/>
      <c r="W3551"/>
      <c r="X3551"/>
      <c r="Y3551"/>
    </row>
    <row r="3552" spans="2:25">
      <c r="B3552"/>
      <c r="C3552"/>
      <c r="D3552"/>
      <c r="E3552"/>
      <c r="F3552"/>
      <c r="G3552"/>
      <c r="H3552"/>
      <c r="R3552"/>
      <c r="S3552"/>
      <c r="T3552"/>
      <c r="U3552"/>
      <c r="V3552"/>
      <c r="W3552"/>
      <c r="X3552"/>
      <c r="Y3552"/>
    </row>
    <row r="3553" spans="2:25">
      <c r="B3553"/>
      <c r="C3553"/>
      <c r="D3553"/>
      <c r="E3553"/>
      <c r="F3553"/>
      <c r="G3553"/>
      <c r="H3553"/>
      <c r="R3553"/>
      <c r="S3553"/>
      <c r="T3553"/>
      <c r="U3553"/>
      <c r="V3553"/>
      <c r="W3553"/>
      <c r="X3553"/>
      <c r="Y3553"/>
    </row>
    <row r="3554" spans="2:25">
      <c r="B3554"/>
      <c r="C3554"/>
      <c r="D3554"/>
      <c r="E3554"/>
      <c r="F3554"/>
      <c r="G3554"/>
      <c r="H3554"/>
      <c r="R3554"/>
      <c r="S3554"/>
      <c r="T3554"/>
      <c r="U3554"/>
      <c r="V3554"/>
      <c r="W3554"/>
      <c r="X3554"/>
      <c r="Y3554"/>
    </row>
    <row r="3555" spans="2:25">
      <c r="B3555"/>
      <c r="C3555"/>
      <c r="D3555"/>
      <c r="E3555"/>
      <c r="F3555"/>
      <c r="G3555"/>
      <c r="H3555"/>
      <c r="R3555"/>
      <c r="S3555"/>
      <c r="T3555"/>
      <c r="U3555"/>
      <c r="V3555"/>
      <c r="W3555"/>
      <c r="X3555"/>
      <c r="Y3555"/>
    </row>
    <row r="3556" spans="2:25">
      <c r="B3556"/>
      <c r="C3556"/>
      <c r="D3556"/>
      <c r="E3556"/>
      <c r="F3556"/>
      <c r="G3556"/>
      <c r="H3556"/>
      <c r="R3556"/>
      <c r="S3556"/>
      <c r="T3556"/>
      <c r="U3556"/>
      <c r="V3556"/>
      <c r="W3556"/>
      <c r="X3556"/>
      <c r="Y3556"/>
    </row>
    <row r="3557" spans="2:25">
      <c r="B3557"/>
      <c r="C3557"/>
      <c r="D3557"/>
      <c r="E3557"/>
      <c r="F3557"/>
      <c r="G3557"/>
      <c r="H3557"/>
      <c r="R3557"/>
      <c r="S3557"/>
      <c r="T3557"/>
      <c r="U3557"/>
      <c r="V3557"/>
      <c r="W3557"/>
      <c r="X3557"/>
      <c r="Y3557"/>
    </row>
    <row r="3558" spans="2:25">
      <c r="B3558"/>
      <c r="C3558"/>
      <c r="D3558"/>
      <c r="E3558"/>
      <c r="F3558"/>
      <c r="G3558"/>
      <c r="H3558"/>
      <c r="R3558"/>
      <c r="S3558"/>
      <c r="T3558"/>
      <c r="U3558"/>
      <c r="V3558"/>
      <c r="W3558"/>
      <c r="X3558"/>
      <c r="Y3558"/>
    </row>
    <row r="3559" spans="2:25">
      <c r="B3559"/>
      <c r="C3559"/>
      <c r="D3559"/>
      <c r="E3559"/>
      <c r="F3559"/>
      <c r="G3559"/>
      <c r="H3559"/>
      <c r="R3559"/>
      <c r="S3559"/>
      <c r="T3559"/>
      <c r="U3559"/>
      <c r="V3559"/>
      <c r="W3559"/>
      <c r="X3559"/>
      <c r="Y3559"/>
    </row>
    <row r="3560" spans="2:25">
      <c r="B3560"/>
      <c r="C3560"/>
      <c r="D3560"/>
      <c r="E3560"/>
      <c r="F3560"/>
      <c r="G3560"/>
      <c r="H3560"/>
      <c r="R3560"/>
      <c r="S3560"/>
      <c r="T3560"/>
      <c r="U3560"/>
      <c r="V3560"/>
      <c r="W3560"/>
      <c r="X3560"/>
      <c r="Y3560"/>
    </row>
    <row r="3561" spans="2:25">
      <c r="B3561"/>
      <c r="C3561"/>
      <c r="D3561"/>
      <c r="E3561"/>
      <c r="F3561"/>
      <c r="G3561"/>
      <c r="H3561"/>
      <c r="R3561"/>
      <c r="S3561"/>
      <c r="T3561"/>
      <c r="U3561"/>
      <c r="V3561"/>
      <c r="W3561"/>
      <c r="X3561"/>
      <c r="Y3561"/>
    </row>
    <row r="3562" spans="2:25">
      <c r="B3562"/>
      <c r="C3562"/>
      <c r="D3562"/>
      <c r="E3562"/>
      <c r="F3562"/>
      <c r="G3562"/>
      <c r="H3562"/>
      <c r="R3562"/>
      <c r="S3562"/>
      <c r="T3562"/>
      <c r="U3562"/>
      <c r="V3562"/>
      <c r="W3562"/>
      <c r="X3562"/>
      <c r="Y3562"/>
    </row>
    <row r="3563" spans="2:25">
      <c r="B3563"/>
      <c r="C3563"/>
      <c r="D3563"/>
      <c r="E3563"/>
      <c r="F3563"/>
      <c r="G3563"/>
      <c r="H3563"/>
      <c r="R3563"/>
      <c r="S3563"/>
      <c r="T3563"/>
      <c r="U3563"/>
      <c r="V3563"/>
      <c r="W3563"/>
      <c r="X3563"/>
      <c r="Y3563"/>
    </row>
    <row r="3564" spans="2:25">
      <c r="B3564"/>
      <c r="C3564"/>
      <c r="D3564"/>
      <c r="E3564"/>
      <c r="F3564"/>
      <c r="G3564"/>
      <c r="H3564"/>
      <c r="R3564"/>
      <c r="S3564"/>
      <c r="T3564"/>
      <c r="U3564"/>
      <c r="V3564"/>
      <c r="W3564"/>
      <c r="X3564"/>
      <c r="Y3564"/>
    </row>
    <row r="3565" spans="2:25">
      <c r="B3565"/>
      <c r="C3565"/>
      <c r="D3565"/>
      <c r="E3565"/>
      <c r="F3565"/>
      <c r="G3565"/>
      <c r="H3565"/>
      <c r="R3565"/>
      <c r="S3565"/>
      <c r="T3565"/>
      <c r="U3565"/>
      <c r="V3565"/>
      <c r="W3565"/>
      <c r="X3565"/>
      <c r="Y3565"/>
    </row>
    <row r="3566" spans="2:25">
      <c r="B3566"/>
      <c r="C3566"/>
      <c r="D3566"/>
      <c r="E3566"/>
      <c r="F3566"/>
      <c r="G3566"/>
      <c r="H3566"/>
      <c r="R3566"/>
      <c r="S3566"/>
      <c r="T3566"/>
      <c r="U3566"/>
      <c r="V3566"/>
      <c r="W3566"/>
      <c r="X3566"/>
      <c r="Y3566"/>
    </row>
    <row r="3567" spans="2:25">
      <c r="B3567"/>
      <c r="C3567"/>
      <c r="D3567"/>
      <c r="E3567"/>
      <c r="F3567"/>
      <c r="G3567"/>
      <c r="H3567"/>
      <c r="R3567"/>
      <c r="S3567"/>
      <c r="T3567"/>
      <c r="U3567"/>
      <c r="V3567"/>
      <c r="W3567"/>
      <c r="X3567"/>
      <c r="Y3567"/>
    </row>
    <row r="3568" spans="2:25">
      <c r="B3568"/>
      <c r="C3568"/>
      <c r="D3568"/>
      <c r="E3568"/>
      <c r="F3568"/>
      <c r="G3568"/>
      <c r="H3568"/>
      <c r="R3568"/>
      <c r="S3568"/>
      <c r="T3568"/>
      <c r="U3568"/>
      <c r="V3568"/>
      <c r="W3568"/>
      <c r="X3568"/>
      <c r="Y3568"/>
    </row>
    <row r="3569" spans="2:25">
      <c r="B3569"/>
      <c r="C3569"/>
      <c r="D3569"/>
      <c r="E3569"/>
      <c r="F3569"/>
      <c r="G3569"/>
      <c r="H3569"/>
      <c r="R3569"/>
      <c r="S3569"/>
      <c r="T3569"/>
      <c r="U3569"/>
      <c r="V3569"/>
      <c r="W3569"/>
      <c r="X3569"/>
      <c r="Y3569"/>
    </row>
    <row r="3570" spans="2:25">
      <c r="B3570"/>
      <c r="C3570"/>
      <c r="D3570"/>
      <c r="E3570"/>
      <c r="F3570"/>
      <c r="G3570"/>
      <c r="H3570"/>
      <c r="R3570"/>
      <c r="S3570"/>
      <c r="T3570"/>
      <c r="U3570"/>
      <c r="V3570"/>
      <c r="W3570"/>
      <c r="X3570"/>
      <c r="Y3570"/>
    </row>
    <row r="3571" spans="2:25">
      <c r="B3571"/>
      <c r="C3571"/>
      <c r="D3571"/>
      <c r="E3571"/>
      <c r="F3571"/>
      <c r="G3571"/>
      <c r="H3571"/>
      <c r="R3571"/>
      <c r="S3571"/>
      <c r="T3571"/>
      <c r="U3571"/>
      <c r="V3571"/>
      <c r="W3571"/>
      <c r="X3571"/>
      <c r="Y3571"/>
    </row>
    <row r="3572" spans="2:25">
      <c r="B3572"/>
      <c r="C3572"/>
      <c r="D3572"/>
      <c r="E3572"/>
      <c r="F3572"/>
      <c r="G3572"/>
      <c r="H3572"/>
      <c r="R3572"/>
      <c r="S3572"/>
      <c r="T3572"/>
      <c r="U3572"/>
      <c r="V3572"/>
      <c r="W3572"/>
      <c r="X3572"/>
      <c r="Y3572"/>
    </row>
    <row r="3573" spans="2:25">
      <c r="B3573"/>
      <c r="C3573"/>
      <c r="D3573"/>
      <c r="E3573"/>
      <c r="F3573"/>
      <c r="G3573"/>
      <c r="H3573"/>
      <c r="R3573"/>
      <c r="S3573"/>
      <c r="T3573"/>
      <c r="U3573"/>
      <c r="V3573"/>
      <c r="W3573"/>
      <c r="X3573"/>
      <c r="Y3573"/>
    </row>
    <row r="3574" spans="2:25">
      <c r="B3574"/>
      <c r="C3574"/>
      <c r="D3574"/>
      <c r="E3574"/>
      <c r="F3574"/>
      <c r="G3574"/>
      <c r="H3574"/>
      <c r="R3574"/>
      <c r="S3574"/>
      <c r="T3574"/>
      <c r="U3574"/>
      <c r="V3574"/>
      <c r="W3574"/>
      <c r="X3574"/>
      <c r="Y3574"/>
    </row>
    <row r="3575" spans="2:25">
      <c r="B3575"/>
      <c r="C3575"/>
      <c r="D3575"/>
      <c r="E3575"/>
      <c r="F3575"/>
      <c r="G3575"/>
      <c r="H3575"/>
      <c r="R3575"/>
      <c r="S3575"/>
      <c r="T3575"/>
      <c r="U3575"/>
      <c r="V3575"/>
      <c r="W3575"/>
      <c r="X3575"/>
      <c r="Y3575"/>
    </row>
    <row r="3576" spans="2:25">
      <c r="B3576"/>
      <c r="C3576"/>
      <c r="D3576"/>
      <c r="E3576"/>
      <c r="F3576"/>
      <c r="G3576"/>
      <c r="H3576"/>
      <c r="R3576"/>
      <c r="S3576"/>
      <c r="T3576"/>
      <c r="U3576"/>
      <c r="V3576"/>
      <c r="W3576"/>
      <c r="X3576"/>
      <c r="Y3576"/>
    </row>
    <row r="3577" spans="2:25">
      <c r="B3577"/>
      <c r="C3577"/>
      <c r="D3577"/>
      <c r="E3577"/>
      <c r="F3577"/>
      <c r="G3577"/>
      <c r="H3577"/>
      <c r="R3577"/>
      <c r="S3577"/>
      <c r="T3577"/>
      <c r="U3577"/>
      <c r="V3577"/>
      <c r="W3577"/>
      <c r="X3577"/>
      <c r="Y3577"/>
    </row>
    <row r="3578" spans="2:25">
      <c r="B3578"/>
      <c r="C3578"/>
      <c r="D3578"/>
      <c r="E3578"/>
      <c r="F3578"/>
      <c r="G3578"/>
      <c r="H3578"/>
      <c r="R3578"/>
      <c r="S3578"/>
      <c r="T3578"/>
      <c r="U3578"/>
      <c r="V3578"/>
      <c r="W3578"/>
      <c r="X3578"/>
      <c r="Y3578"/>
    </row>
    <row r="3579" spans="2:25">
      <c r="B3579"/>
      <c r="C3579"/>
      <c r="D3579"/>
      <c r="E3579"/>
      <c r="F3579"/>
      <c r="G3579"/>
      <c r="H3579"/>
      <c r="R3579"/>
      <c r="S3579"/>
      <c r="T3579"/>
      <c r="U3579"/>
      <c r="V3579"/>
      <c r="W3579"/>
      <c r="X3579"/>
      <c r="Y3579"/>
    </row>
    <row r="3580" spans="2:25">
      <c r="B3580"/>
      <c r="C3580"/>
      <c r="D3580"/>
      <c r="E3580"/>
      <c r="F3580"/>
      <c r="G3580"/>
      <c r="H3580"/>
      <c r="R3580"/>
      <c r="S3580"/>
      <c r="T3580"/>
      <c r="U3580"/>
      <c r="V3580"/>
      <c r="W3580"/>
      <c r="X3580"/>
      <c r="Y3580"/>
    </row>
    <row r="3581" spans="2:25">
      <c r="B3581"/>
      <c r="C3581"/>
      <c r="D3581"/>
      <c r="E3581"/>
      <c r="F3581"/>
      <c r="G3581"/>
      <c r="H3581"/>
      <c r="R3581"/>
      <c r="S3581"/>
      <c r="T3581"/>
      <c r="U3581"/>
      <c r="V3581"/>
      <c r="W3581"/>
      <c r="X3581"/>
      <c r="Y3581"/>
    </row>
    <row r="3582" spans="2:25">
      <c r="B3582"/>
      <c r="C3582"/>
      <c r="D3582"/>
      <c r="E3582"/>
      <c r="F3582"/>
      <c r="G3582"/>
      <c r="H3582"/>
      <c r="R3582"/>
      <c r="S3582"/>
      <c r="T3582"/>
      <c r="U3582"/>
      <c r="V3582"/>
      <c r="W3582"/>
      <c r="X3582"/>
      <c r="Y3582"/>
    </row>
    <row r="3583" spans="2:25">
      <c r="B3583"/>
      <c r="C3583"/>
      <c r="D3583"/>
      <c r="E3583"/>
      <c r="F3583"/>
      <c r="G3583"/>
      <c r="H3583"/>
      <c r="R3583"/>
      <c r="S3583"/>
      <c r="T3583"/>
      <c r="U3583"/>
      <c r="V3583"/>
      <c r="W3583"/>
      <c r="X3583"/>
      <c r="Y3583"/>
    </row>
    <row r="3584" spans="2:25">
      <c r="B3584"/>
      <c r="C3584"/>
      <c r="D3584"/>
      <c r="E3584"/>
      <c r="F3584"/>
      <c r="G3584"/>
      <c r="H3584"/>
      <c r="R3584"/>
      <c r="S3584"/>
      <c r="T3584"/>
      <c r="U3584"/>
      <c r="V3584"/>
      <c r="W3584"/>
      <c r="X3584"/>
      <c r="Y3584"/>
    </row>
    <row r="3585" spans="2:25">
      <c r="B3585"/>
      <c r="C3585"/>
      <c r="D3585"/>
      <c r="E3585"/>
      <c r="F3585"/>
      <c r="G3585"/>
      <c r="H3585"/>
      <c r="R3585"/>
      <c r="S3585"/>
      <c r="T3585"/>
      <c r="U3585"/>
      <c r="V3585"/>
      <c r="W3585"/>
      <c r="X3585"/>
      <c r="Y3585"/>
    </row>
    <row r="3586" spans="2:25">
      <c r="B3586"/>
      <c r="C3586"/>
      <c r="D3586"/>
      <c r="E3586"/>
      <c r="F3586"/>
      <c r="G3586"/>
      <c r="H3586"/>
      <c r="R3586"/>
      <c r="S3586"/>
      <c r="T3586"/>
      <c r="U3586"/>
      <c r="V3586"/>
      <c r="W3586"/>
      <c r="X3586"/>
      <c r="Y3586"/>
    </row>
    <row r="3587" spans="2:25">
      <c r="B3587"/>
      <c r="C3587"/>
      <c r="D3587"/>
      <c r="E3587"/>
      <c r="F3587"/>
      <c r="G3587"/>
      <c r="H3587"/>
      <c r="R3587"/>
      <c r="S3587"/>
      <c r="T3587"/>
      <c r="U3587"/>
      <c r="V3587"/>
      <c r="W3587"/>
      <c r="X3587"/>
      <c r="Y3587"/>
    </row>
    <row r="3588" spans="2:25">
      <c r="B3588"/>
      <c r="C3588"/>
      <c r="D3588"/>
      <c r="E3588"/>
      <c r="F3588"/>
      <c r="G3588"/>
      <c r="H3588"/>
      <c r="R3588"/>
      <c r="S3588"/>
      <c r="T3588"/>
      <c r="U3588"/>
      <c r="V3588"/>
      <c r="W3588"/>
      <c r="X3588"/>
      <c r="Y3588"/>
    </row>
    <row r="3589" spans="2:25">
      <c r="B3589"/>
      <c r="C3589"/>
      <c r="D3589"/>
      <c r="E3589"/>
      <c r="F3589"/>
      <c r="G3589"/>
      <c r="H3589"/>
      <c r="R3589"/>
      <c r="S3589"/>
      <c r="T3589"/>
      <c r="U3589"/>
      <c r="V3589"/>
      <c r="W3589"/>
      <c r="X3589"/>
      <c r="Y3589"/>
    </row>
    <row r="3590" spans="2:25">
      <c r="B3590"/>
      <c r="C3590"/>
      <c r="D3590"/>
      <c r="E3590"/>
      <c r="F3590"/>
      <c r="G3590"/>
      <c r="H3590"/>
      <c r="R3590"/>
      <c r="S3590"/>
      <c r="T3590"/>
      <c r="U3590"/>
      <c r="V3590"/>
      <c r="W3590"/>
      <c r="X3590"/>
      <c r="Y3590"/>
    </row>
    <row r="3591" spans="2:25">
      <c r="B3591"/>
      <c r="C3591"/>
      <c r="D3591"/>
      <c r="E3591"/>
      <c r="F3591"/>
      <c r="G3591"/>
      <c r="H3591"/>
      <c r="R3591"/>
      <c r="S3591"/>
      <c r="T3591"/>
      <c r="U3591"/>
      <c r="V3591"/>
      <c r="W3591"/>
      <c r="X3591"/>
      <c r="Y3591"/>
    </row>
    <row r="3592" spans="2:25">
      <c r="B3592"/>
      <c r="C3592"/>
      <c r="D3592"/>
      <c r="E3592"/>
      <c r="F3592"/>
      <c r="G3592"/>
      <c r="H3592"/>
      <c r="R3592"/>
      <c r="S3592"/>
      <c r="T3592"/>
      <c r="U3592"/>
      <c r="V3592"/>
      <c r="W3592"/>
      <c r="X3592"/>
      <c r="Y3592"/>
    </row>
    <row r="3593" spans="2:25">
      <c r="B3593"/>
      <c r="C3593"/>
      <c r="D3593"/>
      <c r="E3593"/>
      <c r="F3593"/>
      <c r="G3593"/>
      <c r="H3593"/>
      <c r="R3593"/>
      <c r="S3593"/>
      <c r="T3593"/>
      <c r="U3593"/>
      <c r="V3593"/>
      <c r="W3593"/>
      <c r="X3593"/>
      <c r="Y3593"/>
    </row>
    <row r="3594" spans="2:25">
      <c r="B3594"/>
      <c r="C3594"/>
      <c r="D3594"/>
      <c r="E3594"/>
      <c r="F3594"/>
      <c r="G3594"/>
      <c r="H3594"/>
      <c r="R3594"/>
      <c r="S3594"/>
      <c r="T3594"/>
      <c r="U3594"/>
      <c r="V3594"/>
      <c r="W3594"/>
      <c r="X3594"/>
      <c r="Y3594"/>
    </row>
    <row r="3595" spans="2:25">
      <c r="B3595"/>
      <c r="C3595"/>
      <c r="D3595"/>
      <c r="E3595"/>
      <c r="F3595"/>
      <c r="G3595"/>
      <c r="H3595"/>
      <c r="R3595"/>
      <c r="S3595"/>
      <c r="T3595"/>
      <c r="U3595"/>
      <c r="V3595"/>
      <c r="W3595"/>
      <c r="X3595"/>
      <c r="Y3595"/>
    </row>
    <row r="3596" spans="2:25">
      <c r="B3596"/>
      <c r="C3596"/>
      <c r="D3596"/>
      <c r="E3596"/>
      <c r="F3596"/>
      <c r="G3596"/>
      <c r="H3596"/>
      <c r="R3596"/>
      <c r="S3596"/>
      <c r="T3596"/>
      <c r="U3596"/>
      <c r="V3596"/>
      <c r="W3596"/>
      <c r="X3596"/>
      <c r="Y3596"/>
    </row>
    <row r="3597" spans="2:25">
      <c r="B3597"/>
      <c r="C3597"/>
      <c r="D3597"/>
      <c r="E3597"/>
      <c r="F3597"/>
      <c r="G3597"/>
      <c r="H3597"/>
      <c r="R3597"/>
      <c r="S3597"/>
      <c r="T3597"/>
      <c r="U3597"/>
      <c r="V3597"/>
      <c r="W3597"/>
      <c r="X3597"/>
      <c r="Y3597"/>
    </row>
    <row r="3598" spans="2:25">
      <c r="B3598"/>
      <c r="C3598"/>
      <c r="D3598"/>
      <c r="E3598"/>
      <c r="F3598"/>
      <c r="G3598"/>
      <c r="H3598"/>
      <c r="R3598"/>
      <c r="S3598"/>
      <c r="T3598"/>
      <c r="U3598"/>
      <c r="V3598"/>
      <c r="W3598"/>
      <c r="X3598"/>
      <c r="Y3598"/>
    </row>
    <row r="3599" spans="2:25">
      <c r="B3599"/>
      <c r="C3599"/>
      <c r="D3599"/>
      <c r="E3599"/>
      <c r="F3599"/>
      <c r="G3599"/>
      <c r="H3599"/>
      <c r="R3599"/>
      <c r="S3599"/>
      <c r="T3599"/>
      <c r="U3599"/>
      <c r="V3599"/>
      <c r="W3599"/>
      <c r="X3599"/>
      <c r="Y3599"/>
    </row>
    <row r="3600" spans="2:25">
      <c r="B3600"/>
      <c r="C3600"/>
      <c r="D3600"/>
      <c r="E3600"/>
      <c r="F3600"/>
      <c r="G3600"/>
      <c r="H3600"/>
      <c r="R3600"/>
      <c r="S3600"/>
      <c r="T3600"/>
      <c r="U3600"/>
      <c r="V3600"/>
      <c r="W3600"/>
      <c r="X3600"/>
      <c r="Y3600"/>
    </row>
    <row r="3601" spans="2:25">
      <c r="B3601"/>
      <c r="C3601"/>
      <c r="D3601"/>
      <c r="E3601"/>
      <c r="F3601"/>
      <c r="G3601"/>
      <c r="H3601"/>
      <c r="R3601"/>
      <c r="S3601"/>
      <c r="T3601"/>
      <c r="U3601"/>
      <c r="V3601"/>
      <c r="W3601"/>
      <c r="X3601"/>
      <c r="Y3601"/>
    </row>
    <row r="3602" spans="2:25">
      <c r="B3602"/>
      <c r="C3602"/>
      <c r="D3602"/>
      <c r="E3602"/>
      <c r="F3602"/>
      <c r="G3602"/>
      <c r="H3602"/>
      <c r="R3602"/>
      <c r="S3602"/>
      <c r="T3602"/>
      <c r="U3602"/>
      <c r="V3602"/>
      <c r="W3602"/>
      <c r="X3602"/>
      <c r="Y3602"/>
    </row>
    <row r="3603" spans="2:25">
      <c r="B3603"/>
      <c r="C3603"/>
      <c r="D3603"/>
      <c r="E3603"/>
      <c r="F3603"/>
      <c r="G3603"/>
      <c r="H3603"/>
      <c r="R3603"/>
      <c r="S3603"/>
      <c r="T3603"/>
      <c r="U3603"/>
      <c r="V3603"/>
      <c r="W3603"/>
      <c r="X3603"/>
      <c r="Y3603"/>
    </row>
    <row r="3604" spans="2:25">
      <c r="B3604"/>
      <c r="C3604"/>
      <c r="D3604"/>
      <c r="E3604"/>
      <c r="F3604"/>
      <c r="G3604"/>
      <c r="H3604"/>
      <c r="R3604"/>
      <c r="S3604"/>
      <c r="T3604"/>
      <c r="U3604"/>
      <c r="V3604"/>
      <c r="W3604"/>
      <c r="X3604"/>
      <c r="Y3604"/>
    </row>
    <row r="3605" spans="2:25">
      <c r="B3605"/>
      <c r="C3605"/>
      <c r="D3605"/>
      <c r="E3605"/>
      <c r="F3605"/>
      <c r="G3605"/>
      <c r="H3605"/>
      <c r="R3605"/>
      <c r="S3605"/>
      <c r="T3605"/>
      <c r="U3605"/>
      <c r="V3605"/>
      <c r="W3605"/>
      <c r="X3605"/>
      <c r="Y3605"/>
    </row>
    <row r="3606" spans="2:25">
      <c r="B3606"/>
      <c r="C3606"/>
      <c r="D3606"/>
      <c r="E3606"/>
      <c r="F3606"/>
      <c r="G3606"/>
      <c r="H3606"/>
      <c r="R3606"/>
      <c r="S3606"/>
      <c r="T3606"/>
      <c r="U3606"/>
      <c r="V3606"/>
      <c r="W3606"/>
      <c r="X3606"/>
      <c r="Y3606"/>
    </row>
    <row r="3607" spans="2:25">
      <c r="B3607"/>
      <c r="C3607"/>
      <c r="D3607"/>
      <c r="E3607"/>
      <c r="F3607"/>
      <c r="G3607"/>
      <c r="H3607"/>
      <c r="R3607"/>
      <c r="S3607"/>
      <c r="T3607"/>
      <c r="U3607"/>
      <c r="V3607"/>
      <c r="W3607"/>
      <c r="X3607"/>
      <c r="Y3607"/>
    </row>
    <row r="3608" spans="2:25">
      <c r="B3608"/>
      <c r="C3608"/>
      <c r="D3608"/>
      <c r="E3608"/>
      <c r="F3608"/>
      <c r="G3608"/>
      <c r="H3608"/>
      <c r="R3608"/>
      <c r="S3608"/>
      <c r="T3608"/>
      <c r="U3608"/>
      <c r="V3608"/>
      <c r="W3608"/>
      <c r="X3608"/>
      <c r="Y3608"/>
    </row>
    <row r="3609" spans="2:25">
      <c r="B3609"/>
      <c r="C3609"/>
      <c r="D3609"/>
      <c r="E3609"/>
      <c r="F3609"/>
      <c r="G3609"/>
      <c r="H3609"/>
      <c r="R3609"/>
      <c r="S3609"/>
      <c r="T3609"/>
      <c r="U3609"/>
      <c r="V3609"/>
      <c r="W3609"/>
      <c r="X3609"/>
      <c r="Y3609"/>
    </row>
    <row r="3610" spans="2:25">
      <c r="B3610"/>
      <c r="C3610"/>
      <c r="D3610"/>
      <c r="E3610"/>
      <c r="F3610"/>
      <c r="G3610"/>
      <c r="H3610"/>
      <c r="R3610"/>
      <c r="S3610"/>
      <c r="T3610"/>
      <c r="U3610"/>
      <c r="V3610"/>
      <c r="W3610"/>
      <c r="X3610"/>
      <c r="Y3610"/>
    </row>
    <row r="3611" spans="2:25">
      <c r="B3611"/>
      <c r="C3611"/>
      <c r="D3611"/>
      <c r="E3611"/>
      <c r="F3611"/>
      <c r="G3611"/>
      <c r="H3611"/>
      <c r="R3611"/>
      <c r="S3611"/>
      <c r="T3611"/>
      <c r="U3611"/>
      <c r="V3611"/>
      <c r="W3611"/>
      <c r="X3611"/>
      <c r="Y3611"/>
    </row>
    <row r="3612" spans="2:25">
      <c r="B3612"/>
      <c r="C3612"/>
      <c r="D3612"/>
      <c r="E3612"/>
      <c r="F3612"/>
      <c r="G3612"/>
      <c r="H3612"/>
      <c r="R3612"/>
      <c r="S3612"/>
      <c r="T3612"/>
      <c r="U3612"/>
      <c r="V3612"/>
      <c r="W3612"/>
      <c r="X3612"/>
      <c r="Y3612"/>
    </row>
    <row r="3613" spans="2:25">
      <c r="B3613"/>
      <c r="C3613"/>
      <c r="D3613"/>
      <c r="E3613"/>
      <c r="F3613"/>
      <c r="G3613"/>
      <c r="H3613"/>
      <c r="R3613"/>
      <c r="S3613"/>
      <c r="T3613"/>
      <c r="U3613"/>
      <c r="V3613"/>
      <c r="W3613"/>
      <c r="X3613"/>
      <c r="Y3613"/>
    </row>
    <row r="3614" spans="2:25">
      <c r="B3614"/>
      <c r="C3614"/>
      <c r="D3614"/>
      <c r="E3614"/>
      <c r="F3614"/>
      <c r="G3614"/>
      <c r="H3614"/>
      <c r="R3614"/>
      <c r="S3614"/>
      <c r="T3614"/>
      <c r="U3614"/>
      <c r="V3614"/>
      <c r="W3614"/>
      <c r="X3614"/>
      <c r="Y3614"/>
    </row>
    <row r="3615" spans="2:25">
      <c r="B3615"/>
      <c r="C3615"/>
      <c r="D3615"/>
      <c r="E3615"/>
      <c r="F3615"/>
      <c r="G3615"/>
      <c r="H3615"/>
      <c r="R3615"/>
      <c r="S3615"/>
      <c r="T3615"/>
      <c r="U3615"/>
      <c r="V3615"/>
      <c r="W3615"/>
      <c r="X3615"/>
      <c r="Y3615"/>
    </row>
    <row r="3616" spans="2:25">
      <c r="B3616"/>
      <c r="C3616"/>
      <c r="D3616"/>
      <c r="E3616"/>
      <c r="F3616"/>
      <c r="G3616"/>
      <c r="H3616"/>
      <c r="R3616"/>
      <c r="S3616"/>
      <c r="T3616"/>
      <c r="U3616"/>
      <c r="V3616"/>
      <c r="W3616"/>
      <c r="X3616"/>
      <c r="Y3616"/>
    </row>
    <row r="3617" spans="2:25">
      <c r="B3617"/>
      <c r="C3617"/>
      <c r="D3617"/>
      <c r="E3617"/>
      <c r="F3617"/>
      <c r="G3617"/>
      <c r="H3617"/>
      <c r="R3617"/>
      <c r="S3617"/>
      <c r="T3617"/>
      <c r="U3617"/>
      <c r="V3617"/>
      <c r="W3617"/>
      <c r="X3617"/>
      <c r="Y3617"/>
    </row>
    <row r="3618" spans="2:25">
      <c r="B3618"/>
      <c r="C3618"/>
      <c r="D3618"/>
      <c r="E3618"/>
      <c r="F3618"/>
      <c r="G3618"/>
      <c r="H3618"/>
      <c r="R3618"/>
      <c r="S3618"/>
      <c r="T3618"/>
      <c r="U3618"/>
      <c r="V3618"/>
      <c r="W3618"/>
      <c r="X3618"/>
      <c r="Y3618"/>
    </row>
    <row r="3619" spans="2:25">
      <c r="B3619"/>
      <c r="C3619"/>
      <c r="D3619"/>
      <c r="E3619"/>
      <c r="F3619"/>
      <c r="G3619"/>
      <c r="H3619"/>
      <c r="R3619"/>
      <c r="S3619"/>
      <c r="T3619"/>
      <c r="U3619"/>
      <c r="V3619"/>
      <c r="W3619"/>
      <c r="X3619"/>
      <c r="Y3619"/>
    </row>
    <row r="3620" spans="2:25">
      <c r="B3620"/>
      <c r="C3620"/>
      <c r="D3620"/>
      <c r="E3620"/>
      <c r="F3620"/>
      <c r="G3620"/>
      <c r="H3620"/>
      <c r="R3620"/>
      <c r="S3620"/>
      <c r="T3620"/>
      <c r="U3620"/>
      <c r="V3620"/>
      <c r="W3620"/>
      <c r="X3620"/>
      <c r="Y3620"/>
    </row>
    <row r="3621" spans="2:25">
      <c r="B3621"/>
      <c r="C3621"/>
      <c r="D3621"/>
      <c r="E3621"/>
      <c r="F3621"/>
      <c r="G3621"/>
      <c r="H3621"/>
      <c r="R3621"/>
      <c r="S3621"/>
      <c r="T3621"/>
      <c r="U3621"/>
      <c r="V3621"/>
      <c r="W3621"/>
      <c r="X3621"/>
      <c r="Y3621"/>
    </row>
    <row r="3622" spans="2:25">
      <c r="B3622"/>
      <c r="C3622"/>
      <c r="D3622"/>
      <c r="E3622"/>
      <c r="F3622"/>
      <c r="G3622"/>
      <c r="H3622"/>
      <c r="R3622"/>
      <c r="S3622"/>
      <c r="T3622"/>
      <c r="U3622"/>
      <c r="V3622"/>
      <c r="W3622"/>
      <c r="X3622"/>
      <c r="Y3622"/>
    </row>
    <row r="3623" spans="2:25">
      <c r="B3623"/>
      <c r="C3623"/>
      <c r="D3623"/>
      <c r="E3623"/>
      <c r="F3623"/>
      <c r="G3623"/>
      <c r="H3623"/>
      <c r="R3623"/>
      <c r="S3623"/>
      <c r="T3623"/>
      <c r="U3623"/>
      <c r="V3623"/>
      <c r="W3623"/>
      <c r="X3623"/>
      <c r="Y3623"/>
    </row>
    <row r="3624" spans="2:25">
      <c r="B3624"/>
      <c r="C3624"/>
      <c r="D3624"/>
      <c r="E3624"/>
      <c r="F3624"/>
      <c r="G3624"/>
      <c r="H3624"/>
      <c r="R3624"/>
      <c r="S3624"/>
      <c r="T3624"/>
      <c r="U3624"/>
      <c r="V3624"/>
      <c r="W3624"/>
      <c r="X3624"/>
      <c r="Y3624"/>
    </row>
    <row r="3625" spans="2:25">
      <c r="B3625"/>
      <c r="C3625"/>
      <c r="D3625"/>
      <c r="E3625"/>
      <c r="F3625"/>
      <c r="G3625"/>
      <c r="H3625"/>
      <c r="R3625"/>
      <c r="S3625"/>
      <c r="T3625"/>
      <c r="U3625"/>
      <c r="V3625"/>
      <c r="W3625"/>
      <c r="X3625"/>
      <c r="Y3625"/>
    </row>
    <row r="3626" spans="2:25">
      <c r="B3626"/>
      <c r="C3626"/>
      <c r="D3626"/>
      <c r="E3626"/>
      <c r="F3626"/>
      <c r="G3626"/>
      <c r="H3626"/>
      <c r="R3626"/>
      <c r="S3626"/>
      <c r="T3626"/>
      <c r="U3626"/>
      <c r="V3626"/>
      <c r="W3626"/>
      <c r="X3626"/>
      <c r="Y3626"/>
    </row>
    <row r="3627" spans="2:25">
      <c r="B3627"/>
      <c r="C3627"/>
      <c r="D3627"/>
      <c r="E3627"/>
      <c r="F3627"/>
      <c r="G3627"/>
      <c r="H3627"/>
      <c r="R3627"/>
      <c r="S3627"/>
      <c r="T3627"/>
      <c r="U3627"/>
      <c r="V3627"/>
      <c r="W3627"/>
      <c r="X3627"/>
      <c r="Y3627"/>
    </row>
    <row r="3628" spans="2:25">
      <c r="B3628"/>
      <c r="C3628"/>
      <c r="D3628"/>
      <c r="E3628"/>
      <c r="F3628"/>
      <c r="G3628"/>
      <c r="H3628"/>
      <c r="R3628"/>
      <c r="S3628"/>
      <c r="T3628"/>
      <c r="U3628"/>
      <c r="V3628"/>
      <c r="W3628"/>
      <c r="X3628"/>
      <c r="Y3628"/>
    </row>
    <row r="3629" spans="2:25">
      <c r="B3629"/>
      <c r="C3629"/>
      <c r="D3629"/>
      <c r="E3629"/>
      <c r="F3629"/>
      <c r="G3629"/>
      <c r="H3629"/>
      <c r="R3629"/>
      <c r="S3629"/>
      <c r="T3629"/>
      <c r="U3629"/>
      <c r="V3629"/>
      <c r="W3629"/>
      <c r="X3629"/>
      <c r="Y3629"/>
    </row>
    <row r="3630" spans="2:25">
      <c r="B3630"/>
      <c r="C3630"/>
      <c r="D3630"/>
      <c r="E3630"/>
      <c r="F3630"/>
      <c r="G3630"/>
      <c r="H3630"/>
      <c r="R3630"/>
      <c r="S3630"/>
      <c r="T3630"/>
      <c r="U3630"/>
      <c r="V3630"/>
      <c r="W3630"/>
      <c r="X3630"/>
      <c r="Y3630"/>
    </row>
    <row r="3631" spans="2:25">
      <c r="B3631"/>
      <c r="C3631"/>
      <c r="D3631"/>
      <c r="E3631"/>
      <c r="F3631"/>
      <c r="G3631"/>
      <c r="H3631"/>
      <c r="R3631"/>
      <c r="S3631"/>
      <c r="T3631"/>
      <c r="U3631"/>
      <c r="V3631"/>
      <c r="W3631"/>
      <c r="X3631"/>
      <c r="Y3631"/>
    </row>
    <row r="3632" spans="2:25">
      <c r="B3632"/>
      <c r="C3632"/>
      <c r="D3632"/>
      <c r="E3632"/>
      <c r="F3632"/>
      <c r="G3632"/>
      <c r="H3632"/>
      <c r="R3632"/>
      <c r="S3632"/>
      <c r="T3632"/>
      <c r="U3632"/>
      <c r="V3632"/>
      <c r="W3632"/>
      <c r="X3632"/>
      <c r="Y3632"/>
    </row>
    <row r="3633" spans="2:25">
      <c r="B3633"/>
      <c r="C3633"/>
      <c r="D3633"/>
      <c r="E3633"/>
      <c r="F3633"/>
      <c r="G3633"/>
      <c r="H3633"/>
      <c r="R3633"/>
      <c r="S3633"/>
      <c r="T3633"/>
      <c r="U3633"/>
      <c r="V3633"/>
      <c r="W3633"/>
      <c r="X3633"/>
      <c r="Y3633"/>
    </row>
    <row r="3634" spans="2:25">
      <c r="B3634"/>
      <c r="C3634"/>
      <c r="D3634"/>
      <c r="E3634"/>
      <c r="F3634"/>
      <c r="G3634"/>
      <c r="H3634"/>
      <c r="R3634"/>
      <c r="S3634"/>
      <c r="T3634"/>
      <c r="U3634"/>
      <c r="V3634"/>
      <c r="W3634"/>
      <c r="X3634"/>
      <c r="Y3634"/>
    </row>
    <row r="3635" spans="2:25">
      <c r="B3635"/>
      <c r="C3635"/>
      <c r="D3635"/>
      <c r="E3635"/>
      <c r="F3635"/>
      <c r="G3635"/>
      <c r="H3635"/>
      <c r="R3635"/>
      <c r="S3635"/>
      <c r="T3635"/>
      <c r="U3635"/>
      <c r="V3635"/>
      <c r="W3635"/>
      <c r="X3635"/>
      <c r="Y3635"/>
    </row>
    <row r="3636" spans="2:25">
      <c r="B3636"/>
      <c r="C3636"/>
      <c r="D3636"/>
      <c r="E3636"/>
      <c r="F3636"/>
      <c r="G3636"/>
      <c r="H3636"/>
      <c r="R3636"/>
      <c r="S3636"/>
      <c r="T3636"/>
      <c r="U3636"/>
      <c r="V3636"/>
      <c r="W3636"/>
      <c r="X3636"/>
      <c r="Y3636"/>
    </row>
    <row r="3637" spans="2:25">
      <c r="B3637"/>
      <c r="C3637"/>
      <c r="D3637"/>
      <c r="E3637"/>
      <c r="F3637"/>
      <c r="G3637"/>
      <c r="H3637"/>
      <c r="R3637"/>
      <c r="S3637"/>
      <c r="T3637"/>
      <c r="U3637"/>
      <c r="V3637"/>
      <c r="W3637"/>
      <c r="X3637"/>
      <c r="Y3637"/>
    </row>
    <row r="3638" spans="2:25">
      <c r="B3638"/>
      <c r="C3638"/>
      <c r="D3638"/>
      <c r="E3638"/>
      <c r="F3638"/>
      <c r="G3638"/>
      <c r="H3638"/>
      <c r="R3638"/>
      <c r="S3638"/>
      <c r="T3638"/>
      <c r="U3638"/>
      <c r="V3638"/>
      <c r="W3638"/>
      <c r="X3638"/>
      <c r="Y3638"/>
    </row>
    <row r="3639" spans="2:25">
      <c r="B3639"/>
      <c r="C3639"/>
      <c r="D3639"/>
      <c r="E3639"/>
      <c r="F3639"/>
      <c r="G3639"/>
      <c r="H3639"/>
      <c r="R3639"/>
      <c r="S3639"/>
      <c r="T3639"/>
      <c r="U3639"/>
      <c r="V3639"/>
      <c r="W3639"/>
      <c r="X3639"/>
      <c r="Y3639"/>
    </row>
    <row r="3640" spans="2:25">
      <c r="B3640"/>
      <c r="C3640"/>
      <c r="D3640"/>
      <c r="E3640"/>
      <c r="F3640"/>
      <c r="G3640"/>
      <c r="H3640"/>
      <c r="R3640"/>
      <c r="S3640"/>
      <c r="T3640"/>
      <c r="U3640"/>
      <c r="V3640"/>
      <c r="W3640"/>
      <c r="X3640"/>
      <c r="Y3640"/>
    </row>
    <row r="3641" spans="2:25">
      <c r="B3641"/>
      <c r="C3641"/>
      <c r="D3641"/>
      <c r="E3641"/>
      <c r="F3641"/>
      <c r="G3641"/>
      <c r="H3641"/>
      <c r="R3641"/>
      <c r="S3641"/>
      <c r="T3641"/>
      <c r="U3641"/>
      <c r="V3641"/>
      <c r="W3641"/>
      <c r="X3641"/>
      <c r="Y3641"/>
    </row>
    <row r="3642" spans="2:25">
      <c r="B3642"/>
      <c r="C3642"/>
      <c r="D3642"/>
      <c r="E3642"/>
      <c r="F3642"/>
      <c r="G3642"/>
      <c r="H3642"/>
      <c r="R3642"/>
      <c r="S3642"/>
      <c r="T3642"/>
      <c r="U3642"/>
      <c r="V3642"/>
      <c r="W3642"/>
      <c r="X3642"/>
      <c r="Y3642"/>
    </row>
    <row r="3643" spans="2:25">
      <c r="B3643"/>
      <c r="C3643"/>
      <c r="D3643"/>
      <c r="E3643"/>
      <c r="F3643"/>
      <c r="G3643"/>
      <c r="H3643"/>
      <c r="R3643"/>
      <c r="S3643"/>
      <c r="T3643"/>
      <c r="U3643"/>
      <c r="V3643"/>
      <c r="W3643"/>
      <c r="X3643"/>
      <c r="Y3643"/>
    </row>
    <row r="3644" spans="2:25">
      <c r="B3644"/>
      <c r="C3644"/>
      <c r="D3644"/>
      <c r="E3644"/>
      <c r="F3644"/>
      <c r="G3644"/>
      <c r="H3644"/>
      <c r="R3644"/>
      <c r="S3644"/>
      <c r="T3644"/>
      <c r="U3644"/>
      <c r="V3644"/>
      <c r="W3644"/>
      <c r="X3644"/>
      <c r="Y3644"/>
    </row>
    <row r="3645" spans="2:25">
      <c r="B3645"/>
      <c r="C3645"/>
      <c r="D3645"/>
      <c r="E3645"/>
      <c r="F3645"/>
      <c r="G3645"/>
      <c r="H3645"/>
      <c r="R3645"/>
      <c r="S3645"/>
      <c r="T3645"/>
      <c r="U3645"/>
      <c r="V3645"/>
      <c r="W3645"/>
      <c r="X3645"/>
      <c r="Y3645"/>
    </row>
    <row r="3646" spans="2:25">
      <c r="B3646"/>
      <c r="C3646"/>
      <c r="D3646"/>
      <c r="E3646"/>
      <c r="F3646"/>
      <c r="G3646"/>
      <c r="H3646"/>
      <c r="R3646"/>
      <c r="S3646"/>
      <c r="T3646"/>
      <c r="U3646"/>
      <c r="V3646"/>
      <c r="W3646"/>
      <c r="X3646"/>
      <c r="Y3646"/>
    </row>
    <row r="3647" spans="2:25">
      <c r="B3647"/>
      <c r="C3647"/>
      <c r="D3647"/>
      <c r="E3647"/>
      <c r="F3647"/>
      <c r="G3647"/>
      <c r="H3647"/>
      <c r="R3647"/>
      <c r="S3647"/>
      <c r="T3647"/>
      <c r="U3647"/>
      <c r="V3647"/>
      <c r="W3647"/>
      <c r="X3647"/>
      <c r="Y3647"/>
    </row>
    <row r="3648" spans="2:25">
      <c r="B3648"/>
      <c r="C3648"/>
      <c r="D3648"/>
      <c r="E3648"/>
      <c r="F3648"/>
      <c r="G3648"/>
      <c r="H3648"/>
      <c r="R3648"/>
      <c r="S3648"/>
      <c r="T3648"/>
      <c r="U3648"/>
      <c r="V3648"/>
      <c r="W3648"/>
      <c r="X3648"/>
      <c r="Y3648"/>
    </row>
    <row r="3649" spans="2:25">
      <c r="B3649"/>
      <c r="C3649"/>
      <c r="D3649"/>
      <c r="E3649"/>
      <c r="F3649"/>
      <c r="G3649"/>
      <c r="H3649"/>
      <c r="R3649"/>
      <c r="S3649"/>
      <c r="T3649"/>
      <c r="U3649"/>
      <c r="V3649"/>
      <c r="W3649"/>
      <c r="X3649"/>
      <c r="Y3649"/>
    </row>
    <row r="3650" spans="2:25">
      <c r="B3650"/>
      <c r="C3650"/>
      <c r="D3650"/>
      <c r="E3650"/>
      <c r="F3650"/>
      <c r="G3650"/>
      <c r="H3650"/>
      <c r="R3650"/>
      <c r="S3650"/>
      <c r="T3650"/>
      <c r="U3650"/>
      <c r="V3650"/>
      <c r="W3650"/>
      <c r="X3650"/>
      <c r="Y3650"/>
    </row>
    <row r="3651" spans="2:25">
      <c r="B3651"/>
      <c r="C3651"/>
      <c r="D3651"/>
      <c r="E3651"/>
      <c r="F3651"/>
      <c r="G3651"/>
      <c r="H3651"/>
      <c r="R3651"/>
      <c r="S3651"/>
      <c r="T3651"/>
      <c r="U3651"/>
      <c r="V3651"/>
      <c r="W3651"/>
      <c r="X3651"/>
      <c r="Y3651"/>
    </row>
    <row r="3652" spans="2:25">
      <c r="B3652"/>
      <c r="C3652"/>
      <c r="D3652"/>
      <c r="E3652"/>
      <c r="F3652"/>
      <c r="G3652"/>
      <c r="H3652"/>
      <c r="R3652"/>
      <c r="S3652"/>
      <c r="T3652"/>
      <c r="U3652"/>
      <c r="V3652"/>
      <c r="W3652"/>
      <c r="X3652"/>
      <c r="Y3652"/>
    </row>
    <row r="3653" spans="2:25">
      <c r="B3653"/>
      <c r="C3653"/>
      <c r="D3653"/>
      <c r="E3653"/>
      <c r="F3653"/>
      <c r="G3653"/>
      <c r="H3653"/>
      <c r="R3653"/>
      <c r="S3653"/>
      <c r="T3653"/>
      <c r="U3653"/>
      <c r="V3653"/>
      <c r="W3653"/>
      <c r="X3653"/>
      <c r="Y3653"/>
    </row>
    <row r="3654" spans="2:25">
      <c r="B3654"/>
      <c r="C3654"/>
      <c r="D3654"/>
      <c r="E3654"/>
      <c r="F3654"/>
      <c r="G3654"/>
      <c r="H3654"/>
      <c r="R3654"/>
      <c r="S3654"/>
      <c r="T3654"/>
      <c r="U3654"/>
      <c r="V3654"/>
      <c r="W3654"/>
      <c r="X3654"/>
      <c r="Y3654"/>
    </row>
    <row r="3655" spans="2:25">
      <c r="B3655"/>
      <c r="C3655"/>
      <c r="D3655"/>
      <c r="E3655"/>
      <c r="F3655"/>
      <c r="G3655"/>
      <c r="H3655"/>
      <c r="R3655"/>
      <c r="S3655"/>
      <c r="T3655"/>
      <c r="U3655"/>
      <c r="V3655"/>
      <c r="W3655"/>
      <c r="X3655"/>
      <c r="Y3655"/>
    </row>
    <row r="3656" spans="2:25">
      <c r="B3656"/>
      <c r="C3656"/>
      <c r="D3656"/>
      <c r="E3656"/>
      <c r="F3656"/>
      <c r="G3656"/>
      <c r="H3656"/>
      <c r="R3656"/>
      <c r="S3656"/>
      <c r="T3656"/>
      <c r="U3656"/>
      <c r="V3656"/>
      <c r="W3656"/>
      <c r="X3656"/>
      <c r="Y3656"/>
    </row>
    <row r="3657" spans="2:25">
      <c r="B3657"/>
      <c r="C3657"/>
      <c r="D3657"/>
      <c r="E3657"/>
      <c r="F3657"/>
      <c r="G3657"/>
      <c r="H3657"/>
      <c r="R3657"/>
      <c r="S3657"/>
      <c r="T3657"/>
      <c r="U3657"/>
      <c r="V3657"/>
      <c r="W3657"/>
      <c r="X3657"/>
      <c r="Y3657"/>
    </row>
    <row r="3658" spans="2:25">
      <c r="B3658"/>
      <c r="C3658"/>
      <c r="D3658"/>
      <c r="E3658"/>
      <c r="F3658"/>
      <c r="G3658"/>
      <c r="H3658"/>
      <c r="R3658"/>
      <c r="S3658"/>
      <c r="T3658"/>
      <c r="U3658"/>
      <c r="V3658"/>
      <c r="W3658"/>
      <c r="X3658"/>
      <c r="Y3658"/>
    </row>
    <row r="3659" spans="2:25">
      <c r="B3659"/>
      <c r="C3659"/>
      <c r="D3659"/>
      <c r="E3659"/>
      <c r="F3659"/>
      <c r="G3659"/>
      <c r="H3659"/>
      <c r="R3659"/>
      <c r="S3659"/>
      <c r="T3659"/>
      <c r="U3659"/>
      <c r="V3659"/>
      <c r="W3659"/>
      <c r="X3659"/>
      <c r="Y3659"/>
    </row>
    <row r="3660" spans="2:25">
      <c r="B3660"/>
      <c r="C3660"/>
      <c r="D3660"/>
      <c r="E3660"/>
      <c r="F3660"/>
      <c r="G3660"/>
      <c r="H3660"/>
      <c r="R3660"/>
      <c r="S3660"/>
      <c r="T3660"/>
      <c r="U3660"/>
      <c r="V3660"/>
      <c r="W3660"/>
      <c r="X3660"/>
      <c r="Y3660"/>
    </row>
    <row r="3661" spans="2:25">
      <c r="B3661"/>
      <c r="C3661"/>
      <c r="D3661"/>
      <c r="E3661"/>
      <c r="F3661"/>
      <c r="G3661"/>
      <c r="H3661"/>
      <c r="R3661"/>
      <c r="S3661"/>
      <c r="T3661"/>
      <c r="U3661"/>
      <c r="V3661"/>
      <c r="W3661"/>
      <c r="X3661"/>
      <c r="Y3661"/>
    </row>
    <row r="3662" spans="2:25">
      <c r="B3662"/>
      <c r="C3662"/>
      <c r="D3662"/>
      <c r="E3662"/>
      <c r="F3662"/>
      <c r="G3662"/>
      <c r="H3662"/>
      <c r="R3662"/>
      <c r="S3662"/>
      <c r="T3662"/>
      <c r="U3662"/>
      <c r="V3662"/>
      <c r="W3662"/>
      <c r="X3662"/>
      <c r="Y3662"/>
    </row>
    <row r="3663" spans="2:25">
      <c r="B3663"/>
      <c r="C3663"/>
      <c r="D3663"/>
      <c r="E3663"/>
      <c r="F3663"/>
      <c r="G3663"/>
      <c r="H3663"/>
      <c r="R3663"/>
      <c r="S3663"/>
      <c r="T3663"/>
      <c r="U3663"/>
      <c r="V3663"/>
      <c r="W3663"/>
      <c r="X3663"/>
      <c r="Y3663"/>
    </row>
    <row r="3664" spans="2:25">
      <c r="B3664"/>
      <c r="C3664"/>
      <c r="D3664"/>
      <c r="E3664"/>
      <c r="F3664"/>
      <c r="G3664"/>
      <c r="H3664"/>
      <c r="R3664"/>
      <c r="S3664"/>
      <c r="T3664"/>
      <c r="U3664"/>
      <c r="V3664"/>
      <c r="W3664"/>
      <c r="X3664"/>
      <c r="Y3664"/>
    </row>
    <row r="3665" spans="2:25">
      <c r="B3665"/>
      <c r="C3665"/>
      <c r="D3665"/>
      <c r="E3665"/>
      <c r="F3665"/>
      <c r="G3665"/>
      <c r="H3665"/>
      <c r="R3665"/>
      <c r="S3665"/>
      <c r="T3665"/>
      <c r="U3665"/>
      <c r="V3665"/>
      <c r="W3665"/>
      <c r="X3665"/>
      <c r="Y3665"/>
    </row>
    <row r="3666" spans="2:25">
      <c r="B3666"/>
      <c r="C3666"/>
      <c r="D3666"/>
      <c r="E3666"/>
      <c r="F3666"/>
      <c r="G3666"/>
      <c r="H3666"/>
      <c r="R3666"/>
      <c r="S3666"/>
      <c r="T3666"/>
      <c r="U3666"/>
      <c r="V3666"/>
      <c r="W3666"/>
      <c r="X3666"/>
      <c r="Y3666"/>
    </row>
    <row r="3667" spans="2:25">
      <c r="B3667"/>
      <c r="C3667"/>
      <c r="D3667"/>
      <c r="E3667"/>
      <c r="F3667"/>
      <c r="G3667"/>
      <c r="H3667"/>
      <c r="R3667"/>
      <c r="S3667"/>
      <c r="T3667"/>
      <c r="U3667"/>
      <c r="V3667"/>
      <c r="W3667"/>
      <c r="X3667"/>
      <c r="Y3667"/>
    </row>
    <row r="3668" spans="2:25">
      <c r="B3668"/>
      <c r="C3668"/>
      <c r="D3668"/>
      <c r="E3668"/>
      <c r="F3668"/>
      <c r="G3668"/>
      <c r="H3668"/>
      <c r="R3668"/>
      <c r="S3668"/>
      <c r="T3668"/>
      <c r="U3668"/>
      <c r="V3668"/>
      <c r="W3668"/>
      <c r="X3668"/>
      <c r="Y3668"/>
    </row>
    <row r="3669" spans="2:25">
      <c r="B3669"/>
      <c r="C3669"/>
      <c r="D3669"/>
      <c r="E3669"/>
      <c r="F3669"/>
      <c r="G3669"/>
      <c r="H3669"/>
      <c r="R3669"/>
      <c r="S3669"/>
      <c r="T3669"/>
      <c r="U3669"/>
      <c r="V3669"/>
      <c r="W3669"/>
      <c r="X3669"/>
      <c r="Y3669"/>
    </row>
    <row r="3670" spans="2:25">
      <c r="B3670"/>
      <c r="C3670"/>
      <c r="D3670"/>
      <c r="E3670"/>
      <c r="F3670"/>
      <c r="G3670"/>
      <c r="H3670"/>
      <c r="R3670"/>
      <c r="S3670"/>
      <c r="T3670"/>
      <c r="U3670"/>
      <c r="V3670"/>
      <c r="W3670"/>
      <c r="X3670"/>
      <c r="Y3670"/>
    </row>
    <row r="3671" spans="2:25">
      <c r="B3671"/>
      <c r="C3671"/>
      <c r="D3671"/>
      <c r="E3671"/>
      <c r="F3671"/>
      <c r="G3671"/>
      <c r="H3671"/>
      <c r="R3671"/>
      <c r="S3671"/>
      <c r="T3671"/>
      <c r="U3671"/>
      <c r="V3671"/>
      <c r="W3671"/>
      <c r="X3671"/>
      <c r="Y3671"/>
    </row>
    <row r="3672" spans="2:25">
      <c r="B3672"/>
      <c r="C3672"/>
      <c r="D3672"/>
      <c r="E3672"/>
      <c r="F3672"/>
      <c r="G3672"/>
      <c r="H3672"/>
      <c r="R3672"/>
      <c r="S3672"/>
      <c r="T3672"/>
      <c r="U3672"/>
      <c r="V3672"/>
      <c r="W3672"/>
      <c r="X3672"/>
      <c r="Y3672"/>
    </row>
    <row r="3673" spans="2:25">
      <c r="B3673"/>
      <c r="C3673"/>
      <c r="D3673"/>
      <c r="E3673"/>
      <c r="F3673"/>
      <c r="G3673"/>
      <c r="H3673"/>
      <c r="R3673"/>
      <c r="S3673"/>
      <c r="T3673"/>
      <c r="U3673"/>
      <c r="V3673"/>
      <c r="W3673"/>
      <c r="X3673"/>
      <c r="Y3673"/>
    </row>
    <row r="3674" spans="2:25">
      <c r="B3674"/>
      <c r="C3674"/>
      <c r="D3674"/>
      <c r="E3674"/>
      <c r="F3674"/>
      <c r="G3674"/>
      <c r="H3674"/>
      <c r="R3674"/>
      <c r="S3674"/>
      <c r="T3674"/>
      <c r="U3674"/>
      <c r="V3674"/>
      <c r="W3674"/>
      <c r="X3674"/>
      <c r="Y3674"/>
    </row>
    <row r="3675" spans="2:25">
      <c r="B3675"/>
      <c r="C3675"/>
      <c r="D3675"/>
      <c r="E3675"/>
      <c r="F3675"/>
      <c r="G3675"/>
      <c r="H3675"/>
      <c r="R3675"/>
      <c r="S3675"/>
      <c r="T3675"/>
      <c r="U3675"/>
      <c r="V3675"/>
      <c r="W3675"/>
      <c r="X3675"/>
      <c r="Y3675"/>
    </row>
    <row r="3676" spans="2:25">
      <c r="B3676"/>
      <c r="C3676"/>
      <c r="D3676"/>
      <c r="E3676"/>
      <c r="F3676"/>
      <c r="G3676"/>
      <c r="H3676"/>
      <c r="R3676"/>
      <c r="S3676"/>
      <c r="T3676"/>
      <c r="U3676"/>
      <c r="V3676"/>
      <c r="W3676"/>
      <c r="X3676"/>
      <c r="Y3676"/>
    </row>
    <row r="3677" spans="2:25">
      <c r="B3677"/>
      <c r="C3677"/>
      <c r="D3677"/>
      <c r="E3677"/>
      <c r="F3677"/>
      <c r="G3677"/>
      <c r="H3677"/>
      <c r="R3677"/>
      <c r="S3677"/>
      <c r="T3677"/>
      <c r="U3677"/>
      <c r="V3677"/>
      <c r="W3677"/>
      <c r="X3677"/>
      <c r="Y3677"/>
    </row>
    <row r="3678" spans="2:25">
      <c r="B3678"/>
      <c r="C3678"/>
      <c r="D3678"/>
      <c r="E3678"/>
      <c r="F3678"/>
      <c r="G3678"/>
      <c r="H3678"/>
      <c r="R3678"/>
      <c r="S3678"/>
      <c r="T3678"/>
      <c r="U3678"/>
      <c r="V3678"/>
      <c r="W3678"/>
      <c r="X3678"/>
      <c r="Y3678"/>
    </row>
    <row r="3679" spans="2:25">
      <c r="B3679"/>
      <c r="C3679"/>
      <c r="D3679"/>
      <c r="E3679"/>
      <c r="F3679"/>
      <c r="G3679"/>
      <c r="H3679"/>
      <c r="R3679"/>
      <c r="S3679"/>
      <c r="T3679"/>
      <c r="U3679"/>
      <c r="V3679"/>
      <c r="W3679"/>
      <c r="X3679"/>
      <c r="Y3679"/>
    </row>
    <row r="3680" spans="2:25">
      <c r="B3680"/>
      <c r="C3680"/>
      <c r="D3680"/>
      <c r="E3680"/>
      <c r="F3680"/>
      <c r="G3680"/>
      <c r="H3680"/>
      <c r="R3680"/>
      <c r="S3680"/>
      <c r="T3680"/>
      <c r="U3680"/>
      <c r="V3680"/>
      <c r="W3680"/>
      <c r="X3680"/>
      <c r="Y3680"/>
    </row>
    <row r="3681" spans="2:25">
      <c r="B3681"/>
      <c r="C3681"/>
      <c r="D3681"/>
      <c r="E3681"/>
      <c r="F3681"/>
      <c r="G3681"/>
      <c r="H3681"/>
      <c r="R3681"/>
      <c r="S3681"/>
      <c r="T3681"/>
      <c r="U3681"/>
      <c r="V3681"/>
      <c r="W3681"/>
      <c r="X3681"/>
      <c r="Y3681"/>
    </row>
    <row r="3682" spans="2:25">
      <c r="B3682"/>
      <c r="C3682"/>
      <c r="D3682"/>
      <c r="E3682"/>
      <c r="F3682"/>
      <c r="G3682"/>
      <c r="H3682"/>
      <c r="R3682"/>
      <c r="S3682"/>
      <c r="T3682"/>
      <c r="U3682"/>
      <c r="V3682"/>
      <c r="W3682"/>
      <c r="X3682"/>
      <c r="Y3682"/>
    </row>
    <row r="3683" spans="2:25">
      <c r="B3683"/>
      <c r="C3683"/>
      <c r="D3683"/>
      <c r="E3683"/>
      <c r="F3683"/>
      <c r="G3683"/>
      <c r="H3683"/>
      <c r="R3683"/>
      <c r="S3683"/>
      <c r="T3683"/>
      <c r="U3683"/>
      <c r="V3683"/>
      <c r="W3683"/>
      <c r="X3683"/>
      <c r="Y3683"/>
    </row>
    <row r="3684" spans="2:25">
      <c r="B3684"/>
      <c r="C3684"/>
      <c r="D3684"/>
      <c r="E3684"/>
      <c r="F3684"/>
      <c r="G3684"/>
      <c r="H3684"/>
      <c r="R3684"/>
      <c r="S3684"/>
      <c r="T3684"/>
      <c r="U3684"/>
      <c r="V3684"/>
      <c r="W3684"/>
      <c r="X3684"/>
      <c r="Y3684"/>
    </row>
    <row r="3685" spans="2:25">
      <c r="B3685"/>
      <c r="C3685"/>
      <c r="D3685"/>
      <c r="E3685"/>
      <c r="F3685"/>
      <c r="G3685"/>
      <c r="H3685"/>
      <c r="R3685"/>
      <c r="S3685"/>
      <c r="T3685"/>
      <c r="U3685"/>
      <c r="V3685"/>
      <c r="W3685"/>
      <c r="X3685"/>
      <c r="Y3685"/>
    </row>
    <row r="3686" spans="2:25">
      <c r="B3686"/>
      <c r="C3686"/>
      <c r="D3686"/>
      <c r="E3686"/>
      <c r="F3686"/>
      <c r="G3686"/>
      <c r="H3686"/>
      <c r="R3686"/>
      <c r="S3686"/>
      <c r="T3686"/>
      <c r="U3686"/>
      <c r="V3686"/>
      <c r="W3686"/>
      <c r="X3686"/>
      <c r="Y3686"/>
    </row>
    <row r="3687" spans="2:25">
      <c r="B3687"/>
      <c r="C3687"/>
      <c r="D3687"/>
      <c r="E3687"/>
      <c r="F3687"/>
      <c r="G3687"/>
      <c r="H3687"/>
      <c r="R3687"/>
      <c r="S3687"/>
      <c r="T3687"/>
      <c r="U3687"/>
      <c r="V3687"/>
      <c r="W3687"/>
      <c r="X3687"/>
      <c r="Y3687"/>
    </row>
    <row r="3688" spans="2:25">
      <c r="B3688"/>
      <c r="C3688"/>
      <c r="D3688"/>
      <c r="E3688"/>
      <c r="F3688"/>
      <c r="G3688"/>
      <c r="H3688"/>
      <c r="R3688"/>
      <c r="S3688"/>
      <c r="T3688"/>
      <c r="U3688"/>
      <c r="V3688"/>
      <c r="W3688"/>
      <c r="X3688"/>
      <c r="Y3688"/>
    </row>
    <row r="3689" spans="2:25">
      <c r="B3689"/>
      <c r="C3689"/>
      <c r="D3689"/>
      <c r="E3689"/>
      <c r="F3689"/>
      <c r="G3689"/>
      <c r="H3689"/>
      <c r="R3689"/>
      <c r="S3689"/>
      <c r="T3689"/>
      <c r="U3689"/>
      <c r="V3689"/>
      <c r="W3689"/>
      <c r="X3689"/>
      <c r="Y3689"/>
    </row>
    <row r="3690" spans="2:25">
      <c r="B3690"/>
      <c r="C3690"/>
      <c r="D3690"/>
      <c r="E3690"/>
      <c r="F3690"/>
      <c r="G3690"/>
      <c r="H3690"/>
      <c r="R3690"/>
      <c r="S3690"/>
      <c r="T3690"/>
      <c r="U3690"/>
      <c r="V3690"/>
      <c r="W3690"/>
      <c r="X3690"/>
      <c r="Y3690"/>
    </row>
    <row r="3691" spans="2:25">
      <c r="B3691"/>
      <c r="C3691"/>
      <c r="D3691"/>
      <c r="E3691"/>
      <c r="F3691"/>
      <c r="G3691"/>
      <c r="H3691"/>
      <c r="R3691"/>
      <c r="S3691"/>
      <c r="T3691"/>
      <c r="U3691"/>
      <c r="V3691"/>
      <c r="W3691"/>
      <c r="X3691"/>
      <c r="Y3691"/>
    </row>
    <row r="3692" spans="2:25">
      <c r="B3692"/>
      <c r="C3692"/>
      <c r="D3692"/>
      <c r="E3692"/>
      <c r="F3692"/>
      <c r="G3692"/>
      <c r="H3692"/>
      <c r="R3692"/>
      <c r="S3692"/>
      <c r="T3692"/>
      <c r="U3692"/>
      <c r="V3692"/>
      <c r="W3692"/>
      <c r="X3692"/>
      <c r="Y3692"/>
    </row>
    <row r="3693" spans="2:25">
      <c r="B3693"/>
      <c r="C3693"/>
      <c r="D3693"/>
      <c r="E3693"/>
      <c r="F3693"/>
      <c r="G3693"/>
      <c r="H3693"/>
      <c r="R3693"/>
      <c r="S3693"/>
      <c r="T3693"/>
      <c r="U3693"/>
      <c r="V3693"/>
      <c r="W3693"/>
      <c r="X3693"/>
      <c r="Y3693"/>
    </row>
    <row r="3694" spans="2:25">
      <c r="B3694"/>
      <c r="C3694"/>
      <c r="D3694"/>
      <c r="E3694"/>
      <c r="F3694"/>
      <c r="G3694"/>
      <c r="H3694"/>
      <c r="R3694"/>
      <c r="S3694"/>
      <c r="T3694"/>
      <c r="U3694"/>
      <c r="V3694"/>
      <c r="W3694"/>
      <c r="X3694"/>
      <c r="Y3694"/>
    </row>
    <row r="3695" spans="2:25">
      <c r="B3695"/>
      <c r="C3695"/>
      <c r="D3695"/>
      <c r="E3695"/>
      <c r="F3695"/>
      <c r="G3695"/>
      <c r="H3695"/>
      <c r="R3695"/>
      <c r="S3695"/>
      <c r="T3695"/>
      <c r="U3695"/>
      <c r="V3695"/>
      <c r="W3695"/>
      <c r="X3695"/>
      <c r="Y3695"/>
    </row>
    <row r="3696" spans="2:25">
      <c r="B3696"/>
      <c r="C3696"/>
      <c r="D3696"/>
      <c r="E3696"/>
      <c r="F3696"/>
      <c r="G3696"/>
      <c r="H3696"/>
      <c r="R3696"/>
      <c r="S3696"/>
      <c r="T3696"/>
      <c r="U3696"/>
      <c r="V3696"/>
      <c r="W3696"/>
      <c r="X3696"/>
      <c r="Y3696"/>
    </row>
    <row r="3697" spans="2:25">
      <c r="B3697"/>
      <c r="C3697"/>
      <c r="D3697"/>
      <c r="E3697"/>
      <c r="F3697"/>
      <c r="G3697"/>
      <c r="H3697"/>
      <c r="R3697"/>
      <c r="S3697"/>
      <c r="T3697"/>
      <c r="U3697"/>
      <c r="V3697"/>
      <c r="W3697"/>
      <c r="X3697"/>
      <c r="Y3697"/>
    </row>
    <row r="3698" spans="2:25">
      <c r="B3698"/>
      <c r="C3698"/>
      <c r="D3698"/>
      <c r="E3698"/>
      <c r="F3698"/>
      <c r="G3698"/>
      <c r="H3698"/>
      <c r="R3698"/>
      <c r="S3698"/>
      <c r="T3698"/>
      <c r="U3698"/>
      <c r="V3698"/>
      <c r="W3698"/>
      <c r="X3698"/>
      <c r="Y3698"/>
    </row>
    <row r="3699" spans="2:25">
      <c r="B3699"/>
      <c r="C3699"/>
      <c r="D3699"/>
      <c r="E3699"/>
      <c r="F3699"/>
      <c r="G3699"/>
      <c r="H3699"/>
      <c r="R3699"/>
      <c r="S3699"/>
      <c r="T3699"/>
      <c r="U3699"/>
      <c r="V3699"/>
      <c r="W3699"/>
      <c r="X3699"/>
      <c r="Y3699"/>
    </row>
    <row r="3700" spans="2:25">
      <c r="B3700"/>
      <c r="C3700"/>
      <c r="D3700"/>
      <c r="E3700"/>
      <c r="F3700"/>
      <c r="G3700"/>
      <c r="H3700"/>
      <c r="R3700"/>
      <c r="S3700"/>
      <c r="T3700"/>
      <c r="U3700"/>
      <c r="V3700"/>
      <c r="W3700"/>
      <c r="X3700"/>
      <c r="Y3700"/>
    </row>
    <row r="3701" spans="2:25">
      <c r="B3701"/>
      <c r="C3701"/>
      <c r="D3701"/>
      <c r="E3701"/>
      <c r="F3701"/>
      <c r="G3701"/>
      <c r="H3701"/>
      <c r="R3701"/>
      <c r="S3701"/>
      <c r="T3701"/>
      <c r="U3701"/>
      <c r="V3701"/>
      <c r="W3701"/>
      <c r="X3701"/>
      <c r="Y3701"/>
    </row>
    <row r="3702" spans="2:25">
      <c r="B3702"/>
      <c r="C3702"/>
      <c r="D3702"/>
      <c r="E3702"/>
      <c r="F3702"/>
      <c r="G3702"/>
      <c r="H3702"/>
      <c r="R3702"/>
      <c r="S3702"/>
      <c r="T3702"/>
      <c r="U3702"/>
      <c r="V3702"/>
      <c r="W3702"/>
      <c r="X3702"/>
      <c r="Y3702"/>
    </row>
    <row r="3703" spans="2:25">
      <c r="B3703"/>
      <c r="C3703"/>
      <c r="D3703"/>
      <c r="E3703"/>
      <c r="F3703"/>
      <c r="G3703"/>
      <c r="H3703"/>
      <c r="R3703"/>
      <c r="S3703"/>
      <c r="T3703"/>
      <c r="U3703"/>
      <c r="V3703"/>
      <c r="W3703"/>
      <c r="X3703"/>
      <c r="Y3703"/>
    </row>
    <row r="3704" spans="2:25">
      <c r="B3704"/>
      <c r="C3704"/>
      <c r="D3704"/>
      <c r="E3704"/>
      <c r="F3704"/>
      <c r="G3704"/>
      <c r="H3704"/>
      <c r="R3704"/>
      <c r="S3704"/>
      <c r="T3704"/>
      <c r="U3704"/>
      <c r="V3704"/>
      <c r="W3704"/>
      <c r="X3704"/>
      <c r="Y3704"/>
    </row>
    <row r="3705" spans="2:25">
      <c r="B3705"/>
      <c r="C3705"/>
      <c r="D3705"/>
      <c r="E3705"/>
      <c r="F3705"/>
      <c r="G3705"/>
      <c r="H3705"/>
      <c r="R3705"/>
      <c r="S3705"/>
      <c r="T3705"/>
      <c r="U3705"/>
      <c r="V3705"/>
      <c r="W3705"/>
      <c r="X3705"/>
      <c r="Y3705"/>
    </row>
    <row r="3706" spans="2:25">
      <c r="B3706"/>
      <c r="C3706"/>
      <c r="D3706"/>
      <c r="E3706"/>
      <c r="F3706"/>
      <c r="G3706"/>
      <c r="H3706"/>
      <c r="R3706"/>
      <c r="S3706"/>
      <c r="T3706"/>
      <c r="U3706"/>
      <c r="V3706"/>
      <c r="W3706"/>
      <c r="X3706"/>
      <c r="Y3706"/>
    </row>
    <row r="3707" spans="2:25">
      <c r="B3707"/>
      <c r="C3707"/>
      <c r="D3707"/>
      <c r="E3707"/>
      <c r="F3707"/>
      <c r="G3707"/>
      <c r="H3707"/>
      <c r="R3707"/>
      <c r="S3707"/>
      <c r="T3707"/>
      <c r="U3707"/>
      <c r="V3707"/>
      <c r="W3707"/>
      <c r="X3707"/>
      <c r="Y3707"/>
    </row>
    <row r="3708" spans="2:25">
      <c r="B3708"/>
      <c r="C3708"/>
      <c r="D3708"/>
      <c r="E3708"/>
      <c r="F3708"/>
      <c r="G3708"/>
      <c r="H3708"/>
      <c r="R3708"/>
      <c r="S3708"/>
      <c r="T3708"/>
      <c r="U3708"/>
      <c r="V3708"/>
      <c r="W3708"/>
      <c r="X3708"/>
      <c r="Y3708"/>
    </row>
    <row r="3709" spans="2:25">
      <c r="B3709"/>
      <c r="C3709"/>
      <c r="D3709"/>
      <c r="E3709"/>
      <c r="F3709"/>
      <c r="G3709"/>
      <c r="H3709"/>
      <c r="R3709"/>
      <c r="S3709"/>
      <c r="T3709"/>
      <c r="U3709"/>
      <c r="V3709"/>
      <c r="W3709"/>
      <c r="X3709"/>
      <c r="Y3709"/>
    </row>
    <row r="3710" spans="2:25">
      <c r="B3710"/>
      <c r="C3710"/>
      <c r="D3710"/>
      <c r="E3710"/>
      <c r="F3710"/>
      <c r="G3710"/>
      <c r="H3710"/>
      <c r="R3710"/>
      <c r="S3710"/>
      <c r="T3710"/>
      <c r="U3710"/>
      <c r="V3710"/>
      <c r="W3710"/>
      <c r="X3710"/>
      <c r="Y3710"/>
    </row>
    <row r="3711" spans="2:25">
      <c r="B3711"/>
      <c r="C3711"/>
      <c r="D3711"/>
      <c r="E3711"/>
      <c r="F3711"/>
      <c r="G3711"/>
      <c r="H3711"/>
      <c r="R3711"/>
      <c r="S3711"/>
      <c r="T3711"/>
      <c r="U3711"/>
      <c r="V3711"/>
      <c r="W3711"/>
      <c r="X3711"/>
      <c r="Y3711"/>
    </row>
    <row r="3712" spans="2:25">
      <c r="B3712"/>
      <c r="C3712"/>
      <c r="D3712"/>
      <c r="E3712"/>
      <c r="F3712"/>
      <c r="G3712"/>
      <c r="H3712"/>
      <c r="R3712"/>
      <c r="S3712"/>
      <c r="T3712"/>
      <c r="U3712"/>
      <c r="V3712"/>
      <c r="W3712"/>
      <c r="X3712"/>
      <c r="Y3712"/>
    </row>
    <row r="3713" spans="2:25">
      <c r="B3713"/>
      <c r="C3713"/>
      <c r="D3713"/>
      <c r="E3713"/>
      <c r="F3713"/>
      <c r="G3713"/>
      <c r="H3713"/>
      <c r="R3713"/>
      <c r="S3713"/>
      <c r="T3713"/>
      <c r="U3713"/>
      <c r="V3713"/>
      <c r="W3713"/>
      <c r="X3713"/>
      <c r="Y3713"/>
    </row>
    <row r="3714" spans="2:25">
      <c r="B3714"/>
      <c r="C3714"/>
      <c r="D3714"/>
      <c r="E3714"/>
      <c r="F3714"/>
      <c r="G3714"/>
      <c r="H3714"/>
      <c r="R3714"/>
      <c r="S3714"/>
      <c r="T3714"/>
      <c r="U3714"/>
      <c r="V3714"/>
      <c r="W3714"/>
      <c r="X3714"/>
      <c r="Y3714"/>
    </row>
    <row r="3715" spans="2:25">
      <c r="B3715"/>
      <c r="C3715"/>
      <c r="D3715"/>
      <c r="E3715"/>
      <c r="F3715"/>
      <c r="G3715"/>
      <c r="H3715"/>
      <c r="R3715"/>
      <c r="S3715"/>
      <c r="T3715"/>
      <c r="U3715"/>
      <c r="V3715"/>
      <c r="W3715"/>
      <c r="X3715"/>
      <c r="Y3715"/>
    </row>
    <row r="3716" spans="2:25">
      <c r="B3716"/>
      <c r="C3716"/>
      <c r="D3716"/>
      <c r="E3716"/>
      <c r="F3716"/>
      <c r="G3716"/>
      <c r="H3716"/>
      <c r="R3716"/>
      <c r="S3716"/>
      <c r="T3716"/>
      <c r="U3716"/>
      <c r="V3716"/>
      <c r="W3716"/>
      <c r="X3716"/>
      <c r="Y3716"/>
    </row>
    <row r="3717" spans="2:25">
      <c r="B3717"/>
      <c r="C3717"/>
      <c r="D3717"/>
      <c r="E3717"/>
      <c r="F3717"/>
      <c r="G3717"/>
      <c r="H3717"/>
      <c r="R3717"/>
      <c r="S3717"/>
      <c r="T3717"/>
      <c r="U3717"/>
      <c r="V3717"/>
      <c r="W3717"/>
      <c r="X3717"/>
      <c r="Y3717"/>
    </row>
    <row r="3718" spans="2:25">
      <c r="B3718"/>
      <c r="C3718"/>
      <c r="D3718"/>
      <c r="E3718"/>
      <c r="F3718"/>
      <c r="G3718"/>
      <c r="H3718"/>
      <c r="R3718"/>
      <c r="S3718"/>
      <c r="T3718"/>
      <c r="U3718"/>
      <c r="V3718"/>
      <c r="W3718"/>
      <c r="X3718"/>
      <c r="Y3718"/>
    </row>
    <row r="3719" spans="2:25">
      <c r="B3719"/>
      <c r="C3719"/>
      <c r="D3719"/>
      <c r="E3719"/>
      <c r="F3719"/>
      <c r="G3719"/>
      <c r="H3719"/>
      <c r="R3719"/>
      <c r="S3719"/>
      <c r="T3719"/>
      <c r="U3719"/>
      <c r="V3719"/>
      <c r="W3719"/>
      <c r="X3719"/>
      <c r="Y3719"/>
    </row>
    <row r="3720" spans="2:25">
      <c r="B3720"/>
      <c r="C3720"/>
      <c r="D3720"/>
      <c r="E3720"/>
      <c r="F3720"/>
      <c r="G3720"/>
      <c r="H3720"/>
      <c r="R3720"/>
      <c r="S3720"/>
      <c r="T3720"/>
      <c r="U3720"/>
      <c r="V3720"/>
      <c r="W3720"/>
      <c r="X3720"/>
      <c r="Y3720"/>
    </row>
    <row r="3721" spans="2:25">
      <c r="B3721"/>
      <c r="C3721"/>
      <c r="D3721"/>
      <c r="E3721"/>
      <c r="F3721"/>
      <c r="G3721"/>
      <c r="H3721"/>
      <c r="R3721"/>
      <c r="S3721"/>
      <c r="T3721"/>
      <c r="U3721"/>
      <c r="V3721"/>
      <c r="W3721"/>
      <c r="X3721"/>
      <c r="Y3721"/>
    </row>
    <row r="3722" spans="2:25">
      <c r="B3722"/>
      <c r="C3722"/>
      <c r="D3722"/>
      <c r="E3722"/>
      <c r="F3722"/>
      <c r="G3722"/>
      <c r="H3722"/>
      <c r="R3722"/>
      <c r="S3722"/>
      <c r="T3722"/>
      <c r="U3722"/>
      <c r="V3722"/>
      <c r="W3722"/>
      <c r="X3722"/>
      <c r="Y3722"/>
    </row>
    <row r="3723" spans="2:25">
      <c r="B3723"/>
      <c r="C3723"/>
      <c r="D3723"/>
      <c r="E3723"/>
      <c r="F3723"/>
      <c r="G3723"/>
      <c r="H3723"/>
      <c r="R3723"/>
      <c r="S3723"/>
      <c r="T3723"/>
      <c r="U3723"/>
      <c r="V3723"/>
      <c r="W3723"/>
      <c r="X3723"/>
      <c r="Y3723"/>
    </row>
    <row r="3724" spans="2:25">
      <c r="B3724"/>
      <c r="C3724"/>
      <c r="D3724"/>
      <c r="E3724"/>
      <c r="F3724"/>
      <c r="G3724"/>
      <c r="H3724"/>
      <c r="R3724"/>
      <c r="S3724"/>
      <c r="T3724"/>
      <c r="U3724"/>
      <c r="V3724"/>
      <c r="W3724"/>
      <c r="X3724"/>
      <c r="Y3724"/>
    </row>
    <row r="3725" spans="2:25">
      <c r="B3725"/>
      <c r="C3725"/>
      <c r="D3725"/>
      <c r="E3725"/>
      <c r="F3725"/>
      <c r="G3725"/>
      <c r="H3725"/>
      <c r="R3725"/>
      <c r="S3725"/>
      <c r="T3725"/>
      <c r="U3725"/>
      <c r="V3725"/>
      <c r="W3725"/>
      <c r="X3725"/>
      <c r="Y3725"/>
    </row>
    <row r="3726" spans="2:25">
      <c r="B3726"/>
      <c r="C3726"/>
      <c r="D3726"/>
      <c r="E3726"/>
      <c r="F3726"/>
      <c r="G3726"/>
      <c r="H3726"/>
      <c r="R3726"/>
      <c r="S3726"/>
      <c r="T3726"/>
      <c r="U3726"/>
      <c r="V3726"/>
      <c r="W3726"/>
      <c r="X3726"/>
      <c r="Y3726"/>
    </row>
    <row r="3727" spans="2:25">
      <c r="B3727"/>
      <c r="C3727"/>
      <c r="D3727"/>
      <c r="E3727"/>
      <c r="F3727"/>
      <c r="G3727"/>
      <c r="H3727"/>
      <c r="R3727"/>
      <c r="S3727"/>
      <c r="T3727"/>
      <c r="U3727"/>
      <c r="V3727"/>
      <c r="W3727"/>
      <c r="X3727"/>
      <c r="Y3727"/>
    </row>
    <row r="3728" spans="2:25">
      <c r="B3728"/>
      <c r="C3728"/>
      <c r="D3728"/>
      <c r="E3728"/>
      <c r="F3728"/>
      <c r="G3728"/>
      <c r="H3728"/>
      <c r="R3728"/>
      <c r="S3728"/>
      <c r="T3728"/>
      <c r="U3728"/>
      <c r="V3728"/>
      <c r="W3728"/>
      <c r="X3728"/>
      <c r="Y3728"/>
    </row>
    <row r="3729" spans="2:25">
      <c r="B3729"/>
      <c r="C3729"/>
      <c r="D3729"/>
      <c r="E3729"/>
      <c r="F3729"/>
      <c r="G3729"/>
      <c r="H3729"/>
      <c r="R3729"/>
      <c r="S3729"/>
      <c r="T3729"/>
      <c r="U3729"/>
      <c r="V3729"/>
      <c r="W3729"/>
      <c r="X3729"/>
      <c r="Y3729"/>
    </row>
    <row r="3730" spans="2:25">
      <c r="B3730"/>
      <c r="C3730"/>
      <c r="D3730"/>
      <c r="E3730"/>
      <c r="F3730"/>
      <c r="G3730"/>
      <c r="H3730"/>
      <c r="R3730"/>
      <c r="S3730"/>
      <c r="T3730"/>
      <c r="U3730"/>
      <c r="V3730"/>
      <c r="W3730"/>
      <c r="X3730"/>
      <c r="Y3730"/>
    </row>
    <row r="3731" spans="2:25">
      <c r="B3731"/>
      <c r="C3731"/>
      <c r="D3731"/>
      <c r="E3731"/>
      <c r="F3731"/>
      <c r="G3731"/>
      <c r="H3731"/>
      <c r="R3731"/>
      <c r="S3731"/>
      <c r="T3731"/>
      <c r="U3731"/>
      <c r="V3731"/>
      <c r="W3731"/>
      <c r="X3731"/>
      <c r="Y3731"/>
    </row>
    <row r="3732" spans="2:25">
      <c r="B3732"/>
      <c r="C3732"/>
      <c r="D3732"/>
      <c r="E3732"/>
      <c r="F3732"/>
      <c r="G3732"/>
      <c r="H3732"/>
      <c r="R3732"/>
      <c r="S3732"/>
      <c r="T3732"/>
      <c r="U3732"/>
      <c r="V3732"/>
      <c r="W3732"/>
      <c r="X3732"/>
      <c r="Y3732"/>
    </row>
    <row r="3733" spans="2:25">
      <c r="B3733"/>
      <c r="C3733"/>
      <c r="D3733"/>
      <c r="E3733"/>
      <c r="F3733"/>
      <c r="G3733"/>
      <c r="H3733"/>
      <c r="R3733"/>
      <c r="S3733"/>
      <c r="T3733"/>
      <c r="U3733"/>
      <c r="V3733"/>
      <c r="W3733"/>
      <c r="X3733"/>
      <c r="Y3733"/>
    </row>
    <row r="3734" spans="2:25">
      <c r="B3734"/>
      <c r="C3734"/>
      <c r="D3734"/>
      <c r="E3734"/>
      <c r="F3734"/>
      <c r="G3734"/>
      <c r="H3734"/>
      <c r="R3734"/>
      <c r="S3734"/>
      <c r="T3734"/>
      <c r="U3734"/>
      <c r="V3734"/>
      <c r="W3734"/>
      <c r="X3734"/>
      <c r="Y3734"/>
    </row>
    <row r="3735" spans="2:25">
      <c r="B3735"/>
      <c r="C3735"/>
      <c r="D3735"/>
      <c r="E3735"/>
      <c r="F3735"/>
      <c r="G3735"/>
      <c r="H3735"/>
      <c r="R3735"/>
      <c r="S3735"/>
      <c r="T3735"/>
      <c r="U3735"/>
      <c r="V3735"/>
      <c r="W3735"/>
      <c r="X3735"/>
      <c r="Y3735"/>
    </row>
    <row r="3736" spans="2:25">
      <c r="B3736"/>
      <c r="C3736"/>
      <c r="D3736"/>
      <c r="E3736"/>
      <c r="F3736"/>
      <c r="G3736"/>
      <c r="H3736"/>
      <c r="R3736"/>
      <c r="S3736"/>
      <c r="T3736"/>
      <c r="U3736"/>
      <c r="V3736"/>
      <c r="W3736"/>
      <c r="X3736"/>
      <c r="Y3736"/>
    </row>
    <row r="3737" spans="2:25">
      <c r="B3737"/>
      <c r="C3737"/>
      <c r="D3737"/>
      <c r="E3737"/>
      <c r="F3737"/>
      <c r="G3737"/>
      <c r="H3737"/>
      <c r="R3737"/>
      <c r="S3737"/>
      <c r="T3737"/>
      <c r="U3737"/>
      <c r="V3737"/>
      <c r="W3737"/>
      <c r="X3737"/>
      <c r="Y3737"/>
    </row>
    <row r="3738" spans="2:25">
      <c r="B3738"/>
      <c r="C3738"/>
      <c r="D3738"/>
      <c r="E3738"/>
      <c r="F3738"/>
      <c r="G3738"/>
      <c r="H3738"/>
      <c r="R3738"/>
      <c r="S3738"/>
      <c r="T3738"/>
      <c r="U3738"/>
      <c r="V3738"/>
      <c r="W3738"/>
      <c r="X3738"/>
      <c r="Y3738"/>
    </row>
    <row r="3739" spans="2:25">
      <c r="B3739"/>
      <c r="C3739"/>
      <c r="D3739"/>
      <c r="E3739"/>
      <c r="F3739"/>
      <c r="G3739"/>
      <c r="H3739"/>
      <c r="R3739"/>
      <c r="S3739"/>
      <c r="T3739"/>
      <c r="U3739"/>
      <c r="V3739"/>
      <c r="W3739"/>
      <c r="X3739"/>
      <c r="Y3739"/>
    </row>
    <row r="3740" spans="2:25">
      <c r="B3740"/>
      <c r="C3740"/>
      <c r="D3740"/>
      <c r="E3740"/>
      <c r="F3740"/>
      <c r="G3740"/>
      <c r="H3740"/>
      <c r="R3740"/>
      <c r="S3740"/>
      <c r="T3740"/>
      <c r="U3740"/>
      <c r="V3740"/>
      <c r="W3740"/>
      <c r="X3740"/>
      <c r="Y3740"/>
    </row>
    <row r="3741" spans="2:25">
      <c r="B3741"/>
      <c r="C3741"/>
      <c r="D3741"/>
      <c r="E3741"/>
      <c r="F3741"/>
      <c r="G3741"/>
      <c r="H3741"/>
      <c r="R3741"/>
      <c r="S3741"/>
      <c r="T3741"/>
      <c r="U3741"/>
      <c r="V3741"/>
      <c r="W3741"/>
      <c r="X3741"/>
      <c r="Y3741"/>
    </row>
    <row r="3742" spans="2:25">
      <c r="B3742"/>
      <c r="C3742"/>
      <c r="D3742"/>
      <c r="E3742"/>
      <c r="F3742"/>
      <c r="G3742"/>
      <c r="H3742"/>
      <c r="R3742"/>
      <c r="S3742"/>
      <c r="T3742"/>
      <c r="U3742"/>
      <c r="V3742"/>
      <c r="W3742"/>
      <c r="X3742"/>
      <c r="Y3742"/>
    </row>
    <row r="3743" spans="2:25">
      <c r="B3743"/>
      <c r="C3743"/>
      <c r="D3743"/>
      <c r="E3743"/>
      <c r="F3743"/>
      <c r="G3743"/>
      <c r="H3743"/>
      <c r="R3743"/>
      <c r="S3743"/>
      <c r="T3743"/>
      <c r="U3743"/>
      <c r="V3743"/>
      <c r="W3743"/>
      <c r="X3743"/>
      <c r="Y3743"/>
    </row>
    <row r="3744" spans="2:25">
      <c r="B3744"/>
      <c r="C3744"/>
      <c r="D3744"/>
      <c r="E3744"/>
      <c r="F3744"/>
      <c r="G3744"/>
      <c r="H3744"/>
      <c r="R3744"/>
      <c r="S3744"/>
      <c r="T3744"/>
      <c r="U3744"/>
      <c r="V3744"/>
      <c r="W3744"/>
      <c r="X3744"/>
      <c r="Y3744"/>
    </row>
    <row r="3745" spans="2:25">
      <c r="B3745"/>
      <c r="C3745"/>
      <c r="D3745"/>
      <c r="E3745"/>
      <c r="F3745"/>
      <c r="G3745"/>
      <c r="H3745"/>
      <c r="R3745"/>
      <c r="S3745"/>
      <c r="T3745"/>
      <c r="U3745"/>
      <c r="V3745"/>
      <c r="W3745"/>
      <c r="X3745"/>
      <c r="Y3745"/>
    </row>
    <row r="3746" spans="2:25">
      <c r="B3746"/>
      <c r="C3746"/>
      <c r="D3746"/>
      <c r="E3746"/>
      <c r="F3746"/>
      <c r="G3746"/>
      <c r="H3746"/>
      <c r="R3746"/>
      <c r="S3746"/>
      <c r="T3746"/>
      <c r="U3746"/>
      <c r="V3746"/>
      <c r="W3746"/>
      <c r="X3746"/>
      <c r="Y3746"/>
    </row>
    <row r="3747" spans="2:25">
      <c r="B3747"/>
      <c r="C3747"/>
      <c r="D3747"/>
      <c r="E3747"/>
      <c r="F3747"/>
      <c r="G3747"/>
      <c r="H3747"/>
      <c r="R3747"/>
      <c r="S3747"/>
      <c r="T3747"/>
      <c r="U3747"/>
      <c r="V3747"/>
      <c r="W3747"/>
      <c r="X3747"/>
      <c r="Y3747"/>
    </row>
    <row r="3748" spans="2:25">
      <c r="B3748"/>
      <c r="C3748"/>
      <c r="D3748"/>
      <c r="E3748"/>
      <c r="F3748"/>
      <c r="G3748"/>
      <c r="H3748"/>
      <c r="R3748"/>
      <c r="S3748"/>
      <c r="T3748"/>
      <c r="U3748"/>
      <c r="V3748"/>
      <c r="W3748"/>
      <c r="X3748"/>
      <c r="Y3748"/>
    </row>
    <row r="3749" spans="2:25">
      <c r="B3749"/>
      <c r="C3749"/>
      <c r="D3749"/>
      <c r="E3749"/>
      <c r="F3749"/>
      <c r="G3749"/>
      <c r="H3749"/>
      <c r="R3749"/>
      <c r="S3749"/>
      <c r="T3749"/>
      <c r="U3749"/>
      <c r="V3749"/>
      <c r="W3749"/>
      <c r="X3749"/>
      <c r="Y3749"/>
    </row>
    <row r="3750" spans="2:25">
      <c r="B3750"/>
      <c r="C3750"/>
      <c r="D3750"/>
      <c r="E3750"/>
      <c r="F3750"/>
      <c r="G3750"/>
      <c r="H3750"/>
      <c r="R3750"/>
      <c r="S3750"/>
      <c r="T3750"/>
      <c r="U3750"/>
      <c r="V3750"/>
      <c r="W3750"/>
      <c r="X3750"/>
      <c r="Y3750"/>
    </row>
    <row r="3751" spans="2:25">
      <c r="B3751"/>
      <c r="C3751"/>
      <c r="D3751"/>
      <c r="E3751"/>
      <c r="F3751"/>
      <c r="G3751"/>
      <c r="H3751"/>
      <c r="R3751"/>
      <c r="S3751"/>
      <c r="T3751"/>
      <c r="U3751"/>
      <c r="V3751"/>
      <c r="W3751"/>
      <c r="X3751"/>
      <c r="Y3751"/>
    </row>
    <row r="3752" spans="2:25">
      <c r="B3752"/>
      <c r="C3752"/>
      <c r="D3752"/>
      <c r="E3752"/>
      <c r="F3752"/>
      <c r="G3752"/>
      <c r="H3752"/>
      <c r="R3752"/>
      <c r="S3752"/>
      <c r="T3752"/>
      <c r="U3752"/>
      <c r="V3752"/>
      <c r="W3752"/>
      <c r="X3752"/>
      <c r="Y3752"/>
    </row>
    <row r="3753" spans="2:25">
      <c r="B3753"/>
      <c r="C3753"/>
      <c r="D3753"/>
      <c r="E3753"/>
      <c r="F3753"/>
      <c r="G3753"/>
      <c r="H3753"/>
      <c r="R3753"/>
      <c r="S3753"/>
      <c r="T3753"/>
      <c r="U3753"/>
      <c r="V3753"/>
      <c r="W3753"/>
      <c r="X3753"/>
      <c r="Y3753"/>
    </row>
    <row r="3754" spans="2:25">
      <c r="B3754"/>
      <c r="C3754"/>
      <c r="D3754"/>
      <c r="E3754"/>
      <c r="F3754"/>
      <c r="G3754"/>
      <c r="H3754"/>
      <c r="R3754"/>
      <c r="S3754"/>
      <c r="T3754"/>
      <c r="U3754"/>
      <c r="V3754"/>
      <c r="W3754"/>
      <c r="X3754"/>
      <c r="Y3754"/>
    </row>
    <row r="3755" spans="2:25">
      <c r="B3755"/>
      <c r="C3755"/>
      <c r="D3755"/>
      <c r="E3755"/>
      <c r="F3755"/>
      <c r="G3755"/>
      <c r="H3755"/>
      <c r="R3755"/>
      <c r="S3755"/>
      <c r="T3755"/>
      <c r="U3755"/>
      <c r="V3755"/>
      <c r="W3755"/>
      <c r="X3755"/>
      <c r="Y3755"/>
    </row>
    <row r="3756" spans="2:25">
      <c r="B3756"/>
      <c r="C3756"/>
      <c r="D3756"/>
      <c r="E3756"/>
      <c r="F3756"/>
      <c r="G3756"/>
      <c r="H3756"/>
      <c r="R3756"/>
      <c r="S3756"/>
      <c r="T3756"/>
      <c r="U3756"/>
      <c r="V3756"/>
      <c r="W3756"/>
      <c r="X3756"/>
      <c r="Y3756"/>
    </row>
    <row r="3757" spans="2:25">
      <c r="B3757"/>
      <c r="C3757"/>
      <c r="D3757"/>
      <c r="E3757"/>
      <c r="F3757"/>
      <c r="G3757"/>
      <c r="H3757"/>
      <c r="R3757"/>
      <c r="S3757"/>
      <c r="T3757"/>
      <c r="U3757"/>
      <c r="V3757"/>
      <c r="W3757"/>
      <c r="X3757"/>
      <c r="Y3757"/>
    </row>
    <row r="3758" spans="2:25">
      <c r="B3758"/>
      <c r="C3758"/>
      <c r="D3758"/>
      <c r="E3758"/>
      <c r="F3758"/>
      <c r="G3758"/>
      <c r="H3758"/>
      <c r="R3758"/>
      <c r="S3758"/>
      <c r="T3758"/>
      <c r="U3758"/>
      <c r="V3758"/>
      <c r="W3758"/>
      <c r="X3758"/>
      <c r="Y3758"/>
    </row>
    <row r="3759" spans="2:25">
      <c r="B3759"/>
      <c r="C3759"/>
      <c r="D3759"/>
      <c r="E3759"/>
      <c r="F3759"/>
      <c r="G3759"/>
      <c r="H3759"/>
      <c r="R3759"/>
      <c r="S3759"/>
      <c r="T3759"/>
      <c r="U3759"/>
      <c r="V3759"/>
      <c r="W3759"/>
      <c r="X3759"/>
      <c r="Y3759"/>
    </row>
    <row r="3760" spans="2:25">
      <c r="B3760"/>
      <c r="C3760"/>
      <c r="D3760"/>
      <c r="E3760"/>
      <c r="F3760"/>
      <c r="G3760"/>
      <c r="H3760"/>
      <c r="R3760"/>
      <c r="S3760"/>
      <c r="T3760"/>
      <c r="U3760"/>
      <c r="V3760"/>
      <c r="W3760"/>
      <c r="X3760"/>
      <c r="Y3760"/>
    </row>
    <row r="3761" spans="2:25">
      <c r="B3761"/>
      <c r="C3761"/>
      <c r="D3761"/>
      <c r="E3761"/>
      <c r="F3761"/>
      <c r="G3761"/>
      <c r="H3761"/>
      <c r="R3761"/>
      <c r="S3761"/>
      <c r="T3761"/>
      <c r="U3761"/>
      <c r="V3761"/>
      <c r="W3761"/>
      <c r="X3761"/>
      <c r="Y3761"/>
    </row>
    <row r="3762" spans="2:25">
      <c r="B3762"/>
      <c r="C3762"/>
      <c r="D3762"/>
      <c r="E3762"/>
      <c r="F3762"/>
      <c r="G3762"/>
      <c r="H3762"/>
      <c r="R3762"/>
      <c r="S3762"/>
      <c r="T3762"/>
      <c r="U3762"/>
      <c r="V3762"/>
      <c r="W3762"/>
      <c r="X3762"/>
      <c r="Y3762"/>
    </row>
    <row r="3763" spans="2:25">
      <c r="B3763"/>
      <c r="C3763"/>
      <c r="D3763"/>
      <c r="E3763"/>
      <c r="F3763"/>
      <c r="G3763"/>
      <c r="H3763"/>
      <c r="R3763"/>
      <c r="S3763"/>
      <c r="T3763"/>
      <c r="U3763"/>
      <c r="V3763"/>
      <c r="W3763"/>
      <c r="X3763"/>
      <c r="Y3763"/>
    </row>
    <row r="3764" spans="2:25">
      <c r="B3764"/>
      <c r="C3764"/>
      <c r="D3764"/>
      <c r="E3764"/>
      <c r="F3764"/>
      <c r="G3764"/>
      <c r="H3764"/>
      <c r="R3764"/>
      <c r="S3764"/>
      <c r="T3764"/>
      <c r="U3764"/>
      <c r="V3764"/>
      <c r="W3764"/>
      <c r="X3764"/>
      <c r="Y3764"/>
    </row>
    <row r="3765" spans="2:25">
      <c r="B3765"/>
      <c r="C3765"/>
      <c r="D3765"/>
      <c r="E3765"/>
      <c r="F3765"/>
      <c r="G3765"/>
      <c r="H3765"/>
      <c r="R3765"/>
      <c r="S3765"/>
      <c r="T3765"/>
      <c r="U3765"/>
      <c r="V3765"/>
      <c r="W3765"/>
      <c r="X3765"/>
      <c r="Y3765"/>
    </row>
    <row r="3766" spans="2:25">
      <c r="B3766"/>
      <c r="C3766"/>
      <c r="D3766"/>
      <c r="E3766"/>
      <c r="F3766"/>
      <c r="G3766"/>
      <c r="H3766"/>
      <c r="R3766"/>
      <c r="S3766"/>
      <c r="T3766"/>
      <c r="U3766"/>
      <c r="V3766"/>
      <c r="W3766"/>
      <c r="X3766"/>
      <c r="Y3766"/>
    </row>
    <row r="3767" spans="2:25">
      <c r="B3767"/>
      <c r="C3767"/>
      <c r="D3767"/>
      <c r="E3767"/>
      <c r="F3767"/>
      <c r="G3767"/>
      <c r="H3767"/>
      <c r="R3767"/>
      <c r="S3767"/>
      <c r="T3767"/>
      <c r="U3767"/>
      <c r="V3767"/>
      <c r="W3767"/>
      <c r="X3767"/>
      <c r="Y3767"/>
    </row>
    <row r="3768" spans="2:25">
      <c r="B3768"/>
      <c r="C3768"/>
      <c r="D3768"/>
      <c r="E3768"/>
      <c r="F3768"/>
      <c r="G3768"/>
      <c r="H3768"/>
      <c r="R3768"/>
      <c r="S3768"/>
      <c r="T3768"/>
      <c r="U3768"/>
      <c r="V3768"/>
      <c r="W3768"/>
      <c r="X3768"/>
      <c r="Y3768"/>
    </row>
    <row r="3769" spans="2:25">
      <c r="B3769"/>
      <c r="C3769"/>
      <c r="D3769"/>
      <c r="E3769"/>
      <c r="F3769"/>
      <c r="G3769"/>
      <c r="H3769"/>
      <c r="R3769"/>
      <c r="S3769"/>
      <c r="T3769"/>
      <c r="U3769"/>
      <c r="V3769"/>
      <c r="W3769"/>
      <c r="X3769"/>
      <c r="Y3769"/>
    </row>
    <row r="3770" spans="2:25">
      <c r="B3770"/>
      <c r="C3770"/>
      <c r="D3770"/>
      <c r="E3770"/>
      <c r="F3770"/>
      <c r="G3770"/>
      <c r="H3770"/>
      <c r="R3770"/>
      <c r="S3770"/>
      <c r="T3770"/>
      <c r="U3770"/>
      <c r="V3770"/>
      <c r="W3770"/>
      <c r="X3770"/>
      <c r="Y3770"/>
    </row>
    <row r="3771" spans="2:25">
      <c r="B3771"/>
      <c r="C3771"/>
      <c r="D3771"/>
      <c r="E3771"/>
      <c r="F3771"/>
      <c r="G3771"/>
      <c r="H3771"/>
      <c r="R3771"/>
      <c r="S3771"/>
      <c r="T3771"/>
      <c r="U3771"/>
      <c r="V3771"/>
      <c r="W3771"/>
      <c r="X3771"/>
      <c r="Y3771"/>
    </row>
    <row r="3772" spans="2:25">
      <c r="B3772"/>
      <c r="C3772"/>
      <c r="D3772"/>
      <c r="E3772"/>
      <c r="F3772"/>
      <c r="G3772"/>
      <c r="H3772"/>
      <c r="R3772"/>
      <c r="S3772"/>
      <c r="T3772"/>
      <c r="U3772"/>
      <c r="V3772"/>
      <c r="W3772"/>
      <c r="X3772"/>
      <c r="Y3772"/>
    </row>
    <row r="3773" spans="2:25">
      <c r="B3773"/>
      <c r="C3773"/>
      <c r="D3773"/>
      <c r="E3773"/>
      <c r="F3773"/>
      <c r="G3773"/>
      <c r="H3773"/>
      <c r="R3773"/>
      <c r="S3773"/>
      <c r="T3773"/>
      <c r="U3773"/>
      <c r="V3773"/>
      <c r="W3773"/>
      <c r="X3773"/>
      <c r="Y3773"/>
    </row>
    <row r="3774" spans="2:25">
      <c r="B3774"/>
      <c r="C3774"/>
      <c r="D3774"/>
      <c r="E3774"/>
      <c r="F3774"/>
      <c r="G3774"/>
      <c r="H3774"/>
      <c r="R3774"/>
      <c r="S3774"/>
      <c r="T3774"/>
      <c r="U3774"/>
      <c r="V3774"/>
      <c r="W3774"/>
      <c r="X3774"/>
      <c r="Y3774"/>
    </row>
    <row r="3775" spans="2:25">
      <c r="B3775"/>
      <c r="C3775"/>
      <c r="D3775"/>
      <c r="E3775"/>
      <c r="F3775"/>
      <c r="G3775"/>
      <c r="H3775"/>
      <c r="R3775"/>
      <c r="S3775"/>
      <c r="T3775"/>
      <c r="U3775"/>
      <c r="V3775"/>
      <c r="W3775"/>
      <c r="X3775"/>
      <c r="Y3775"/>
    </row>
    <row r="3776" spans="2:25">
      <c r="B3776"/>
      <c r="C3776"/>
      <c r="D3776"/>
      <c r="E3776"/>
      <c r="F3776"/>
      <c r="G3776"/>
      <c r="H3776"/>
      <c r="R3776"/>
      <c r="S3776"/>
      <c r="T3776"/>
      <c r="U3776"/>
      <c r="V3776"/>
      <c r="W3776"/>
      <c r="X3776"/>
      <c r="Y3776"/>
    </row>
    <row r="3777" spans="2:25">
      <c r="B3777"/>
      <c r="C3777"/>
      <c r="D3777"/>
      <c r="E3777"/>
      <c r="F3777"/>
      <c r="G3777"/>
      <c r="H3777"/>
      <c r="R3777"/>
      <c r="S3777"/>
      <c r="T3777"/>
      <c r="U3777"/>
      <c r="V3777"/>
      <c r="W3777"/>
      <c r="X3777"/>
      <c r="Y3777"/>
    </row>
    <row r="3778" spans="2:25">
      <c r="B3778"/>
      <c r="C3778"/>
      <c r="D3778"/>
      <c r="E3778"/>
      <c r="F3778"/>
      <c r="G3778"/>
      <c r="H3778"/>
      <c r="R3778"/>
      <c r="S3778"/>
      <c r="T3778"/>
      <c r="U3778"/>
      <c r="V3778"/>
      <c r="W3778"/>
      <c r="X3778"/>
      <c r="Y3778"/>
    </row>
    <row r="3779" spans="2:25">
      <c r="B3779"/>
      <c r="C3779"/>
      <c r="D3779"/>
      <c r="E3779"/>
      <c r="F3779"/>
      <c r="G3779"/>
      <c r="H3779"/>
      <c r="R3779"/>
      <c r="S3779"/>
      <c r="T3779"/>
      <c r="U3779"/>
      <c r="V3779"/>
      <c r="W3779"/>
      <c r="X3779"/>
      <c r="Y3779"/>
    </row>
    <row r="3780" spans="2:25">
      <c r="B3780"/>
      <c r="C3780"/>
      <c r="D3780"/>
      <c r="E3780"/>
      <c r="F3780"/>
      <c r="G3780"/>
      <c r="H3780"/>
      <c r="R3780"/>
      <c r="S3780"/>
      <c r="T3780"/>
      <c r="U3780"/>
      <c r="V3780"/>
      <c r="W3780"/>
      <c r="X3780"/>
      <c r="Y3780"/>
    </row>
    <row r="3781" spans="2:25">
      <c r="B3781"/>
      <c r="C3781"/>
      <c r="D3781"/>
      <c r="E3781"/>
      <c r="F3781"/>
      <c r="G3781"/>
      <c r="H3781"/>
      <c r="R3781"/>
      <c r="S3781"/>
      <c r="T3781"/>
      <c r="U3781"/>
      <c r="V3781"/>
      <c r="W3781"/>
      <c r="X3781"/>
      <c r="Y3781"/>
    </row>
    <row r="3782" spans="2:25">
      <c r="B3782"/>
      <c r="C3782"/>
      <c r="D3782"/>
      <c r="E3782"/>
      <c r="F3782"/>
      <c r="G3782"/>
      <c r="H3782"/>
      <c r="R3782"/>
      <c r="S3782"/>
      <c r="T3782"/>
      <c r="U3782"/>
      <c r="V3782"/>
      <c r="W3782"/>
      <c r="X3782"/>
      <c r="Y3782"/>
    </row>
    <row r="3783" spans="2:25">
      <c r="B3783"/>
      <c r="C3783"/>
      <c r="D3783"/>
      <c r="E3783"/>
      <c r="F3783"/>
      <c r="G3783"/>
      <c r="H3783"/>
      <c r="R3783"/>
      <c r="S3783"/>
      <c r="T3783"/>
      <c r="U3783"/>
      <c r="V3783"/>
      <c r="W3783"/>
      <c r="X3783"/>
      <c r="Y3783"/>
    </row>
    <row r="3784" spans="2:25">
      <c r="B3784"/>
      <c r="C3784"/>
      <c r="D3784"/>
      <c r="E3784"/>
      <c r="F3784"/>
      <c r="G3784"/>
      <c r="H3784"/>
      <c r="R3784"/>
      <c r="S3784"/>
      <c r="T3784"/>
      <c r="U3784"/>
      <c r="V3784"/>
      <c r="W3784"/>
      <c r="X3784"/>
      <c r="Y3784"/>
    </row>
    <row r="3785" spans="2:25">
      <c r="B3785"/>
      <c r="C3785"/>
      <c r="D3785"/>
      <c r="E3785"/>
      <c r="F3785"/>
      <c r="G3785"/>
      <c r="H3785"/>
      <c r="R3785"/>
      <c r="S3785"/>
      <c r="T3785"/>
      <c r="U3785"/>
      <c r="V3785"/>
      <c r="W3785"/>
      <c r="X3785"/>
      <c r="Y3785"/>
    </row>
    <row r="3786" spans="2:25">
      <c r="B3786"/>
      <c r="C3786"/>
      <c r="D3786"/>
      <c r="E3786"/>
      <c r="F3786"/>
      <c r="G3786"/>
      <c r="H3786"/>
      <c r="R3786"/>
      <c r="S3786"/>
      <c r="T3786"/>
      <c r="U3786"/>
      <c r="V3786"/>
      <c r="W3786"/>
      <c r="X3786"/>
      <c r="Y3786"/>
    </row>
    <row r="3787" spans="2:25">
      <c r="B3787"/>
      <c r="C3787"/>
      <c r="D3787"/>
      <c r="E3787"/>
      <c r="F3787"/>
      <c r="G3787"/>
      <c r="H3787"/>
      <c r="R3787"/>
      <c r="S3787"/>
      <c r="T3787"/>
      <c r="U3787"/>
      <c r="V3787"/>
      <c r="W3787"/>
      <c r="X3787"/>
      <c r="Y3787"/>
    </row>
    <row r="3788" spans="2:25">
      <c r="B3788"/>
      <c r="C3788"/>
      <c r="D3788"/>
      <c r="E3788"/>
      <c r="F3788"/>
      <c r="G3788"/>
      <c r="H3788"/>
      <c r="R3788"/>
      <c r="S3788"/>
      <c r="T3788"/>
      <c r="U3788"/>
      <c r="V3788"/>
      <c r="W3788"/>
      <c r="X3788"/>
      <c r="Y3788"/>
    </row>
    <row r="3789" spans="2:25">
      <c r="B3789"/>
      <c r="C3789"/>
      <c r="D3789"/>
      <c r="E3789"/>
      <c r="F3789"/>
      <c r="G3789"/>
      <c r="H3789"/>
      <c r="R3789"/>
      <c r="S3789"/>
      <c r="T3789"/>
      <c r="U3789"/>
      <c r="V3789"/>
      <c r="W3789"/>
      <c r="X3789"/>
      <c r="Y3789"/>
    </row>
    <row r="3790" spans="2:25">
      <c r="B3790"/>
      <c r="C3790"/>
      <c r="D3790"/>
      <c r="E3790"/>
      <c r="F3790"/>
      <c r="G3790"/>
      <c r="H3790"/>
      <c r="R3790"/>
      <c r="S3790"/>
      <c r="T3790"/>
      <c r="U3790"/>
      <c r="V3790"/>
      <c r="W3790"/>
      <c r="X3790"/>
      <c r="Y3790"/>
    </row>
    <row r="3791" spans="2:25">
      <c r="B3791"/>
      <c r="C3791"/>
      <c r="D3791"/>
      <c r="E3791"/>
      <c r="F3791"/>
      <c r="G3791"/>
      <c r="H3791"/>
      <c r="R3791"/>
      <c r="S3791"/>
      <c r="T3791"/>
      <c r="U3791"/>
      <c r="V3791"/>
      <c r="W3791"/>
      <c r="X3791"/>
      <c r="Y3791"/>
    </row>
    <row r="3792" spans="2:25">
      <c r="B3792"/>
      <c r="C3792"/>
      <c r="D3792"/>
      <c r="E3792"/>
      <c r="F3792"/>
      <c r="G3792"/>
      <c r="H3792"/>
      <c r="R3792"/>
      <c r="S3792"/>
      <c r="T3792"/>
      <c r="U3792"/>
      <c r="V3792"/>
      <c r="W3792"/>
      <c r="X3792"/>
      <c r="Y3792"/>
    </row>
    <row r="3793" spans="2:25">
      <c r="B3793"/>
      <c r="C3793"/>
      <c r="D3793"/>
      <c r="E3793"/>
      <c r="F3793"/>
      <c r="G3793"/>
      <c r="H3793"/>
      <c r="R3793"/>
      <c r="S3793"/>
      <c r="T3793"/>
      <c r="U3793"/>
      <c r="V3793"/>
      <c r="W3793"/>
      <c r="X3793"/>
      <c r="Y3793"/>
    </row>
    <row r="3794" spans="2:25">
      <c r="B3794"/>
      <c r="C3794"/>
      <c r="D3794"/>
      <c r="E3794"/>
      <c r="F3794"/>
      <c r="G3794"/>
      <c r="H3794"/>
      <c r="R3794"/>
      <c r="S3794"/>
      <c r="T3794"/>
      <c r="U3794"/>
      <c r="V3794"/>
      <c r="W3794"/>
      <c r="X3794"/>
      <c r="Y3794"/>
    </row>
    <row r="3795" spans="2:25">
      <c r="B3795"/>
      <c r="C3795"/>
      <c r="D3795"/>
      <c r="E3795"/>
      <c r="F3795"/>
      <c r="G3795"/>
      <c r="H3795"/>
      <c r="R3795"/>
      <c r="S3795"/>
      <c r="T3795"/>
      <c r="U3795"/>
      <c r="V3795"/>
      <c r="W3795"/>
      <c r="X3795"/>
      <c r="Y3795"/>
    </row>
    <row r="3796" spans="2:25">
      <c r="B3796"/>
      <c r="C3796"/>
      <c r="D3796"/>
      <c r="E3796"/>
      <c r="F3796"/>
      <c r="G3796"/>
      <c r="H3796"/>
      <c r="R3796"/>
      <c r="S3796"/>
      <c r="T3796"/>
      <c r="U3796"/>
      <c r="V3796"/>
      <c r="W3796"/>
      <c r="X3796"/>
      <c r="Y3796"/>
    </row>
    <row r="3797" spans="2:25">
      <c r="B3797"/>
      <c r="C3797"/>
      <c r="D3797"/>
      <c r="E3797"/>
      <c r="F3797"/>
      <c r="G3797"/>
      <c r="H3797"/>
      <c r="R3797"/>
      <c r="S3797"/>
      <c r="T3797"/>
      <c r="U3797"/>
      <c r="V3797"/>
      <c r="W3797"/>
      <c r="X3797"/>
      <c r="Y3797"/>
    </row>
    <row r="3798" spans="2:25">
      <c r="B3798"/>
      <c r="C3798"/>
      <c r="D3798"/>
      <c r="E3798"/>
      <c r="F3798"/>
      <c r="G3798"/>
      <c r="H3798"/>
      <c r="R3798"/>
      <c r="S3798"/>
      <c r="T3798"/>
      <c r="U3798"/>
      <c r="V3798"/>
      <c r="W3798"/>
      <c r="X3798"/>
      <c r="Y3798"/>
    </row>
    <row r="3799" spans="2:25">
      <c r="B3799"/>
      <c r="C3799"/>
      <c r="D3799"/>
      <c r="E3799"/>
      <c r="F3799"/>
      <c r="G3799"/>
      <c r="H3799"/>
      <c r="R3799"/>
      <c r="S3799"/>
      <c r="T3799"/>
      <c r="U3799"/>
      <c r="V3799"/>
      <c r="W3799"/>
      <c r="X3799"/>
      <c r="Y3799"/>
    </row>
    <row r="3800" spans="2:25">
      <c r="B3800"/>
      <c r="C3800"/>
      <c r="D3800"/>
      <c r="E3800"/>
      <c r="F3800"/>
      <c r="G3800"/>
      <c r="H3800"/>
      <c r="R3800"/>
      <c r="S3800"/>
      <c r="T3800"/>
      <c r="U3800"/>
      <c r="V3800"/>
      <c r="W3800"/>
      <c r="X3800"/>
      <c r="Y3800"/>
    </row>
    <row r="3801" spans="2:25">
      <c r="B3801"/>
      <c r="C3801"/>
      <c r="D3801"/>
      <c r="E3801"/>
      <c r="F3801"/>
      <c r="G3801"/>
      <c r="H3801"/>
      <c r="R3801"/>
      <c r="S3801"/>
      <c r="T3801"/>
      <c r="U3801"/>
      <c r="V3801"/>
      <c r="W3801"/>
      <c r="X3801"/>
      <c r="Y3801"/>
    </row>
    <row r="3802" spans="2:25">
      <c r="B3802"/>
      <c r="C3802"/>
      <c r="D3802"/>
      <c r="E3802"/>
      <c r="F3802"/>
      <c r="G3802"/>
      <c r="H3802"/>
      <c r="R3802"/>
      <c r="S3802"/>
      <c r="T3802"/>
      <c r="U3802"/>
      <c r="V3802"/>
      <c r="W3802"/>
      <c r="X3802"/>
      <c r="Y3802"/>
    </row>
    <row r="3803" spans="2:25">
      <c r="B3803"/>
      <c r="C3803"/>
      <c r="D3803"/>
      <c r="E3803"/>
      <c r="F3803"/>
      <c r="G3803"/>
      <c r="H3803"/>
      <c r="R3803"/>
      <c r="S3803"/>
      <c r="T3803"/>
      <c r="U3803"/>
      <c r="V3803"/>
      <c r="W3803"/>
      <c r="X3803"/>
      <c r="Y3803"/>
    </row>
    <row r="3804" spans="2:25">
      <c r="B3804"/>
      <c r="C3804"/>
      <c r="D3804"/>
      <c r="E3804"/>
      <c r="F3804"/>
      <c r="G3804"/>
      <c r="H3804"/>
      <c r="R3804"/>
      <c r="S3804"/>
      <c r="T3804"/>
      <c r="U3804"/>
      <c r="V3804"/>
      <c r="W3804"/>
      <c r="X3804"/>
      <c r="Y3804"/>
    </row>
    <row r="3805" spans="2:25">
      <c r="B3805"/>
      <c r="C3805"/>
      <c r="D3805"/>
      <c r="E3805"/>
      <c r="F3805"/>
      <c r="G3805"/>
      <c r="H3805"/>
      <c r="R3805"/>
      <c r="S3805"/>
      <c r="T3805"/>
      <c r="U3805"/>
      <c r="V3805"/>
      <c r="W3805"/>
      <c r="X3805"/>
      <c r="Y3805"/>
    </row>
    <row r="3806" spans="2:25">
      <c r="B3806"/>
      <c r="C3806"/>
      <c r="D3806"/>
      <c r="E3806"/>
      <c r="F3806"/>
      <c r="G3806"/>
      <c r="H3806"/>
      <c r="R3806"/>
      <c r="S3806"/>
      <c r="T3806"/>
      <c r="U3806"/>
      <c r="V3806"/>
      <c r="W3806"/>
      <c r="X3806"/>
      <c r="Y3806"/>
    </row>
    <row r="3807" spans="2:25">
      <c r="B3807"/>
      <c r="C3807"/>
      <c r="D3807"/>
      <c r="E3807"/>
      <c r="F3807"/>
      <c r="G3807"/>
      <c r="H3807"/>
      <c r="R3807"/>
      <c r="S3807"/>
      <c r="T3807"/>
      <c r="U3807"/>
      <c r="V3807"/>
      <c r="W3807"/>
      <c r="X3807"/>
      <c r="Y3807"/>
    </row>
    <row r="3808" spans="2:25">
      <c r="B3808"/>
      <c r="C3808"/>
      <c r="D3808"/>
      <c r="E3808"/>
      <c r="F3808"/>
      <c r="G3808"/>
      <c r="H3808"/>
      <c r="R3808"/>
      <c r="S3808"/>
      <c r="T3808"/>
      <c r="U3808"/>
      <c r="V3808"/>
      <c r="W3808"/>
      <c r="X3808"/>
      <c r="Y3808"/>
    </row>
    <row r="3809" spans="2:25">
      <c r="B3809"/>
      <c r="C3809"/>
      <c r="D3809"/>
      <c r="E3809"/>
      <c r="F3809"/>
      <c r="G3809"/>
      <c r="H3809"/>
      <c r="R3809"/>
      <c r="S3809"/>
      <c r="T3809"/>
      <c r="U3809"/>
      <c r="V3809"/>
      <c r="W3809"/>
      <c r="X3809"/>
      <c r="Y3809"/>
    </row>
    <row r="3810" spans="2:25">
      <c r="B3810"/>
      <c r="C3810"/>
      <c r="D3810"/>
      <c r="E3810"/>
      <c r="F3810"/>
      <c r="G3810"/>
      <c r="H3810"/>
      <c r="R3810"/>
      <c r="S3810"/>
      <c r="T3810"/>
      <c r="U3810"/>
      <c r="V3810"/>
      <c r="W3810"/>
      <c r="X3810"/>
      <c r="Y3810"/>
    </row>
    <row r="3811" spans="2:25">
      <c r="B3811"/>
      <c r="C3811"/>
      <c r="D3811"/>
      <c r="E3811"/>
      <c r="F3811"/>
      <c r="G3811"/>
      <c r="H3811"/>
      <c r="R3811"/>
      <c r="S3811"/>
      <c r="T3811"/>
      <c r="U3811"/>
      <c r="V3811"/>
      <c r="W3811"/>
      <c r="X3811"/>
      <c r="Y3811"/>
    </row>
    <row r="3812" spans="2:25">
      <c r="B3812"/>
      <c r="C3812"/>
      <c r="D3812"/>
      <c r="E3812"/>
      <c r="F3812"/>
      <c r="G3812"/>
      <c r="H3812"/>
      <c r="R3812"/>
      <c r="S3812"/>
      <c r="T3812"/>
      <c r="U3812"/>
      <c r="V3812"/>
      <c r="W3812"/>
      <c r="X3812"/>
      <c r="Y3812"/>
    </row>
    <row r="3813" spans="2:25">
      <c r="B3813"/>
      <c r="C3813"/>
      <c r="D3813"/>
      <c r="E3813"/>
      <c r="F3813"/>
      <c r="G3813"/>
      <c r="H3813"/>
      <c r="R3813"/>
      <c r="S3813"/>
      <c r="T3813"/>
      <c r="U3813"/>
      <c r="V3813"/>
      <c r="W3813"/>
      <c r="X3813"/>
      <c r="Y3813"/>
    </row>
    <row r="3814" spans="2:25">
      <c r="B3814"/>
      <c r="C3814"/>
      <c r="D3814"/>
      <c r="E3814"/>
      <c r="F3814"/>
      <c r="G3814"/>
      <c r="H3814"/>
      <c r="R3814"/>
      <c r="S3814"/>
      <c r="T3814"/>
      <c r="U3814"/>
      <c r="V3814"/>
      <c r="W3814"/>
      <c r="X3814"/>
      <c r="Y3814"/>
    </row>
    <row r="3815" spans="2:25">
      <c r="B3815"/>
      <c r="C3815"/>
      <c r="D3815"/>
      <c r="E3815"/>
      <c r="F3815"/>
      <c r="G3815"/>
      <c r="H3815"/>
      <c r="R3815"/>
      <c r="S3815"/>
      <c r="T3815"/>
      <c r="U3815"/>
      <c r="V3815"/>
      <c r="W3815"/>
      <c r="X3815"/>
      <c r="Y3815"/>
    </row>
    <row r="3816" spans="2:25">
      <c r="B3816"/>
      <c r="C3816"/>
      <c r="D3816"/>
      <c r="E3816"/>
      <c r="F3816"/>
      <c r="G3816"/>
      <c r="H3816"/>
      <c r="R3816"/>
      <c r="S3816"/>
      <c r="T3816"/>
      <c r="U3816"/>
      <c r="V3816"/>
      <c r="W3816"/>
      <c r="X3816"/>
      <c r="Y3816"/>
    </row>
    <row r="3817" spans="2:25">
      <c r="B3817"/>
      <c r="C3817"/>
      <c r="D3817"/>
      <c r="E3817"/>
      <c r="F3817"/>
      <c r="G3817"/>
      <c r="H3817"/>
      <c r="R3817"/>
      <c r="S3817"/>
      <c r="T3817"/>
      <c r="U3817"/>
      <c r="V3817"/>
      <c r="W3817"/>
      <c r="X3817"/>
      <c r="Y3817"/>
    </row>
    <row r="3818" spans="2:25">
      <c r="B3818"/>
      <c r="C3818"/>
      <c r="D3818"/>
      <c r="E3818"/>
      <c r="F3818"/>
      <c r="G3818"/>
      <c r="H3818"/>
      <c r="R3818"/>
      <c r="S3818"/>
      <c r="T3818"/>
      <c r="U3818"/>
      <c r="V3818"/>
      <c r="W3818"/>
      <c r="X3818"/>
      <c r="Y3818"/>
    </row>
    <row r="3819" spans="2:25">
      <c r="B3819"/>
      <c r="C3819"/>
      <c r="D3819"/>
      <c r="E3819"/>
      <c r="F3819"/>
      <c r="G3819"/>
      <c r="H3819"/>
      <c r="R3819"/>
      <c r="S3819"/>
      <c r="T3819"/>
      <c r="U3819"/>
      <c r="V3819"/>
      <c r="W3819"/>
      <c r="X3819"/>
      <c r="Y3819"/>
    </row>
    <row r="3820" spans="2:25">
      <c r="B3820"/>
      <c r="C3820"/>
      <c r="D3820"/>
      <c r="E3820"/>
      <c r="F3820"/>
      <c r="G3820"/>
      <c r="H3820"/>
      <c r="R3820"/>
      <c r="S3820"/>
      <c r="T3820"/>
      <c r="U3820"/>
      <c r="V3820"/>
      <c r="W3820"/>
      <c r="X3820"/>
      <c r="Y3820"/>
    </row>
    <row r="3821" spans="2:25">
      <c r="B3821"/>
      <c r="C3821"/>
      <c r="D3821"/>
      <c r="E3821"/>
      <c r="F3821"/>
      <c r="G3821"/>
      <c r="H3821"/>
      <c r="R3821"/>
      <c r="S3821"/>
      <c r="T3821"/>
      <c r="U3821"/>
      <c r="V3821"/>
      <c r="W3821"/>
      <c r="X3821"/>
      <c r="Y3821"/>
    </row>
    <row r="3822" spans="2:25">
      <c r="B3822"/>
      <c r="C3822"/>
      <c r="D3822"/>
      <c r="E3822"/>
      <c r="F3822"/>
      <c r="G3822"/>
      <c r="H3822"/>
      <c r="R3822"/>
      <c r="S3822"/>
      <c r="T3822"/>
      <c r="U3822"/>
      <c r="V3822"/>
      <c r="W3822"/>
      <c r="X3822"/>
      <c r="Y3822"/>
    </row>
    <row r="3823" spans="2:25">
      <c r="B3823"/>
      <c r="C3823"/>
      <c r="D3823"/>
      <c r="E3823"/>
      <c r="F3823"/>
      <c r="G3823"/>
      <c r="H3823"/>
      <c r="R3823"/>
      <c r="S3823"/>
      <c r="T3823"/>
      <c r="U3823"/>
      <c r="V3823"/>
      <c r="W3823"/>
      <c r="X3823"/>
      <c r="Y3823"/>
    </row>
    <row r="3824" spans="2:25">
      <c r="B3824"/>
      <c r="C3824"/>
      <c r="D3824"/>
      <c r="E3824"/>
      <c r="F3824"/>
      <c r="G3824"/>
      <c r="H3824"/>
      <c r="R3824"/>
      <c r="S3824"/>
      <c r="T3824"/>
      <c r="U3824"/>
      <c r="V3824"/>
      <c r="W3824"/>
      <c r="X3824"/>
      <c r="Y3824"/>
    </row>
    <row r="3825" spans="2:25">
      <c r="B3825"/>
      <c r="C3825"/>
      <c r="D3825"/>
      <c r="E3825"/>
      <c r="F3825"/>
      <c r="G3825"/>
      <c r="H3825"/>
      <c r="R3825"/>
      <c r="S3825"/>
      <c r="T3825"/>
      <c r="U3825"/>
      <c r="V3825"/>
      <c r="W3825"/>
      <c r="X3825"/>
      <c r="Y3825"/>
    </row>
    <row r="3826" spans="2:25">
      <c r="B3826"/>
      <c r="C3826"/>
      <c r="D3826"/>
      <c r="E3826"/>
      <c r="F3826"/>
      <c r="G3826"/>
      <c r="H3826"/>
      <c r="R3826"/>
      <c r="S3826"/>
      <c r="T3826"/>
      <c r="U3826"/>
      <c r="V3826"/>
      <c r="W3826"/>
      <c r="X3826"/>
      <c r="Y3826"/>
    </row>
    <row r="3827" spans="2:25">
      <c r="B3827"/>
      <c r="C3827"/>
      <c r="D3827"/>
      <c r="E3827"/>
      <c r="F3827"/>
      <c r="G3827"/>
      <c r="H3827"/>
      <c r="R3827"/>
      <c r="S3827"/>
      <c r="T3827"/>
      <c r="U3827"/>
      <c r="V3827"/>
      <c r="W3827"/>
      <c r="X3827"/>
      <c r="Y3827"/>
    </row>
    <row r="3828" spans="2:25">
      <c r="B3828"/>
      <c r="C3828"/>
      <c r="D3828"/>
      <c r="E3828"/>
      <c r="F3828"/>
      <c r="G3828"/>
      <c r="H3828"/>
      <c r="R3828"/>
      <c r="S3828"/>
      <c r="T3828"/>
      <c r="U3828"/>
      <c r="V3828"/>
      <c r="W3828"/>
      <c r="X3828"/>
      <c r="Y3828"/>
    </row>
    <row r="3829" spans="2:25">
      <c r="B3829"/>
      <c r="C3829"/>
      <c r="D3829"/>
      <c r="E3829"/>
      <c r="F3829"/>
      <c r="G3829"/>
      <c r="H3829"/>
      <c r="R3829"/>
      <c r="S3829"/>
      <c r="T3829"/>
      <c r="U3829"/>
      <c r="V3829"/>
      <c r="W3829"/>
      <c r="X3829"/>
      <c r="Y3829"/>
    </row>
    <row r="3830" spans="2:25">
      <c r="B3830"/>
      <c r="C3830"/>
      <c r="D3830"/>
      <c r="E3830"/>
      <c r="F3830"/>
      <c r="G3830"/>
      <c r="H3830"/>
      <c r="R3830"/>
      <c r="S3830"/>
      <c r="T3830"/>
      <c r="U3830"/>
      <c r="V3830"/>
      <c r="W3830"/>
      <c r="X3830"/>
      <c r="Y3830"/>
    </row>
    <row r="3831" spans="2:25">
      <c r="B3831"/>
      <c r="C3831"/>
      <c r="D3831"/>
      <c r="E3831"/>
      <c r="F3831"/>
      <c r="G3831"/>
      <c r="H3831"/>
      <c r="R3831"/>
      <c r="S3831"/>
      <c r="T3831"/>
      <c r="U3831"/>
      <c r="V3831"/>
      <c r="W3831"/>
      <c r="X3831"/>
      <c r="Y3831"/>
    </row>
    <row r="3832" spans="2:25">
      <c r="B3832"/>
      <c r="C3832"/>
      <c r="D3832"/>
      <c r="E3832"/>
      <c r="F3832"/>
      <c r="G3832"/>
      <c r="H3832"/>
      <c r="R3832"/>
      <c r="S3832"/>
      <c r="T3832"/>
      <c r="U3832"/>
      <c r="V3832"/>
      <c r="W3832"/>
      <c r="X3832"/>
      <c r="Y3832"/>
    </row>
    <row r="3833" spans="2:25">
      <c r="B3833"/>
      <c r="C3833"/>
      <c r="D3833"/>
      <c r="E3833"/>
      <c r="F3833"/>
      <c r="G3833"/>
      <c r="H3833"/>
      <c r="R3833"/>
      <c r="S3833"/>
      <c r="T3833"/>
      <c r="U3833"/>
      <c r="V3833"/>
      <c r="W3833"/>
      <c r="X3833"/>
      <c r="Y3833"/>
    </row>
    <row r="3834" spans="2:25">
      <c r="B3834"/>
      <c r="C3834"/>
      <c r="D3834"/>
      <c r="E3834"/>
      <c r="F3834"/>
      <c r="G3834"/>
      <c r="H3834"/>
      <c r="R3834"/>
      <c r="S3834"/>
      <c r="T3834"/>
      <c r="U3834"/>
      <c r="V3834"/>
      <c r="W3834"/>
      <c r="X3834"/>
      <c r="Y3834"/>
    </row>
    <row r="3835" spans="2:25">
      <c r="B3835"/>
      <c r="C3835"/>
      <c r="D3835"/>
      <c r="E3835"/>
      <c r="F3835"/>
      <c r="G3835"/>
      <c r="H3835"/>
      <c r="R3835"/>
      <c r="S3835"/>
      <c r="T3835"/>
      <c r="U3835"/>
      <c r="V3835"/>
      <c r="W3835"/>
      <c r="X3835"/>
      <c r="Y3835"/>
    </row>
    <row r="3836" spans="2:25">
      <c r="B3836"/>
      <c r="C3836"/>
      <c r="D3836"/>
      <c r="E3836"/>
      <c r="F3836"/>
      <c r="G3836"/>
      <c r="H3836"/>
      <c r="R3836"/>
      <c r="S3836"/>
      <c r="T3836"/>
      <c r="U3836"/>
      <c r="V3836"/>
      <c r="W3836"/>
      <c r="X3836"/>
      <c r="Y3836"/>
    </row>
    <row r="3837" spans="2:25">
      <c r="B3837"/>
      <c r="C3837"/>
      <c r="D3837"/>
      <c r="E3837"/>
      <c r="F3837"/>
      <c r="G3837"/>
      <c r="H3837"/>
      <c r="R3837"/>
      <c r="S3837"/>
      <c r="T3837"/>
      <c r="U3837"/>
      <c r="V3837"/>
      <c r="W3837"/>
      <c r="X3837"/>
      <c r="Y3837"/>
    </row>
    <row r="3838" spans="2:25">
      <c r="B3838"/>
      <c r="C3838"/>
      <c r="D3838"/>
      <c r="E3838"/>
      <c r="F3838"/>
      <c r="G3838"/>
      <c r="H3838"/>
      <c r="R3838"/>
      <c r="S3838"/>
      <c r="T3838"/>
      <c r="U3838"/>
      <c r="V3838"/>
      <c r="W3838"/>
      <c r="X3838"/>
      <c r="Y3838"/>
    </row>
    <row r="3839" spans="2:25">
      <c r="B3839"/>
      <c r="C3839"/>
      <c r="D3839"/>
      <c r="E3839"/>
      <c r="F3839"/>
      <c r="G3839"/>
      <c r="H3839"/>
      <c r="R3839"/>
      <c r="S3839"/>
      <c r="T3839"/>
      <c r="U3839"/>
      <c r="V3839"/>
      <c r="W3839"/>
      <c r="X3839"/>
      <c r="Y3839"/>
    </row>
    <row r="3840" spans="2:25">
      <c r="B3840"/>
      <c r="C3840"/>
      <c r="D3840"/>
      <c r="E3840"/>
      <c r="F3840"/>
      <c r="G3840"/>
      <c r="H3840"/>
      <c r="R3840"/>
      <c r="S3840"/>
      <c r="T3840"/>
      <c r="U3840"/>
      <c r="V3840"/>
      <c r="W3840"/>
      <c r="X3840"/>
      <c r="Y3840"/>
    </row>
    <row r="3841" spans="2:25">
      <c r="B3841"/>
      <c r="C3841"/>
      <c r="D3841"/>
      <c r="E3841"/>
      <c r="F3841"/>
      <c r="G3841"/>
      <c r="H3841"/>
      <c r="R3841"/>
      <c r="S3841"/>
      <c r="T3841"/>
      <c r="U3841"/>
      <c r="V3841"/>
      <c r="W3841"/>
      <c r="X3841"/>
      <c r="Y3841"/>
    </row>
    <row r="3842" spans="2:25">
      <c r="B3842"/>
      <c r="C3842"/>
      <c r="D3842"/>
      <c r="E3842"/>
      <c r="F3842"/>
      <c r="G3842"/>
      <c r="H3842"/>
      <c r="R3842"/>
      <c r="S3842"/>
      <c r="T3842"/>
      <c r="U3842"/>
      <c r="V3842"/>
      <c r="W3842"/>
      <c r="X3842"/>
      <c r="Y3842"/>
    </row>
    <row r="3843" spans="2:25">
      <c r="B3843"/>
      <c r="C3843"/>
      <c r="D3843"/>
      <c r="E3843"/>
      <c r="F3843"/>
      <c r="G3843"/>
      <c r="H3843"/>
      <c r="R3843"/>
      <c r="S3843"/>
      <c r="T3843"/>
      <c r="U3843"/>
      <c r="V3843"/>
      <c r="W3843"/>
      <c r="X3843"/>
      <c r="Y3843"/>
    </row>
    <row r="3844" spans="2:25">
      <c r="B3844"/>
      <c r="C3844"/>
      <c r="D3844"/>
      <c r="E3844"/>
      <c r="F3844"/>
      <c r="G3844"/>
      <c r="H3844"/>
      <c r="R3844"/>
      <c r="S3844"/>
      <c r="T3844"/>
      <c r="U3844"/>
      <c r="V3844"/>
      <c r="W3844"/>
      <c r="X3844"/>
      <c r="Y3844"/>
    </row>
    <row r="3845" spans="2:25">
      <c r="B3845"/>
      <c r="C3845"/>
      <c r="D3845"/>
      <c r="E3845"/>
      <c r="F3845"/>
      <c r="G3845"/>
      <c r="H3845"/>
      <c r="R3845"/>
      <c r="S3845"/>
      <c r="T3845"/>
      <c r="U3845"/>
      <c r="V3845"/>
      <c r="W3845"/>
      <c r="X3845"/>
      <c r="Y3845"/>
    </row>
    <row r="3846" spans="2:25">
      <c r="B3846"/>
      <c r="C3846"/>
      <c r="D3846"/>
      <c r="E3846"/>
      <c r="F3846"/>
      <c r="G3846"/>
      <c r="H3846"/>
      <c r="R3846"/>
      <c r="S3846"/>
      <c r="T3846"/>
      <c r="U3846"/>
      <c r="V3846"/>
      <c r="W3846"/>
      <c r="X3846"/>
      <c r="Y3846"/>
    </row>
    <row r="3847" spans="2:25">
      <c r="B3847"/>
      <c r="C3847"/>
      <c r="D3847"/>
      <c r="E3847"/>
      <c r="F3847"/>
      <c r="G3847"/>
      <c r="H3847"/>
      <c r="R3847"/>
      <c r="S3847"/>
      <c r="T3847"/>
      <c r="U3847"/>
      <c r="V3847"/>
      <c r="W3847"/>
      <c r="X3847"/>
      <c r="Y3847"/>
    </row>
    <row r="3848" spans="2:25">
      <c r="B3848"/>
      <c r="C3848"/>
      <c r="D3848"/>
      <c r="E3848"/>
      <c r="F3848"/>
      <c r="G3848"/>
      <c r="H3848"/>
      <c r="R3848"/>
      <c r="S3848"/>
      <c r="T3848"/>
      <c r="U3848"/>
      <c r="V3848"/>
      <c r="W3848"/>
      <c r="X3848"/>
      <c r="Y3848"/>
    </row>
    <row r="3849" spans="2:25">
      <c r="B3849"/>
      <c r="C3849"/>
      <c r="D3849"/>
      <c r="E3849"/>
      <c r="F3849"/>
      <c r="G3849"/>
      <c r="H3849"/>
      <c r="R3849"/>
      <c r="S3849"/>
      <c r="T3849"/>
      <c r="U3849"/>
      <c r="V3849"/>
      <c r="W3849"/>
      <c r="X3849"/>
      <c r="Y3849"/>
    </row>
    <row r="3850" spans="2:25">
      <c r="B3850"/>
      <c r="C3850"/>
      <c r="D3850"/>
      <c r="E3850"/>
      <c r="F3850"/>
      <c r="G3850"/>
      <c r="H3850"/>
      <c r="R3850"/>
      <c r="S3850"/>
      <c r="T3850"/>
      <c r="U3850"/>
      <c r="V3850"/>
      <c r="W3850"/>
      <c r="X3850"/>
      <c r="Y3850"/>
    </row>
    <row r="3851" spans="2:25">
      <c r="B3851"/>
      <c r="C3851"/>
      <c r="D3851"/>
      <c r="E3851"/>
      <c r="F3851"/>
      <c r="G3851"/>
      <c r="H3851"/>
      <c r="R3851"/>
      <c r="S3851"/>
      <c r="T3851"/>
      <c r="U3851"/>
      <c r="V3851"/>
      <c r="W3851"/>
      <c r="X3851"/>
      <c r="Y3851"/>
    </row>
    <row r="3852" spans="2:25">
      <c r="B3852"/>
      <c r="C3852"/>
      <c r="D3852"/>
      <c r="E3852"/>
      <c r="F3852"/>
      <c r="G3852"/>
      <c r="H3852"/>
      <c r="R3852"/>
      <c r="S3852"/>
      <c r="T3852"/>
      <c r="U3852"/>
      <c r="V3852"/>
      <c r="W3852"/>
      <c r="X3852"/>
      <c r="Y3852"/>
    </row>
    <row r="3853" spans="2:25">
      <c r="B3853"/>
      <c r="C3853"/>
      <c r="D3853"/>
      <c r="E3853"/>
      <c r="F3853"/>
      <c r="G3853"/>
      <c r="H3853"/>
      <c r="R3853"/>
      <c r="S3853"/>
      <c r="T3853"/>
      <c r="U3853"/>
      <c r="V3853"/>
      <c r="W3853"/>
      <c r="X3853"/>
      <c r="Y3853"/>
    </row>
    <row r="3854" spans="2:25">
      <c r="B3854"/>
      <c r="C3854"/>
      <c r="D3854"/>
      <c r="E3854"/>
      <c r="F3854"/>
      <c r="G3854"/>
      <c r="H3854"/>
      <c r="R3854"/>
      <c r="S3854"/>
      <c r="T3854"/>
      <c r="U3854"/>
      <c r="V3854"/>
      <c r="W3854"/>
      <c r="X3854"/>
      <c r="Y3854"/>
    </row>
    <row r="3855" spans="2:25">
      <c r="B3855"/>
      <c r="C3855"/>
      <c r="D3855"/>
      <c r="E3855"/>
      <c r="F3855"/>
      <c r="G3855"/>
      <c r="H3855"/>
      <c r="R3855"/>
      <c r="S3855"/>
      <c r="T3855"/>
      <c r="U3855"/>
      <c r="V3855"/>
      <c r="W3855"/>
      <c r="X3855"/>
      <c r="Y3855"/>
    </row>
    <row r="3856" spans="2:25">
      <c r="B3856"/>
      <c r="C3856"/>
      <c r="D3856"/>
      <c r="E3856"/>
      <c r="F3856"/>
      <c r="G3856"/>
      <c r="H3856"/>
      <c r="R3856"/>
      <c r="S3856"/>
      <c r="T3856"/>
      <c r="U3856"/>
      <c r="V3856"/>
      <c r="W3856"/>
      <c r="X3856"/>
      <c r="Y3856"/>
    </row>
    <row r="3857" spans="2:25">
      <c r="B3857"/>
      <c r="C3857"/>
      <c r="D3857"/>
      <c r="E3857"/>
      <c r="F3857"/>
      <c r="G3857"/>
      <c r="H3857"/>
      <c r="R3857"/>
      <c r="S3857"/>
      <c r="T3857"/>
      <c r="U3857"/>
      <c r="V3857"/>
      <c r="W3857"/>
      <c r="X3857"/>
      <c r="Y3857"/>
    </row>
    <row r="3858" spans="2:25">
      <c r="B3858"/>
      <c r="C3858"/>
      <c r="D3858"/>
      <c r="E3858"/>
      <c r="F3858"/>
      <c r="G3858"/>
      <c r="H3858"/>
      <c r="R3858"/>
      <c r="S3858"/>
      <c r="T3858"/>
      <c r="U3858"/>
      <c r="V3858"/>
      <c r="W3858"/>
      <c r="X3858"/>
      <c r="Y3858"/>
    </row>
    <row r="3859" spans="2:25">
      <c r="B3859"/>
      <c r="C3859"/>
      <c r="D3859"/>
      <c r="E3859"/>
      <c r="F3859"/>
      <c r="G3859"/>
      <c r="H3859"/>
      <c r="R3859"/>
      <c r="S3859"/>
      <c r="T3859"/>
      <c r="U3859"/>
      <c r="V3859"/>
      <c r="W3859"/>
      <c r="X3859"/>
      <c r="Y3859"/>
    </row>
    <row r="3860" spans="2:25">
      <c r="B3860"/>
      <c r="C3860"/>
      <c r="D3860"/>
      <c r="E3860"/>
      <c r="F3860"/>
      <c r="G3860"/>
      <c r="H3860"/>
      <c r="R3860"/>
      <c r="S3860"/>
      <c r="T3860"/>
      <c r="U3860"/>
      <c r="V3860"/>
      <c r="W3860"/>
      <c r="X3860"/>
      <c r="Y3860"/>
    </row>
    <row r="3861" spans="2:25">
      <c r="B3861"/>
      <c r="C3861"/>
      <c r="D3861"/>
      <c r="E3861"/>
      <c r="F3861"/>
      <c r="G3861"/>
      <c r="H3861"/>
      <c r="R3861"/>
      <c r="S3861"/>
      <c r="T3861"/>
      <c r="U3861"/>
      <c r="V3861"/>
      <c r="W3861"/>
      <c r="X3861"/>
      <c r="Y3861"/>
    </row>
    <row r="3862" spans="2:25">
      <c r="B3862"/>
      <c r="C3862"/>
      <c r="D3862"/>
      <c r="E3862"/>
      <c r="F3862"/>
      <c r="G3862"/>
      <c r="H3862"/>
      <c r="R3862"/>
      <c r="S3862"/>
      <c r="T3862"/>
      <c r="U3862"/>
      <c r="V3862"/>
      <c r="W3862"/>
      <c r="X3862"/>
      <c r="Y3862"/>
    </row>
    <row r="3863" spans="2:25">
      <c r="B3863"/>
      <c r="C3863"/>
      <c r="D3863"/>
      <c r="E3863"/>
      <c r="F3863"/>
      <c r="G3863"/>
      <c r="H3863"/>
      <c r="R3863"/>
      <c r="S3863"/>
      <c r="T3863"/>
      <c r="U3863"/>
      <c r="V3863"/>
      <c r="W3863"/>
      <c r="X3863"/>
      <c r="Y3863"/>
    </row>
    <row r="3864" spans="2:25">
      <c r="B3864"/>
      <c r="C3864"/>
      <c r="D3864"/>
      <c r="E3864"/>
      <c r="F3864"/>
      <c r="G3864"/>
      <c r="H3864"/>
      <c r="R3864"/>
      <c r="S3864"/>
      <c r="T3864"/>
      <c r="U3864"/>
      <c r="V3864"/>
      <c r="W3864"/>
      <c r="X3864"/>
      <c r="Y3864"/>
    </row>
    <row r="3865" spans="2:25">
      <c r="B3865"/>
      <c r="C3865"/>
      <c r="D3865"/>
      <c r="E3865"/>
      <c r="F3865"/>
      <c r="G3865"/>
      <c r="H3865"/>
      <c r="R3865"/>
      <c r="S3865"/>
      <c r="T3865"/>
      <c r="U3865"/>
      <c r="V3865"/>
      <c r="W3865"/>
      <c r="X3865"/>
      <c r="Y3865"/>
    </row>
    <row r="3866" spans="2:25">
      <c r="B3866"/>
      <c r="C3866"/>
      <c r="D3866"/>
      <c r="E3866"/>
      <c r="F3866"/>
      <c r="G3866"/>
      <c r="H3866"/>
      <c r="R3866"/>
      <c r="S3866"/>
      <c r="T3866"/>
      <c r="U3866"/>
      <c r="V3866"/>
      <c r="W3866"/>
      <c r="X3866"/>
      <c r="Y3866"/>
    </row>
    <row r="3867" spans="2:25">
      <c r="B3867"/>
      <c r="C3867"/>
      <c r="D3867"/>
      <c r="E3867"/>
      <c r="F3867"/>
      <c r="G3867"/>
      <c r="H3867"/>
      <c r="R3867"/>
      <c r="S3867"/>
      <c r="T3867"/>
      <c r="U3867"/>
      <c r="V3867"/>
      <c r="W3867"/>
      <c r="X3867"/>
      <c r="Y3867"/>
    </row>
    <row r="3868" spans="2:25">
      <c r="B3868"/>
      <c r="C3868"/>
      <c r="D3868"/>
      <c r="E3868"/>
      <c r="F3868"/>
      <c r="G3868"/>
      <c r="H3868"/>
      <c r="R3868"/>
      <c r="S3868"/>
      <c r="T3868"/>
      <c r="U3868"/>
      <c r="V3868"/>
      <c r="W3868"/>
      <c r="X3868"/>
      <c r="Y3868"/>
    </row>
    <row r="3869" spans="2:25">
      <c r="B3869"/>
      <c r="C3869"/>
      <c r="D3869"/>
      <c r="E3869"/>
      <c r="F3869"/>
      <c r="G3869"/>
      <c r="H3869"/>
      <c r="R3869"/>
      <c r="S3869"/>
      <c r="T3869"/>
      <c r="U3869"/>
      <c r="V3869"/>
      <c r="W3869"/>
      <c r="X3869"/>
      <c r="Y3869"/>
    </row>
    <row r="3870" spans="2:25">
      <c r="B3870"/>
      <c r="C3870"/>
      <c r="D3870"/>
      <c r="E3870"/>
      <c r="F3870"/>
      <c r="G3870"/>
      <c r="H3870"/>
      <c r="R3870"/>
      <c r="S3870"/>
      <c r="T3870"/>
      <c r="U3870"/>
      <c r="V3870"/>
      <c r="W3870"/>
      <c r="X3870"/>
      <c r="Y3870"/>
    </row>
    <row r="3871" spans="2:25">
      <c r="B3871"/>
      <c r="C3871"/>
      <c r="D3871"/>
      <c r="E3871"/>
      <c r="F3871"/>
      <c r="G3871"/>
      <c r="H3871"/>
      <c r="R3871"/>
      <c r="S3871"/>
      <c r="T3871"/>
      <c r="U3871"/>
      <c r="V3871"/>
      <c r="W3871"/>
      <c r="X3871"/>
      <c r="Y3871"/>
    </row>
    <row r="3872" spans="2:25">
      <c r="B3872"/>
      <c r="C3872"/>
      <c r="D3872"/>
      <c r="E3872"/>
      <c r="F3872"/>
      <c r="G3872"/>
      <c r="H3872"/>
      <c r="R3872"/>
      <c r="S3872"/>
      <c r="T3872"/>
      <c r="U3872"/>
      <c r="V3872"/>
      <c r="W3872"/>
      <c r="X3872"/>
      <c r="Y3872"/>
    </row>
    <row r="3873" spans="2:25">
      <c r="B3873"/>
      <c r="C3873"/>
      <c r="D3873"/>
      <c r="E3873"/>
      <c r="F3873"/>
      <c r="G3873"/>
      <c r="H3873"/>
      <c r="R3873"/>
      <c r="S3873"/>
      <c r="T3873"/>
      <c r="U3873"/>
      <c r="V3873"/>
      <c r="W3873"/>
      <c r="X3873"/>
      <c r="Y3873"/>
    </row>
    <row r="3874" spans="2:25">
      <c r="B3874"/>
      <c r="C3874"/>
      <c r="D3874"/>
      <c r="E3874"/>
      <c r="F3874"/>
      <c r="G3874"/>
      <c r="H3874"/>
      <c r="R3874"/>
      <c r="S3874"/>
      <c r="T3874"/>
      <c r="U3874"/>
      <c r="V3874"/>
      <c r="W3874"/>
      <c r="X3874"/>
      <c r="Y3874"/>
    </row>
    <row r="3875" spans="2:25">
      <c r="B3875"/>
      <c r="C3875"/>
      <c r="D3875"/>
      <c r="E3875"/>
      <c r="F3875"/>
      <c r="G3875"/>
      <c r="H3875"/>
      <c r="R3875"/>
      <c r="S3875"/>
      <c r="T3875"/>
      <c r="U3875"/>
      <c r="V3875"/>
      <c r="W3875"/>
      <c r="X3875"/>
      <c r="Y3875"/>
    </row>
    <row r="3876" spans="2:25">
      <c r="B3876"/>
      <c r="C3876"/>
      <c r="D3876"/>
      <c r="E3876"/>
      <c r="F3876"/>
      <c r="G3876"/>
      <c r="H3876"/>
      <c r="R3876"/>
      <c r="S3876"/>
      <c r="T3876"/>
      <c r="U3876"/>
      <c r="V3876"/>
      <c r="W3876"/>
      <c r="X3876"/>
      <c r="Y3876"/>
    </row>
    <row r="3877" spans="2:25">
      <c r="B3877"/>
      <c r="C3877"/>
      <c r="D3877"/>
      <c r="E3877"/>
      <c r="F3877"/>
      <c r="G3877"/>
      <c r="H3877"/>
      <c r="R3877"/>
      <c r="S3877"/>
      <c r="T3877"/>
      <c r="U3877"/>
      <c r="V3877"/>
      <c r="W3877"/>
      <c r="X3877"/>
      <c r="Y3877"/>
    </row>
    <row r="3878" spans="2:25">
      <c r="B3878"/>
      <c r="C3878"/>
      <c r="D3878"/>
      <c r="E3878"/>
      <c r="F3878"/>
      <c r="G3878"/>
      <c r="H3878"/>
      <c r="R3878"/>
      <c r="S3878"/>
      <c r="T3878"/>
      <c r="U3878"/>
      <c r="V3878"/>
      <c r="W3878"/>
      <c r="X3878"/>
      <c r="Y3878"/>
    </row>
    <row r="3879" spans="2:25">
      <c r="B3879"/>
      <c r="C3879"/>
      <c r="D3879"/>
      <c r="E3879"/>
      <c r="F3879"/>
      <c r="G3879"/>
      <c r="H3879"/>
      <c r="R3879"/>
      <c r="S3879"/>
      <c r="T3879"/>
      <c r="U3879"/>
      <c r="V3879"/>
      <c r="W3879"/>
      <c r="X3879"/>
      <c r="Y3879"/>
    </row>
    <row r="3880" spans="2:25">
      <c r="B3880"/>
      <c r="C3880"/>
      <c r="D3880"/>
      <c r="E3880"/>
      <c r="F3880"/>
      <c r="G3880"/>
      <c r="H3880"/>
      <c r="R3880"/>
      <c r="S3880"/>
      <c r="T3880"/>
      <c r="U3880"/>
      <c r="V3880"/>
      <c r="W3880"/>
      <c r="X3880"/>
      <c r="Y3880"/>
    </row>
    <row r="3881" spans="2:25">
      <c r="B3881"/>
      <c r="C3881"/>
      <c r="D3881"/>
      <c r="E3881"/>
      <c r="F3881"/>
      <c r="G3881"/>
      <c r="H3881"/>
      <c r="R3881"/>
      <c r="S3881"/>
      <c r="T3881"/>
      <c r="U3881"/>
      <c r="V3881"/>
      <c r="W3881"/>
      <c r="X3881"/>
      <c r="Y3881"/>
    </row>
    <row r="3882" spans="2:25">
      <c r="B3882"/>
      <c r="C3882"/>
      <c r="D3882"/>
      <c r="E3882"/>
      <c r="F3882"/>
      <c r="G3882"/>
      <c r="H3882"/>
      <c r="R3882"/>
      <c r="S3882"/>
      <c r="T3882"/>
      <c r="U3882"/>
      <c r="V3882"/>
      <c r="W3882"/>
      <c r="X3882"/>
      <c r="Y3882"/>
    </row>
    <row r="3883" spans="2:25">
      <c r="B3883"/>
      <c r="C3883"/>
      <c r="D3883"/>
      <c r="E3883"/>
      <c r="F3883"/>
      <c r="G3883"/>
      <c r="H3883"/>
      <c r="R3883"/>
      <c r="S3883"/>
      <c r="T3883"/>
      <c r="U3883"/>
      <c r="V3883"/>
      <c r="W3883"/>
      <c r="X3883"/>
      <c r="Y3883"/>
    </row>
    <row r="3884" spans="2:25">
      <c r="B3884"/>
      <c r="C3884"/>
      <c r="D3884"/>
      <c r="E3884"/>
      <c r="F3884"/>
      <c r="G3884"/>
      <c r="H3884"/>
      <c r="R3884"/>
      <c r="S3884"/>
      <c r="T3884"/>
      <c r="U3884"/>
      <c r="V3884"/>
      <c r="W3884"/>
      <c r="X3884"/>
      <c r="Y3884"/>
    </row>
    <row r="3885" spans="2:25">
      <c r="B3885"/>
      <c r="C3885"/>
      <c r="D3885"/>
      <c r="E3885"/>
      <c r="F3885"/>
      <c r="G3885"/>
      <c r="H3885"/>
      <c r="R3885"/>
      <c r="S3885"/>
      <c r="T3885"/>
      <c r="U3885"/>
      <c r="V3885"/>
      <c r="W3885"/>
      <c r="X3885"/>
      <c r="Y3885"/>
    </row>
    <row r="3886" spans="2:25">
      <c r="B3886"/>
      <c r="C3886"/>
      <c r="D3886"/>
      <c r="E3886"/>
      <c r="F3886"/>
      <c r="G3886"/>
      <c r="H3886"/>
      <c r="R3886"/>
      <c r="S3886"/>
      <c r="T3886"/>
      <c r="U3886"/>
      <c r="V3886"/>
      <c r="W3886"/>
      <c r="X3886"/>
      <c r="Y3886"/>
    </row>
    <row r="3887" spans="2:25">
      <c r="B3887"/>
      <c r="C3887"/>
      <c r="D3887"/>
      <c r="E3887"/>
      <c r="F3887"/>
      <c r="G3887"/>
      <c r="H3887"/>
      <c r="R3887"/>
      <c r="S3887"/>
      <c r="T3887"/>
      <c r="U3887"/>
      <c r="V3887"/>
      <c r="W3887"/>
      <c r="X3887"/>
      <c r="Y3887"/>
    </row>
    <row r="3888" spans="2:25">
      <c r="B3888"/>
      <c r="C3888"/>
      <c r="D3888"/>
      <c r="E3888"/>
      <c r="F3888"/>
      <c r="G3888"/>
      <c r="H3888"/>
      <c r="R3888"/>
      <c r="S3888"/>
      <c r="T3888"/>
      <c r="U3888"/>
      <c r="V3888"/>
      <c r="W3888"/>
      <c r="X3888"/>
      <c r="Y3888"/>
    </row>
    <row r="3889" spans="2:25">
      <c r="B3889"/>
      <c r="C3889"/>
      <c r="D3889"/>
      <c r="E3889"/>
      <c r="F3889"/>
      <c r="G3889"/>
      <c r="H3889"/>
      <c r="R3889"/>
      <c r="S3889"/>
      <c r="T3889"/>
      <c r="U3889"/>
      <c r="V3889"/>
      <c r="W3889"/>
      <c r="X3889"/>
      <c r="Y3889"/>
    </row>
    <row r="3890" spans="2:25">
      <c r="B3890"/>
      <c r="C3890"/>
      <c r="D3890"/>
      <c r="E3890"/>
      <c r="F3890"/>
      <c r="G3890"/>
      <c r="H3890"/>
      <c r="R3890"/>
      <c r="S3890"/>
      <c r="T3890"/>
      <c r="U3890"/>
      <c r="V3890"/>
      <c r="W3890"/>
      <c r="X3890"/>
      <c r="Y3890"/>
    </row>
    <row r="3891" spans="2:25">
      <c r="B3891"/>
      <c r="C3891"/>
      <c r="D3891"/>
      <c r="E3891"/>
      <c r="F3891"/>
      <c r="G3891"/>
      <c r="H3891"/>
      <c r="R3891"/>
      <c r="S3891"/>
      <c r="T3891"/>
      <c r="U3891"/>
      <c r="V3891"/>
      <c r="W3891"/>
      <c r="X3891"/>
      <c r="Y3891"/>
    </row>
    <row r="3892" spans="2:25">
      <c r="B3892"/>
      <c r="C3892"/>
      <c r="D3892"/>
      <c r="E3892"/>
      <c r="F3892"/>
      <c r="G3892"/>
      <c r="H3892"/>
      <c r="R3892"/>
      <c r="S3892"/>
      <c r="T3892"/>
      <c r="U3892"/>
      <c r="V3892"/>
      <c r="W3892"/>
      <c r="X3892"/>
      <c r="Y3892"/>
    </row>
    <row r="3893" spans="2:25">
      <c r="B3893"/>
      <c r="C3893"/>
      <c r="D3893"/>
      <c r="E3893"/>
      <c r="F3893"/>
      <c r="G3893"/>
      <c r="H3893"/>
      <c r="R3893"/>
      <c r="S3893"/>
      <c r="T3893"/>
      <c r="U3893"/>
      <c r="V3893"/>
      <c r="W3893"/>
      <c r="X3893"/>
      <c r="Y3893"/>
    </row>
    <row r="3894" spans="2:25">
      <c r="B3894"/>
      <c r="C3894"/>
      <c r="D3894"/>
      <c r="E3894"/>
      <c r="F3894"/>
      <c r="G3894"/>
      <c r="H3894"/>
      <c r="R3894"/>
      <c r="S3894"/>
      <c r="T3894"/>
      <c r="U3894"/>
      <c r="V3894"/>
      <c r="W3894"/>
      <c r="X3894"/>
      <c r="Y3894"/>
    </row>
    <row r="3895" spans="2:25">
      <c r="B3895"/>
      <c r="C3895"/>
      <c r="D3895"/>
      <c r="E3895"/>
      <c r="F3895"/>
      <c r="G3895"/>
      <c r="H3895"/>
      <c r="R3895"/>
      <c r="S3895"/>
      <c r="T3895"/>
      <c r="U3895"/>
      <c r="V3895"/>
      <c r="W3895"/>
      <c r="X3895"/>
      <c r="Y3895"/>
    </row>
    <row r="3896" spans="2:25">
      <c r="B3896"/>
      <c r="C3896"/>
      <c r="D3896"/>
      <c r="E3896"/>
      <c r="F3896"/>
      <c r="G3896"/>
      <c r="H3896"/>
      <c r="R3896"/>
      <c r="S3896"/>
      <c r="T3896"/>
      <c r="U3896"/>
      <c r="V3896"/>
      <c r="W3896"/>
      <c r="X3896"/>
      <c r="Y3896"/>
    </row>
    <row r="3897" spans="2:25">
      <c r="B3897"/>
      <c r="C3897"/>
      <c r="D3897"/>
      <c r="E3897"/>
      <c r="F3897"/>
      <c r="G3897"/>
      <c r="H3897"/>
      <c r="R3897"/>
      <c r="S3897"/>
      <c r="T3897"/>
      <c r="U3897"/>
      <c r="V3897"/>
      <c r="W3897"/>
      <c r="X3897"/>
      <c r="Y3897"/>
    </row>
    <row r="3898" spans="2:25">
      <c r="B3898"/>
      <c r="C3898"/>
      <c r="D3898"/>
      <c r="E3898"/>
      <c r="F3898"/>
      <c r="G3898"/>
      <c r="H3898"/>
      <c r="R3898"/>
      <c r="S3898"/>
      <c r="T3898"/>
      <c r="U3898"/>
      <c r="V3898"/>
      <c r="W3898"/>
      <c r="X3898"/>
      <c r="Y3898"/>
    </row>
    <row r="3899" spans="2:25">
      <c r="B3899"/>
      <c r="C3899"/>
      <c r="D3899"/>
      <c r="E3899"/>
      <c r="F3899"/>
      <c r="G3899"/>
      <c r="H3899"/>
      <c r="R3899"/>
      <c r="S3899"/>
      <c r="T3899"/>
      <c r="U3899"/>
      <c r="V3899"/>
      <c r="W3899"/>
      <c r="X3899"/>
      <c r="Y3899"/>
    </row>
    <row r="3900" spans="2:25">
      <c r="B3900"/>
      <c r="C3900"/>
      <c r="D3900"/>
      <c r="E3900"/>
      <c r="F3900"/>
      <c r="G3900"/>
      <c r="H3900"/>
      <c r="R3900"/>
      <c r="S3900"/>
      <c r="T3900"/>
      <c r="U3900"/>
      <c r="V3900"/>
      <c r="W3900"/>
      <c r="X3900"/>
      <c r="Y3900"/>
    </row>
    <row r="3901" spans="2:25">
      <c r="B3901"/>
      <c r="C3901"/>
      <c r="D3901"/>
      <c r="E3901"/>
      <c r="F3901"/>
      <c r="G3901"/>
      <c r="H3901"/>
      <c r="R3901"/>
      <c r="S3901"/>
      <c r="T3901"/>
      <c r="U3901"/>
      <c r="V3901"/>
      <c r="W3901"/>
      <c r="X3901"/>
      <c r="Y3901"/>
    </row>
    <row r="3902" spans="2:25">
      <c r="B3902"/>
      <c r="C3902"/>
      <c r="D3902"/>
      <c r="E3902"/>
      <c r="F3902"/>
      <c r="G3902"/>
      <c r="H3902"/>
      <c r="R3902"/>
      <c r="S3902"/>
      <c r="T3902"/>
      <c r="U3902"/>
      <c r="V3902"/>
      <c r="W3902"/>
      <c r="X3902"/>
      <c r="Y3902"/>
    </row>
    <row r="3903" spans="2:25">
      <c r="B3903"/>
      <c r="C3903"/>
      <c r="D3903"/>
      <c r="E3903"/>
      <c r="F3903"/>
      <c r="G3903"/>
      <c r="H3903"/>
      <c r="R3903"/>
      <c r="S3903"/>
      <c r="T3903"/>
      <c r="U3903"/>
      <c r="V3903"/>
      <c r="W3903"/>
      <c r="X3903"/>
      <c r="Y3903"/>
    </row>
    <row r="3904" spans="2:25">
      <c r="B3904"/>
      <c r="C3904"/>
      <c r="D3904"/>
      <c r="E3904"/>
      <c r="F3904"/>
      <c r="G3904"/>
      <c r="H3904"/>
      <c r="R3904"/>
      <c r="S3904"/>
      <c r="T3904"/>
      <c r="U3904"/>
      <c r="V3904"/>
      <c r="W3904"/>
      <c r="X3904"/>
      <c r="Y3904"/>
    </row>
    <row r="3905" spans="2:25">
      <c r="B3905"/>
      <c r="C3905"/>
      <c r="D3905"/>
      <c r="E3905"/>
      <c r="F3905"/>
      <c r="G3905"/>
      <c r="H3905"/>
      <c r="R3905"/>
      <c r="S3905"/>
      <c r="T3905"/>
      <c r="U3905"/>
      <c r="V3905"/>
      <c r="W3905"/>
      <c r="X3905"/>
      <c r="Y3905"/>
    </row>
    <row r="3906" spans="2:25">
      <c r="B3906"/>
      <c r="C3906"/>
      <c r="D3906"/>
      <c r="E3906"/>
      <c r="F3906"/>
      <c r="G3906"/>
      <c r="H3906"/>
      <c r="R3906"/>
      <c r="S3906"/>
      <c r="T3906"/>
      <c r="U3906"/>
      <c r="V3906"/>
      <c r="W3906"/>
      <c r="X3906"/>
      <c r="Y3906"/>
    </row>
    <row r="3907" spans="2:25">
      <c r="B3907"/>
      <c r="C3907"/>
      <c r="D3907"/>
      <c r="E3907"/>
      <c r="F3907"/>
      <c r="G3907"/>
      <c r="H3907"/>
      <c r="R3907"/>
      <c r="S3907"/>
      <c r="T3907"/>
      <c r="U3907"/>
      <c r="V3907"/>
      <c r="W3907"/>
      <c r="X3907"/>
      <c r="Y3907"/>
    </row>
    <row r="3908" spans="2:25">
      <c r="B3908"/>
      <c r="C3908"/>
      <c r="D3908"/>
      <c r="E3908"/>
      <c r="F3908"/>
      <c r="G3908"/>
      <c r="H3908"/>
      <c r="R3908"/>
      <c r="S3908"/>
      <c r="T3908"/>
      <c r="U3908"/>
      <c r="V3908"/>
      <c r="W3908"/>
      <c r="X3908"/>
      <c r="Y3908"/>
    </row>
    <row r="3909" spans="2:25">
      <c r="B3909"/>
      <c r="C3909"/>
      <c r="D3909"/>
      <c r="E3909"/>
      <c r="F3909"/>
      <c r="G3909"/>
      <c r="H3909"/>
      <c r="R3909"/>
      <c r="S3909"/>
      <c r="T3909"/>
      <c r="U3909"/>
      <c r="V3909"/>
      <c r="W3909"/>
      <c r="X3909"/>
      <c r="Y3909"/>
    </row>
    <row r="3910" spans="2:25">
      <c r="B3910"/>
      <c r="C3910"/>
      <c r="D3910"/>
      <c r="E3910"/>
      <c r="F3910"/>
      <c r="G3910"/>
      <c r="H3910"/>
      <c r="R3910"/>
      <c r="S3910"/>
      <c r="T3910"/>
      <c r="U3910"/>
      <c r="V3910"/>
      <c r="W3910"/>
      <c r="X3910"/>
      <c r="Y3910"/>
    </row>
    <row r="3911" spans="2:25">
      <c r="B3911"/>
      <c r="C3911"/>
      <c r="D3911"/>
      <c r="E3911"/>
      <c r="F3911"/>
      <c r="G3911"/>
      <c r="H3911"/>
      <c r="R3911"/>
      <c r="S3911"/>
      <c r="T3911"/>
      <c r="U3911"/>
      <c r="V3911"/>
      <c r="W3911"/>
      <c r="X3911"/>
      <c r="Y3911"/>
    </row>
    <row r="3912" spans="2:25">
      <c r="B3912"/>
      <c r="C3912"/>
      <c r="D3912"/>
      <c r="E3912"/>
      <c r="F3912"/>
      <c r="G3912"/>
      <c r="H3912"/>
      <c r="R3912"/>
      <c r="S3912"/>
      <c r="T3912"/>
      <c r="U3912"/>
      <c r="V3912"/>
      <c r="W3912"/>
      <c r="X3912"/>
      <c r="Y3912"/>
    </row>
    <row r="3913" spans="2:25">
      <c r="B3913"/>
      <c r="C3913"/>
      <c r="D3913"/>
      <c r="E3913"/>
      <c r="F3913"/>
      <c r="G3913"/>
      <c r="H3913"/>
      <c r="R3913"/>
      <c r="S3913"/>
      <c r="T3913"/>
      <c r="U3913"/>
      <c r="V3913"/>
      <c r="W3913"/>
      <c r="X3913"/>
      <c r="Y3913"/>
    </row>
    <row r="3914" spans="2:25">
      <c r="B3914"/>
      <c r="C3914"/>
      <c r="D3914"/>
      <c r="E3914"/>
      <c r="F3914"/>
      <c r="G3914"/>
      <c r="H3914"/>
      <c r="R3914"/>
      <c r="S3914"/>
      <c r="T3914"/>
      <c r="U3914"/>
      <c r="V3914"/>
      <c r="W3914"/>
      <c r="X3914"/>
      <c r="Y3914"/>
    </row>
    <row r="3915" spans="2:25">
      <c r="B3915"/>
      <c r="C3915"/>
      <c r="D3915"/>
      <c r="E3915"/>
      <c r="F3915"/>
      <c r="G3915"/>
      <c r="H3915"/>
      <c r="R3915"/>
      <c r="S3915"/>
      <c r="T3915"/>
      <c r="U3915"/>
      <c r="V3915"/>
      <c r="W3915"/>
      <c r="X3915"/>
      <c r="Y3915"/>
    </row>
    <row r="3916" spans="2:25">
      <c r="B3916"/>
      <c r="C3916"/>
      <c r="D3916"/>
      <c r="E3916"/>
      <c r="F3916"/>
      <c r="G3916"/>
      <c r="H3916"/>
      <c r="R3916"/>
      <c r="S3916"/>
      <c r="T3916"/>
      <c r="U3916"/>
      <c r="V3916"/>
      <c r="W3916"/>
      <c r="X3916"/>
      <c r="Y3916"/>
    </row>
    <row r="3917" spans="2:25">
      <c r="B3917"/>
      <c r="C3917"/>
      <c r="D3917"/>
      <c r="E3917"/>
      <c r="F3917"/>
      <c r="G3917"/>
      <c r="H3917"/>
      <c r="R3917"/>
      <c r="S3917"/>
      <c r="T3917"/>
      <c r="U3917"/>
      <c r="V3917"/>
      <c r="W3917"/>
      <c r="X3917"/>
      <c r="Y3917"/>
    </row>
    <row r="3918" spans="2:25">
      <c r="B3918"/>
      <c r="C3918"/>
      <c r="D3918"/>
      <c r="E3918"/>
      <c r="F3918"/>
      <c r="G3918"/>
      <c r="H3918"/>
      <c r="R3918"/>
      <c r="S3918"/>
      <c r="T3918"/>
      <c r="U3918"/>
      <c r="V3918"/>
      <c r="W3918"/>
      <c r="X3918"/>
      <c r="Y3918"/>
    </row>
    <row r="3919" spans="2:25">
      <c r="B3919"/>
      <c r="C3919"/>
      <c r="D3919"/>
      <c r="E3919"/>
      <c r="F3919"/>
      <c r="G3919"/>
      <c r="H3919"/>
      <c r="R3919"/>
      <c r="S3919"/>
      <c r="T3919"/>
      <c r="U3919"/>
      <c r="V3919"/>
      <c r="W3919"/>
      <c r="X3919"/>
      <c r="Y3919"/>
    </row>
    <row r="3920" spans="2:25">
      <c r="B3920"/>
      <c r="C3920"/>
      <c r="D3920"/>
      <c r="E3920"/>
      <c r="F3920"/>
      <c r="G3920"/>
      <c r="H3920"/>
      <c r="R3920"/>
      <c r="S3920"/>
      <c r="T3920"/>
      <c r="U3920"/>
      <c r="V3920"/>
      <c r="W3920"/>
      <c r="X3920"/>
      <c r="Y3920"/>
    </row>
    <row r="3921" spans="2:25">
      <c r="B3921"/>
      <c r="C3921"/>
      <c r="D3921"/>
      <c r="E3921"/>
      <c r="F3921"/>
      <c r="G3921"/>
      <c r="H3921"/>
      <c r="R3921"/>
      <c r="S3921"/>
      <c r="T3921"/>
      <c r="U3921"/>
      <c r="V3921"/>
      <c r="W3921"/>
      <c r="X3921"/>
      <c r="Y3921"/>
    </row>
    <row r="3922" spans="2:25">
      <c r="B3922"/>
      <c r="C3922"/>
      <c r="D3922"/>
      <c r="E3922"/>
      <c r="F3922"/>
      <c r="G3922"/>
      <c r="H3922"/>
      <c r="R3922"/>
      <c r="S3922"/>
      <c r="T3922"/>
      <c r="U3922"/>
      <c r="V3922"/>
      <c r="W3922"/>
      <c r="X3922"/>
      <c r="Y3922"/>
    </row>
    <row r="3923" spans="2:25">
      <c r="B3923"/>
      <c r="C3923"/>
      <c r="D3923"/>
      <c r="E3923"/>
      <c r="F3923"/>
      <c r="G3923"/>
      <c r="H3923"/>
      <c r="R3923"/>
      <c r="S3923"/>
      <c r="T3923"/>
      <c r="U3923"/>
      <c r="V3923"/>
      <c r="W3923"/>
      <c r="X3923"/>
      <c r="Y3923"/>
    </row>
    <row r="3924" spans="2:25">
      <c r="B3924"/>
      <c r="C3924"/>
      <c r="D3924"/>
      <c r="E3924"/>
      <c r="F3924"/>
      <c r="G3924"/>
      <c r="H3924"/>
      <c r="R3924"/>
      <c r="S3924"/>
      <c r="T3924"/>
      <c r="U3924"/>
      <c r="V3924"/>
      <c r="W3924"/>
      <c r="X3924"/>
      <c r="Y3924"/>
    </row>
    <row r="3925" spans="2:25">
      <c r="B3925"/>
      <c r="C3925"/>
      <c r="D3925"/>
      <c r="E3925"/>
      <c r="F3925"/>
      <c r="G3925"/>
      <c r="H3925"/>
      <c r="R3925"/>
      <c r="S3925"/>
      <c r="T3925"/>
      <c r="U3925"/>
      <c r="V3925"/>
      <c r="W3925"/>
      <c r="X3925"/>
      <c r="Y3925"/>
    </row>
    <row r="3926" spans="2:25">
      <c r="B3926"/>
      <c r="C3926"/>
      <c r="D3926"/>
      <c r="E3926"/>
      <c r="F3926"/>
      <c r="G3926"/>
      <c r="H3926"/>
      <c r="R3926"/>
      <c r="S3926"/>
      <c r="T3926"/>
      <c r="U3926"/>
      <c r="V3926"/>
      <c r="W3926"/>
      <c r="X3926"/>
      <c r="Y3926"/>
    </row>
    <row r="3927" spans="2:25">
      <c r="B3927"/>
      <c r="C3927"/>
      <c r="D3927"/>
      <c r="E3927"/>
      <c r="F3927"/>
      <c r="G3927"/>
      <c r="H3927"/>
      <c r="R3927"/>
      <c r="S3927"/>
      <c r="T3927"/>
      <c r="U3927"/>
      <c r="V3927"/>
      <c r="W3927"/>
      <c r="X3927"/>
      <c r="Y3927"/>
    </row>
    <row r="3928" spans="2:25">
      <c r="B3928"/>
      <c r="C3928"/>
      <c r="D3928"/>
      <c r="E3928"/>
      <c r="F3928"/>
      <c r="G3928"/>
      <c r="H3928"/>
      <c r="R3928"/>
      <c r="S3928"/>
      <c r="T3928"/>
      <c r="U3928"/>
      <c r="V3928"/>
      <c r="W3928"/>
      <c r="X3928"/>
      <c r="Y3928"/>
    </row>
    <row r="3929" spans="2:25">
      <c r="B3929"/>
      <c r="C3929"/>
      <c r="D3929"/>
      <c r="E3929"/>
      <c r="F3929"/>
      <c r="G3929"/>
      <c r="H3929"/>
      <c r="R3929"/>
      <c r="S3929"/>
      <c r="T3929"/>
      <c r="U3929"/>
      <c r="V3929"/>
      <c r="W3929"/>
      <c r="X3929"/>
      <c r="Y3929"/>
    </row>
    <row r="3930" spans="2:25">
      <c r="B3930"/>
      <c r="C3930"/>
      <c r="D3930"/>
      <c r="E3930"/>
      <c r="F3930"/>
      <c r="G3930"/>
      <c r="H3930"/>
      <c r="R3930"/>
      <c r="S3930"/>
      <c r="T3930"/>
      <c r="U3930"/>
      <c r="V3930"/>
      <c r="W3930"/>
      <c r="X3930"/>
      <c r="Y3930"/>
    </row>
    <row r="3931" spans="2:25">
      <c r="B3931"/>
      <c r="C3931"/>
      <c r="D3931"/>
      <c r="E3931"/>
      <c r="F3931"/>
      <c r="G3931"/>
      <c r="H3931"/>
      <c r="R3931"/>
      <c r="S3931"/>
      <c r="T3931"/>
      <c r="U3931"/>
      <c r="V3931"/>
      <c r="W3931"/>
      <c r="X3931"/>
      <c r="Y3931"/>
    </row>
    <row r="3932" spans="2:25">
      <c r="B3932"/>
      <c r="C3932"/>
      <c r="D3932"/>
      <c r="E3932"/>
      <c r="F3932"/>
      <c r="G3932"/>
      <c r="H3932"/>
      <c r="R3932"/>
      <c r="S3932"/>
      <c r="T3932"/>
      <c r="U3932"/>
      <c r="V3932"/>
      <c r="W3932"/>
      <c r="X3932"/>
      <c r="Y3932"/>
    </row>
    <row r="3933" spans="2:25">
      <c r="B3933"/>
      <c r="C3933"/>
      <c r="D3933"/>
      <c r="E3933"/>
      <c r="F3933"/>
      <c r="G3933"/>
      <c r="H3933"/>
      <c r="R3933"/>
      <c r="S3933"/>
      <c r="T3933"/>
      <c r="U3933"/>
      <c r="V3933"/>
      <c r="W3933"/>
      <c r="X3933"/>
      <c r="Y3933"/>
    </row>
    <row r="3934" spans="2:25">
      <c r="B3934"/>
      <c r="C3934"/>
      <c r="D3934"/>
      <c r="E3934"/>
      <c r="F3934"/>
      <c r="G3934"/>
      <c r="H3934"/>
      <c r="R3934"/>
      <c r="S3934"/>
      <c r="T3934"/>
      <c r="U3934"/>
      <c r="V3934"/>
      <c r="W3934"/>
      <c r="X3934"/>
      <c r="Y3934"/>
    </row>
    <row r="3935" spans="2:25">
      <c r="B3935"/>
      <c r="C3935"/>
      <c r="D3935"/>
      <c r="E3935"/>
      <c r="F3935"/>
      <c r="G3935"/>
      <c r="H3935"/>
      <c r="R3935"/>
      <c r="S3935"/>
      <c r="T3935"/>
      <c r="U3935"/>
      <c r="V3935"/>
      <c r="W3935"/>
      <c r="X3935"/>
      <c r="Y3935"/>
    </row>
    <row r="3936" spans="2:25">
      <c r="B3936"/>
      <c r="C3936"/>
      <c r="D3936"/>
      <c r="E3936"/>
      <c r="F3936"/>
      <c r="G3936"/>
      <c r="H3936"/>
      <c r="R3936"/>
      <c r="S3936"/>
      <c r="T3936"/>
      <c r="U3936"/>
      <c r="V3936"/>
      <c r="W3936"/>
      <c r="X3936"/>
      <c r="Y3936"/>
    </row>
    <row r="3937" spans="2:25">
      <c r="B3937"/>
      <c r="C3937"/>
      <c r="D3937"/>
      <c r="E3937"/>
      <c r="F3937"/>
      <c r="G3937"/>
      <c r="H3937"/>
      <c r="R3937"/>
      <c r="S3937"/>
      <c r="T3937"/>
      <c r="U3937"/>
      <c r="V3937"/>
      <c r="W3937"/>
      <c r="X3937"/>
      <c r="Y3937"/>
    </row>
    <row r="3938" spans="2:25">
      <c r="B3938"/>
      <c r="C3938"/>
      <c r="D3938"/>
      <c r="E3938"/>
      <c r="F3938"/>
      <c r="G3938"/>
      <c r="H3938"/>
      <c r="R3938"/>
      <c r="S3938"/>
      <c r="T3938"/>
      <c r="U3938"/>
      <c r="V3938"/>
      <c r="W3938"/>
      <c r="X3938"/>
      <c r="Y3938"/>
    </row>
    <row r="3939" spans="2:25">
      <c r="B3939"/>
      <c r="C3939"/>
      <c r="D3939"/>
      <c r="E3939"/>
      <c r="F3939"/>
      <c r="G3939"/>
      <c r="H3939"/>
      <c r="R3939"/>
      <c r="S3939"/>
      <c r="T3939"/>
      <c r="U3939"/>
      <c r="V3939"/>
      <c r="W3939"/>
      <c r="X3939"/>
      <c r="Y3939"/>
    </row>
    <row r="3940" spans="2:25">
      <c r="B3940"/>
      <c r="C3940"/>
      <c r="D3940"/>
      <c r="E3940"/>
      <c r="F3940"/>
      <c r="G3940"/>
      <c r="H3940"/>
      <c r="R3940"/>
      <c r="S3940"/>
      <c r="T3940"/>
      <c r="U3940"/>
      <c r="V3940"/>
      <c r="W3940"/>
      <c r="X3940"/>
      <c r="Y3940"/>
    </row>
    <row r="3941" spans="2:25">
      <c r="B3941"/>
      <c r="C3941"/>
      <c r="D3941"/>
      <c r="E3941"/>
      <c r="F3941"/>
      <c r="G3941"/>
      <c r="H3941"/>
      <c r="R3941"/>
      <c r="S3941"/>
      <c r="T3941"/>
      <c r="U3941"/>
      <c r="V3941"/>
      <c r="W3941"/>
      <c r="X3941"/>
      <c r="Y3941"/>
    </row>
    <row r="3942" spans="2:25">
      <c r="B3942"/>
      <c r="C3942"/>
      <c r="D3942"/>
      <c r="E3942"/>
      <c r="F3942"/>
      <c r="G3942"/>
      <c r="H3942"/>
      <c r="R3942"/>
      <c r="S3942"/>
      <c r="T3942"/>
      <c r="U3942"/>
      <c r="V3942"/>
      <c r="W3942"/>
      <c r="X3942"/>
      <c r="Y3942"/>
    </row>
    <row r="3943" spans="2:25">
      <c r="B3943"/>
      <c r="C3943"/>
      <c r="D3943"/>
      <c r="E3943"/>
      <c r="F3943"/>
      <c r="G3943"/>
      <c r="H3943"/>
      <c r="R3943"/>
      <c r="S3943"/>
      <c r="T3943"/>
      <c r="U3943"/>
      <c r="V3943"/>
      <c r="W3943"/>
      <c r="X3943"/>
      <c r="Y3943"/>
    </row>
    <row r="3944" spans="2:25">
      <c r="B3944"/>
      <c r="C3944"/>
      <c r="D3944"/>
      <c r="E3944"/>
      <c r="F3944"/>
      <c r="G3944"/>
      <c r="H3944"/>
      <c r="R3944"/>
      <c r="S3944"/>
      <c r="T3944"/>
      <c r="U3944"/>
      <c r="V3944"/>
      <c r="W3944"/>
      <c r="X3944"/>
      <c r="Y3944"/>
    </row>
    <row r="3945" spans="2:25">
      <c r="B3945"/>
      <c r="C3945"/>
      <c r="D3945"/>
      <c r="E3945"/>
      <c r="F3945"/>
      <c r="G3945"/>
      <c r="H3945"/>
      <c r="R3945"/>
      <c r="S3945"/>
      <c r="T3945"/>
      <c r="U3945"/>
      <c r="V3945"/>
      <c r="W3945"/>
      <c r="X3945"/>
      <c r="Y3945"/>
    </row>
    <row r="3946" spans="2:25">
      <c r="B3946"/>
      <c r="C3946"/>
      <c r="D3946"/>
      <c r="E3946"/>
      <c r="F3946"/>
      <c r="G3946"/>
      <c r="H3946"/>
      <c r="R3946"/>
      <c r="S3946"/>
      <c r="T3946"/>
      <c r="U3946"/>
      <c r="V3946"/>
      <c r="W3946"/>
      <c r="X3946"/>
      <c r="Y3946"/>
    </row>
    <row r="3947" spans="2:25">
      <c r="B3947"/>
      <c r="C3947"/>
      <c r="D3947"/>
      <c r="E3947"/>
      <c r="F3947"/>
      <c r="G3947"/>
      <c r="H3947"/>
      <c r="R3947"/>
      <c r="S3947"/>
      <c r="T3947"/>
      <c r="U3947"/>
      <c r="V3947"/>
      <c r="W3947"/>
      <c r="X3947"/>
      <c r="Y3947"/>
    </row>
    <row r="3948" spans="2:25">
      <c r="B3948"/>
      <c r="C3948"/>
      <c r="D3948"/>
      <c r="E3948"/>
      <c r="F3948"/>
      <c r="G3948"/>
      <c r="H3948"/>
      <c r="R3948"/>
      <c r="S3948"/>
      <c r="T3948"/>
      <c r="U3948"/>
      <c r="V3948"/>
      <c r="W3948"/>
      <c r="X3948"/>
      <c r="Y3948"/>
    </row>
    <row r="3949" spans="2:25">
      <c r="B3949"/>
      <c r="C3949"/>
      <c r="D3949"/>
      <c r="E3949"/>
      <c r="F3949"/>
      <c r="G3949"/>
      <c r="H3949"/>
      <c r="R3949"/>
      <c r="S3949"/>
      <c r="T3949"/>
      <c r="U3949"/>
      <c r="V3949"/>
      <c r="W3949"/>
      <c r="X3949"/>
      <c r="Y3949"/>
    </row>
    <row r="3950" spans="2:25">
      <c r="B3950"/>
      <c r="C3950"/>
      <c r="D3950"/>
      <c r="E3950"/>
      <c r="F3950"/>
      <c r="G3950"/>
      <c r="H3950"/>
      <c r="R3950"/>
      <c r="S3950"/>
      <c r="T3950"/>
      <c r="U3950"/>
      <c r="V3950"/>
      <c r="W3950"/>
      <c r="X3950"/>
      <c r="Y3950"/>
    </row>
    <row r="3951" spans="2:25">
      <c r="B3951"/>
      <c r="C3951"/>
      <c r="D3951"/>
      <c r="E3951"/>
      <c r="F3951"/>
      <c r="G3951"/>
      <c r="H3951"/>
      <c r="R3951"/>
      <c r="S3951"/>
      <c r="T3951"/>
      <c r="U3951"/>
      <c r="V3951"/>
      <c r="W3951"/>
      <c r="X3951"/>
      <c r="Y3951"/>
    </row>
    <row r="3952" spans="2:25">
      <c r="B3952"/>
      <c r="C3952"/>
      <c r="D3952"/>
      <c r="E3952"/>
      <c r="F3952"/>
      <c r="G3952"/>
      <c r="H3952"/>
      <c r="R3952"/>
      <c r="S3952"/>
      <c r="T3952"/>
      <c r="U3952"/>
      <c r="V3952"/>
      <c r="W3952"/>
      <c r="X3952"/>
      <c r="Y3952"/>
    </row>
    <row r="3953" spans="2:25">
      <c r="B3953"/>
      <c r="C3953"/>
      <c r="D3953"/>
      <c r="E3953"/>
      <c r="F3953"/>
      <c r="G3953"/>
      <c r="H3953"/>
      <c r="R3953"/>
      <c r="S3953"/>
      <c r="T3953"/>
      <c r="U3953"/>
      <c r="V3953"/>
      <c r="W3953"/>
      <c r="X3953"/>
      <c r="Y3953"/>
    </row>
    <row r="3954" spans="2:25">
      <c r="B3954"/>
      <c r="C3954"/>
      <c r="D3954"/>
      <c r="E3954"/>
      <c r="F3954"/>
      <c r="G3954"/>
      <c r="H3954"/>
      <c r="R3954"/>
      <c r="S3954"/>
      <c r="T3954"/>
      <c r="U3954"/>
      <c r="V3954"/>
      <c r="W3954"/>
      <c r="X3954"/>
      <c r="Y3954"/>
    </row>
    <row r="3955" spans="2:25">
      <c r="B3955"/>
      <c r="C3955"/>
      <c r="D3955"/>
      <c r="E3955"/>
      <c r="F3955"/>
      <c r="G3955"/>
      <c r="H3955"/>
      <c r="R3955"/>
      <c r="S3955"/>
      <c r="T3955"/>
      <c r="U3955"/>
      <c r="V3955"/>
      <c r="W3955"/>
      <c r="X3955"/>
      <c r="Y3955"/>
    </row>
    <row r="3956" spans="2:25">
      <c r="B3956"/>
      <c r="C3956"/>
      <c r="D3956"/>
      <c r="E3956"/>
      <c r="F3956"/>
      <c r="G3956"/>
      <c r="H3956"/>
      <c r="R3956"/>
      <c r="S3956"/>
      <c r="T3956"/>
      <c r="U3956"/>
      <c r="V3956"/>
      <c r="W3956"/>
      <c r="X3956"/>
      <c r="Y3956"/>
    </row>
    <row r="3957" spans="2:25">
      <c r="B3957"/>
      <c r="C3957"/>
      <c r="D3957"/>
      <c r="E3957"/>
      <c r="F3957"/>
      <c r="G3957"/>
      <c r="H3957"/>
      <c r="R3957"/>
      <c r="S3957"/>
      <c r="T3957"/>
      <c r="U3957"/>
      <c r="V3957"/>
      <c r="W3957"/>
      <c r="X3957"/>
      <c r="Y3957"/>
    </row>
    <row r="3958" spans="2:25">
      <c r="B3958"/>
      <c r="C3958"/>
      <c r="D3958"/>
      <c r="E3958"/>
      <c r="F3958"/>
      <c r="G3958"/>
      <c r="H3958"/>
      <c r="R3958"/>
      <c r="S3958"/>
      <c r="T3958"/>
      <c r="U3958"/>
      <c r="V3958"/>
      <c r="W3958"/>
      <c r="X3958"/>
      <c r="Y3958"/>
    </row>
    <row r="3959" spans="2:25">
      <c r="B3959"/>
      <c r="C3959"/>
      <c r="D3959"/>
      <c r="E3959"/>
      <c r="F3959"/>
      <c r="G3959"/>
      <c r="H3959"/>
      <c r="R3959"/>
      <c r="S3959"/>
      <c r="T3959"/>
      <c r="U3959"/>
      <c r="V3959"/>
      <c r="W3959"/>
      <c r="X3959"/>
      <c r="Y3959"/>
    </row>
    <row r="3960" spans="2:25">
      <c r="B3960"/>
      <c r="C3960"/>
      <c r="D3960"/>
      <c r="E3960"/>
      <c r="F3960"/>
      <c r="G3960"/>
      <c r="H3960"/>
      <c r="R3960"/>
      <c r="S3960"/>
      <c r="T3960"/>
      <c r="U3960"/>
      <c r="V3960"/>
      <c r="W3960"/>
      <c r="X3960"/>
      <c r="Y3960"/>
    </row>
    <row r="3961" spans="2:25">
      <c r="B3961"/>
      <c r="C3961"/>
      <c r="D3961"/>
      <c r="E3961"/>
      <c r="F3961"/>
      <c r="G3961"/>
      <c r="H3961"/>
      <c r="R3961"/>
      <c r="S3961"/>
      <c r="T3961"/>
      <c r="U3961"/>
      <c r="V3961"/>
      <c r="W3961"/>
      <c r="X3961"/>
      <c r="Y3961"/>
    </row>
    <row r="3962" spans="2:25">
      <c r="B3962"/>
      <c r="C3962"/>
      <c r="D3962"/>
      <c r="E3962"/>
      <c r="F3962"/>
      <c r="G3962"/>
      <c r="H3962"/>
      <c r="R3962"/>
      <c r="S3962"/>
      <c r="T3962"/>
      <c r="U3962"/>
      <c r="V3962"/>
      <c r="W3962"/>
      <c r="X3962"/>
      <c r="Y3962"/>
    </row>
    <row r="3963" spans="2:25">
      <c r="B3963"/>
      <c r="C3963"/>
      <c r="D3963"/>
      <c r="E3963"/>
      <c r="F3963"/>
      <c r="G3963"/>
      <c r="H3963"/>
      <c r="R3963"/>
      <c r="S3963"/>
      <c r="T3963"/>
      <c r="U3963"/>
      <c r="V3963"/>
      <c r="W3963"/>
      <c r="X3963"/>
      <c r="Y3963"/>
    </row>
    <row r="3964" spans="2:25">
      <c r="B3964"/>
      <c r="C3964"/>
      <c r="D3964"/>
      <c r="E3964"/>
      <c r="F3964"/>
      <c r="G3964"/>
      <c r="H3964"/>
      <c r="R3964"/>
      <c r="S3964"/>
      <c r="T3964"/>
      <c r="U3964"/>
      <c r="V3964"/>
      <c r="W3964"/>
      <c r="X3964"/>
      <c r="Y3964"/>
    </row>
    <row r="3965" spans="2:25">
      <c r="B3965"/>
      <c r="C3965"/>
      <c r="D3965"/>
      <c r="E3965"/>
      <c r="F3965"/>
      <c r="G3965"/>
      <c r="H3965"/>
      <c r="R3965"/>
      <c r="S3965"/>
      <c r="T3965"/>
      <c r="U3965"/>
      <c r="V3965"/>
      <c r="W3965"/>
      <c r="X3965"/>
      <c r="Y3965"/>
    </row>
    <row r="3966" spans="2:25">
      <c r="B3966"/>
      <c r="C3966"/>
      <c r="D3966"/>
      <c r="E3966"/>
      <c r="F3966"/>
      <c r="G3966"/>
      <c r="H3966"/>
      <c r="R3966"/>
      <c r="S3966"/>
      <c r="T3966"/>
      <c r="U3966"/>
      <c r="V3966"/>
      <c r="W3966"/>
      <c r="X3966"/>
      <c r="Y3966"/>
    </row>
    <row r="3967" spans="2:25">
      <c r="B3967"/>
      <c r="C3967"/>
      <c r="D3967"/>
      <c r="E3967"/>
      <c r="F3967"/>
      <c r="G3967"/>
      <c r="H3967"/>
      <c r="R3967"/>
      <c r="S3967"/>
      <c r="T3967"/>
      <c r="U3967"/>
      <c r="V3967"/>
      <c r="W3967"/>
      <c r="X3967"/>
      <c r="Y3967"/>
    </row>
    <row r="3968" spans="2:25">
      <c r="B3968"/>
      <c r="C3968"/>
      <c r="D3968"/>
      <c r="E3968"/>
      <c r="F3968"/>
      <c r="G3968"/>
      <c r="H3968"/>
      <c r="R3968"/>
      <c r="S3968"/>
      <c r="T3968"/>
      <c r="U3968"/>
      <c r="V3968"/>
      <c r="W3968"/>
      <c r="X3968"/>
      <c r="Y3968"/>
    </row>
    <row r="3969" spans="2:25">
      <c r="B3969"/>
      <c r="C3969"/>
      <c r="D3969"/>
      <c r="E3969"/>
      <c r="F3969"/>
      <c r="G3969"/>
      <c r="H3969"/>
      <c r="R3969"/>
      <c r="S3969"/>
      <c r="T3969"/>
      <c r="U3969"/>
      <c r="V3969"/>
      <c r="W3969"/>
      <c r="X3969"/>
      <c r="Y3969"/>
    </row>
    <row r="3970" spans="2:25">
      <c r="B3970"/>
      <c r="C3970"/>
      <c r="D3970"/>
      <c r="E3970"/>
      <c r="F3970"/>
      <c r="G3970"/>
      <c r="H3970"/>
      <c r="R3970"/>
      <c r="S3970"/>
      <c r="T3970"/>
      <c r="U3970"/>
      <c r="V3970"/>
      <c r="W3970"/>
      <c r="X3970"/>
      <c r="Y3970"/>
    </row>
    <row r="3971" spans="2:25">
      <c r="B3971"/>
      <c r="C3971"/>
      <c r="D3971"/>
      <c r="E3971"/>
      <c r="F3971"/>
      <c r="G3971"/>
      <c r="H3971"/>
      <c r="R3971"/>
      <c r="S3971"/>
      <c r="T3971"/>
      <c r="U3971"/>
      <c r="V3971"/>
      <c r="W3971"/>
      <c r="X3971"/>
      <c r="Y3971"/>
    </row>
    <row r="3972" spans="2:25">
      <c r="B3972"/>
      <c r="C3972"/>
      <c r="D3972"/>
      <c r="E3972"/>
      <c r="F3972"/>
      <c r="G3972"/>
      <c r="H3972"/>
      <c r="R3972"/>
      <c r="S3972"/>
      <c r="T3972"/>
      <c r="U3972"/>
      <c r="V3972"/>
      <c r="W3972"/>
      <c r="X3972"/>
      <c r="Y3972"/>
    </row>
    <row r="3973" spans="2:25">
      <c r="B3973"/>
      <c r="C3973"/>
      <c r="D3973"/>
      <c r="E3973"/>
      <c r="F3973"/>
      <c r="G3973"/>
      <c r="H3973"/>
      <c r="R3973"/>
      <c r="S3973"/>
      <c r="T3973"/>
      <c r="U3973"/>
      <c r="V3973"/>
      <c r="W3973"/>
      <c r="X3973"/>
      <c r="Y3973"/>
    </row>
    <row r="3974" spans="2:25">
      <c r="B3974"/>
      <c r="C3974"/>
      <c r="D3974"/>
      <c r="E3974"/>
      <c r="F3974"/>
      <c r="G3974"/>
      <c r="H3974"/>
      <c r="R3974"/>
      <c r="S3974"/>
      <c r="T3974"/>
      <c r="U3974"/>
      <c r="V3974"/>
      <c r="W3974"/>
      <c r="X3974"/>
      <c r="Y3974"/>
    </row>
    <row r="3975" spans="2:25">
      <c r="B3975"/>
      <c r="C3975"/>
      <c r="D3975"/>
      <c r="E3975"/>
      <c r="F3975"/>
      <c r="G3975"/>
      <c r="H3975"/>
      <c r="R3975"/>
      <c r="S3975"/>
      <c r="T3975"/>
      <c r="U3975"/>
      <c r="V3975"/>
      <c r="W3975"/>
      <c r="X3975"/>
      <c r="Y3975"/>
    </row>
    <row r="3976" spans="2:25">
      <c r="B3976"/>
      <c r="C3976"/>
      <c r="D3976"/>
      <c r="E3976"/>
      <c r="F3976"/>
      <c r="G3976"/>
      <c r="H3976"/>
      <c r="R3976"/>
      <c r="S3976"/>
      <c r="T3976"/>
      <c r="U3976"/>
      <c r="V3976"/>
      <c r="W3976"/>
      <c r="X3976"/>
      <c r="Y3976"/>
    </row>
    <row r="3977" spans="2:25">
      <c r="B3977"/>
      <c r="C3977"/>
      <c r="D3977"/>
      <c r="E3977"/>
      <c r="F3977"/>
      <c r="G3977"/>
      <c r="H3977"/>
      <c r="R3977"/>
      <c r="S3977"/>
      <c r="T3977"/>
      <c r="U3977"/>
      <c r="V3977"/>
      <c r="W3977"/>
      <c r="X3977"/>
      <c r="Y3977"/>
    </row>
    <row r="3978" spans="2:25">
      <c r="B3978"/>
      <c r="C3978"/>
      <c r="D3978"/>
      <c r="E3978"/>
      <c r="F3978"/>
      <c r="G3978"/>
      <c r="H3978"/>
      <c r="R3978"/>
      <c r="S3978"/>
      <c r="T3978"/>
      <c r="U3978"/>
      <c r="V3978"/>
      <c r="W3978"/>
      <c r="X3978"/>
      <c r="Y3978"/>
    </row>
    <row r="3979" spans="2:25">
      <c r="B3979"/>
      <c r="C3979"/>
      <c r="D3979"/>
      <c r="E3979"/>
      <c r="F3979"/>
      <c r="G3979"/>
      <c r="H3979"/>
      <c r="R3979"/>
      <c r="S3979"/>
      <c r="T3979"/>
      <c r="U3979"/>
      <c r="V3979"/>
      <c r="W3979"/>
      <c r="X3979"/>
      <c r="Y3979"/>
    </row>
    <row r="3980" spans="2:25">
      <c r="B3980"/>
      <c r="C3980"/>
      <c r="D3980"/>
      <c r="E3980"/>
      <c r="F3980"/>
      <c r="G3980"/>
      <c r="H3980"/>
      <c r="R3980"/>
      <c r="S3980"/>
      <c r="T3980"/>
      <c r="U3980"/>
      <c r="V3980"/>
      <c r="W3980"/>
      <c r="X3980"/>
      <c r="Y3980"/>
    </row>
    <row r="3981" spans="2:25">
      <c r="B3981"/>
      <c r="C3981"/>
      <c r="D3981"/>
      <c r="E3981"/>
      <c r="F3981"/>
      <c r="G3981"/>
      <c r="H3981"/>
      <c r="R3981"/>
      <c r="S3981"/>
      <c r="T3981"/>
      <c r="U3981"/>
      <c r="V3981"/>
      <c r="W3981"/>
      <c r="X3981"/>
      <c r="Y3981"/>
    </row>
    <row r="3982" spans="2:25">
      <c r="B3982"/>
      <c r="C3982"/>
      <c r="D3982"/>
      <c r="E3982"/>
      <c r="F3982"/>
      <c r="G3982"/>
      <c r="H3982"/>
      <c r="R3982"/>
      <c r="S3982"/>
      <c r="T3982"/>
      <c r="U3982"/>
      <c r="V3982"/>
      <c r="W3982"/>
      <c r="X3982"/>
      <c r="Y3982"/>
    </row>
    <row r="3983" spans="2:25">
      <c r="B3983"/>
      <c r="C3983"/>
      <c r="D3983"/>
      <c r="E3983"/>
      <c r="F3983"/>
      <c r="G3983"/>
      <c r="H3983"/>
      <c r="R3983"/>
      <c r="S3983"/>
      <c r="T3983"/>
      <c r="U3983"/>
      <c r="V3983"/>
      <c r="W3983"/>
      <c r="X3983"/>
      <c r="Y3983"/>
    </row>
    <row r="3984" spans="2:25">
      <c r="B3984"/>
      <c r="C3984"/>
      <c r="D3984"/>
      <c r="E3984"/>
      <c r="F3984"/>
      <c r="G3984"/>
      <c r="H3984"/>
      <c r="R3984"/>
      <c r="S3984"/>
      <c r="T3984"/>
      <c r="U3984"/>
      <c r="V3984"/>
      <c r="W3984"/>
      <c r="X3984"/>
      <c r="Y3984"/>
    </row>
    <row r="3985" spans="2:25">
      <c r="B3985"/>
      <c r="C3985"/>
      <c r="D3985"/>
      <c r="E3985"/>
      <c r="F3985"/>
      <c r="G3985"/>
      <c r="H3985"/>
      <c r="R3985"/>
      <c r="S3985"/>
      <c r="T3985"/>
      <c r="U3985"/>
      <c r="V3985"/>
      <c r="W3985"/>
      <c r="X3985"/>
      <c r="Y3985"/>
    </row>
    <row r="3986" spans="2:25">
      <c r="B3986"/>
      <c r="C3986"/>
      <c r="D3986"/>
      <c r="E3986"/>
      <c r="F3986"/>
      <c r="G3986"/>
      <c r="H3986"/>
      <c r="R3986"/>
      <c r="S3986"/>
      <c r="T3986"/>
      <c r="U3986"/>
      <c r="V3986"/>
      <c r="W3986"/>
      <c r="X3986"/>
      <c r="Y3986"/>
    </row>
    <row r="3987" spans="2:25">
      <c r="B3987"/>
      <c r="C3987"/>
      <c r="D3987"/>
      <c r="E3987"/>
      <c r="F3987"/>
      <c r="G3987"/>
      <c r="H3987"/>
      <c r="R3987"/>
      <c r="S3987"/>
      <c r="T3987"/>
      <c r="U3987"/>
      <c r="V3987"/>
      <c r="W3987"/>
      <c r="X3987"/>
      <c r="Y3987"/>
    </row>
    <row r="3988" spans="2:25">
      <c r="B3988"/>
      <c r="C3988"/>
      <c r="D3988"/>
      <c r="E3988"/>
      <c r="F3988"/>
      <c r="G3988"/>
      <c r="H3988"/>
      <c r="R3988"/>
      <c r="S3988"/>
      <c r="T3988"/>
      <c r="U3988"/>
      <c r="V3988"/>
      <c r="W3988"/>
      <c r="X3988"/>
      <c r="Y3988"/>
    </row>
    <row r="3989" spans="2:25">
      <c r="B3989"/>
      <c r="C3989"/>
      <c r="D3989"/>
      <c r="E3989"/>
      <c r="F3989"/>
      <c r="G3989"/>
      <c r="H3989"/>
      <c r="R3989"/>
      <c r="S3989"/>
      <c r="T3989"/>
      <c r="U3989"/>
      <c r="V3989"/>
      <c r="W3989"/>
      <c r="X3989"/>
      <c r="Y3989"/>
    </row>
    <row r="3990" spans="2:25">
      <c r="B3990"/>
      <c r="C3990"/>
      <c r="D3990"/>
      <c r="E3990"/>
      <c r="F3990"/>
      <c r="G3990"/>
      <c r="H3990"/>
      <c r="R3990"/>
      <c r="S3990"/>
      <c r="T3990"/>
      <c r="U3990"/>
      <c r="V3990"/>
      <c r="W3990"/>
      <c r="X3990"/>
      <c r="Y3990"/>
    </row>
    <row r="3991" spans="2:25">
      <c r="B3991"/>
      <c r="C3991"/>
      <c r="D3991"/>
      <c r="E3991"/>
      <c r="F3991"/>
      <c r="G3991"/>
      <c r="H3991"/>
      <c r="R3991"/>
      <c r="S3991"/>
      <c r="T3991"/>
      <c r="U3991"/>
      <c r="V3991"/>
      <c r="W3991"/>
      <c r="X3991"/>
      <c r="Y3991"/>
    </row>
    <row r="3992" spans="2:25">
      <c r="B3992"/>
      <c r="C3992"/>
      <c r="D3992"/>
      <c r="E3992"/>
      <c r="F3992"/>
      <c r="G3992"/>
      <c r="H3992"/>
      <c r="R3992"/>
      <c r="S3992"/>
      <c r="T3992"/>
      <c r="U3992"/>
      <c r="V3992"/>
      <c r="W3992"/>
      <c r="X3992"/>
      <c r="Y3992"/>
    </row>
    <row r="3993" spans="2:25">
      <c r="B3993"/>
      <c r="C3993"/>
      <c r="D3993"/>
      <c r="E3993"/>
      <c r="F3993"/>
      <c r="G3993"/>
      <c r="H3993"/>
      <c r="R3993"/>
      <c r="S3993"/>
      <c r="T3993"/>
      <c r="U3993"/>
      <c r="V3993"/>
      <c r="W3993"/>
      <c r="X3993"/>
      <c r="Y3993"/>
    </row>
    <row r="3994" spans="2:25">
      <c r="B3994"/>
      <c r="C3994"/>
      <c r="D3994"/>
      <c r="E3994"/>
      <c r="F3994"/>
      <c r="G3994"/>
      <c r="H3994"/>
      <c r="R3994"/>
      <c r="S3994"/>
      <c r="T3994"/>
      <c r="U3994"/>
      <c r="V3994"/>
      <c r="W3994"/>
      <c r="X3994"/>
      <c r="Y3994"/>
    </row>
    <row r="3995" spans="2:25">
      <c r="B3995"/>
      <c r="C3995"/>
      <c r="D3995"/>
      <c r="E3995"/>
      <c r="F3995"/>
      <c r="G3995"/>
      <c r="H3995"/>
      <c r="R3995"/>
      <c r="S3995"/>
      <c r="T3995"/>
      <c r="U3995"/>
      <c r="V3995"/>
      <c r="W3995"/>
      <c r="X3995"/>
      <c r="Y3995"/>
    </row>
    <row r="3996" spans="2:25">
      <c r="B3996"/>
      <c r="C3996"/>
      <c r="D3996"/>
      <c r="E3996"/>
      <c r="F3996"/>
      <c r="G3996"/>
      <c r="H3996"/>
      <c r="R3996"/>
      <c r="S3996"/>
      <c r="T3996"/>
      <c r="U3996"/>
      <c r="V3996"/>
      <c r="W3996"/>
      <c r="X3996"/>
      <c r="Y3996"/>
    </row>
    <row r="3997" spans="2:25">
      <c r="B3997"/>
      <c r="C3997"/>
      <c r="D3997"/>
      <c r="E3997"/>
      <c r="F3997"/>
      <c r="G3997"/>
      <c r="H3997"/>
      <c r="R3997"/>
      <c r="S3997"/>
      <c r="T3997"/>
      <c r="U3997"/>
      <c r="V3997"/>
      <c r="W3997"/>
      <c r="X3997"/>
      <c r="Y3997"/>
    </row>
    <row r="3998" spans="2:25">
      <c r="B3998"/>
      <c r="C3998"/>
      <c r="D3998"/>
      <c r="E3998"/>
      <c r="F3998"/>
      <c r="G3998"/>
      <c r="H3998"/>
      <c r="R3998"/>
      <c r="S3998"/>
      <c r="T3998"/>
      <c r="U3998"/>
      <c r="V3998"/>
      <c r="W3998"/>
      <c r="X3998"/>
      <c r="Y3998"/>
    </row>
    <row r="3999" spans="2:25">
      <c r="B3999"/>
      <c r="C3999"/>
      <c r="D3999"/>
      <c r="E3999"/>
      <c r="F3999"/>
      <c r="G3999"/>
      <c r="H3999"/>
      <c r="R3999"/>
      <c r="S3999"/>
      <c r="T3999"/>
      <c r="U3999"/>
      <c r="V3999"/>
      <c r="W3999"/>
      <c r="X3999"/>
      <c r="Y3999"/>
    </row>
    <row r="4000" spans="2:25">
      <c r="B4000"/>
      <c r="C4000"/>
      <c r="D4000"/>
      <c r="E4000"/>
      <c r="F4000"/>
      <c r="G4000"/>
      <c r="H4000"/>
      <c r="R4000"/>
      <c r="S4000"/>
      <c r="T4000"/>
      <c r="U4000"/>
      <c r="V4000"/>
      <c r="W4000"/>
      <c r="X4000"/>
      <c r="Y4000"/>
    </row>
    <row r="4001" spans="2:25">
      <c r="B4001"/>
      <c r="C4001"/>
      <c r="D4001"/>
      <c r="E4001"/>
      <c r="F4001"/>
      <c r="G4001"/>
      <c r="H4001"/>
      <c r="R4001"/>
      <c r="S4001"/>
      <c r="T4001"/>
      <c r="U4001"/>
      <c r="V4001"/>
      <c r="W4001"/>
      <c r="X4001"/>
      <c r="Y4001"/>
    </row>
    <row r="4002" spans="2:25">
      <c r="B4002"/>
      <c r="C4002"/>
      <c r="D4002"/>
      <c r="E4002"/>
      <c r="F4002"/>
      <c r="G4002"/>
      <c r="H4002"/>
      <c r="R4002"/>
      <c r="S4002"/>
      <c r="T4002"/>
      <c r="U4002"/>
      <c r="V4002"/>
      <c r="W4002"/>
      <c r="X4002"/>
      <c r="Y4002"/>
    </row>
    <row r="4003" spans="2:25">
      <c r="B4003"/>
      <c r="C4003"/>
      <c r="D4003"/>
      <c r="E4003"/>
      <c r="F4003"/>
      <c r="G4003"/>
      <c r="H4003"/>
      <c r="R4003"/>
      <c r="S4003"/>
      <c r="T4003"/>
      <c r="U4003"/>
      <c r="V4003"/>
      <c r="W4003"/>
      <c r="X4003"/>
      <c r="Y4003"/>
    </row>
    <row r="4004" spans="2:25">
      <c r="B4004"/>
      <c r="C4004"/>
      <c r="D4004"/>
      <c r="E4004"/>
      <c r="F4004"/>
      <c r="G4004"/>
      <c r="H4004"/>
      <c r="R4004"/>
      <c r="S4004"/>
      <c r="T4004"/>
      <c r="U4004"/>
      <c r="V4004"/>
      <c r="W4004"/>
      <c r="X4004"/>
      <c r="Y4004"/>
    </row>
    <row r="4005" spans="2:25">
      <c r="B4005"/>
      <c r="C4005"/>
      <c r="D4005"/>
      <c r="E4005"/>
      <c r="F4005"/>
      <c r="G4005"/>
      <c r="H4005"/>
      <c r="R4005"/>
      <c r="S4005"/>
      <c r="T4005"/>
      <c r="U4005"/>
      <c r="V4005"/>
      <c r="W4005"/>
      <c r="X4005"/>
      <c r="Y4005"/>
    </row>
    <row r="4006" spans="2:25">
      <c r="B4006"/>
      <c r="C4006"/>
      <c r="D4006"/>
      <c r="E4006"/>
      <c r="F4006"/>
      <c r="G4006"/>
      <c r="H4006"/>
      <c r="R4006"/>
      <c r="S4006"/>
      <c r="T4006"/>
      <c r="U4006"/>
      <c r="V4006"/>
      <c r="W4006"/>
      <c r="X4006"/>
      <c r="Y4006"/>
    </row>
    <row r="4007" spans="2:25">
      <c r="B4007"/>
      <c r="C4007"/>
      <c r="D4007"/>
      <c r="E4007"/>
      <c r="F4007"/>
      <c r="G4007"/>
      <c r="H4007"/>
      <c r="R4007"/>
      <c r="S4007"/>
      <c r="T4007"/>
      <c r="U4007"/>
      <c r="V4007"/>
      <c r="W4007"/>
      <c r="X4007"/>
      <c r="Y4007"/>
    </row>
    <row r="4008" spans="2:25">
      <c r="B4008"/>
      <c r="C4008"/>
      <c r="D4008"/>
      <c r="E4008"/>
      <c r="F4008"/>
      <c r="G4008"/>
      <c r="H4008"/>
      <c r="R4008"/>
      <c r="S4008"/>
      <c r="T4008"/>
      <c r="U4008"/>
      <c r="V4008"/>
      <c r="W4008"/>
      <c r="X4008"/>
      <c r="Y4008"/>
    </row>
    <row r="4009" spans="2:25">
      <c r="B4009"/>
      <c r="C4009"/>
      <c r="D4009"/>
      <c r="E4009"/>
      <c r="F4009"/>
      <c r="G4009"/>
      <c r="H4009"/>
      <c r="R4009"/>
      <c r="S4009"/>
      <c r="T4009"/>
      <c r="U4009"/>
      <c r="V4009"/>
      <c r="W4009"/>
      <c r="X4009"/>
      <c r="Y4009"/>
    </row>
    <row r="4010" spans="2:25">
      <c r="B4010"/>
      <c r="C4010"/>
      <c r="D4010"/>
      <c r="E4010"/>
      <c r="F4010"/>
      <c r="G4010"/>
      <c r="H4010"/>
      <c r="R4010"/>
      <c r="S4010"/>
      <c r="T4010"/>
      <c r="U4010"/>
      <c r="V4010"/>
      <c r="W4010"/>
      <c r="X4010"/>
      <c r="Y4010"/>
    </row>
    <row r="4011" spans="2:25">
      <c r="B4011"/>
      <c r="C4011"/>
      <c r="D4011"/>
      <c r="E4011"/>
      <c r="F4011"/>
      <c r="G4011"/>
      <c r="H4011"/>
      <c r="R4011"/>
      <c r="S4011"/>
      <c r="T4011"/>
      <c r="U4011"/>
      <c r="V4011"/>
      <c r="W4011"/>
      <c r="X4011"/>
      <c r="Y4011"/>
    </row>
    <row r="4012" spans="2:25">
      <c r="B4012"/>
      <c r="C4012"/>
      <c r="D4012"/>
      <c r="E4012"/>
      <c r="F4012"/>
      <c r="G4012"/>
      <c r="H4012"/>
      <c r="R4012"/>
      <c r="S4012"/>
      <c r="T4012"/>
      <c r="U4012"/>
      <c r="V4012"/>
      <c r="W4012"/>
      <c r="X4012"/>
      <c r="Y4012"/>
    </row>
    <row r="4013" spans="2:25">
      <c r="B4013"/>
      <c r="C4013"/>
      <c r="D4013"/>
      <c r="E4013"/>
      <c r="F4013"/>
      <c r="G4013"/>
      <c r="H4013"/>
      <c r="R4013"/>
      <c r="S4013"/>
      <c r="T4013"/>
      <c r="U4013"/>
      <c r="V4013"/>
      <c r="W4013"/>
      <c r="X4013"/>
      <c r="Y4013"/>
    </row>
    <row r="4014" spans="2:25">
      <c r="B4014"/>
      <c r="C4014"/>
      <c r="D4014"/>
      <c r="E4014"/>
      <c r="F4014"/>
      <c r="G4014"/>
      <c r="H4014"/>
      <c r="R4014"/>
      <c r="S4014"/>
      <c r="T4014"/>
      <c r="U4014"/>
      <c r="V4014"/>
      <c r="W4014"/>
      <c r="X4014"/>
      <c r="Y4014"/>
    </row>
    <row r="4015" spans="2:25">
      <c r="B4015"/>
      <c r="C4015"/>
      <c r="D4015"/>
      <c r="E4015"/>
      <c r="F4015"/>
      <c r="G4015"/>
      <c r="H4015"/>
      <c r="R4015"/>
      <c r="S4015"/>
      <c r="T4015"/>
      <c r="U4015"/>
      <c r="V4015"/>
      <c r="W4015"/>
      <c r="X4015"/>
      <c r="Y4015"/>
    </row>
    <row r="4016" spans="2:25">
      <c r="B4016"/>
      <c r="C4016"/>
      <c r="D4016"/>
      <c r="E4016"/>
      <c r="F4016"/>
      <c r="G4016"/>
      <c r="H4016"/>
      <c r="R4016"/>
      <c r="S4016"/>
      <c r="T4016"/>
      <c r="U4016"/>
      <c r="V4016"/>
      <c r="W4016"/>
      <c r="X4016"/>
      <c r="Y4016"/>
    </row>
    <row r="4017" spans="2:25">
      <c r="B4017"/>
      <c r="C4017"/>
      <c r="D4017"/>
      <c r="E4017"/>
      <c r="F4017"/>
      <c r="G4017"/>
      <c r="H4017"/>
      <c r="R4017"/>
      <c r="S4017"/>
      <c r="T4017"/>
      <c r="U4017"/>
      <c r="V4017"/>
      <c r="W4017"/>
      <c r="X4017"/>
      <c r="Y4017"/>
    </row>
    <row r="4018" spans="2:25">
      <c r="B4018"/>
      <c r="C4018"/>
      <c r="D4018"/>
      <c r="E4018"/>
      <c r="F4018"/>
      <c r="G4018"/>
      <c r="H4018"/>
      <c r="R4018"/>
      <c r="S4018"/>
      <c r="T4018"/>
      <c r="U4018"/>
      <c r="V4018"/>
      <c r="W4018"/>
      <c r="X4018"/>
      <c r="Y4018"/>
    </row>
    <row r="4019" spans="2:25">
      <c r="B4019"/>
      <c r="C4019"/>
      <c r="D4019"/>
      <c r="E4019"/>
      <c r="F4019"/>
      <c r="G4019"/>
      <c r="H4019"/>
      <c r="R4019"/>
      <c r="S4019"/>
      <c r="T4019"/>
      <c r="U4019"/>
      <c r="V4019"/>
      <c r="W4019"/>
      <c r="X4019"/>
      <c r="Y4019"/>
    </row>
    <row r="4020" spans="2:25">
      <c r="B4020"/>
      <c r="C4020"/>
      <c r="D4020"/>
      <c r="E4020"/>
      <c r="F4020"/>
      <c r="G4020"/>
      <c r="H4020"/>
      <c r="R4020"/>
      <c r="S4020"/>
      <c r="T4020"/>
      <c r="U4020"/>
      <c r="V4020"/>
      <c r="W4020"/>
      <c r="X4020"/>
      <c r="Y4020"/>
    </row>
    <row r="4021" spans="2:25">
      <c r="B4021"/>
      <c r="C4021"/>
      <c r="D4021"/>
      <c r="E4021"/>
      <c r="F4021"/>
      <c r="G4021"/>
      <c r="H4021"/>
      <c r="R4021"/>
      <c r="S4021"/>
      <c r="T4021"/>
      <c r="U4021"/>
      <c r="V4021"/>
      <c r="W4021"/>
      <c r="X4021"/>
      <c r="Y4021"/>
    </row>
    <row r="4022" spans="2:25">
      <c r="B4022"/>
      <c r="C4022"/>
      <c r="D4022"/>
      <c r="E4022"/>
      <c r="F4022"/>
      <c r="G4022"/>
      <c r="H4022"/>
      <c r="R4022"/>
      <c r="S4022"/>
      <c r="T4022"/>
      <c r="U4022"/>
      <c r="V4022"/>
      <c r="W4022"/>
      <c r="X4022"/>
      <c r="Y4022"/>
    </row>
    <row r="4023" spans="2:25">
      <c r="B4023"/>
      <c r="C4023"/>
      <c r="D4023"/>
      <c r="E4023"/>
      <c r="F4023"/>
      <c r="G4023"/>
      <c r="H4023"/>
      <c r="R4023"/>
      <c r="S4023"/>
      <c r="T4023"/>
      <c r="U4023"/>
      <c r="V4023"/>
      <c r="W4023"/>
      <c r="X4023"/>
      <c r="Y4023"/>
    </row>
    <row r="4024" spans="2:25">
      <c r="B4024"/>
      <c r="C4024"/>
      <c r="D4024"/>
      <c r="E4024"/>
      <c r="F4024"/>
      <c r="G4024"/>
      <c r="H4024"/>
      <c r="R4024"/>
      <c r="S4024"/>
      <c r="T4024"/>
      <c r="U4024"/>
      <c r="V4024"/>
      <c r="W4024"/>
      <c r="X4024"/>
      <c r="Y4024"/>
    </row>
    <row r="4025" spans="2:25">
      <c r="B4025"/>
      <c r="C4025"/>
      <c r="D4025"/>
      <c r="E4025"/>
      <c r="F4025"/>
      <c r="G4025"/>
      <c r="H4025"/>
      <c r="R4025"/>
      <c r="S4025"/>
      <c r="T4025"/>
      <c r="U4025"/>
      <c r="V4025"/>
      <c r="W4025"/>
      <c r="X4025"/>
      <c r="Y4025"/>
    </row>
    <row r="4026" spans="2:25">
      <c r="B4026"/>
      <c r="C4026"/>
      <c r="D4026"/>
      <c r="E4026"/>
      <c r="F4026"/>
      <c r="G4026"/>
      <c r="H4026"/>
      <c r="R4026"/>
      <c r="S4026"/>
      <c r="T4026"/>
      <c r="U4026"/>
      <c r="V4026"/>
      <c r="W4026"/>
      <c r="X4026"/>
      <c r="Y4026"/>
    </row>
    <row r="4027" spans="2:25">
      <c r="B4027"/>
      <c r="C4027"/>
      <c r="D4027"/>
      <c r="E4027"/>
      <c r="F4027"/>
      <c r="G4027"/>
      <c r="H4027"/>
      <c r="R4027"/>
      <c r="S4027"/>
      <c r="T4027"/>
      <c r="U4027"/>
      <c r="V4027"/>
      <c r="W4027"/>
      <c r="X4027"/>
      <c r="Y4027"/>
    </row>
    <row r="4028" spans="2:25">
      <c r="B4028"/>
      <c r="C4028"/>
      <c r="D4028"/>
      <c r="E4028"/>
      <c r="F4028"/>
      <c r="G4028"/>
      <c r="H4028"/>
      <c r="R4028"/>
      <c r="S4028"/>
      <c r="T4028"/>
      <c r="U4028"/>
      <c r="V4028"/>
      <c r="W4028"/>
      <c r="X4028"/>
      <c r="Y4028"/>
    </row>
    <row r="4029" spans="2:25">
      <c r="B4029"/>
      <c r="C4029"/>
      <c r="D4029"/>
      <c r="E4029"/>
      <c r="F4029"/>
      <c r="G4029"/>
      <c r="H4029"/>
      <c r="R4029"/>
      <c r="S4029"/>
      <c r="T4029"/>
      <c r="U4029"/>
      <c r="V4029"/>
      <c r="W4029"/>
      <c r="X4029"/>
      <c r="Y4029"/>
    </row>
    <row r="4030" spans="2:25">
      <c r="B4030"/>
      <c r="C4030"/>
      <c r="D4030"/>
      <c r="E4030"/>
      <c r="F4030"/>
      <c r="G4030"/>
      <c r="H4030"/>
      <c r="R4030"/>
      <c r="S4030"/>
      <c r="T4030"/>
      <c r="U4030"/>
      <c r="V4030"/>
      <c r="W4030"/>
      <c r="X4030"/>
      <c r="Y4030"/>
    </row>
    <row r="4031" spans="2:25">
      <c r="B4031"/>
      <c r="C4031"/>
      <c r="D4031"/>
      <c r="E4031"/>
      <c r="F4031"/>
      <c r="G4031"/>
      <c r="H4031"/>
      <c r="R4031"/>
      <c r="S4031"/>
      <c r="T4031"/>
      <c r="U4031"/>
      <c r="V4031"/>
      <c r="W4031"/>
      <c r="X4031"/>
      <c r="Y4031"/>
    </row>
    <row r="4032" spans="2:25">
      <c r="B4032"/>
      <c r="C4032"/>
      <c r="D4032"/>
      <c r="E4032"/>
      <c r="F4032"/>
      <c r="G4032"/>
      <c r="H4032"/>
      <c r="R4032"/>
      <c r="S4032"/>
      <c r="T4032"/>
      <c r="U4032"/>
      <c r="V4032"/>
      <c r="W4032"/>
      <c r="X4032"/>
      <c r="Y4032"/>
    </row>
    <row r="4033" spans="2:25">
      <c r="B4033"/>
      <c r="C4033"/>
      <c r="D4033"/>
      <c r="E4033"/>
      <c r="F4033"/>
      <c r="G4033"/>
      <c r="H4033"/>
      <c r="R4033"/>
      <c r="S4033"/>
      <c r="T4033"/>
      <c r="U4033"/>
      <c r="V4033"/>
      <c r="W4033"/>
      <c r="X4033"/>
      <c r="Y4033"/>
    </row>
    <row r="4034" spans="2:25">
      <c r="B4034"/>
      <c r="C4034"/>
      <c r="D4034"/>
      <c r="E4034"/>
      <c r="F4034"/>
      <c r="G4034"/>
      <c r="H4034"/>
      <c r="R4034"/>
      <c r="S4034"/>
      <c r="T4034"/>
      <c r="U4034"/>
      <c r="V4034"/>
      <c r="W4034"/>
      <c r="X4034"/>
      <c r="Y4034"/>
    </row>
    <row r="4035" spans="2:25">
      <c r="B4035"/>
      <c r="C4035"/>
      <c r="D4035"/>
      <c r="E4035"/>
      <c r="F4035"/>
      <c r="G4035"/>
      <c r="H4035"/>
      <c r="R4035"/>
      <c r="S4035"/>
      <c r="T4035"/>
      <c r="U4035"/>
      <c r="V4035"/>
      <c r="W4035"/>
      <c r="X4035"/>
      <c r="Y4035"/>
    </row>
    <row r="4036" spans="2:25">
      <c r="B4036"/>
      <c r="C4036"/>
      <c r="D4036"/>
      <c r="E4036"/>
      <c r="F4036"/>
      <c r="G4036"/>
      <c r="H4036"/>
      <c r="R4036"/>
      <c r="S4036"/>
      <c r="T4036"/>
      <c r="U4036"/>
      <c r="V4036"/>
      <c r="W4036"/>
      <c r="X4036"/>
      <c r="Y4036"/>
    </row>
    <row r="4037" spans="2:25">
      <c r="B4037"/>
      <c r="C4037"/>
      <c r="D4037"/>
      <c r="E4037"/>
      <c r="F4037"/>
      <c r="G4037"/>
      <c r="H4037"/>
      <c r="R4037"/>
      <c r="S4037"/>
      <c r="T4037"/>
      <c r="U4037"/>
      <c r="V4037"/>
      <c r="W4037"/>
      <c r="X4037"/>
      <c r="Y4037"/>
    </row>
    <row r="4038" spans="2:25">
      <c r="B4038"/>
      <c r="C4038"/>
      <c r="D4038"/>
      <c r="E4038"/>
      <c r="F4038"/>
      <c r="G4038"/>
      <c r="H4038"/>
      <c r="R4038"/>
      <c r="S4038"/>
      <c r="T4038"/>
      <c r="U4038"/>
      <c r="V4038"/>
      <c r="W4038"/>
      <c r="X4038"/>
      <c r="Y4038"/>
    </row>
    <row r="4039" spans="2:25">
      <c r="B4039"/>
      <c r="C4039"/>
      <c r="D4039"/>
      <c r="E4039"/>
      <c r="F4039"/>
      <c r="G4039"/>
      <c r="H4039"/>
      <c r="R4039"/>
      <c r="S4039"/>
      <c r="T4039"/>
      <c r="U4039"/>
      <c r="V4039"/>
      <c r="W4039"/>
      <c r="X4039"/>
      <c r="Y4039"/>
    </row>
    <row r="4040" spans="2:25">
      <c r="B4040"/>
      <c r="C4040"/>
      <c r="D4040"/>
      <c r="E4040"/>
      <c r="F4040"/>
      <c r="G4040"/>
      <c r="H4040"/>
      <c r="R4040"/>
      <c r="S4040"/>
      <c r="T4040"/>
      <c r="U4040"/>
      <c r="V4040"/>
      <c r="W4040"/>
      <c r="X4040"/>
      <c r="Y4040"/>
    </row>
    <row r="4041" spans="2:25">
      <c r="B4041"/>
      <c r="C4041"/>
      <c r="D4041"/>
      <c r="E4041"/>
      <c r="F4041"/>
      <c r="G4041"/>
      <c r="H4041"/>
      <c r="R4041"/>
      <c r="S4041"/>
      <c r="T4041"/>
      <c r="U4041"/>
      <c r="V4041"/>
      <c r="W4041"/>
      <c r="X4041"/>
      <c r="Y4041"/>
    </row>
    <row r="4042" spans="2:25">
      <c r="B4042"/>
      <c r="C4042"/>
      <c r="D4042"/>
      <c r="E4042"/>
      <c r="F4042"/>
      <c r="G4042"/>
      <c r="H4042"/>
      <c r="R4042"/>
      <c r="S4042"/>
      <c r="T4042"/>
      <c r="U4042"/>
      <c r="V4042"/>
      <c r="W4042"/>
      <c r="X4042"/>
      <c r="Y4042"/>
    </row>
    <row r="4043" spans="2:25">
      <c r="B4043"/>
      <c r="C4043"/>
      <c r="D4043"/>
      <c r="E4043"/>
      <c r="F4043"/>
      <c r="G4043"/>
      <c r="H4043"/>
      <c r="R4043"/>
      <c r="S4043"/>
      <c r="T4043"/>
      <c r="U4043"/>
      <c r="V4043"/>
      <c r="W4043"/>
      <c r="X4043"/>
      <c r="Y4043"/>
    </row>
    <row r="4044" spans="2:25">
      <c r="B4044"/>
      <c r="C4044"/>
      <c r="D4044"/>
      <c r="E4044"/>
      <c r="F4044"/>
      <c r="G4044"/>
      <c r="H4044"/>
      <c r="R4044"/>
      <c r="S4044"/>
      <c r="T4044"/>
      <c r="U4044"/>
      <c r="V4044"/>
      <c r="W4044"/>
      <c r="X4044"/>
      <c r="Y4044"/>
    </row>
    <row r="4045" spans="2:25">
      <c r="B4045"/>
      <c r="C4045"/>
      <c r="D4045"/>
      <c r="E4045"/>
      <c r="F4045"/>
      <c r="G4045"/>
      <c r="H4045"/>
      <c r="R4045"/>
      <c r="S4045"/>
      <c r="T4045"/>
      <c r="U4045"/>
      <c r="V4045"/>
      <c r="W4045"/>
      <c r="X4045"/>
      <c r="Y4045"/>
    </row>
    <row r="4046" spans="2:25">
      <c r="B4046"/>
      <c r="C4046"/>
      <c r="D4046"/>
      <c r="E4046"/>
      <c r="F4046"/>
      <c r="G4046"/>
      <c r="H4046"/>
      <c r="R4046"/>
      <c r="S4046"/>
      <c r="T4046"/>
      <c r="U4046"/>
      <c r="V4046"/>
      <c r="W4046"/>
      <c r="X4046"/>
      <c r="Y4046"/>
    </row>
    <row r="4047" spans="2:25">
      <c r="B4047"/>
      <c r="C4047"/>
      <c r="D4047"/>
      <c r="E4047"/>
      <c r="F4047"/>
      <c r="G4047"/>
      <c r="H4047"/>
      <c r="R4047"/>
      <c r="S4047"/>
      <c r="T4047"/>
      <c r="U4047"/>
      <c r="V4047"/>
      <c r="W4047"/>
      <c r="X4047"/>
      <c r="Y4047"/>
    </row>
    <row r="4048" spans="2:25">
      <c r="B4048"/>
      <c r="C4048"/>
      <c r="D4048"/>
      <c r="E4048"/>
      <c r="F4048"/>
      <c r="G4048"/>
      <c r="H4048"/>
      <c r="R4048"/>
      <c r="S4048"/>
      <c r="T4048"/>
      <c r="U4048"/>
      <c r="V4048"/>
      <c r="W4048"/>
      <c r="X4048"/>
      <c r="Y4048"/>
    </row>
    <row r="4049" spans="2:25">
      <c r="B4049"/>
      <c r="C4049"/>
      <c r="D4049"/>
      <c r="E4049"/>
      <c r="F4049"/>
      <c r="G4049"/>
      <c r="H4049"/>
      <c r="R4049"/>
      <c r="S4049"/>
      <c r="T4049"/>
      <c r="U4049"/>
      <c r="V4049"/>
      <c r="W4049"/>
      <c r="X4049"/>
      <c r="Y4049"/>
    </row>
    <row r="4050" spans="2:25">
      <c r="B4050"/>
      <c r="C4050"/>
      <c r="D4050"/>
      <c r="E4050"/>
      <c r="F4050"/>
      <c r="G4050"/>
      <c r="H4050"/>
      <c r="R4050"/>
      <c r="S4050"/>
      <c r="T4050"/>
      <c r="U4050"/>
      <c r="V4050"/>
      <c r="W4050"/>
      <c r="X4050"/>
      <c r="Y4050"/>
    </row>
    <row r="4051" spans="2:25">
      <c r="B4051"/>
      <c r="C4051"/>
      <c r="D4051"/>
      <c r="E4051"/>
      <c r="F4051"/>
      <c r="G4051"/>
      <c r="H4051"/>
      <c r="R4051"/>
      <c r="S4051"/>
      <c r="T4051"/>
      <c r="U4051"/>
      <c r="V4051"/>
      <c r="W4051"/>
      <c r="X4051"/>
      <c r="Y4051"/>
    </row>
    <row r="4052" spans="2:25">
      <c r="B4052"/>
      <c r="C4052"/>
      <c r="D4052"/>
      <c r="E4052"/>
      <c r="F4052"/>
      <c r="G4052"/>
      <c r="H4052"/>
      <c r="R4052"/>
      <c r="S4052"/>
      <c r="T4052"/>
      <c r="U4052"/>
      <c r="V4052"/>
      <c r="W4052"/>
      <c r="X4052"/>
      <c r="Y4052"/>
    </row>
    <row r="4053" spans="2:25">
      <c r="B4053"/>
      <c r="C4053"/>
      <c r="D4053"/>
      <c r="E4053"/>
      <c r="F4053"/>
      <c r="G4053"/>
      <c r="H4053"/>
      <c r="R4053"/>
      <c r="S4053"/>
      <c r="T4053"/>
      <c r="U4053"/>
      <c r="V4053"/>
      <c r="W4053"/>
      <c r="X4053"/>
      <c r="Y4053"/>
    </row>
    <row r="4054" spans="2:25">
      <c r="B4054"/>
      <c r="C4054"/>
      <c r="D4054"/>
      <c r="E4054"/>
      <c r="F4054"/>
      <c r="G4054"/>
      <c r="H4054"/>
      <c r="R4054"/>
      <c r="S4054"/>
      <c r="T4054"/>
      <c r="U4054"/>
      <c r="V4054"/>
      <c r="W4054"/>
      <c r="X4054"/>
      <c r="Y4054"/>
    </row>
    <row r="4055" spans="2:25">
      <c r="B4055"/>
      <c r="C4055"/>
      <c r="D4055"/>
      <c r="E4055"/>
      <c r="F4055"/>
      <c r="G4055"/>
      <c r="H4055"/>
      <c r="R4055"/>
      <c r="S4055"/>
      <c r="T4055"/>
      <c r="U4055"/>
      <c r="V4055"/>
      <c r="W4055"/>
      <c r="X4055"/>
      <c r="Y4055"/>
    </row>
    <row r="4056" spans="2:25">
      <c r="B4056"/>
      <c r="C4056"/>
      <c r="D4056"/>
      <c r="E4056"/>
      <c r="F4056"/>
      <c r="G4056"/>
      <c r="H4056"/>
      <c r="R4056"/>
      <c r="S4056"/>
      <c r="T4056"/>
      <c r="U4056"/>
      <c r="V4056"/>
      <c r="W4056"/>
      <c r="X4056"/>
      <c r="Y4056"/>
    </row>
    <row r="4057" spans="2:25">
      <c r="B4057"/>
      <c r="C4057"/>
      <c r="D4057"/>
      <c r="E4057"/>
      <c r="F4057"/>
      <c r="G4057"/>
      <c r="H4057"/>
      <c r="R4057"/>
      <c r="S4057"/>
      <c r="T4057"/>
      <c r="U4057"/>
      <c r="V4057"/>
      <c r="W4057"/>
      <c r="X4057"/>
      <c r="Y4057"/>
    </row>
    <row r="4058" spans="2:25">
      <c r="B4058"/>
      <c r="C4058"/>
      <c r="D4058"/>
      <c r="E4058"/>
      <c r="F4058"/>
      <c r="G4058"/>
      <c r="H4058"/>
      <c r="R4058"/>
      <c r="S4058"/>
      <c r="T4058"/>
      <c r="U4058"/>
      <c r="V4058"/>
      <c r="W4058"/>
      <c r="X4058"/>
      <c r="Y4058"/>
    </row>
    <row r="4059" spans="2:25">
      <c r="B4059"/>
      <c r="C4059"/>
      <c r="D4059"/>
      <c r="E4059"/>
      <c r="F4059"/>
      <c r="G4059"/>
      <c r="H4059"/>
      <c r="R4059"/>
      <c r="S4059"/>
      <c r="T4059"/>
      <c r="U4059"/>
      <c r="V4059"/>
      <c r="W4059"/>
      <c r="X4059"/>
      <c r="Y4059"/>
    </row>
    <row r="4060" spans="2:25">
      <c r="B4060"/>
      <c r="C4060"/>
      <c r="D4060"/>
      <c r="E4060"/>
      <c r="F4060"/>
      <c r="G4060"/>
      <c r="H4060"/>
      <c r="R4060"/>
      <c r="S4060"/>
      <c r="T4060"/>
      <c r="U4060"/>
      <c r="V4060"/>
      <c r="W4060"/>
      <c r="X4060"/>
      <c r="Y4060"/>
    </row>
    <row r="4061" spans="2:25">
      <c r="B4061"/>
      <c r="C4061"/>
      <c r="D4061"/>
      <c r="E4061"/>
      <c r="F4061"/>
      <c r="G4061"/>
      <c r="H4061"/>
      <c r="R4061"/>
      <c r="S4061"/>
      <c r="T4061"/>
      <c r="U4061"/>
      <c r="V4061"/>
      <c r="W4061"/>
      <c r="X4061"/>
      <c r="Y4061"/>
    </row>
    <row r="4062" spans="2:25">
      <c r="B4062"/>
      <c r="C4062"/>
      <c r="D4062"/>
      <c r="E4062"/>
      <c r="F4062"/>
      <c r="G4062"/>
      <c r="H4062"/>
      <c r="R4062"/>
      <c r="S4062"/>
      <c r="T4062"/>
      <c r="U4062"/>
      <c r="V4062"/>
      <c r="W4062"/>
      <c r="X4062"/>
      <c r="Y4062"/>
    </row>
    <row r="4063" spans="2:25">
      <c r="B4063"/>
      <c r="C4063"/>
      <c r="D4063"/>
      <c r="E4063"/>
      <c r="F4063"/>
      <c r="G4063"/>
      <c r="H4063"/>
      <c r="R4063"/>
      <c r="S4063"/>
      <c r="T4063"/>
      <c r="U4063"/>
      <c r="V4063"/>
      <c r="W4063"/>
      <c r="X4063"/>
      <c r="Y4063"/>
    </row>
    <row r="4064" spans="2:25">
      <c r="B4064"/>
      <c r="C4064"/>
      <c r="D4064"/>
      <c r="E4064"/>
      <c r="F4064"/>
      <c r="G4064"/>
      <c r="H4064"/>
      <c r="R4064"/>
      <c r="S4064"/>
      <c r="T4064"/>
      <c r="U4064"/>
      <c r="V4064"/>
      <c r="W4064"/>
      <c r="X4064"/>
      <c r="Y4064"/>
    </row>
    <row r="4065" spans="2:25">
      <c r="B4065"/>
      <c r="C4065"/>
      <c r="D4065"/>
      <c r="E4065"/>
      <c r="F4065"/>
      <c r="G4065"/>
      <c r="H4065"/>
      <c r="R4065"/>
      <c r="S4065"/>
      <c r="T4065"/>
      <c r="U4065"/>
      <c r="V4065"/>
      <c r="W4065"/>
      <c r="X4065"/>
      <c r="Y4065"/>
    </row>
    <row r="4066" spans="2:25">
      <c r="B4066"/>
      <c r="C4066"/>
      <c r="D4066"/>
      <c r="E4066"/>
      <c r="F4066"/>
      <c r="G4066"/>
      <c r="H4066"/>
      <c r="R4066"/>
      <c r="S4066"/>
      <c r="T4066"/>
      <c r="U4066"/>
      <c r="V4066"/>
      <c r="W4066"/>
      <c r="X4066"/>
      <c r="Y4066"/>
    </row>
    <row r="4067" spans="2:25">
      <c r="B4067"/>
      <c r="C4067"/>
      <c r="D4067"/>
      <c r="E4067"/>
      <c r="F4067"/>
      <c r="G4067"/>
      <c r="H4067"/>
      <c r="R4067"/>
      <c r="S4067"/>
      <c r="T4067"/>
      <c r="U4067"/>
      <c r="V4067"/>
      <c r="W4067"/>
      <c r="X4067"/>
      <c r="Y4067"/>
    </row>
    <row r="4068" spans="2:25">
      <c r="B4068"/>
      <c r="C4068"/>
      <c r="D4068"/>
      <c r="E4068"/>
      <c r="F4068"/>
      <c r="G4068"/>
      <c r="H4068"/>
      <c r="R4068"/>
      <c r="S4068"/>
      <c r="T4068"/>
      <c r="U4068"/>
      <c r="V4068"/>
      <c r="W4068"/>
      <c r="X4068"/>
      <c r="Y4068"/>
    </row>
    <row r="4069" spans="2:25">
      <c r="B4069"/>
      <c r="C4069"/>
      <c r="D4069"/>
      <c r="E4069"/>
      <c r="F4069"/>
      <c r="G4069"/>
      <c r="H4069"/>
      <c r="R4069"/>
      <c r="S4069"/>
      <c r="T4069"/>
      <c r="U4069"/>
      <c r="V4069"/>
      <c r="W4069"/>
      <c r="X4069"/>
      <c r="Y4069"/>
    </row>
    <row r="4070" spans="2:25">
      <c r="B4070"/>
      <c r="C4070"/>
      <c r="D4070"/>
      <c r="E4070"/>
      <c r="F4070"/>
      <c r="G4070"/>
      <c r="H4070"/>
      <c r="R4070"/>
      <c r="S4070"/>
      <c r="T4070"/>
      <c r="U4070"/>
      <c r="V4070"/>
      <c r="W4070"/>
      <c r="X4070"/>
      <c r="Y4070"/>
    </row>
    <row r="4071" spans="2:25">
      <c r="B4071"/>
      <c r="C4071"/>
      <c r="D4071"/>
      <c r="E4071"/>
      <c r="F4071"/>
      <c r="G4071"/>
      <c r="H4071"/>
      <c r="R4071"/>
      <c r="S4071"/>
      <c r="T4071"/>
      <c r="U4071"/>
      <c r="V4071"/>
      <c r="W4071"/>
      <c r="X4071"/>
      <c r="Y4071"/>
    </row>
    <row r="4072" spans="2:25">
      <c r="B4072"/>
      <c r="C4072"/>
      <c r="D4072"/>
      <c r="E4072"/>
      <c r="F4072"/>
      <c r="G4072"/>
      <c r="H4072"/>
      <c r="R4072"/>
      <c r="S4072"/>
      <c r="T4072"/>
      <c r="U4072"/>
      <c r="V4072"/>
      <c r="W4072"/>
      <c r="X4072"/>
      <c r="Y4072"/>
    </row>
    <row r="4073" spans="2:25">
      <c r="B4073"/>
      <c r="C4073"/>
      <c r="D4073"/>
      <c r="E4073"/>
      <c r="F4073"/>
      <c r="G4073"/>
      <c r="H4073"/>
      <c r="R4073"/>
      <c r="S4073"/>
      <c r="T4073"/>
      <c r="U4073"/>
      <c r="V4073"/>
      <c r="W4073"/>
      <c r="X4073"/>
      <c r="Y4073"/>
    </row>
    <row r="4074" spans="2:25">
      <c r="B4074"/>
      <c r="C4074"/>
      <c r="D4074"/>
      <c r="E4074"/>
      <c r="F4074"/>
      <c r="G4074"/>
      <c r="H4074"/>
      <c r="R4074"/>
      <c r="S4074"/>
      <c r="T4074"/>
      <c r="U4074"/>
      <c r="V4074"/>
      <c r="W4074"/>
      <c r="X4074"/>
      <c r="Y4074"/>
    </row>
    <row r="4075" spans="2:25">
      <c r="B4075"/>
      <c r="C4075"/>
      <c r="D4075"/>
      <c r="E4075"/>
      <c r="F4075"/>
      <c r="G4075"/>
      <c r="H4075"/>
      <c r="R4075"/>
      <c r="S4075"/>
      <c r="T4075"/>
      <c r="U4075"/>
      <c r="V4075"/>
      <c r="W4075"/>
      <c r="X4075"/>
      <c r="Y4075"/>
    </row>
    <row r="4076" spans="2:25">
      <c r="B4076"/>
      <c r="C4076"/>
      <c r="D4076"/>
      <c r="E4076"/>
      <c r="F4076"/>
      <c r="G4076"/>
      <c r="H4076"/>
      <c r="R4076"/>
      <c r="S4076"/>
      <c r="T4076"/>
      <c r="U4076"/>
      <c r="V4076"/>
      <c r="W4076"/>
      <c r="X4076"/>
      <c r="Y4076"/>
    </row>
    <row r="4077" spans="2:25">
      <c r="B4077"/>
      <c r="C4077"/>
      <c r="D4077"/>
      <c r="E4077"/>
      <c r="F4077"/>
      <c r="G4077"/>
      <c r="H4077"/>
      <c r="R4077"/>
      <c r="S4077"/>
      <c r="T4077"/>
      <c r="U4077"/>
      <c r="V4077"/>
      <c r="W4077"/>
      <c r="X4077"/>
      <c r="Y4077"/>
    </row>
    <row r="4078" spans="2:25">
      <c r="B4078"/>
      <c r="C4078"/>
      <c r="D4078"/>
      <c r="E4078"/>
      <c r="F4078"/>
      <c r="G4078"/>
      <c r="H4078"/>
      <c r="R4078"/>
      <c r="S4078"/>
      <c r="T4078"/>
      <c r="U4078"/>
      <c r="V4078"/>
      <c r="W4078"/>
      <c r="X4078"/>
      <c r="Y4078"/>
    </row>
    <row r="4079" spans="2:25">
      <c r="B4079"/>
      <c r="C4079"/>
      <c r="D4079"/>
      <c r="E4079"/>
      <c r="F4079"/>
      <c r="G4079"/>
      <c r="H4079"/>
      <c r="R4079"/>
      <c r="S4079"/>
      <c r="T4079"/>
      <c r="U4079"/>
      <c r="V4079"/>
      <c r="W4079"/>
      <c r="X4079"/>
      <c r="Y4079"/>
    </row>
    <row r="4080" spans="2:25">
      <c r="B4080"/>
      <c r="C4080"/>
      <c r="D4080"/>
      <c r="E4080"/>
      <c r="F4080"/>
      <c r="G4080"/>
      <c r="H4080"/>
      <c r="R4080"/>
      <c r="S4080"/>
      <c r="T4080"/>
      <c r="U4080"/>
      <c r="V4080"/>
      <c r="W4080"/>
      <c r="X4080"/>
      <c r="Y4080"/>
    </row>
    <row r="4081" spans="2:25">
      <c r="B4081"/>
      <c r="C4081"/>
      <c r="D4081"/>
      <c r="E4081"/>
      <c r="F4081"/>
      <c r="G4081"/>
      <c r="H4081"/>
      <c r="R4081"/>
      <c r="S4081"/>
      <c r="T4081"/>
      <c r="U4081"/>
      <c r="V4081"/>
      <c r="W4081"/>
      <c r="X4081"/>
      <c r="Y4081"/>
    </row>
    <row r="4082" spans="2:25">
      <c r="B4082"/>
      <c r="C4082"/>
      <c r="D4082"/>
      <c r="E4082"/>
      <c r="F4082"/>
      <c r="G4082"/>
      <c r="H4082"/>
      <c r="R4082"/>
      <c r="S4082"/>
      <c r="T4082"/>
      <c r="U4082"/>
      <c r="V4082"/>
      <c r="W4082"/>
      <c r="X4082"/>
      <c r="Y4082"/>
    </row>
    <row r="4083" spans="2:25">
      <c r="B4083"/>
      <c r="C4083"/>
      <c r="D4083"/>
      <c r="E4083"/>
      <c r="F4083"/>
      <c r="G4083"/>
      <c r="H4083"/>
      <c r="R4083"/>
      <c r="S4083"/>
      <c r="T4083"/>
      <c r="U4083"/>
      <c r="V4083"/>
      <c r="W4083"/>
      <c r="X4083"/>
      <c r="Y4083"/>
    </row>
    <row r="4084" spans="2:25">
      <c r="B4084"/>
      <c r="C4084"/>
      <c r="D4084"/>
      <c r="E4084"/>
      <c r="F4084"/>
      <c r="G4084"/>
      <c r="H4084"/>
      <c r="R4084"/>
      <c r="S4084"/>
      <c r="T4084"/>
      <c r="U4084"/>
      <c r="V4084"/>
      <c r="W4084"/>
      <c r="X4084"/>
      <c r="Y4084"/>
    </row>
    <row r="4085" spans="2:25">
      <c r="B4085"/>
      <c r="C4085"/>
      <c r="D4085"/>
      <c r="E4085"/>
      <c r="F4085"/>
      <c r="G4085"/>
      <c r="H4085"/>
      <c r="R4085"/>
      <c r="S4085"/>
      <c r="T4085"/>
      <c r="U4085"/>
      <c r="V4085"/>
      <c r="W4085"/>
      <c r="X4085"/>
      <c r="Y4085"/>
    </row>
    <row r="4086" spans="2:25">
      <c r="B4086"/>
      <c r="C4086"/>
      <c r="D4086"/>
      <c r="E4086"/>
      <c r="F4086"/>
      <c r="G4086"/>
      <c r="H4086"/>
      <c r="R4086"/>
      <c r="S4086"/>
      <c r="T4086"/>
      <c r="U4086"/>
      <c r="V4086"/>
      <c r="W4086"/>
      <c r="X4086"/>
      <c r="Y4086"/>
    </row>
    <row r="4087" spans="2:25">
      <c r="B4087"/>
      <c r="C4087"/>
      <c r="D4087"/>
      <c r="E4087"/>
      <c r="F4087"/>
      <c r="G4087"/>
      <c r="H4087"/>
      <c r="R4087"/>
      <c r="S4087"/>
      <c r="T4087"/>
      <c r="U4087"/>
      <c r="V4087"/>
      <c r="W4087"/>
      <c r="X4087"/>
      <c r="Y4087"/>
    </row>
    <row r="4088" spans="2:25">
      <c r="B4088"/>
      <c r="C4088"/>
      <c r="D4088"/>
      <c r="E4088"/>
      <c r="F4088"/>
      <c r="G4088"/>
      <c r="H4088"/>
      <c r="R4088"/>
      <c r="S4088"/>
      <c r="T4088"/>
      <c r="U4088"/>
      <c r="V4088"/>
      <c r="W4088"/>
      <c r="X4088"/>
      <c r="Y4088"/>
    </row>
    <row r="4089" spans="2:25">
      <c r="B4089"/>
      <c r="C4089"/>
      <c r="D4089"/>
      <c r="E4089"/>
      <c r="F4089"/>
      <c r="G4089"/>
      <c r="H4089"/>
      <c r="R4089"/>
      <c r="S4089"/>
      <c r="T4089"/>
      <c r="U4089"/>
      <c r="V4089"/>
      <c r="W4089"/>
      <c r="X4089"/>
      <c r="Y4089"/>
    </row>
    <row r="4090" spans="2:25">
      <c r="B4090"/>
      <c r="C4090"/>
      <c r="D4090"/>
      <c r="E4090"/>
      <c r="F4090"/>
      <c r="G4090"/>
      <c r="H4090"/>
      <c r="R4090"/>
      <c r="S4090"/>
      <c r="T4090"/>
      <c r="U4090"/>
      <c r="V4090"/>
      <c r="W4090"/>
      <c r="X4090"/>
      <c r="Y4090"/>
    </row>
    <row r="4091" spans="2:25">
      <c r="B4091"/>
      <c r="C4091"/>
      <c r="D4091"/>
      <c r="E4091"/>
      <c r="F4091"/>
      <c r="G4091"/>
      <c r="H4091"/>
      <c r="R4091"/>
      <c r="S4091"/>
      <c r="T4091"/>
      <c r="U4091"/>
      <c r="V4091"/>
      <c r="W4091"/>
      <c r="X4091"/>
      <c r="Y4091"/>
    </row>
    <row r="4092" spans="2:25">
      <c r="B4092"/>
      <c r="C4092"/>
      <c r="D4092"/>
      <c r="E4092"/>
      <c r="F4092"/>
      <c r="G4092"/>
      <c r="H4092"/>
      <c r="R4092"/>
      <c r="S4092"/>
      <c r="T4092"/>
      <c r="U4092"/>
      <c r="V4092"/>
      <c r="W4092"/>
      <c r="X4092"/>
      <c r="Y4092"/>
    </row>
    <row r="4093" spans="2:25">
      <c r="B4093"/>
      <c r="C4093"/>
      <c r="D4093"/>
      <c r="E4093"/>
      <c r="F4093"/>
      <c r="G4093"/>
      <c r="H4093"/>
      <c r="R4093"/>
      <c r="S4093"/>
      <c r="T4093"/>
      <c r="U4093"/>
      <c r="V4093"/>
      <c r="W4093"/>
      <c r="X4093"/>
      <c r="Y4093"/>
    </row>
    <row r="4094" spans="2:25">
      <c r="B4094"/>
      <c r="C4094"/>
      <c r="D4094"/>
      <c r="E4094"/>
      <c r="F4094"/>
      <c r="G4094"/>
      <c r="H4094"/>
      <c r="R4094"/>
      <c r="S4094"/>
      <c r="T4094"/>
      <c r="U4094"/>
      <c r="V4094"/>
      <c r="W4094"/>
      <c r="X4094"/>
      <c r="Y4094"/>
    </row>
    <row r="4095" spans="2:25">
      <c r="B4095"/>
      <c r="C4095"/>
      <c r="D4095"/>
      <c r="E4095"/>
      <c r="F4095"/>
      <c r="G4095"/>
      <c r="H4095"/>
      <c r="R4095"/>
      <c r="S4095"/>
      <c r="T4095"/>
      <c r="U4095"/>
      <c r="V4095"/>
      <c r="W4095"/>
      <c r="X4095"/>
      <c r="Y4095"/>
    </row>
    <row r="4096" spans="2:25">
      <c r="B4096"/>
      <c r="C4096"/>
      <c r="D4096"/>
      <c r="E4096"/>
      <c r="F4096"/>
      <c r="G4096"/>
      <c r="H4096"/>
      <c r="R4096"/>
      <c r="S4096"/>
      <c r="T4096"/>
      <c r="U4096"/>
      <c r="V4096"/>
      <c r="W4096"/>
      <c r="X4096"/>
      <c r="Y4096"/>
    </row>
    <row r="4097" spans="2:25">
      <c r="B4097"/>
      <c r="C4097"/>
      <c r="D4097"/>
      <c r="E4097"/>
      <c r="F4097"/>
      <c r="G4097"/>
      <c r="H4097"/>
      <c r="R4097"/>
      <c r="S4097"/>
      <c r="T4097"/>
      <c r="U4097"/>
      <c r="V4097"/>
      <c r="W4097"/>
      <c r="X4097"/>
      <c r="Y4097"/>
    </row>
    <row r="4098" spans="2:25">
      <c r="B4098"/>
      <c r="C4098"/>
      <c r="D4098"/>
      <c r="E4098"/>
      <c r="F4098"/>
      <c r="G4098"/>
      <c r="H4098"/>
      <c r="R4098"/>
      <c r="S4098"/>
      <c r="T4098"/>
      <c r="U4098"/>
      <c r="V4098"/>
      <c r="W4098"/>
      <c r="X4098"/>
      <c r="Y4098"/>
    </row>
    <row r="4099" spans="2:25">
      <c r="B4099"/>
      <c r="C4099"/>
      <c r="D4099"/>
      <c r="E4099"/>
      <c r="F4099"/>
      <c r="G4099"/>
      <c r="H4099"/>
      <c r="R4099"/>
      <c r="S4099"/>
      <c r="T4099"/>
      <c r="U4099"/>
      <c r="V4099"/>
      <c r="W4099"/>
      <c r="X4099"/>
      <c r="Y4099"/>
    </row>
    <row r="4100" spans="2:25">
      <c r="B4100"/>
      <c r="C4100"/>
      <c r="D4100"/>
      <c r="E4100"/>
      <c r="F4100"/>
      <c r="G4100"/>
      <c r="H4100"/>
      <c r="R4100"/>
      <c r="S4100"/>
      <c r="T4100"/>
      <c r="U4100"/>
      <c r="V4100"/>
      <c r="W4100"/>
      <c r="X4100"/>
      <c r="Y4100"/>
    </row>
    <row r="4101" spans="2:25">
      <c r="B4101"/>
      <c r="C4101"/>
      <c r="D4101"/>
      <c r="E4101"/>
      <c r="F4101"/>
      <c r="G4101"/>
      <c r="H4101"/>
      <c r="R4101"/>
      <c r="S4101"/>
      <c r="T4101"/>
      <c r="U4101"/>
      <c r="V4101"/>
      <c r="W4101"/>
      <c r="X4101"/>
      <c r="Y4101"/>
    </row>
    <row r="4102" spans="2:25">
      <c r="B4102"/>
      <c r="C4102"/>
      <c r="D4102"/>
      <c r="E4102"/>
      <c r="F4102"/>
      <c r="G4102"/>
      <c r="H4102"/>
      <c r="R4102"/>
      <c r="S4102"/>
      <c r="T4102"/>
      <c r="U4102"/>
      <c r="V4102"/>
      <c r="W4102"/>
      <c r="X4102"/>
      <c r="Y4102"/>
    </row>
    <row r="4103" spans="2:25">
      <c r="B4103"/>
      <c r="C4103"/>
      <c r="D4103"/>
      <c r="E4103"/>
      <c r="F4103"/>
      <c r="G4103"/>
      <c r="H4103"/>
      <c r="R4103"/>
      <c r="S4103"/>
      <c r="T4103"/>
      <c r="U4103"/>
      <c r="V4103"/>
      <c r="W4103"/>
      <c r="X4103"/>
      <c r="Y4103"/>
    </row>
    <row r="4104" spans="2:25">
      <c r="B4104"/>
      <c r="C4104"/>
      <c r="D4104"/>
      <c r="E4104"/>
      <c r="F4104"/>
      <c r="G4104"/>
      <c r="H4104"/>
      <c r="R4104"/>
      <c r="S4104"/>
      <c r="T4104"/>
      <c r="U4104"/>
      <c r="V4104"/>
      <c r="W4104"/>
      <c r="X4104"/>
      <c r="Y4104"/>
    </row>
    <row r="4105" spans="2:25">
      <c r="B4105"/>
      <c r="C4105"/>
      <c r="D4105"/>
      <c r="E4105"/>
      <c r="F4105"/>
      <c r="G4105"/>
      <c r="H4105"/>
      <c r="R4105"/>
      <c r="S4105"/>
      <c r="T4105"/>
      <c r="U4105"/>
      <c r="V4105"/>
      <c r="W4105"/>
      <c r="X4105"/>
      <c r="Y4105"/>
    </row>
    <row r="4106" spans="2:25">
      <c r="B4106"/>
      <c r="C4106"/>
      <c r="D4106"/>
      <c r="E4106"/>
      <c r="F4106"/>
      <c r="G4106"/>
      <c r="H4106"/>
      <c r="R4106"/>
      <c r="S4106"/>
      <c r="T4106"/>
      <c r="U4106"/>
      <c r="V4106"/>
      <c r="W4106"/>
      <c r="X4106"/>
      <c r="Y4106"/>
    </row>
    <row r="4107" spans="2:25">
      <c r="B4107"/>
      <c r="C4107"/>
      <c r="D4107"/>
      <c r="E4107"/>
      <c r="F4107"/>
      <c r="G4107"/>
      <c r="H4107"/>
      <c r="R4107"/>
      <c r="S4107"/>
      <c r="T4107"/>
      <c r="U4107"/>
      <c r="V4107"/>
      <c r="W4107"/>
      <c r="X4107"/>
      <c r="Y4107"/>
    </row>
    <row r="4108" spans="2:25">
      <c r="B4108"/>
      <c r="C4108"/>
      <c r="D4108"/>
      <c r="E4108"/>
      <c r="F4108"/>
      <c r="G4108"/>
      <c r="H4108"/>
      <c r="R4108"/>
      <c r="S4108"/>
      <c r="T4108"/>
      <c r="U4108"/>
      <c r="V4108"/>
      <c r="W4108"/>
      <c r="X4108"/>
      <c r="Y4108"/>
    </row>
    <row r="4109" spans="2:25">
      <c r="B4109"/>
      <c r="C4109"/>
      <c r="D4109"/>
      <c r="E4109"/>
      <c r="F4109"/>
      <c r="G4109"/>
      <c r="H4109"/>
      <c r="R4109"/>
      <c r="S4109"/>
      <c r="T4109"/>
      <c r="U4109"/>
      <c r="V4109"/>
      <c r="W4109"/>
      <c r="X4109"/>
      <c r="Y4109"/>
    </row>
    <row r="4110" spans="2:25">
      <c r="B4110"/>
      <c r="C4110"/>
      <c r="D4110"/>
      <c r="E4110"/>
      <c r="F4110"/>
      <c r="G4110"/>
      <c r="H4110"/>
      <c r="R4110"/>
      <c r="S4110"/>
      <c r="T4110"/>
      <c r="U4110"/>
      <c r="V4110"/>
      <c r="W4110"/>
      <c r="X4110"/>
      <c r="Y4110"/>
    </row>
    <row r="4111" spans="2:25">
      <c r="B4111"/>
      <c r="C4111"/>
      <c r="D4111"/>
      <c r="E4111"/>
      <c r="F4111"/>
      <c r="G4111"/>
      <c r="H4111"/>
      <c r="R4111"/>
      <c r="S4111"/>
      <c r="T4111"/>
      <c r="U4111"/>
      <c r="V4111"/>
      <c r="W4111"/>
      <c r="X4111"/>
      <c r="Y4111"/>
    </row>
    <row r="4112" spans="2:25">
      <c r="B4112"/>
      <c r="C4112"/>
      <c r="D4112"/>
      <c r="E4112"/>
      <c r="F4112"/>
      <c r="G4112"/>
      <c r="H4112"/>
      <c r="R4112"/>
      <c r="S4112"/>
      <c r="T4112"/>
      <c r="U4112"/>
      <c r="V4112"/>
      <c r="W4112"/>
      <c r="X4112"/>
      <c r="Y4112"/>
    </row>
    <row r="4113" spans="2:25">
      <c r="B4113"/>
      <c r="C4113"/>
      <c r="D4113"/>
      <c r="E4113"/>
      <c r="F4113"/>
      <c r="G4113"/>
      <c r="H4113"/>
      <c r="R4113"/>
      <c r="S4113"/>
      <c r="T4113"/>
      <c r="U4113"/>
      <c r="V4113"/>
      <c r="W4113"/>
      <c r="X4113"/>
      <c r="Y4113"/>
    </row>
    <row r="4114" spans="2:25">
      <c r="B4114"/>
      <c r="C4114"/>
      <c r="D4114"/>
      <c r="E4114"/>
      <c r="F4114"/>
      <c r="G4114"/>
      <c r="H4114"/>
      <c r="R4114"/>
      <c r="S4114"/>
      <c r="T4114"/>
      <c r="U4114"/>
      <c r="V4114"/>
      <c r="W4114"/>
      <c r="X4114"/>
      <c r="Y4114"/>
    </row>
    <row r="4115" spans="2:25">
      <c r="B4115"/>
      <c r="C4115"/>
      <c r="D4115"/>
      <c r="E4115"/>
      <c r="F4115"/>
      <c r="G4115"/>
      <c r="H4115"/>
      <c r="R4115"/>
      <c r="S4115"/>
      <c r="T4115"/>
      <c r="U4115"/>
      <c r="V4115"/>
      <c r="W4115"/>
      <c r="X4115"/>
      <c r="Y4115"/>
    </row>
    <row r="4116" spans="2:25">
      <c r="B4116"/>
      <c r="C4116"/>
      <c r="D4116"/>
      <c r="E4116"/>
      <c r="F4116"/>
      <c r="G4116"/>
      <c r="H4116"/>
      <c r="R4116"/>
      <c r="S4116"/>
      <c r="T4116"/>
      <c r="U4116"/>
      <c r="V4116"/>
      <c r="W4116"/>
      <c r="X4116"/>
      <c r="Y4116"/>
    </row>
    <row r="4117" spans="2:25">
      <c r="B4117"/>
      <c r="C4117"/>
      <c r="D4117"/>
      <c r="E4117"/>
      <c r="F4117"/>
      <c r="G4117"/>
      <c r="H4117"/>
      <c r="R4117"/>
      <c r="S4117"/>
      <c r="T4117"/>
      <c r="U4117"/>
      <c r="V4117"/>
      <c r="W4117"/>
      <c r="X4117"/>
      <c r="Y4117"/>
    </row>
    <row r="4118" spans="2:25">
      <c r="B4118"/>
      <c r="C4118"/>
      <c r="D4118"/>
      <c r="E4118"/>
      <c r="F4118"/>
      <c r="G4118"/>
      <c r="H4118"/>
      <c r="R4118"/>
      <c r="S4118"/>
      <c r="T4118"/>
      <c r="U4118"/>
      <c r="V4118"/>
      <c r="W4118"/>
      <c r="X4118"/>
      <c r="Y4118"/>
    </row>
    <row r="4119" spans="2:25">
      <c r="B4119"/>
      <c r="C4119"/>
      <c r="D4119"/>
      <c r="E4119"/>
      <c r="F4119"/>
      <c r="G4119"/>
      <c r="H4119"/>
      <c r="R4119"/>
      <c r="S4119"/>
      <c r="T4119"/>
      <c r="U4119"/>
      <c r="V4119"/>
      <c r="W4119"/>
      <c r="X4119"/>
      <c r="Y4119"/>
    </row>
    <row r="4120" spans="2:25">
      <c r="B4120"/>
      <c r="C4120"/>
      <c r="D4120"/>
      <c r="E4120"/>
      <c r="F4120"/>
      <c r="G4120"/>
      <c r="H4120"/>
      <c r="R4120"/>
      <c r="S4120"/>
      <c r="T4120"/>
      <c r="U4120"/>
      <c r="V4120"/>
      <c r="W4120"/>
      <c r="X4120"/>
      <c r="Y4120"/>
    </row>
    <row r="4121" spans="2:25">
      <c r="B4121"/>
      <c r="C4121"/>
      <c r="D4121"/>
      <c r="E4121"/>
      <c r="F4121"/>
      <c r="G4121"/>
      <c r="H4121"/>
      <c r="R4121"/>
      <c r="S4121"/>
      <c r="T4121"/>
      <c r="U4121"/>
      <c r="V4121"/>
      <c r="W4121"/>
      <c r="X4121"/>
      <c r="Y4121"/>
    </row>
    <row r="4122" spans="2:25">
      <c r="B4122"/>
      <c r="C4122"/>
      <c r="D4122"/>
      <c r="E4122"/>
      <c r="F4122"/>
      <c r="G4122"/>
      <c r="H4122"/>
      <c r="R4122"/>
      <c r="S4122"/>
      <c r="T4122"/>
      <c r="U4122"/>
      <c r="V4122"/>
      <c r="W4122"/>
      <c r="X4122"/>
      <c r="Y4122"/>
    </row>
    <row r="4123" spans="2:25">
      <c r="B4123"/>
      <c r="C4123"/>
      <c r="D4123"/>
      <c r="E4123"/>
      <c r="F4123"/>
      <c r="G4123"/>
      <c r="H4123"/>
      <c r="R4123"/>
      <c r="S4123"/>
      <c r="T4123"/>
      <c r="U4123"/>
      <c r="V4123"/>
      <c r="W4123"/>
      <c r="X4123"/>
      <c r="Y4123"/>
    </row>
    <row r="4124" spans="2:25">
      <c r="B4124"/>
      <c r="C4124"/>
      <c r="D4124"/>
      <c r="E4124"/>
      <c r="F4124"/>
      <c r="G4124"/>
      <c r="H4124"/>
      <c r="R4124"/>
      <c r="S4124"/>
      <c r="T4124"/>
      <c r="U4124"/>
      <c r="V4124"/>
      <c r="W4124"/>
      <c r="X4124"/>
      <c r="Y4124"/>
    </row>
    <row r="4125" spans="2:25">
      <c r="B4125"/>
      <c r="C4125"/>
      <c r="D4125"/>
      <c r="E4125"/>
      <c r="F4125"/>
      <c r="G4125"/>
      <c r="H4125"/>
      <c r="R4125"/>
      <c r="S4125"/>
      <c r="T4125"/>
      <c r="U4125"/>
      <c r="V4125"/>
      <c r="W4125"/>
      <c r="X4125"/>
      <c r="Y4125"/>
    </row>
    <row r="4126" spans="2:25">
      <c r="B4126"/>
      <c r="C4126"/>
      <c r="D4126"/>
      <c r="E4126"/>
      <c r="F4126"/>
      <c r="G4126"/>
      <c r="H4126"/>
      <c r="R4126"/>
      <c r="S4126"/>
      <c r="T4126"/>
      <c r="U4126"/>
      <c r="V4126"/>
      <c r="W4126"/>
      <c r="X4126"/>
      <c r="Y4126"/>
    </row>
    <row r="4127" spans="2:25">
      <c r="B4127"/>
      <c r="C4127"/>
      <c r="D4127"/>
      <c r="E4127"/>
      <c r="F4127"/>
      <c r="G4127"/>
      <c r="H4127"/>
      <c r="R4127"/>
      <c r="S4127"/>
      <c r="T4127"/>
      <c r="U4127"/>
      <c r="V4127"/>
      <c r="W4127"/>
      <c r="X4127"/>
      <c r="Y4127"/>
    </row>
    <row r="4128" spans="2:25">
      <c r="B4128"/>
      <c r="C4128"/>
      <c r="D4128"/>
      <c r="E4128"/>
      <c r="F4128"/>
      <c r="G4128"/>
      <c r="H4128"/>
      <c r="R4128"/>
      <c r="S4128"/>
      <c r="T4128"/>
      <c r="U4128"/>
      <c r="V4128"/>
      <c r="W4128"/>
      <c r="X4128"/>
      <c r="Y4128"/>
    </row>
    <row r="4129" spans="2:25">
      <c r="B4129"/>
      <c r="C4129"/>
      <c r="D4129"/>
      <c r="E4129"/>
      <c r="F4129"/>
      <c r="G4129"/>
      <c r="H4129"/>
      <c r="R4129"/>
      <c r="S4129"/>
      <c r="T4129"/>
      <c r="U4129"/>
      <c r="V4129"/>
      <c r="W4129"/>
      <c r="X4129"/>
      <c r="Y4129"/>
    </row>
    <row r="4130" spans="2:25">
      <c r="B4130"/>
      <c r="C4130"/>
      <c r="D4130"/>
      <c r="E4130"/>
      <c r="F4130"/>
      <c r="G4130"/>
      <c r="H4130"/>
      <c r="R4130"/>
      <c r="S4130"/>
      <c r="T4130"/>
      <c r="U4130"/>
      <c r="V4130"/>
      <c r="W4130"/>
      <c r="X4130"/>
      <c r="Y4130"/>
    </row>
    <row r="4131" spans="2:25">
      <c r="B4131"/>
      <c r="C4131"/>
      <c r="D4131"/>
      <c r="E4131"/>
      <c r="F4131"/>
      <c r="G4131"/>
      <c r="H4131"/>
      <c r="R4131"/>
      <c r="S4131"/>
      <c r="T4131"/>
      <c r="U4131"/>
      <c r="V4131"/>
      <c r="W4131"/>
      <c r="X4131"/>
      <c r="Y4131"/>
    </row>
    <row r="4132" spans="2:25">
      <c r="B4132"/>
      <c r="C4132"/>
      <c r="D4132"/>
      <c r="E4132"/>
      <c r="F4132"/>
      <c r="G4132"/>
      <c r="H4132"/>
      <c r="R4132"/>
      <c r="S4132"/>
      <c r="T4132"/>
      <c r="U4132"/>
      <c r="V4132"/>
      <c r="W4132"/>
      <c r="X4132"/>
      <c r="Y4132"/>
    </row>
    <row r="4133" spans="2:25">
      <c r="B4133"/>
      <c r="C4133"/>
      <c r="D4133"/>
      <c r="E4133"/>
      <c r="F4133"/>
      <c r="G4133"/>
      <c r="H4133"/>
      <c r="R4133"/>
      <c r="S4133"/>
      <c r="T4133"/>
      <c r="U4133"/>
      <c r="V4133"/>
      <c r="W4133"/>
      <c r="X4133"/>
      <c r="Y4133"/>
    </row>
    <row r="4134" spans="2:25">
      <c r="B4134"/>
      <c r="C4134"/>
      <c r="D4134"/>
      <c r="E4134"/>
      <c r="F4134"/>
      <c r="G4134"/>
      <c r="H4134"/>
      <c r="R4134"/>
      <c r="S4134"/>
      <c r="T4134"/>
      <c r="U4134"/>
      <c r="V4134"/>
      <c r="W4134"/>
      <c r="X4134"/>
      <c r="Y4134"/>
    </row>
    <row r="4135" spans="2:25">
      <c r="B4135"/>
      <c r="C4135"/>
      <c r="D4135"/>
      <c r="E4135"/>
      <c r="F4135"/>
      <c r="G4135"/>
      <c r="H4135"/>
      <c r="R4135"/>
      <c r="S4135"/>
      <c r="T4135"/>
      <c r="U4135"/>
      <c r="V4135"/>
      <c r="W4135"/>
      <c r="X4135"/>
      <c r="Y4135"/>
    </row>
    <row r="4136" spans="2:25">
      <c r="B4136"/>
      <c r="C4136"/>
      <c r="D4136"/>
      <c r="E4136"/>
      <c r="F4136"/>
      <c r="G4136"/>
      <c r="H4136"/>
      <c r="R4136"/>
      <c r="S4136"/>
      <c r="T4136"/>
      <c r="U4136"/>
      <c r="V4136"/>
      <c r="W4136"/>
      <c r="X4136"/>
      <c r="Y4136"/>
    </row>
    <row r="4137" spans="2:25">
      <c r="B4137"/>
      <c r="C4137"/>
      <c r="D4137"/>
      <c r="E4137"/>
      <c r="F4137"/>
      <c r="G4137"/>
      <c r="H4137"/>
      <c r="R4137"/>
      <c r="S4137"/>
      <c r="T4137"/>
      <c r="U4137"/>
      <c r="V4137"/>
      <c r="W4137"/>
      <c r="X4137"/>
      <c r="Y4137"/>
    </row>
    <row r="4138" spans="2:25">
      <c r="B4138"/>
      <c r="C4138"/>
      <c r="D4138"/>
      <c r="E4138"/>
      <c r="F4138"/>
      <c r="G4138"/>
      <c r="H4138"/>
      <c r="R4138"/>
      <c r="S4138"/>
      <c r="T4138"/>
      <c r="U4138"/>
      <c r="V4138"/>
      <c r="W4138"/>
      <c r="X4138"/>
      <c r="Y4138"/>
    </row>
    <row r="4139" spans="2:25">
      <c r="B4139"/>
      <c r="C4139"/>
      <c r="D4139"/>
      <c r="E4139"/>
      <c r="F4139"/>
      <c r="G4139"/>
      <c r="H4139"/>
      <c r="R4139"/>
      <c r="S4139"/>
      <c r="T4139"/>
      <c r="U4139"/>
      <c r="V4139"/>
      <c r="W4139"/>
      <c r="X4139"/>
      <c r="Y4139"/>
    </row>
    <row r="4140" spans="2:25">
      <c r="B4140"/>
      <c r="C4140"/>
      <c r="D4140"/>
      <c r="E4140"/>
      <c r="F4140"/>
      <c r="G4140"/>
      <c r="H4140"/>
      <c r="R4140"/>
      <c r="S4140"/>
      <c r="T4140"/>
      <c r="U4140"/>
      <c r="V4140"/>
      <c r="W4140"/>
      <c r="X4140"/>
      <c r="Y4140"/>
    </row>
    <row r="4141" spans="2:25">
      <c r="B4141"/>
      <c r="C4141"/>
      <c r="D4141"/>
      <c r="E4141"/>
      <c r="F4141"/>
      <c r="G4141"/>
      <c r="H4141"/>
      <c r="R4141"/>
      <c r="S4141"/>
      <c r="T4141"/>
      <c r="U4141"/>
      <c r="V4141"/>
      <c r="W4141"/>
      <c r="X4141"/>
      <c r="Y4141"/>
    </row>
    <row r="4142" spans="2:25">
      <c r="B4142"/>
      <c r="C4142"/>
      <c r="D4142"/>
      <c r="E4142"/>
      <c r="F4142"/>
      <c r="G4142"/>
      <c r="H4142"/>
      <c r="R4142"/>
      <c r="S4142"/>
      <c r="T4142"/>
      <c r="U4142"/>
      <c r="V4142"/>
      <c r="W4142"/>
      <c r="X4142"/>
      <c r="Y4142"/>
    </row>
    <row r="4143" spans="2:25">
      <c r="B4143"/>
      <c r="C4143"/>
      <c r="D4143"/>
      <c r="E4143"/>
      <c r="F4143"/>
      <c r="G4143"/>
      <c r="H4143"/>
      <c r="R4143"/>
      <c r="S4143"/>
      <c r="T4143"/>
      <c r="U4143"/>
      <c r="V4143"/>
      <c r="W4143"/>
      <c r="X4143"/>
      <c r="Y4143"/>
    </row>
    <row r="4144" spans="2:25">
      <c r="B4144"/>
      <c r="C4144"/>
      <c r="D4144"/>
      <c r="E4144"/>
      <c r="F4144"/>
      <c r="G4144"/>
      <c r="H4144"/>
      <c r="R4144"/>
      <c r="S4144"/>
      <c r="T4144"/>
      <c r="U4144"/>
      <c r="V4144"/>
      <c r="W4144"/>
      <c r="X4144"/>
      <c r="Y4144"/>
    </row>
    <row r="4145" spans="2:25">
      <c r="B4145"/>
      <c r="C4145"/>
      <c r="D4145"/>
      <c r="E4145"/>
      <c r="F4145"/>
      <c r="G4145"/>
      <c r="H4145"/>
      <c r="R4145"/>
      <c r="S4145"/>
      <c r="T4145"/>
      <c r="U4145"/>
      <c r="V4145"/>
      <c r="W4145"/>
      <c r="X4145"/>
      <c r="Y4145"/>
    </row>
    <row r="4146" spans="2:25">
      <c r="B4146"/>
      <c r="C4146"/>
      <c r="D4146"/>
      <c r="E4146"/>
      <c r="F4146"/>
      <c r="G4146"/>
      <c r="H4146"/>
      <c r="R4146"/>
      <c r="S4146"/>
      <c r="T4146"/>
      <c r="U4146"/>
      <c r="V4146"/>
      <c r="W4146"/>
      <c r="X4146"/>
      <c r="Y4146"/>
    </row>
    <row r="4147" spans="2:25">
      <c r="B4147"/>
      <c r="C4147"/>
      <c r="D4147"/>
      <c r="E4147"/>
      <c r="F4147"/>
      <c r="G4147"/>
      <c r="H4147"/>
      <c r="R4147"/>
      <c r="S4147"/>
      <c r="T4147"/>
      <c r="U4147"/>
      <c r="V4147"/>
      <c r="W4147"/>
      <c r="X4147"/>
      <c r="Y4147"/>
    </row>
    <row r="4148" spans="2:25">
      <c r="B4148"/>
      <c r="C4148"/>
      <c r="D4148"/>
      <c r="E4148"/>
      <c r="F4148"/>
      <c r="G4148"/>
      <c r="H4148"/>
      <c r="R4148"/>
      <c r="S4148"/>
      <c r="T4148"/>
      <c r="U4148"/>
      <c r="V4148"/>
      <c r="W4148"/>
      <c r="X4148"/>
      <c r="Y4148"/>
    </row>
    <row r="4149" spans="2:25">
      <c r="B4149"/>
      <c r="C4149"/>
      <c r="D4149"/>
      <c r="E4149"/>
      <c r="F4149"/>
      <c r="G4149"/>
      <c r="H4149"/>
      <c r="R4149"/>
      <c r="S4149"/>
      <c r="T4149"/>
      <c r="U4149"/>
      <c r="V4149"/>
      <c r="W4149"/>
      <c r="X4149"/>
      <c r="Y4149"/>
    </row>
    <row r="4150" spans="2:25">
      <c r="B4150"/>
      <c r="C4150"/>
      <c r="D4150"/>
      <c r="E4150"/>
      <c r="F4150"/>
      <c r="G4150"/>
      <c r="H4150"/>
      <c r="R4150"/>
      <c r="S4150"/>
      <c r="T4150"/>
      <c r="U4150"/>
      <c r="V4150"/>
      <c r="W4150"/>
      <c r="X4150"/>
      <c r="Y4150"/>
    </row>
    <row r="4151" spans="2:25">
      <c r="B4151"/>
      <c r="C4151"/>
      <c r="D4151"/>
      <c r="E4151"/>
      <c r="F4151"/>
      <c r="G4151"/>
      <c r="H4151"/>
      <c r="R4151"/>
      <c r="S4151"/>
      <c r="T4151"/>
      <c r="U4151"/>
      <c r="V4151"/>
      <c r="W4151"/>
      <c r="X4151"/>
      <c r="Y4151"/>
    </row>
    <row r="4152" spans="2:25">
      <c r="B4152"/>
      <c r="C4152"/>
      <c r="D4152"/>
      <c r="E4152"/>
      <c r="F4152"/>
      <c r="G4152"/>
      <c r="H4152"/>
      <c r="R4152"/>
      <c r="S4152"/>
      <c r="T4152"/>
      <c r="U4152"/>
      <c r="V4152"/>
      <c r="W4152"/>
      <c r="X4152"/>
      <c r="Y4152"/>
    </row>
    <row r="4153" spans="2:25">
      <c r="B4153"/>
      <c r="C4153"/>
      <c r="D4153"/>
      <c r="E4153"/>
      <c r="F4153"/>
      <c r="G4153"/>
      <c r="H4153"/>
      <c r="R4153"/>
      <c r="S4153"/>
      <c r="T4153"/>
      <c r="U4153"/>
      <c r="V4153"/>
      <c r="W4153"/>
      <c r="X4153"/>
      <c r="Y4153"/>
    </row>
    <row r="4154" spans="2:25">
      <c r="B4154"/>
      <c r="C4154"/>
      <c r="D4154"/>
      <c r="E4154"/>
      <c r="F4154"/>
      <c r="G4154"/>
      <c r="H4154"/>
      <c r="R4154"/>
      <c r="S4154"/>
      <c r="T4154"/>
      <c r="U4154"/>
      <c r="V4154"/>
      <c r="W4154"/>
      <c r="X4154"/>
      <c r="Y4154"/>
    </row>
    <row r="4155" spans="2:25">
      <c r="B4155"/>
      <c r="C4155"/>
      <c r="D4155"/>
      <c r="E4155"/>
      <c r="F4155"/>
      <c r="G4155"/>
      <c r="H4155"/>
      <c r="R4155"/>
      <c r="S4155"/>
      <c r="T4155"/>
      <c r="U4155"/>
      <c r="V4155"/>
      <c r="W4155"/>
      <c r="X4155"/>
      <c r="Y4155"/>
    </row>
    <row r="4156" spans="2:25">
      <c r="B4156"/>
      <c r="C4156"/>
      <c r="D4156"/>
      <c r="E4156"/>
      <c r="F4156"/>
      <c r="G4156"/>
      <c r="H4156"/>
      <c r="R4156"/>
      <c r="S4156"/>
      <c r="T4156"/>
      <c r="U4156"/>
      <c r="V4156"/>
      <c r="W4156"/>
      <c r="X4156"/>
      <c r="Y4156"/>
    </row>
    <row r="4157" spans="2:25">
      <c r="B4157"/>
      <c r="C4157"/>
      <c r="D4157"/>
      <c r="E4157"/>
      <c r="F4157"/>
      <c r="G4157"/>
      <c r="H4157"/>
      <c r="R4157"/>
      <c r="S4157"/>
      <c r="T4157"/>
      <c r="U4157"/>
      <c r="V4157"/>
      <c r="W4157"/>
      <c r="X4157"/>
      <c r="Y4157"/>
    </row>
    <row r="4158" spans="2:25">
      <c r="B4158"/>
      <c r="C4158"/>
      <c r="D4158"/>
      <c r="E4158"/>
      <c r="F4158"/>
      <c r="G4158"/>
      <c r="H4158"/>
      <c r="R4158"/>
      <c r="S4158"/>
      <c r="T4158"/>
      <c r="U4158"/>
      <c r="V4158"/>
      <c r="W4158"/>
      <c r="X4158"/>
      <c r="Y4158"/>
    </row>
    <row r="4159" spans="2:25">
      <c r="B4159"/>
      <c r="C4159"/>
      <c r="D4159"/>
      <c r="E4159"/>
      <c r="F4159"/>
      <c r="G4159"/>
      <c r="H4159"/>
      <c r="R4159"/>
      <c r="S4159"/>
      <c r="T4159"/>
      <c r="U4159"/>
      <c r="V4159"/>
      <c r="W4159"/>
      <c r="X4159"/>
      <c r="Y4159"/>
    </row>
    <row r="4160" spans="2:25">
      <c r="B4160"/>
      <c r="C4160"/>
      <c r="D4160"/>
      <c r="E4160"/>
      <c r="F4160"/>
      <c r="G4160"/>
      <c r="H4160"/>
      <c r="R4160"/>
      <c r="S4160"/>
      <c r="T4160"/>
      <c r="U4160"/>
      <c r="V4160"/>
      <c r="W4160"/>
      <c r="X4160"/>
      <c r="Y4160"/>
    </row>
    <row r="4161" spans="2:25">
      <c r="B4161"/>
      <c r="C4161"/>
      <c r="D4161"/>
      <c r="E4161"/>
      <c r="F4161"/>
      <c r="G4161"/>
      <c r="H4161"/>
      <c r="R4161"/>
      <c r="S4161"/>
      <c r="T4161"/>
      <c r="U4161"/>
      <c r="V4161"/>
      <c r="W4161"/>
      <c r="X4161"/>
      <c r="Y4161"/>
    </row>
    <row r="4162" spans="2:25">
      <c r="B4162"/>
      <c r="C4162"/>
      <c r="D4162"/>
      <c r="E4162"/>
      <c r="F4162"/>
      <c r="G4162"/>
      <c r="H4162"/>
      <c r="R4162"/>
      <c r="S4162"/>
      <c r="T4162"/>
      <c r="U4162"/>
      <c r="V4162"/>
      <c r="W4162"/>
      <c r="X4162"/>
      <c r="Y4162"/>
    </row>
    <row r="4163" spans="2:25">
      <c r="B4163"/>
      <c r="C4163"/>
      <c r="D4163"/>
      <c r="E4163"/>
      <c r="F4163"/>
      <c r="G4163"/>
      <c r="H4163"/>
      <c r="R4163"/>
      <c r="S4163"/>
      <c r="T4163"/>
      <c r="U4163"/>
      <c r="V4163"/>
      <c r="W4163"/>
      <c r="X4163"/>
      <c r="Y4163"/>
    </row>
    <row r="4164" spans="2:25">
      <c r="B4164"/>
      <c r="C4164"/>
      <c r="D4164"/>
      <c r="E4164"/>
      <c r="F4164"/>
      <c r="G4164"/>
      <c r="H4164"/>
      <c r="R4164"/>
      <c r="S4164"/>
      <c r="T4164"/>
      <c r="U4164"/>
      <c r="V4164"/>
      <c r="W4164"/>
      <c r="X4164"/>
      <c r="Y4164"/>
    </row>
    <row r="4165" spans="2:25">
      <c r="B4165"/>
      <c r="C4165"/>
      <c r="D4165"/>
      <c r="E4165"/>
      <c r="F4165"/>
      <c r="G4165"/>
      <c r="H4165"/>
      <c r="R4165"/>
      <c r="S4165"/>
      <c r="T4165"/>
      <c r="U4165"/>
      <c r="V4165"/>
      <c r="W4165"/>
      <c r="X4165"/>
      <c r="Y4165"/>
    </row>
    <row r="4166" spans="2:25">
      <c r="B4166"/>
      <c r="C4166"/>
      <c r="D4166"/>
      <c r="E4166"/>
      <c r="F4166"/>
      <c r="G4166"/>
      <c r="H4166"/>
      <c r="R4166"/>
      <c r="S4166"/>
      <c r="T4166"/>
      <c r="U4166"/>
      <c r="V4166"/>
      <c r="W4166"/>
      <c r="X4166"/>
      <c r="Y4166"/>
    </row>
    <row r="4167" spans="2:25">
      <c r="B4167"/>
      <c r="C4167"/>
      <c r="D4167"/>
      <c r="E4167"/>
      <c r="F4167"/>
      <c r="G4167"/>
      <c r="H4167"/>
      <c r="R4167"/>
      <c r="S4167"/>
      <c r="T4167"/>
      <c r="U4167"/>
      <c r="V4167"/>
      <c r="W4167"/>
      <c r="X4167"/>
      <c r="Y4167"/>
    </row>
    <row r="4168" spans="2:25">
      <c r="B4168"/>
      <c r="C4168"/>
      <c r="D4168"/>
      <c r="E4168"/>
      <c r="F4168"/>
      <c r="G4168"/>
      <c r="H4168"/>
      <c r="R4168"/>
      <c r="S4168"/>
      <c r="T4168"/>
      <c r="U4168"/>
      <c r="V4168"/>
      <c r="W4168"/>
      <c r="X4168"/>
      <c r="Y4168"/>
    </row>
    <row r="4169" spans="2:25">
      <c r="B4169"/>
      <c r="C4169"/>
      <c r="D4169"/>
      <c r="E4169"/>
      <c r="F4169"/>
      <c r="G4169"/>
      <c r="H4169"/>
      <c r="R4169"/>
      <c r="S4169"/>
      <c r="T4169"/>
      <c r="U4169"/>
      <c r="V4169"/>
      <c r="W4169"/>
      <c r="X4169"/>
      <c r="Y4169"/>
    </row>
    <row r="4170" spans="2:25">
      <c r="B4170"/>
      <c r="C4170"/>
      <c r="D4170"/>
      <c r="E4170"/>
      <c r="F4170"/>
      <c r="G4170"/>
      <c r="H4170"/>
      <c r="R4170"/>
      <c r="S4170"/>
      <c r="T4170"/>
      <c r="U4170"/>
      <c r="V4170"/>
      <c r="W4170"/>
      <c r="X4170"/>
      <c r="Y4170"/>
    </row>
    <row r="4171" spans="2:25">
      <c r="B4171"/>
      <c r="C4171"/>
      <c r="D4171"/>
      <c r="E4171"/>
      <c r="F4171"/>
      <c r="G4171"/>
      <c r="H4171"/>
      <c r="R4171"/>
      <c r="S4171"/>
      <c r="T4171"/>
      <c r="U4171"/>
      <c r="V4171"/>
      <c r="W4171"/>
      <c r="X4171"/>
      <c r="Y4171"/>
    </row>
    <row r="4172" spans="2:25">
      <c r="B4172"/>
      <c r="C4172"/>
      <c r="D4172"/>
      <c r="E4172"/>
      <c r="F4172"/>
      <c r="G4172"/>
      <c r="H4172"/>
      <c r="R4172"/>
      <c r="S4172"/>
      <c r="T4172"/>
      <c r="U4172"/>
      <c r="V4172"/>
      <c r="W4172"/>
      <c r="X4172"/>
      <c r="Y4172"/>
    </row>
    <row r="4173" spans="2:25">
      <c r="B4173"/>
      <c r="C4173"/>
      <c r="D4173"/>
      <c r="E4173"/>
      <c r="F4173"/>
      <c r="G4173"/>
      <c r="H4173"/>
      <c r="R4173"/>
      <c r="S4173"/>
      <c r="T4173"/>
      <c r="U4173"/>
      <c r="V4173"/>
      <c r="W4173"/>
      <c r="X4173"/>
      <c r="Y4173"/>
    </row>
    <row r="4174" spans="2:25">
      <c r="B4174"/>
      <c r="C4174"/>
      <c r="D4174"/>
      <c r="E4174"/>
      <c r="F4174"/>
      <c r="G4174"/>
      <c r="H4174"/>
      <c r="R4174"/>
      <c r="S4174"/>
      <c r="T4174"/>
      <c r="U4174"/>
      <c r="V4174"/>
      <c r="W4174"/>
      <c r="X4174"/>
      <c r="Y4174"/>
    </row>
    <row r="4175" spans="2:25">
      <c r="B4175"/>
      <c r="C4175"/>
      <c r="D4175"/>
      <c r="E4175"/>
      <c r="F4175"/>
      <c r="G4175"/>
      <c r="H4175"/>
      <c r="R4175"/>
      <c r="S4175"/>
      <c r="T4175"/>
      <c r="U4175"/>
      <c r="V4175"/>
      <c r="W4175"/>
      <c r="X4175"/>
      <c r="Y4175"/>
    </row>
    <row r="4176" spans="2:25">
      <c r="B4176"/>
      <c r="C4176"/>
      <c r="D4176"/>
      <c r="E4176"/>
      <c r="F4176"/>
      <c r="G4176"/>
      <c r="H4176"/>
      <c r="R4176"/>
      <c r="S4176"/>
      <c r="T4176"/>
      <c r="U4176"/>
      <c r="V4176"/>
      <c r="W4176"/>
      <c r="X4176"/>
      <c r="Y4176"/>
    </row>
    <row r="4177" spans="2:25">
      <c r="B4177"/>
      <c r="C4177"/>
      <c r="D4177"/>
      <c r="E4177"/>
      <c r="F4177"/>
      <c r="G4177"/>
      <c r="H4177"/>
      <c r="R4177"/>
      <c r="S4177"/>
      <c r="T4177"/>
      <c r="U4177"/>
      <c r="V4177"/>
      <c r="W4177"/>
      <c r="X4177"/>
      <c r="Y4177"/>
    </row>
    <row r="4178" spans="2:25">
      <c r="B4178"/>
      <c r="C4178"/>
      <c r="D4178"/>
      <c r="E4178"/>
      <c r="F4178"/>
      <c r="G4178"/>
      <c r="H4178"/>
      <c r="R4178"/>
      <c r="S4178"/>
      <c r="T4178"/>
      <c r="U4178"/>
      <c r="V4178"/>
      <c r="W4178"/>
      <c r="X4178"/>
      <c r="Y4178"/>
    </row>
    <row r="4179" spans="2:25">
      <c r="B4179"/>
      <c r="C4179"/>
      <c r="D4179"/>
      <c r="E4179"/>
      <c r="F4179"/>
      <c r="G4179"/>
      <c r="H4179"/>
      <c r="R4179"/>
      <c r="S4179"/>
      <c r="T4179"/>
      <c r="U4179"/>
      <c r="V4179"/>
      <c r="W4179"/>
      <c r="X4179"/>
      <c r="Y4179"/>
    </row>
    <row r="4180" spans="2:25">
      <c r="B4180"/>
      <c r="C4180"/>
      <c r="D4180"/>
      <c r="E4180"/>
      <c r="F4180"/>
      <c r="G4180"/>
      <c r="H4180"/>
      <c r="R4180"/>
      <c r="S4180"/>
      <c r="T4180"/>
      <c r="U4180"/>
      <c r="V4180"/>
      <c r="W4180"/>
      <c r="X4180"/>
      <c r="Y4180"/>
    </row>
    <row r="4181" spans="2:25">
      <c r="B4181"/>
      <c r="C4181"/>
      <c r="D4181"/>
      <c r="E4181"/>
      <c r="F4181"/>
      <c r="G4181"/>
      <c r="H4181"/>
      <c r="R4181"/>
      <c r="S4181"/>
      <c r="T4181"/>
      <c r="U4181"/>
      <c r="V4181"/>
      <c r="W4181"/>
      <c r="X4181"/>
      <c r="Y4181"/>
    </row>
    <row r="4182" spans="2:25">
      <c r="B4182"/>
      <c r="C4182"/>
      <c r="D4182"/>
      <c r="E4182"/>
      <c r="F4182"/>
      <c r="G4182"/>
      <c r="H4182"/>
      <c r="R4182"/>
      <c r="S4182"/>
      <c r="T4182"/>
      <c r="U4182"/>
      <c r="V4182"/>
      <c r="W4182"/>
      <c r="X4182"/>
      <c r="Y4182"/>
    </row>
    <row r="4183" spans="2:25">
      <c r="B4183"/>
      <c r="C4183"/>
      <c r="D4183"/>
      <c r="E4183"/>
      <c r="F4183"/>
      <c r="G4183"/>
      <c r="H4183"/>
      <c r="R4183"/>
      <c r="S4183"/>
      <c r="T4183"/>
      <c r="U4183"/>
      <c r="V4183"/>
      <c r="W4183"/>
      <c r="X4183"/>
      <c r="Y4183"/>
    </row>
    <row r="4184" spans="2:25">
      <c r="B4184"/>
      <c r="C4184"/>
      <c r="D4184"/>
      <c r="E4184"/>
      <c r="F4184"/>
      <c r="G4184"/>
      <c r="H4184"/>
      <c r="R4184"/>
      <c r="S4184"/>
      <c r="T4184"/>
      <c r="U4184"/>
      <c r="V4184"/>
      <c r="W4184"/>
      <c r="X4184"/>
      <c r="Y4184"/>
    </row>
    <row r="4185" spans="2:25">
      <c r="B4185"/>
      <c r="C4185"/>
      <c r="D4185"/>
      <c r="E4185"/>
      <c r="F4185"/>
      <c r="G4185"/>
      <c r="H4185"/>
      <c r="R4185"/>
      <c r="S4185"/>
      <c r="T4185"/>
      <c r="U4185"/>
      <c r="V4185"/>
      <c r="W4185"/>
      <c r="X4185"/>
      <c r="Y4185"/>
    </row>
    <row r="4186" spans="2:25">
      <c r="B4186"/>
      <c r="C4186"/>
      <c r="D4186"/>
      <c r="E4186"/>
      <c r="F4186"/>
      <c r="G4186"/>
      <c r="H4186"/>
      <c r="R4186"/>
      <c r="S4186"/>
      <c r="T4186"/>
      <c r="U4186"/>
      <c r="V4186"/>
      <c r="W4186"/>
      <c r="X4186"/>
      <c r="Y4186"/>
    </row>
    <row r="4187" spans="2:25">
      <c r="B4187"/>
      <c r="C4187"/>
      <c r="D4187"/>
      <c r="E4187"/>
      <c r="F4187"/>
      <c r="G4187"/>
      <c r="H4187"/>
      <c r="R4187"/>
      <c r="S4187"/>
      <c r="T4187"/>
      <c r="U4187"/>
      <c r="V4187"/>
      <c r="W4187"/>
      <c r="X4187"/>
      <c r="Y4187"/>
    </row>
    <row r="4188" spans="2:25">
      <c r="B4188"/>
      <c r="C4188"/>
      <c r="D4188"/>
      <c r="E4188"/>
      <c r="F4188"/>
      <c r="G4188"/>
      <c r="H4188"/>
      <c r="R4188"/>
      <c r="S4188"/>
      <c r="T4188"/>
      <c r="U4188"/>
      <c r="V4188"/>
      <c r="W4188"/>
      <c r="X4188"/>
      <c r="Y4188"/>
    </row>
    <row r="4189" spans="2:25">
      <c r="B4189"/>
      <c r="C4189"/>
      <c r="D4189"/>
      <c r="E4189"/>
      <c r="F4189"/>
      <c r="G4189"/>
      <c r="H4189"/>
      <c r="R4189"/>
      <c r="S4189"/>
      <c r="T4189"/>
      <c r="U4189"/>
      <c r="V4189"/>
      <c r="W4189"/>
      <c r="X4189"/>
      <c r="Y4189"/>
    </row>
    <row r="4190" spans="2:25">
      <c r="B4190"/>
      <c r="C4190"/>
      <c r="D4190"/>
      <c r="E4190"/>
      <c r="F4190"/>
      <c r="G4190"/>
      <c r="H4190"/>
      <c r="R4190"/>
      <c r="S4190"/>
      <c r="T4190"/>
      <c r="U4190"/>
      <c r="V4190"/>
      <c r="W4190"/>
      <c r="X4190"/>
      <c r="Y4190"/>
    </row>
    <row r="4191" spans="2:25">
      <c r="B4191"/>
      <c r="C4191"/>
      <c r="D4191"/>
      <c r="E4191"/>
      <c r="F4191"/>
      <c r="G4191"/>
      <c r="H4191"/>
      <c r="R4191"/>
      <c r="S4191"/>
      <c r="T4191"/>
      <c r="U4191"/>
      <c r="V4191"/>
      <c r="W4191"/>
      <c r="X4191"/>
      <c r="Y4191"/>
    </row>
    <row r="4192" spans="2:25">
      <c r="B4192"/>
      <c r="C4192"/>
      <c r="D4192"/>
      <c r="E4192"/>
      <c r="F4192"/>
      <c r="G4192"/>
      <c r="H4192"/>
      <c r="R4192"/>
      <c r="S4192"/>
      <c r="T4192"/>
      <c r="U4192"/>
      <c r="V4192"/>
      <c r="W4192"/>
      <c r="X4192"/>
      <c r="Y4192"/>
    </row>
    <row r="4193" spans="2:25">
      <c r="B4193"/>
      <c r="C4193"/>
      <c r="D4193"/>
      <c r="E4193"/>
      <c r="F4193"/>
      <c r="G4193"/>
      <c r="H4193"/>
      <c r="R4193"/>
      <c r="S4193"/>
      <c r="T4193"/>
      <c r="U4193"/>
      <c r="V4193"/>
      <c r="W4193"/>
      <c r="X4193"/>
      <c r="Y4193"/>
    </row>
    <row r="4194" spans="2:25">
      <c r="B4194"/>
      <c r="C4194"/>
      <c r="D4194"/>
      <c r="E4194"/>
      <c r="F4194"/>
      <c r="G4194"/>
      <c r="H4194"/>
      <c r="R4194"/>
      <c r="S4194"/>
      <c r="T4194"/>
      <c r="U4194"/>
      <c r="V4194"/>
      <c r="W4194"/>
      <c r="X4194"/>
      <c r="Y4194"/>
    </row>
    <row r="4195" spans="2:25">
      <c r="B4195"/>
      <c r="C4195"/>
      <c r="D4195"/>
      <c r="E4195"/>
      <c r="F4195"/>
      <c r="G4195"/>
      <c r="H4195"/>
      <c r="R4195"/>
      <c r="S4195"/>
      <c r="T4195"/>
      <c r="U4195"/>
      <c r="V4195"/>
      <c r="W4195"/>
      <c r="X4195"/>
      <c r="Y4195"/>
    </row>
    <row r="4196" spans="2:25">
      <c r="B4196"/>
      <c r="C4196"/>
      <c r="D4196"/>
      <c r="E4196"/>
      <c r="F4196"/>
      <c r="G4196"/>
      <c r="H4196"/>
      <c r="R4196"/>
      <c r="S4196"/>
      <c r="T4196"/>
      <c r="U4196"/>
      <c r="V4196"/>
      <c r="W4196"/>
      <c r="X4196"/>
      <c r="Y4196"/>
    </row>
    <row r="4197" spans="2:25">
      <c r="B4197"/>
      <c r="C4197"/>
      <c r="D4197"/>
      <c r="E4197"/>
      <c r="F4197"/>
      <c r="G4197"/>
      <c r="H4197"/>
      <c r="R4197"/>
      <c r="S4197"/>
      <c r="T4197"/>
      <c r="U4197"/>
      <c r="V4197"/>
      <c r="W4197"/>
      <c r="X4197"/>
      <c r="Y4197"/>
    </row>
    <row r="4198" spans="2:25">
      <c r="B4198"/>
      <c r="C4198"/>
      <c r="D4198"/>
      <c r="E4198"/>
      <c r="F4198"/>
      <c r="G4198"/>
      <c r="H4198"/>
      <c r="R4198"/>
      <c r="S4198"/>
      <c r="T4198"/>
      <c r="U4198"/>
      <c r="V4198"/>
      <c r="W4198"/>
      <c r="X4198"/>
      <c r="Y4198"/>
    </row>
    <row r="4199" spans="2:25">
      <c r="B4199"/>
      <c r="C4199"/>
      <c r="D4199"/>
      <c r="E4199"/>
      <c r="F4199"/>
      <c r="G4199"/>
      <c r="H4199"/>
      <c r="R4199"/>
      <c r="S4199"/>
      <c r="T4199"/>
      <c r="U4199"/>
      <c r="V4199"/>
      <c r="W4199"/>
      <c r="X4199"/>
      <c r="Y4199"/>
    </row>
    <row r="4200" spans="2:25">
      <c r="B4200"/>
      <c r="C4200"/>
      <c r="D4200"/>
      <c r="E4200"/>
      <c r="F4200"/>
      <c r="G4200"/>
      <c r="H4200"/>
      <c r="R4200"/>
      <c r="S4200"/>
      <c r="T4200"/>
      <c r="U4200"/>
      <c r="V4200"/>
      <c r="W4200"/>
      <c r="X4200"/>
      <c r="Y4200"/>
    </row>
    <row r="4201" spans="2:25">
      <c r="B4201"/>
      <c r="C4201"/>
      <c r="D4201"/>
      <c r="E4201"/>
      <c r="F4201"/>
      <c r="G4201"/>
      <c r="H4201"/>
      <c r="R4201"/>
      <c r="S4201"/>
      <c r="T4201"/>
      <c r="U4201"/>
      <c r="V4201"/>
      <c r="W4201"/>
      <c r="X4201"/>
      <c r="Y4201"/>
    </row>
    <row r="4202" spans="2:25">
      <c r="B4202"/>
      <c r="C4202"/>
      <c r="D4202"/>
      <c r="E4202"/>
      <c r="F4202"/>
      <c r="G4202"/>
      <c r="H4202"/>
      <c r="R4202"/>
      <c r="S4202"/>
      <c r="T4202"/>
      <c r="U4202"/>
      <c r="V4202"/>
      <c r="W4202"/>
      <c r="X4202"/>
      <c r="Y4202"/>
    </row>
    <row r="4203" spans="2:25">
      <c r="B4203"/>
      <c r="C4203"/>
      <c r="D4203"/>
      <c r="E4203"/>
      <c r="F4203"/>
      <c r="G4203"/>
      <c r="H4203"/>
      <c r="R4203"/>
      <c r="S4203"/>
      <c r="T4203"/>
      <c r="U4203"/>
      <c r="V4203"/>
      <c r="W4203"/>
      <c r="X4203"/>
      <c r="Y4203"/>
    </row>
    <row r="4204" spans="2:25">
      <c r="B4204"/>
      <c r="C4204"/>
      <c r="D4204"/>
      <c r="E4204"/>
      <c r="F4204"/>
      <c r="G4204"/>
      <c r="H4204"/>
      <c r="R4204"/>
      <c r="S4204"/>
      <c r="T4204"/>
      <c r="U4204"/>
      <c r="V4204"/>
      <c r="W4204"/>
      <c r="X4204"/>
      <c r="Y4204"/>
    </row>
    <row r="4205" spans="2:25">
      <c r="B4205"/>
      <c r="C4205"/>
      <c r="D4205"/>
      <c r="E4205"/>
      <c r="F4205"/>
      <c r="G4205"/>
      <c r="H4205"/>
      <c r="R4205"/>
      <c r="S4205"/>
      <c r="T4205"/>
      <c r="U4205"/>
      <c r="V4205"/>
      <c r="W4205"/>
      <c r="X4205"/>
      <c r="Y4205"/>
    </row>
    <row r="4206" spans="2:25">
      <c r="B4206"/>
      <c r="C4206"/>
      <c r="D4206"/>
      <c r="E4206"/>
      <c r="F4206"/>
      <c r="G4206"/>
      <c r="H4206"/>
      <c r="R4206"/>
      <c r="S4206"/>
      <c r="T4206"/>
      <c r="U4206"/>
      <c r="V4206"/>
      <c r="W4206"/>
      <c r="X4206"/>
      <c r="Y4206"/>
    </row>
    <row r="4207" spans="2:25">
      <c r="B4207"/>
      <c r="C4207"/>
      <c r="D4207"/>
      <c r="E4207"/>
      <c r="F4207"/>
      <c r="G4207"/>
      <c r="H4207"/>
      <c r="R4207"/>
      <c r="S4207"/>
      <c r="T4207"/>
      <c r="U4207"/>
      <c r="V4207"/>
      <c r="W4207"/>
      <c r="X4207"/>
      <c r="Y4207"/>
    </row>
    <row r="4208" spans="2:25">
      <c r="B4208"/>
      <c r="C4208"/>
      <c r="D4208"/>
      <c r="E4208"/>
      <c r="F4208"/>
      <c r="G4208"/>
      <c r="H4208"/>
      <c r="R4208"/>
      <c r="S4208"/>
      <c r="T4208"/>
      <c r="U4208"/>
      <c r="V4208"/>
      <c r="W4208"/>
      <c r="X4208"/>
      <c r="Y4208"/>
    </row>
    <row r="4209" spans="2:25">
      <c r="B4209"/>
      <c r="C4209"/>
      <c r="D4209"/>
      <c r="E4209"/>
      <c r="F4209"/>
      <c r="G4209"/>
      <c r="H4209"/>
      <c r="R4209"/>
      <c r="S4209"/>
      <c r="T4209"/>
      <c r="U4209"/>
      <c r="V4209"/>
      <c r="W4209"/>
      <c r="X4209"/>
      <c r="Y4209"/>
    </row>
    <row r="4210" spans="2:25">
      <c r="B4210"/>
      <c r="C4210"/>
      <c r="D4210"/>
      <c r="E4210"/>
      <c r="F4210"/>
      <c r="G4210"/>
      <c r="H4210"/>
      <c r="R4210"/>
      <c r="S4210"/>
      <c r="T4210"/>
      <c r="U4210"/>
      <c r="V4210"/>
      <c r="W4210"/>
      <c r="X4210"/>
      <c r="Y4210"/>
    </row>
    <row r="4211" spans="2:25">
      <c r="B4211"/>
      <c r="C4211"/>
      <c r="D4211"/>
      <c r="E4211"/>
      <c r="F4211"/>
      <c r="G4211"/>
      <c r="H4211"/>
      <c r="R4211"/>
      <c r="S4211"/>
      <c r="T4211"/>
      <c r="U4211"/>
      <c r="V4211"/>
      <c r="W4211"/>
      <c r="X4211"/>
      <c r="Y4211"/>
    </row>
    <row r="4212" spans="2:25">
      <c r="B4212"/>
      <c r="C4212"/>
      <c r="D4212"/>
      <c r="E4212"/>
      <c r="F4212"/>
      <c r="G4212"/>
      <c r="H4212"/>
      <c r="R4212"/>
      <c r="S4212"/>
      <c r="T4212"/>
      <c r="U4212"/>
      <c r="V4212"/>
      <c r="W4212"/>
      <c r="X4212"/>
      <c r="Y4212"/>
    </row>
    <row r="4213" spans="2:25">
      <c r="B4213"/>
      <c r="C4213"/>
      <c r="D4213"/>
      <c r="E4213"/>
      <c r="F4213"/>
      <c r="G4213"/>
      <c r="H4213"/>
      <c r="R4213"/>
      <c r="S4213"/>
      <c r="T4213"/>
      <c r="U4213"/>
      <c r="V4213"/>
      <c r="W4213"/>
      <c r="X4213"/>
      <c r="Y4213"/>
    </row>
    <row r="4214" spans="2:25">
      <c r="B4214"/>
      <c r="C4214"/>
      <c r="D4214"/>
      <c r="E4214"/>
      <c r="F4214"/>
      <c r="G4214"/>
      <c r="H4214"/>
      <c r="R4214"/>
      <c r="S4214"/>
      <c r="T4214"/>
      <c r="U4214"/>
      <c r="V4214"/>
      <c r="W4214"/>
      <c r="X4214"/>
      <c r="Y4214"/>
    </row>
    <row r="4215" spans="2:25">
      <c r="B4215"/>
      <c r="C4215"/>
      <c r="D4215"/>
      <c r="E4215"/>
      <c r="F4215"/>
      <c r="G4215"/>
      <c r="H4215"/>
      <c r="R4215"/>
      <c r="S4215"/>
      <c r="T4215"/>
      <c r="U4215"/>
      <c r="V4215"/>
      <c r="W4215"/>
      <c r="X4215"/>
      <c r="Y4215"/>
    </row>
    <row r="4216" spans="2:25">
      <c r="B4216"/>
      <c r="C4216"/>
      <c r="D4216"/>
      <c r="E4216"/>
      <c r="F4216"/>
      <c r="G4216"/>
      <c r="H4216"/>
      <c r="R4216"/>
      <c r="S4216"/>
      <c r="T4216"/>
      <c r="U4216"/>
      <c r="V4216"/>
      <c r="W4216"/>
      <c r="X4216"/>
      <c r="Y4216"/>
    </row>
    <row r="4217" spans="2:25">
      <c r="B4217"/>
      <c r="C4217"/>
      <c r="D4217"/>
      <c r="E4217"/>
      <c r="F4217"/>
      <c r="G4217"/>
      <c r="H4217"/>
      <c r="R4217"/>
      <c r="S4217"/>
      <c r="T4217"/>
      <c r="U4217"/>
      <c r="V4217"/>
      <c r="W4217"/>
      <c r="X4217"/>
      <c r="Y4217"/>
    </row>
    <row r="4218" spans="2:25">
      <c r="B4218"/>
      <c r="C4218"/>
      <c r="D4218"/>
      <c r="E4218"/>
      <c r="F4218"/>
      <c r="G4218"/>
      <c r="H4218"/>
      <c r="R4218"/>
      <c r="S4218"/>
      <c r="T4218"/>
      <c r="U4218"/>
      <c r="V4218"/>
      <c r="W4218"/>
      <c r="X4218"/>
      <c r="Y4218"/>
    </row>
    <row r="4219" spans="2:25">
      <c r="B4219"/>
      <c r="C4219"/>
      <c r="D4219"/>
      <c r="E4219"/>
      <c r="F4219"/>
      <c r="G4219"/>
      <c r="H4219"/>
      <c r="R4219"/>
      <c r="S4219"/>
      <c r="T4219"/>
      <c r="U4219"/>
      <c r="V4219"/>
      <c r="W4219"/>
      <c r="X4219"/>
      <c r="Y4219"/>
    </row>
    <row r="4220" spans="2:25">
      <c r="B4220"/>
      <c r="C4220"/>
      <c r="D4220"/>
      <c r="E4220"/>
      <c r="F4220"/>
      <c r="G4220"/>
      <c r="H4220"/>
      <c r="R4220"/>
      <c r="S4220"/>
      <c r="T4220"/>
      <c r="U4220"/>
      <c r="V4220"/>
      <c r="W4220"/>
      <c r="X4220"/>
      <c r="Y4220"/>
    </row>
    <row r="4221" spans="2:25">
      <c r="B4221"/>
      <c r="C4221"/>
      <c r="D4221"/>
      <c r="E4221"/>
      <c r="F4221"/>
      <c r="G4221"/>
      <c r="H4221"/>
      <c r="R4221"/>
      <c r="S4221"/>
      <c r="T4221"/>
      <c r="U4221"/>
      <c r="V4221"/>
      <c r="W4221"/>
      <c r="X4221"/>
      <c r="Y4221"/>
    </row>
    <row r="4222" spans="2:25">
      <c r="B4222"/>
      <c r="C4222"/>
      <c r="D4222"/>
      <c r="E4222"/>
      <c r="F4222"/>
      <c r="G4222"/>
      <c r="H4222"/>
      <c r="R4222"/>
      <c r="S4222"/>
      <c r="T4222"/>
      <c r="U4222"/>
      <c r="V4222"/>
      <c r="W4222"/>
      <c r="X4222"/>
      <c r="Y4222"/>
    </row>
    <row r="4223" spans="2:25">
      <c r="B4223"/>
      <c r="C4223"/>
      <c r="D4223"/>
      <c r="E4223"/>
      <c r="F4223"/>
      <c r="G4223"/>
      <c r="H4223"/>
      <c r="R4223"/>
      <c r="S4223"/>
      <c r="T4223"/>
      <c r="U4223"/>
      <c r="V4223"/>
      <c r="W4223"/>
      <c r="X4223"/>
      <c r="Y4223"/>
    </row>
    <row r="4224" spans="2:25">
      <c r="B4224"/>
      <c r="C4224"/>
      <c r="D4224"/>
      <c r="E4224"/>
      <c r="F4224"/>
      <c r="G4224"/>
      <c r="H4224"/>
      <c r="R4224"/>
      <c r="S4224"/>
      <c r="T4224"/>
      <c r="U4224"/>
      <c r="V4224"/>
      <c r="W4224"/>
      <c r="X4224"/>
      <c r="Y4224"/>
    </row>
    <row r="4225" spans="2:25">
      <c r="B4225"/>
      <c r="C4225"/>
      <c r="D4225"/>
      <c r="E4225"/>
      <c r="F4225"/>
      <c r="G4225"/>
      <c r="H4225"/>
      <c r="R4225"/>
      <c r="S4225"/>
      <c r="T4225"/>
      <c r="U4225"/>
      <c r="V4225"/>
      <c r="W4225"/>
      <c r="X4225"/>
      <c r="Y4225"/>
    </row>
    <row r="4226" spans="2:25">
      <c r="B4226"/>
      <c r="C4226"/>
      <c r="D4226"/>
      <c r="E4226"/>
      <c r="F4226"/>
      <c r="G4226"/>
      <c r="H4226"/>
      <c r="R4226"/>
      <c r="S4226"/>
      <c r="T4226"/>
      <c r="U4226"/>
      <c r="V4226"/>
      <c r="W4226"/>
      <c r="X4226"/>
      <c r="Y4226"/>
    </row>
    <row r="4227" spans="2:25">
      <c r="B4227"/>
      <c r="C4227"/>
      <c r="D4227"/>
      <c r="E4227"/>
      <c r="F4227"/>
      <c r="G4227"/>
      <c r="H4227"/>
      <c r="R4227"/>
      <c r="S4227"/>
      <c r="T4227"/>
      <c r="U4227"/>
      <c r="V4227"/>
      <c r="W4227"/>
      <c r="X4227"/>
      <c r="Y4227"/>
    </row>
    <row r="4228" spans="2:25">
      <c r="B4228"/>
      <c r="C4228"/>
      <c r="D4228"/>
      <c r="E4228"/>
      <c r="F4228"/>
      <c r="G4228"/>
      <c r="H4228"/>
      <c r="R4228"/>
      <c r="S4228"/>
      <c r="T4228"/>
      <c r="U4228"/>
      <c r="V4228"/>
      <c r="W4228"/>
      <c r="X4228"/>
      <c r="Y4228"/>
    </row>
    <row r="4229" spans="2:25">
      <c r="B4229"/>
      <c r="C4229"/>
      <c r="D4229"/>
      <c r="E4229"/>
      <c r="F4229"/>
      <c r="G4229"/>
      <c r="H4229"/>
      <c r="R4229"/>
      <c r="S4229"/>
      <c r="T4229"/>
      <c r="U4229"/>
      <c r="V4229"/>
      <c r="W4229"/>
      <c r="X4229"/>
      <c r="Y4229"/>
    </row>
    <row r="4230" spans="2:25">
      <c r="B4230"/>
      <c r="C4230"/>
      <c r="D4230"/>
      <c r="E4230"/>
      <c r="F4230"/>
      <c r="G4230"/>
      <c r="H4230"/>
      <c r="R4230"/>
      <c r="S4230"/>
      <c r="T4230"/>
      <c r="U4230"/>
      <c r="V4230"/>
      <c r="W4230"/>
      <c r="X4230"/>
      <c r="Y4230"/>
    </row>
    <row r="4231" spans="2:25">
      <c r="B4231"/>
      <c r="C4231"/>
      <c r="D4231"/>
      <c r="E4231"/>
      <c r="F4231"/>
      <c r="G4231"/>
      <c r="H4231"/>
      <c r="R4231"/>
      <c r="S4231"/>
      <c r="T4231"/>
      <c r="U4231"/>
      <c r="V4231"/>
      <c r="W4231"/>
      <c r="X4231"/>
      <c r="Y4231"/>
    </row>
    <row r="4232" spans="2:25">
      <c r="B4232"/>
      <c r="C4232"/>
      <c r="D4232"/>
      <c r="E4232"/>
      <c r="F4232"/>
      <c r="G4232"/>
      <c r="H4232"/>
      <c r="R4232"/>
      <c r="S4232"/>
      <c r="T4232"/>
      <c r="U4232"/>
      <c r="V4232"/>
      <c r="W4232"/>
      <c r="X4232"/>
      <c r="Y4232"/>
    </row>
    <row r="4233" spans="2:25">
      <c r="B4233"/>
      <c r="C4233"/>
      <c r="D4233"/>
      <c r="E4233"/>
      <c r="F4233"/>
      <c r="G4233"/>
      <c r="H4233"/>
      <c r="R4233"/>
      <c r="S4233"/>
      <c r="T4233"/>
      <c r="U4233"/>
      <c r="V4233"/>
      <c r="W4233"/>
      <c r="X4233"/>
      <c r="Y4233"/>
    </row>
    <row r="4234" spans="2:25">
      <c r="B4234"/>
      <c r="C4234"/>
      <c r="D4234"/>
      <c r="E4234"/>
      <c r="F4234"/>
      <c r="G4234"/>
      <c r="H4234"/>
      <c r="R4234"/>
      <c r="S4234"/>
      <c r="T4234"/>
      <c r="U4234"/>
      <c r="V4234"/>
      <c r="W4234"/>
      <c r="X4234"/>
      <c r="Y4234"/>
    </row>
    <row r="4235" spans="2:25">
      <c r="B4235"/>
      <c r="C4235"/>
      <c r="D4235"/>
      <c r="E4235"/>
      <c r="F4235"/>
      <c r="G4235"/>
      <c r="H4235"/>
      <c r="R4235"/>
      <c r="S4235"/>
      <c r="T4235"/>
      <c r="U4235"/>
      <c r="V4235"/>
      <c r="W4235"/>
      <c r="X4235"/>
      <c r="Y4235"/>
    </row>
    <row r="4236" spans="2:25">
      <c r="B4236"/>
      <c r="C4236"/>
      <c r="D4236"/>
      <c r="E4236"/>
      <c r="F4236"/>
      <c r="G4236"/>
      <c r="H4236"/>
      <c r="R4236"/>
      <c r="S4236"/>
      <c r="T4236"/>
      <c r="U4236"/>
      <c r="V4236"/>
      <c r="W4236"/>
      <c r="X4236"/>
      <c r="Y4236"/>
    </row>
    <row r="4237" spans="2:25">
      <c r="B4237"/>
      <c r="C4237"/>
      <c r="D4237"/>
      <c r="E4237"/>
      <c r="F4237"/>
      <c r="G4237"/>
      <c r="H4237"/>
      <c r="R4237"/>
      <c r="S4237"/>
      <c r="T4237"/>
      <c r="U4237"/>
      <c r="V4237"/>
      <c r="W4237"/>
      <c r="X4237"/>
      <c r="Y4237"/>
    </row>
    <row r="4238" spans="2:25">
      <c r="B4238"/>
      <c r="C4238"/>
      <c r="D4238"/>
      <c r="E4238"/>
      <c r="F4238"/>
      <c r="G4238"/>
      <c r="H4238"/>
      <c r="R4238"/>
      <c r="S4238"/>
      <c r="T4238"/>
      <c r="U4238"/>
      <c r="V4238"/>
      <c r="W4238"/>
      <c r="X4238"/>
      <c r="Y4238"/>
    </row>
    <row r="4239" spans="2:25">
      <c r="B4239"/>
      <c r="C4239"/>
      <c r="D4239"/>
      <c r="E4239"/>
      <c r="F4239"/>
      <c r="G4239"/>
      <c r="H4239"/>
      <c r="R4239"/>
      <c r="S4239"/>
      <c r="T4239"/>
      <c r="U4239"/>
      <c r="V4239"/>
      <c r="W4239"/>
      <c r="X4239"/>
      <c r="Y4239"/>
    </row>
    <row r="4240" spans="2:25">
      <c r="B4240"/>
      <c r="C4240"/>
      <c r="D4240"/>
      <c r="E4240"/>
      <c r="F4240"/>
      <c r="G4240"/>
      <c r="H4240"/>
      <c r="R4240"/>
      <c r="S4240"/>
      <c r="T4240"/>
      <c r="U4240"/>
      <c r="V4240"/>
      <c r="W4240"/>
      <c r="X4240"/>
      <c r="Y4240"/>
    </row>
    <row r="4241" spans="2:25">
      <c r="B4241"/>
      <c r="C4241"/>
      <c r="D4241"/>
      <c r="E4241"/>
      <c r="F4241"/>
      <c r="G4241"/>
      <c r="H4241"/>
      <c r="R4241"/>
      <c r="S4241"/>
      <c r="T4241"/>
      <c r="U4241"/>
      <c r="V4241"/>
      <c r="W4241"/>
      <c r="X4241"/>
      <c r="Y4241"/>
    </row>
    <row r="4242" spans="2:25">
      <c r="B4242"/>
      <c r="C4242"/>
      <c r="D4242"/>
      <c r="E4242"/>
      <c r="F4242"/>
      <c r="G4242"/>
      <c r="H4242"/>
      <c r="R4242"/>
      <c r="S4242"/>
      <c r="T4242"/>
      <c r="U4242"/>
      <c r="V4242"/>
      <c r="W4242"/>
      <c r="X4242"/>
      <c r="Y4242"/>
    </row>
    <row r="4243" spans="2:25">
      <c r="B4243"/>
      <c r="C4243"/>
      <c r="D4243"/>
      <c r="E4243"/>
      <c r="F4243"/>
      <c r="G4243"/>
      <c r="H4243"/>
      <c r="R4243"/>
      <c r="S4243"/>
      <c r="T4243"/>
      <c r="U4243"/>
      <c r="V4243"/>
      <c r="W4243"/>
      <c r="X4243"/>
      <c r="Y4243"/>
    </row>
    <row r="4244" spans="2:25">
      <c r="B4244"/>
      <c r="C4244"/>
      <c r="D4244"/>
      <c r="E4244"/>
      <c r="F4244"/>
      <c r="G4244"/>
      <c r="H4244"/>
      <c r="R4244"/>
      <c r="S4244"/>
      <c r="T4244"/>
      <c r="U4244"/>
      <c r="V4244"/>
      <c r="W4244"/>
      <c r="X4244"/>
      <c r="Y4244"/>
    </row>
    <row r="4245" spans="2:25">
      <c r="B4245"/>
      <c r="C4245"/>
      <c r="D4245"/>
      <c r="E4245"/>
      <c r="F4245"/>
      <c r="G4245"/>
      <c r="H4245"/>
      <c r="R4245"/>
      <c r="S4245"/>
      <c r="T4245"/>
      <c r="U4245"/>
      <c r="V4245"/>
      <c r="W4245"/>
      <c r="X4245"/>
      <c r="Y4245"/>
    </row>
    <row r="4246" spans="2:25">
      <c r="B4246"/>
      <c r="C4246"/>
      <c r="D4246"/>
      <c r="E4246"/>
      <c r="F4246"/>
      <c r="G4246"/>
      <c r="H4246"/>
      <c r="R4246"/>
      <c r="S4246"/>
      <c r="T4246"/>
      <c r="U4246"/>
      <c r="V4246"/>
      <c r="W4246"/>
      <c r="X4246"/>
      <c r="Y4246"/>
    </row>
    <row r="4247" spans="2:25">
      <c r="B4247"/>
      <c r="C4247"/>
      <c r="D4247"/>
      <c r="E4247"/>
      <c r="F4247"/>
      <c r="G4247"/>
      <c r="H4247"/>
      <c r="R4247"/>
      <c r="S4247"/>
      <c r="T4247"/>
      <c r="U4247"/>
      <c r="V4247"/>
      <c r="W4247"/>
      <c r="X4247"/>
      <c r="Y4247"/>
    </row>
    <row r="4248" spans="2:25">
      <c r="B4248"/>
      <c r="C4248"/>
      <c r="D4248"/>
      <c r="E4248"/>
      <c r="F4248"/>
      <c r="G4248"/>
      <c r="H4248"/>
      <c r="R4248"/>
      <c r="S4248"/>
      <c r="T4248"/>
      <c r="U4248"/>
      <c r="V4248"/>
      <c r="W4248"/>
      <c r="X4248"/>
      <c r="Y4248"/>
    </row>
    <row r="4249" spans="2:25">
      <c r="B4249"/>
      <c r="C4249"/>
      <c r="D4249"/>
      <c r="E4249"/>
      <c r="F4249"/>
      <c r="G4249"/>
      <c r="H4249"/>
      <c r="R4249"/>
      <c r="S4249"/>
      <c r="T4249"/>
      <c r="U4249"/>
      <c r="V4249"/>
      <c r="W4249"/>
      <c r="X4249"/>
      <c r="Y4249"/>
    </row>
    <row r="4250" spans="2:25">
      <c r="B4250"/>
      <c r="C4250"/>
      <c r="D4250"/>
      <c r="E4250"/>
      <c r="F4250"/>
      <c r="G4250"/>
      <c r="H4250"/>
      <c r="R4250"/>
      <c r="S4250"/>
      <c r="T4250"/>
      <c r="U4250"/>
      <c r="V4250"/>
      <c r="W4250"/>
      <c r="X4250"/>
      <c r="Y4250"/>
    </row>
    <row r="4251" spans="2:25">
      <c r="B4251"/>
      <c r="C4251"/>
      <c r="D4251"/>
      <c r="E4251"/>
      <c r="F4251"/>
      <c r="G4251"/>
      <c r="H4251"/>
      <c r="R4251"/>
      <c r="S4251"/>
      <c r="T4251"/>
      <c r="U4251"/>
      <c r="V4251"/>
      <c r="W4251"/>
      <c r="X4251"/>
      <c r="Y4251"/>
    </row>
    <row r="4252" spans="2:25">
      <c r="B4252"/>
      <c r="C4252"/>
      <c r="D4252"/>
      <c r="E4252"/>
      <c r="F4252"/>
      <c r="G4252"/>
      <c r="H4252"/>
      <c r="R4252"/>
      <c r="S4252"/>
      <c r="T4252"/>
      <c r="U4252"/>
      <c r="V4252"/>
      <c r="W4252"/>
      <c r="X4252"/>
      <c r="Y4252"/>
    </row>
    <row r="4253" spans="2:25">
      <c r="B4253"/>
      <c r="C4253"/>
      <c r="D4253"/>
      <c r="E4253"/>
      <c r="F4253"/>
      <c r="G4253"/>
      <c r="H4253"/>
      <c r="R4253"/>
      <c r="S4253"/>
      <c r="T4253"/>
      <c r="U4253"/>
      <c r="V4253"/>
      <c r="W4253"/>
      <c r="X4253"/>
      <c r="Y4253"/>
    </row>
    <row r="4254" spans="2:25">
      <c r="B4254"/>
      <c r="C4254"/>
      <c r="D4254"/>
      <c r="E4254"/>
      <c r="F4254"/>
      <c r="G4254"/>
      <c r="H4254"/>
      <c r="R4254"/>
      <c r="S4254"/>
      <c r="T4254"/>
      <c r="U4254"/>
      <c r="V4254"/>
      <c r="W4254"/>
      <c r="X4254"/>
      <c r="Y4254"/>
    </row>
    <row r="4255" spans="2:25">
      <c r="B4255"/>
      <c r="C4255"/>
      <c r="D4255"/>
      <c r="E4255"/>
      <c r="F4255"/>
      <c r="G4255"/>
      <c r="H4255"/>
      <c r="R4255"/>
      <c r="S4255"/>
      <c r="T4255"/>
      <c r="U4255"/>
      <c r="V4255"/>
      <c r="W4255"/>
      <c r="X4255"/>
      <c r="Y4255"/>
    </row>
    <row r="4256" spans="2:25">
      <c r="B4256"/>
      <c r="C4256"/>
      <c r="D4256"/>
      <c r="E4256"/>
      <c r="F4256"/>
      <c r="G4256"/>
      <c r="H4256"/>
      <c r="R4256"/>
      <c r="S4256"/>
      <c r="T4256"/>
      <c r="U4256"/>
      <c r="V4256"/>
      <c r="W4256"/>
      <c r="X4256"/>
      <c r="Y4256"/>
    </row>
    <row r="4257" spans="2:25">
      <c r="B4257"/>
      <c r="C4257"/>
      <c r="D4257"/>
      <c r="E4257"/>
      <c r="F4257"/>
      <c r="G4257"/>
      <c r="H4257"/>
      <c r="R4257"/>
      <c r="S4257"/>
      <c r="T4257"/>
      <c r="U4257"/>
      <c r="V4257"/>
      <c r="W4257"/>
      <c r="X4257"/>
      <c r="Y4257"/>
    </row>
    <row r="4258" spans="2:25">
      <c r="B4258"/>
      <c r="C4258"/>
      <c r="D4258"/>
      <c r="E4258"/>
      <c r="F4258"/>
      <c r="G4258"/>
      <c r="H4258"/>
      <c r="R4258"/>
      <c r="S4258"/>
      <c r="T4258"/>
      <c r="U4258"/>
      <c r="V4258"/>
      <c r="W4258"/>
      <c r="X4258"/>
      <c r="Y4258"/>
    </row>
    <row r="4259" spans="2:25">
      <c r="B4259"/>
      <c r="C4259"/>
      <c r="D4259"/>
      <c r="E4259"/>
      <c r="F4259"/>
      <c r="G4259"/>
      <c r="H4259"/>
      <c r="R4259"/>
      <c r="S4259"/>
      <c r="T4259"/>
      <c r="U4259"/>
      <c r="V4259"/>
      <c r="W4259"/>
      <c r="X4259"/>
      <c r="Y4259"/>
    </row>
    <row r="4260" spans="2:25">
      <c r="B4260"/>
      <c r="C4260"/>
      <c r="D4260"/>
      <c r="E4260"/>
      <c r="F4260"/>
      <c r="G4260"/>
      <c r="H4260"/>
      <c r="R4260"/>
      <c r="S4260"/>
      <c r="T4260"/>
      <c r="U4260"/>
      <c r="V4260"/>
      <c r="W4260"/>
      <c r="X4260"/>
      <c r="Y4260"/>
    </row>
    <row r="4261" spans="2:25">
      <c r="B4261"/>
      <c r="C4261"/>
      <c r="D4261"/>
      <c r="E4261"/>
      <c r="F4261"/>
      <c r="G4261"/>
      <c r="H4261"/>
      <c r="R4261"/>
      <c r="S4261"/>
      <c r="T4261"/>
      <c r="U4261"/>
      <c r="V4261"/>
      <c r="W4261"/>
      <c r="X4261"/>
      <c r="Y4261"/>
    </row>
    <row r="4262" spans="2:25">
      <c r="B4262"/>
      <c r="C4262"/>
      <c r="D4262"/>
      <c r="E4262"/>
      <c r="F4262"/>
      <c r="G4262"/>
      <c r="H4262"/>
      <c r="R4262"/>
      <c r="S4262"/>
      <c r="T4262"/>
      <c r="U4262"/>
      <c r="V4262"/>
      <c r="W4262"/>
      <c r="X4262"/>
      <c r="Y4262"/>
    </row>
    <row r="4263" spans="2:25">
      <c r="B4263"/>
      <c r="C4263"/>
      <c r="D4263"/>
      <c r="E4263"/>
      <c r="F4263"/>
      <c r="G4263"/>
      <c r="H4263"/>
      <c r="R4263"/>
      <c r="S4263"/>
      <c r="T4263"/>
      <c r="U4263"/>
      <c r="V4263"/>
      <c r="W4263"/>
      <c r="X4263"/>
      <c r="Y4263"/>
    </row>
    <row r="4264" spans="2:25">
      <c r="B4264"/>
      <c r="C4264"/>
      <c r="D4264"/>
      <c r="E4264"/>
      <c r="F4264"/>
      <c r="G4264"/>
      <c r="H4264"/>
      <c r="R4264"/>
      <c r="S4264"/>
      <c r="T4264"/>
      <c r="U4264"/>
      <c r="V4264"/>
      <c r="W4264"/>
      <c r="X4264"/>
      <c r="Y4264"/>
    </row>
    <row r="4265" spans="2:25">
      <c r="B4265"/>
      <c r="C4265"/>
      <c r="D4265"/>
      <c r="E4265"/>
      <c r="F4265"/>
      <c r="G4265"/>
      <c r="H4265"/>
      <c r="R4265"/>
      <c r="S4265"/>
      <c r="T4265"/>
      <c r="U4265"/>
      <c r="V4265"/>
      <c r="W4265"/>
      <c r="X4265"/>
      <c r="Y4265"/>
    </row>
    <row r="4266" spans="2:25">
      <c r="B4266"/>
      <c r="C4266"/>
      <c r="D4266"/>
      <c r="E4266"/>
      <c r="F4266"/>
      <c r="G4266"/>
      <c r="H4266"/>
      <c r="R4266"/>
      <c r="S4266"/>
      <c r="T4266"/>
      <c r="U4266"/>
      <c r="V4266"/>
      <c r="W4266"/>
      <c r="X4266"/>
      <c r="Y4266"/>
    </row>
    <row r="4267" spans="2:25">
      <c r="B4267"/>
      <c r="C4267"/>
      <c r="D4267"/>
      <c r="E4267"/>
      <c r="F4267"/>
      <c r="G4267"/>
      <c r="H4267"/>
      <c r="R4267"/>
      <c r="S4267"/>
      <c r="T4267"/>
      <c r="U4267"/>
      <c r="V4267"/>
      <c r="W4267"/>
      <c r="X4267"/>
      <c r="Y4267"/>
    </row>
    <row r="4268" spans="2:25">
      <c r="B4268"/>
      <c r="C4268"/>
      <c r="D4268"/>
      <c r="E4268"/>
      <c r="F4268"/>
      <c r="G4268"/>
      <c r="H4268"/>
      <c r="R4268"/>
      <c r="S4268"/>
      <c r="T4268"/>
      <c r="U4268"/>
      <c r="V4268"/>
      <c r="W4268"/>
      <c r="X4268"/>
      <c r="Y4268"/>
    </row>
    <row r="4269" spans="2:25">
      <c r="B4269"/>
      <c r="C4269"/>
      <c r="D4269"/>
      <c r="E4269"/>
      <c r="F4269"/>
      <c r="G4269"/>
      <c r="H4269"/>
      <c r="R4269"/>
      <c r="S4269"/>
      <c r="T4269"/>
      <c r="U4269"/>
      <c r="V4269"/>
      <c r="W4269"/>
      <c r="X4269"/>
      <c r="Y4269"/>
    </row>
    <row r="4270" spans="2:25">
      <c r="B4270"/>
      <c r="C4270"/>
      <c r="D4270"/>
      <c r="E4270"/>
      <c r="F4270"/>
      <c r="G4270"/>
      <c r="H4270"/>
      <c r="R4270"/>
      <c r="S4270"/>
      <c r="T4270"/>
      <c r="U4270"/>
      <c r="V4270"/>
      <c r="W4270"/>
      <c r="X4270"/>
      <c r="Y4270"/>
    </row>
    <row r="4271" spans="2:25">
      <c r="B4271"/>
      <c r="C4271"/>
      <c r="D4271"/>
      <c r="E4271"/>
      <c r="F4271"/>
      <c r="G4271"/>
      <c r="H4271"/>
      <c r="R4271"/>
      <c r="S4271"/>
      <c r="T4271"/>
      <c r="U4271"/>
      <c r="V4271"/>
      <c r="W4271"/>
      <c r="X4271"/>
      <c r="Y4271"/>
    </row>
    <row r="4272" spans="2:25">
      <c r="B4272"/>
      <c r="C4272"/>
      <c r="D4272"/>
      <c r="E4272"/>
      <c r="F4272"/>
      <c r="G4272"/>
      <c r="H4272"/>
      <c r="R4272"/>
      <c r="S4272"/>
      <c r="T4272"/>
      <c r="U4272"/>
      <c r="V4272"/>
      <c r="W4272"/>
      <c r="X4272"/>
      <c r="Y4272"/>
    </row>
    <row r="4273" spans="2:25">
      <c r="B4273"/>
      <c r="C4273"/>
      <c r="D4273"/>
      <c r="E4273"/>
      <c r="F4273"/>
      <c r="G4273"/>
      <c r="H4273"/>
      <c r="R4273"/>
      <c r="S4273"/>
      <c r="T4273"/>
      <c r="U4273"/>
      <c r="V4273"/>
      <c r="W4273"/>
      <c r="X4273"/>
      <c r="Y4273"/>
    </row>
    <row r="4274" spans="2:25">
      <c r="B4274"/>
      <c r="C4274"/>
      <c r="D4274"/>
      <c r="E4274"/>
      <c r="F4274"/>
      <c r="G4274"/>
      <c r="H4274"/>
      <c r="R4274"/>
      <c r="S4274"/>
      <c r="T4274"/>
      <c r="U4274"/>
      <c r="V4274"/>
      <c r="W4274"/>
      <c r="X4274"/>
      <c r="Y4274"/>
    </row>
    <row r="4275" spans="2:25">
      <c r="B4275"/>
      <c r="C4275"/>
      <c r="D4275"/>
      <c r="E4275"/>
      <c r="F4275"/>
      <c r="G4275"/>
      <c r="H4275"/>
      <c r="R4275"/>
      <c r="S4275"/>
      <c r="T4275"/>
      <c r="U4275"/>
      <c r="V4275"/>
      <c r="W4275"/>
      <c r="X4275"/>
      <c r="Y4275"/>
    </row>
    <row r="4276" spans="2:25">
      <c r="B4276"/>
      <c r="C4276"/>
      <c r="D4276"/>
      <c r="E4276"/>
      <c r="F4276"/>
      <c r="G4276"/>
      <c r="H4276"/>
      <c r="R4276"/>
      <c r="S4276"/>
      <c r="T4276"/>
      <c r="U4276"/>
      <c r="V4276"/>
      <c r="W4276"/>
      <c r="X4276"/>
      <c r="Y4276"/>
    </row>
    <row r="4277" spans="2:25">
      <c r="B4277"/>
      <c r="C4277"/>
      <c r="D4277"/>
      <c r="E4277"/>
      <c r="F4277"/>
      <c r="G4277"/>
      <c r="H4277"/>
      <c r="R4277"/>
      <c r="S4277"/>
      <c r="T4277"/>
      <c r="U4277"/>
      <c r="V4277"/>
      <c r="W4277"/>
      <c r="X4277"/>
      <c r="Y4277"/>
    </row>
    <row r="4278" spans="2:25">
      <c r="B4278"/>
      <c r="C4278"/>
      <c r="D4278"/>
      <c r="E4278"/>
      <c r="F4278"/>
      <c r="G4278"/>
      <c r="H4278"/>
      <c r="R4278"/>
      <c r="S4278"/>
      <c r="T4278"/>
      <c r="U4278"/>
      <c r="V4278"/>
      <c r="W4278"/>
      <c r="X4278"/>
      <c r="Y4278"/>
    </row>
    <row r="4279" spans="2:25">
      <c r="B4279"/>
      <c r="C4279"/>
      <c r="D4279"/>
      <c r="E4279"/>
      <c r="F4279"/>
      <c r="G4279"/>
      <c r="H4279"/>
      <c r="R4279"/>
      <c r="S4279"/>
      <c r="T4279"/>
      <c r="U4279"/>
      <c r="V4279"/>
      <c r="W4279"/>
      <c r="X4279"/>
      <c r="Y4279"/>
    </row>
    <row r="4280" spans="2:25">
      <c r="B4280"/>
      <c r="C4280"/>
      <c r="D4280"/>
      <c r="E4280"/>
      <c r="F4280"/>
      <c r="G4280"/>
      <c r="H4280"/>
      <c r="R4280"/>
      <c r="S4280"/>
      <c r="T4280"/>
      <c r="U4280"/>
      <c r="V4280"/>
      <c r="W4280"/>
      <c r="X4280"/>
      <c r="Y4280"/>
    </row>
    <row r="4281" spans="2:25">
      <c r="B4281"/>
      <c r="C4281"/>
      <c r="D4281"/>
      <c r="E4281"/>
      <c r="F4281"/>
      <c r="G4281"/>
      <c r="H4281"/>
      <c r="R4281"/>
      <c r="S4281"/>
      <c r="T4281"/>
      <c r="U4281"/>
      <c r="V4281"/>
      <c r="W4281"/>
      <c r="X4281"/>
      <c r="Y4281"/>
    </row>
    <row r="4282" spans="2:25">
      <c r="B4282"/>
      <c r="C4282"/>
      <c r="D4282"/>
      <c r="E4282"/>
      <c r="F4282"/>
      <c r="G4282"/>
      <c r="H4282"/>
      <c r="R4282"/>
      <c r="S4282"/>
      <c r="T4282"/>
      <c r="U4282"/>
      <c r="V4282"/>
      <c r="W4282"/>
      <c r="X4282"/>
      <c r="Y4282"/>
    </row>
    <row r="4283" spans="2:25">
      <c r="B4283"/>
      <c r="C4283"/>
      <c r="D4283"/>
      <c r="E4283"/>
      <c r="F4283"/>
      <c r="G4283"/>
      <c r="H4283"/>
      <c r="R4283"/>
      <c r="S4283"/>
      <c r="T4283"/>
      <c r="U4283"/>
      <c r="V4283"/>
      <c r="W4283"/>
      <c r="X4283"/>
      <c r="Y4283"/>
    </row>
    <row r="4284" spans="2:25">
      <c r="B4284"/>
      <c r="C4284"/>
      <c r="D4284"/>
      <c r="E4284"/>
      <c r="F4284"/>
      <c r="G4284"/>
      <c r="H4284"/>
      <c r="R4284"/>
      <c r="S4284"/>
      <c r="T4284"/>
      <c r="U4284"/>
      <c r="V4284"/>
      <c r="W4284"/>
      <c r="X4284"/>
      <c r="Y4284"/>
    </row>
    <row r="4285" spans="2:25">
      <c r="B4285"/>
      <c r="C4285"/>
      <c r="D4285"/>
      <c r="E4285"/>
      <c r="F4285"/>
      <c r="G4285"/>
      <c r="H4285"/>
      <c r="R4285"/>
      <c r="S4285"/>
      <c r="T4285"/>
      <c r="U4285"/>
      <c r="V4285"/>
      <c r="W4285"/>
      <c r="X4285"/>
      <c r="Y4285"/>
    </row>
    <row r="4286" spans="2:25">
      <c r="B4286"/>
      <c r="C4286"/>
      <c r="D4286"/>
      <c r="E4286"/>
      <c r="F4286"/>
      <c r="G4286"/>
      <c r="H4286"/>
      <c r="R4286"/>
      <c r="S4286"/>
      <c r="T4286"/>
      <c r="U4286"/>
      <c r="V4286"/>
      <c r="W4286"/>
      <c r="X4286"/>
      <c r="Y4286"/>
    </row>
    <row r="4287" spans="2:25">
      <c r="B4287"/>
      <c r="C4287"/>
      <c r="D4287"/>
      <c r="E4287"/>
      <c r="F4287"/>
      <c r="G4287"/>
      <c r="H4287"/>
      <c r="R4287"/>
      <c r="S4287"/>
      <c r="T4287"/>
      <c r="U4287"/>
      <c r="V4287"/>
      <c r="W4287"/>
      <c r="X4287"/>
      <c r="Y4287"/>
    </row>
    <row r="4288" spans="2:25">
      <c r="B4288"/>
      <c r="C4288"/>
      <c r="D4288"/>
      <c r="E4288"/>
      <c r="F4288"/>
      <c r="G4288"/>
      <c r="H4288"/>
      <c r="R4288"/>
      <c r="S4288"/>
      <c r="T4288"/>
      <c r="U4288"/>
      <c r="V4288"/>
      <c r="W4288"/>
      <c r="X4288"/>
      <c r="Y4288"/>
    </row>
    <row r="4289" spans="2:25">
      <c r="B4289"/>
      <c r="C4289"/>
      <c r="D4289"/>
      <c r="E4289"/>
      <c r="F4289"/>
      <c r="G4289"/>
      <c r="H4289"/>
      <c r="R4289"/>
      <c r="S4289"/>
      <c r="T4289"/>
      <c r="U4289"/>
      <c r="V4289"/>
      <c r="W4289"/>
      <c r="X4289"/>
      <c r="Y4289"/>
    </row>
    <row r="4290" spans="2:25">
      <c r="B4290"/>
      <c r="C4290"/>
      <c r="D4290"/>
      <c r="E4290"/>
      <c r="F4290"/>
      <c r="G4290"/>
      <c r="H4290"/>
      <c r="R4290"/>
      <c r="S4290"/>
      <c r="T4290"/>
      <c r="U4290"/>
      <c r="V4290"/>
      <c r="W4290"/>
      <c r="X4290"/>
      <c r="Y4290"/>
    </row>
    <row r="4291" spans="2:25">
      <c r="B4291"/>
      <c r="C4291"/>
      <c r="D4291"/>
      <c r="E4291"/>
      <c r="F4291"/>
      <c r="G4291"/>
      <c r="H4291"/>
      <c r="R4291"/>
      <c r="S4291"/>
      <c r="T4291"/>
      <c r="U4291"/>
      <c r="V4291"/>
      <c r="W4291"/>
      <c r="X4291"/>
      <c r="Y4291"/>
    </row>
    <row r="4292" spans="2:25">
      <c r="B4292"/>
      <c r="C4292"/>
      <c r="D4292"/>
      <c r="E4292"/>
      <c r="F4292"/>
      <c r="G4292"/>
      <c r="H4292"/>
      <c r="R4292"/>
      <c r="S4292"/>
      <c r="T4292"/>
      <c r="U4292"/>
      <c r="V4292"/>
      <c r="W4292"/>
      <c r="X4292"/>
      <c r="Y4292"/>
    </row>
    <row r="4293" spans="2:25">
      <c r="B4293"/>
      <c r="C4293"/>
      <c r="D4293"/>
      <c r="E4293"/>
      <c r="F4293"/>
      <c r="G4293"/>
      <c r="H4293"/>
      <c r="R4293"/>
      <c r="S4293"/>
      <c r="T4293"/>
      <c r="U4293"/>
      <c r="V4293"/>
      <c r="W4293"/>
      <c r="X4293"/>
      <c r="Y4293"/>
    </row>
    <row r="4294" spans="2:25">
      <c r="B4294"/>
      <c r="C4294"/>
      <c r="D4294"/>
      <c r="E4294"/>
      <c r="F4294"/>
      <c r="G4294"/>
      <c r="H4294"/>
      <c r="R4294"/>
      <c r="S4294"/>
      <c r="T4294"/>
      <c r="U4294"/>
      <c r="V4294"/>
      <c r="W4294"/>
      <c r="X4294"/>
      <c r="Y4294"/>
    </row>
    <row r="4295" spans="2:25">
      <c r="B4295"/>
      <c r="C4295"/>
      <c r="D4295"/>
      <c r="E4295"/>
      <c r="F4295"/>
      <c r="G4295"/>
      <c r="H4295"/>
      <c r="R4295"/>
      <c r="S4295"/>
      <c r="T4295"/>
      <c r="U4295"/>
      <c r="V4295"/>
      <c r="W4295"/>
      <c r="X4295"/>
      <c r="Y4295"/>
    </row>
    <row r="4296" spans="2:25">
      <c r="B4296"/>
      <c r="C4296"/>
      <c r="D4296"/>
      <c r="E4296"/>
      <c r="F4296"/>
      <c r="G4296"/>
      <c r="H4296"/>
      <c r="R4296"/>
      <c r="S4296"/>
      <c r="T4296"/>
      <c r="U4296"/>
      <c r="V4296"/>
      <c r="W4296"/>
      <c r="X4296"/>
      <c r="Y4296"/>
    </row>
    <row r="4297" spans="2:25">
      <c r="B4297"/>
      <c r="C4297"/>
      <c r="D4297"/>
      <c r="E4297"/>
      <c r="F4297"/>
      <c r="G4297"/>
      <c r="H4297"/>
      <c r="R4297"/>
      <c r="S4297"/>
      <c r="T4297"/>
      <c r="U4297"/>
      <c r="V4297"/>
      <c r="W4297"/>
      <c r="X4297"/>
      <c r="Y4297"/>
    </row>
    <row r="4298" spans="2:25">
      <c r="B4298"/>
      <c r="C4298"/>
      <c r="D4298"/>
      <c r="E4298"/>
      <c r="F4298"/>
      <c r="G4298"/>
      <c r="H4298"/>
      <c r="R4298"/>
      <c r="S4298"/>
      <c r="T4298"/>
      <c r="U4298"/>
      <c r="V4298"/>
      <c r="W4298"/>
      <c r="X4298"/>
      <c r="Y4298"/>
    </row>
    <row r="4299" spans="2:25">
      <c r="B4299"/>
      <c r="C4299"/>
      <c r="D4299"/>
      <c r="E4299"/>
      <c r="F4299"/>
      <c r="G4299"/>
      <c r="H4299"/>
      <c r="R4299"/>
      <c r="S4299"/>
      <c r="T4299"/>
      <c r="U4299"/>
      <c r="V4299"/>
      <c r="W4299"/>
      <c r="X4299"/>
      <c r="Y4299"/>
    </row>
    <row r="4300" spans="2:25">
      <c r="B4300"/>
      <c r="C4300"/>
      <c r="D4300"/>
      <c r="E4300"/>
      <c r="F4300"/>
      <c r="G4300"/>
      <c r="H4300"/>
      <c r="R4300"/>
      <c r="S4300"/>
      <c r="T4300"/>
      <c r="U4300"/>
      <c r="V4300"/>
      <c r="W4300"/>
      <c r="X4300"/>
      <c r="Y4300"/>
    </row>
    <row r="4301" spans="2:25">
      <c r="B4301"/>
      <c r="C4301"/>
      <c r="D4301"/>
      <c r="E4301"/>
      <c r="F4301"/>
      <c r="G4301"/>
      <c r="H4301"/>
      <c r="R4301"/>
      <c r="S4301"/>
      <c r="T4301"/>
      <c r="U4301"/>
      <c r="V4301"/>
      <c r="W4301"/>
      <c r="X4301"/>
      <c r="Y4301"/>
    </row>
    <row r="4302" spans="2:25">
      <c r="B4302"/>
      <c r="C4302"/>
      <c r="D4302"/>
      <c r="E4302"/>
      <c r="F4302"/>
      <c r="G4302"/>
      <c r="H4302"/>
      <c r="R4302"/>
      <c r="S4302"/>
      <c r="T4302"/>
      <c r="U4302"/>
      <c r="V4302"/>
      <c r="W4302"/>
      <c r="X4302"/>
      <c r="Y4302"/>
    </row>
    <row r="4303" spans="2:25">
      <c r="B4303"/>
      <c r="C4303"/>
      <c r="D4303"/>
      <c r="E4303"/>
      <c r="F4303"/>
      <c r="G4303"/>
      <c r="H4303"/>
      <c r="R4303"/>
      <c r="S4303"/>
      <c r="T4303"/>
      <c r="U4303"/>
      <c r="V4303"/>
      <c r="W4303"/>
      <c r="X4303"/>
      <c r="Y4303"/>
    </row>
    <row r="4304" spans="2:25">
      <c r="B4304"/>
      <c r="C4304"/>
      <c r="D4304"/>
      <c r="E4304"/>
      <c r="F4304"/>
      <c r="G4304"/>
      <c r="H4304"/>
      <c r="R4304"/>
      <c r="S4304"/>
      <c r="T4304"/>
      <c r="U4304"/>
      <c r="V4304"/>
      <c r="W4304"/>
      <c r="X4304"/>
      <c r="Y4304"/>
    </row>
    <row r="4305" spans="2:25">
      <c r="B4305"/>
      <c r="C4305"/>
      <c r="D4305"/>
      <c r="E4305"/>
      <c r="F4305"/>
      <c r="G4305"/>
      <c r="H4305"/>
      <c r="R4305"/>
      <c r="S4305"/>
      <c r="T4305"/>
      <c r="U4305"/>
      <c r="V4305"/>
      <c r="W4305"/>
      <c r="X4305"/>
      <c r="Y4305"/>
    </row>
    <row r="4306" spans="2:25">
      <c r="B4306"/>
      <c r="C4306"/>
      <c r="D4306"/>
      <c r="E4306"/>
      <c r="F4306"/>
      <c r="G4306"/>
      <c r="H4306"/>
      <c r="R4306"/>
      <c r="S4306"/>
      <c r="T4306"/>
      <c r="U4306"/>
      <c r="V4306"/>
      <c r="W4306"/>
      <c r="X4306"/>
      <c r="Y4306"/>
    </row>
    <row r="4307" spans="2:25">
      <c r="B4307"/>
      <c r="C4307"/>
      <c r="D4307"/>
      <c r="E4307"/>
      <c r="F4307"/>
      <c r="G4307"/>
      <c r="H4307"/>
      <c r="R4307"/>
      <c r="S4307"/>
      <c r="T4307"/>
      <c r="U4307"/>
      <c r="V4307"/>
      <c r="W4307"/>
      <c r="X4307"/>
      <c r="Y4307"/>
    </row>
    <row r="4308" spans="2:25">
      <c r="B4308"/>
      <c r="C4308"/>
      <c r="D4308"/>
      <c r="E4308"/>
      <c r="F4308"/>
      <c r="G4308"/>
      <c r="H4308"/>
      <c r="R4308"/>
      <c r="S4308"/>
      <c r="T4308"/>
      <c r="U4308"/>
      <c r="V4308"/>
      <c r="W4308"/>
      <c r="X4308"/>
      <c r="Y4308"/>
    </row>
    <row r="4309" spans="2:25">
      <c r="B4309"/>
      <c r="C4309"/>
      <c r="D4309"/>
      <c r="E4309"/>
      <c r="F4309"/>
      <c r="G4309"/>
      <c r="H4309"/>
      <c r="R4309"/>
      <c r="S4309"/>
      <c r="T4309"/>
      <c r="U4309"/>
      <c r="V4309"/>
      <c r="W4309"/>
      <c r="X4309"/>
      <c r="Y4309"/>
    </row>
    <row r="4310" spans="2:25">
      <c r="B4310"/>
      <c r="C4310"/>
      <c r="D4310"/>
      <c r="E4310"/>
      <c r="F4310"/>
      <c r="G4310"/>
      <c r="H4310"/>
      <c r="R4310"/>
      <c r="S4310"/>
      <c r="T4310"/>
      <c r="U4310"/>
      <c r="V4310"/>
      <c r="W4310"/>
      <c r="X4310"/>
      <c r="Y4310"/>
    </row>
    <row r="4311" spans="2:25">
      <c r="B4311"/>
      <c r="C4311"/>
      <c r="D4311"/>
      <c r="E4311"/>
      <c r="F4311"/>
      <c r="G4311"/>
      <c r="H4311"/>
      <c r="R4311"/>
      <c r="S4311"/>
      <c r="T4311"/>
      <c r="U4311"/>
      <c r="V4311"/>
      <c r="W4311"/>
      <c r="X4311"/>
      <c r="Y4311"/>
    </row>
    <row r="4312" spans="2:25">
      <c r="B4312"/>
      <c r="C4312"/>
      <c r="D4312"/>
      <c r="E4312"/>
      <c r="F4312"/>
      <c r="G4312"/>
      <c r="H4312"/>
      <c r="R4312"/>
      <c r="S4312"/>
      <c r="T4312"/>
      <c r="U4312"/>
      <c r="V4312"/>
      <c r="W4312"/>
      <c r="X4312"/>
      <c r="Y4312"/>
    </row>
    <row r="4313" spans="2:25">
      <c r="B4313"/>
      <c r="C4313"/>
      <c r="D4313"/>
      <c r="E4313"/>
      <c r="F4313"/>
      <c r="G4313"/>
      <c r="H4313"/>
      <c r="R4313"/>
      <c r="S4313"/>
      <c r="T4313"/>
      <c r="U4313"/>
      <c r="V4313"/>
      <c r="W4313"/>
      <c r="X4313"/>
      <c r="Y4313"/>
    </row>
    <row r="4314" spans="2:25">
      <c r="B4314"/>
      <c r="C4314"/>
      <c r="D4314"/>
      <c r="E4314"/>
      <c r="F4314"/>
      <c r="G4314"/>
      <c r="H4314"/>
      <c r="R4314"/>
      <c r="S4314"/>
      <c r="T4314"/>
      <c r="U4314"/>
      <c r="V4314"/>
      <c r="W4314"/>
      <c r="X4314"/>
      <c r="Y4314"/>
    </row>
    <row r="4315" spans="2:25">
      <c r="B4315"/>
      <c r="C4315"/>
      <c r="D4315"/>
      <c r="E4315"/>
      <c r="F4315"/>
      <c r="G4315"/>
      <c r="H4315"/>
      <c r="R4315"/>
      <c r="S4315"/>
      <c r="T4315"/>
      <c r="U4315"/>
      <c r="V4315"/>
      <c r="W4315"/>
      <c r="X4315"/>
      <c r="Y4315"/>
    </row>
    <row r="4316" spans="2:25">
      <c r="B4316"/>
      <c r="C4316"/>
      <c r="D4316"/>
      <c r="E4316"/>
      <c r="F4316"/>
      <c r="G4316"/>
      <c r="H4316"/>
      <c r="R4316"/>
      <c r="S4316"/>
      <c r="T4316"/>
      <c r="U4316"/>
      <c r="V4316"/>
      <c r="W4316"/>
      <c r="X4316"/>
      <c r="Y4316"/>
    </row>
    <row r="4317" spans="2:25">
      <c r="B4317"/>
      <c r="C4317"/>
      <c r="D4317"/>
      <c r="E4317"/>
      <c r="F4317"/>
      <c r="G4317"/>
      <c r="H4317"/>
      <c r="R4317"/>
      <c r="S4317"/>
      <c r="T4317"/>
      <c r="U4317"/>
      <c r="V4317"/>
      <c r="W4317"/>
      <c r="X4317"/>
      <c r="Y4317"/>
    </row>
    <row r="4318" spans="2:25">
      <c r="B4318"/>
      <c r="C4318"/>
      <c r="D4318"/>
      <c r="E4318"/>
      <c r="F4318"/>
      <c r="G4318"/>
      <c r="H4318"/>
      <c r="R4318"/>
      <c r="S4318"/>
      <c r="T4318"/>
      <c r="U4318"/>
      <c r="V4318"/>
      <c r="W4318"/>
      <c r="X4318"/>
      <c r="Y4318"/>
    </row>
    <row r="4319" spans="2:25">
      <c r="B4319"/>
      <c r="C4319"/>
      <c r="D4319"/>
      <c r="E4319"/>
      <c r="F4319"/>
      <c r="G4319"/>
      <c r="H4319"/>
      <c r="R4319"/>
      <c r="S4319"/>
      <c r="T4319"/>
      <c r="U4319"/>
      <c r="V4319"/>
      <c r="W4319"/>
      <c r="X4319"/>
      <c r="Y4319"/>
    </row>
    <row r="4320" spans="2:25">
      <c r="B4320"/>
      <c r="C4320"/>
      <c r="D4320"/>
      <c r="E4320"/>
      <c r="F4320"/>
      <c r="G4320"/>
      <c r="H4320"/>
      <c r="R4320"/>
      <c r="S4320"/>
      <c r="T4320"/>
      <c r="U4320"/>
      <c r="V4320"/>
      <c r="W4320"/>
      <c r="X4320"/>
      <c r="Y4320"/>
    </row>
    <row r="4321" spans="2:25">
      <c r="B4321"/>
      <c r="C4321"/>
      <c r="D4321"/>
      <c r="E4321"/>
      <c r="F4321"/>
      <c r="G4321"/>
      <c r="H4321"/>
      <c r="R4321"/>
      <c r="S4321"/>
      <c r="T4321"/>
      <c r="U4321"/>
      <c r="V4321"/>
      <c r="W4321"/>
      <c r="X4321"/>
      <c r="Y4321"/>
    </row>
    <row r="4322" spans="2:25">
      <c r="B4322"/>
      <c r="C4322"/>
      <c r="D4322"/>
      <c r="E4322"/>
      <c r="F4322"/>
      <c r="G4322"/>
      <c r="H4322"/>
      <c r="R4322"/>
      <c r="S4322"/>
      <c r="T4322"/>
      <c r="U4322"/>
      <c r="V4322"/>
      <c r="W4322"/>
      <c r="X4322"/>
      <c r="Y4322"/>
    </row>
    <row r="4323" spans="2:25">
      <c r="B4323"/>
      <c r="C4323"/>
      <c r="D4323"/>
      <c r="E4323"/>
      <c r="F4323"/>
      <c r="G4323"/>
      <c r="H4323"/>
      <c r="R4323"/>
      <c r="S4323"/>
      <c r="T4323"/>
      <c r="U4323"/>
      <c r="V4323"/>
      <c r="W4323"/>
      <c r="X4323"/>
      <c r="Y4323"/>
    </row>
    <row r="4324" spans="2:25">
      <c r="B4324"/>
      <c r="C4324"/>
      <c r="D4324"/>
      <c r="E4324"/>
      <c r="F4324"/>
      <c r="G4324"/>
      <c r="H4324"/>
      <c r="R4324"/>
      <c r="S4324"/>
      <c r="T4324"/>
      <c r="U4324"/>
      <c r="V4324"/>
      <c r="W4324"/>
      <c r="X4324"/>
      <c r="Y4324"/>
    </row>
    <row r="4325" spans="2:25">
      <c r="B4325"/>
      <c r="C4325"/>
      <c r="D4325"/>
      <c r="E4325"/>
      <c r="F4325"/>
      <c r="G4325"/>
      <c r="H4325"/>
      <c r="R4325"/>
      <c r="S4325"/>
      <c r="T4325"/>
      <c r="U4325"/>
      <c r="V4325"/>
      <c r="W4325"/>
      <c r="X4325"/>
      <c r="Y4325"/>
    </row>
    <row r="4326" spans="2:25">
      <c r="B4326"/>
      <c r="C4326"/>
      <c r="D4326"/>
      <c r="E4326"/>
      <c r="F4326"/>
      <c r="G4326"/>
      <c r="H4326"/>
      <c r="R4326"/>
      <c r="S4326"/>
      <c r="T4326"/>
      <c r="U4326"/>
      <c r="V4326"/>
      <c r="W4326"/>
      <c r="X4326"/>
      <c r="Y4326"/>
    </row>
    <row r="4327" spans="2:25">
      <c r="B4327"/>
      <c r="C4327"/>
      <c r="D4327"/>
      <c r="E4327"/>
      <c r="F4327"/>
      <c r="G4327"/>
      <c r="H4327"/>
      <c r="R4327"/>
      <c r="S4327"/>
      <c r="T4327"/>
      <c r="U4327"/>
      <c r="V4327"/>
      <c r="W4327"/>
      <c r="X4327"/>
      <c r="Y4327"/>
    </row>
    <row r="4328" spans="2:25">
      <c r="B4328"/>
      <c r="C4328"/>
      <c r="D4328"/>
      <c r="E4328"/>
      <c r="F4328"/>
      <c r="G4328"/>
      <c r="H4328"/>
      <c r="R4328"/>
      <c r="S4328"/>
      <c r="T4328"/>
      <c r="U4328"/>
      <c r="V4328"/>
      <c r="W4328"/>
      <c r="X4328"/>
      <c r="Y4328"/>
    </row>
    <row r="4329" spans="2:25">
      <c r="B4329"/>
      <c r="C4329"/>
      <c r="D4329"/>
      <c r="E4329"/>
      <c r="F4329"/>
      <c r="G4329"/>
      <c r="H4329"/>
      <c r="R4329"/>
      <c r="S4329"/>
      <c r="T4329"/>
      <c r="U4329"/>
      <c r="V4329"/>
      <c r="W4329"/>
      <c r="X4329"/>
      <c r="Y4329"/>
    </row>
    <row r="4330" spans="2:25">
      <c r="B4330"/>
      <c r="C4330"/>
      <c r="D4330"/>
      <c r="E4330"/>
      <c r="F4330"/>
      <c r="G4330"/>
      <c r="H4330"/>
      <c r="R4330"/>
      <c r="S4330"/>
      <c r="T4330"/>
      <c r="U4330"/>
      <c r="V4330"/>
      <c r="W4330"/>
      <c r="X4330"/>
      <c r="Y4330"/>
    </row>
    <row r="4331" spans="2:25">
      <c r="B4331"/>
      <c r="C4331"/>
      <c r="D4331"/>
      <c r="E4331"/>
      <c r="F4331"/>
      <c r="G4331"/>
      <c r="H4331"/>
      <c r="R4331"/>
      <c r="S4331"/>
      <c r="T4331"/>
      <c r="U4331"/>
      <c r="V4331"/>
      <c r="W4331"/>
      <c r="X4331"/>
      <c r="Y4331"/>
    </row>
    <row r="4332" spans="2:25">
      <c r="B4332"/>
      <c r="C4332"/>
      <c r="D4332"/>
      <c r="E4332"/>
      <c r="F4332"/>
      <c r="G4332"/>
      <c r="H4332"/>
      <c r="R4332"/>
      <c r="S4332"/>
      <c r="T4332"/>
      <c r="U4332"/>
      <c r="V4332"/>
      <c r="W4332"/>
      <c r="X4332"/>
      <c r="Y4332"/>
    </row>
    <row r="4333" spans="2:25">
      <c r="B4333"/>
      <c r="C4333"/>
      <c r="D4333"/>
      <c r="E4333"/>
      <c r="F4333"/>
      <c r="G4333"/>
      <c r="H4333"/>
      <c r="R4333"/>
      <c r="S4333"/>
      <c r="T4333"/>
      <c r="U4333"/>
      <c r="V4333"/>
      <c r="W4333"/>
      <c r="X4333"/>
      <c r="Y4333"/>
    </row>
    <row r="4334" spans="2:25">
      <c r="B4334"/>
      <c r="C4334"/>
      <c r="D4334"/>
      <c r="E4334"/>
      <c r="F4334"/>
      <c r="G4334"/>
      <c r="H4334"/>
      <c r="R4334"/>
      <c r="S4334"/>
      <c r="T4334"/>
      <c r="U4334"/>
      <c r="V4334"/>
      <c r="W4334"/>
      <c r="X4334"/>
      <c r="Y4334"/>
    </row>
    <row r="4335" spans="2:25">
      <c r="B4335"/>
      <c r="C4335"/>
      <c r="D4335"/>
      <c r="E4335"/>
      <c r="F4335"/>
      <c r="G4335"/>
      <c r="H4335"/>
      <c r="R4335"/>
      <c r="S4335"/>
      <c r="T4335"/>
      <c r="U4335"/>
      <c r="V4335"/>
      <c r="W4335"/>
      <c r="X4335"/>
      <c r="Y4335"/>
    </row>
    <row r="4336" spans="2:25">
      <c r="B4336"/>
      <c r="C4336"/>
      <c r="D4336"/>
      <c r="E4336"/>
      <c r="F4336"/>
      <c r="G4336"/>
      <c r="H4336"/>
      <c r="R4336"/>
      <c r="S4336"/>
      <c r="T4336"/>
      <c r="U4336"/>
      <c r="V4336"/>
      <c r="W4336"/>
      <c r="X4336"/>
      <c r="Y4336"/>
    </row>
    <row r="4337" spans="2:25">
      <c r="B4337"/>
      <c r="C4337"/>
      <c r="D4337"/>
      <c r="E4337"/>
      <c r="F4337"/>
      <c r="G4337"/>
      <c r="H4337"/>
      <c r="R4337"/>
      <c r="S4337"/>
      <c r="T4337"/>
      <c r="U4337"/>
      <c r="V4337"/>
      <c r="W4337"/>
      <c r="X4337"/>
      <c r="Y4337"/>
    </row>
    <row r="4338" spans="2:25">
      <c r="B4338"/>
      <c r="C4338"/>
      <c r="D4338"/>
      <c r="E4338"/>
      <c r="F4338"/>
      <c r="G4338"/>
      <c r="H4338"/>
      <c r="R4338"/>
      <c r="S4338"/>
      <c r="T4338"/>
      <c r="U4338"/>
      <c r="V4338"/>
      <c r="W4338"/>
      <c r="X4338"/>
      <c r="Y4338"/>
    </row>
    <row r="4339" spans="2:25">
      <c r="B4339"/>
      <c r="C4339"/>
      <c r="D4339"/>
      <c r="E4339"/>
      <c r="F4339"/>
      <c r="G4339"/>
      <c r="H4339"/>
      <c r="R4339"/>
      <c r="S4339"/>
      <c r="T4339"/>
      <c r="U4339"/>
      <c r="V4339"/>
      <c r="W4339"/>
      <c r="X4339"/>
      <c r="Y4339"/>
    </row>
    <row r="4340" spans="2:25">
      <c r="B4340"/>
      <c r="C4340"/>
      <c r="D4340"/>
      <c r="E4340"/>
      <c r="F4340"/>
      <c r="G4340"/>
      <c r="H4340"/>
      <c r="R4340"/>
      <c r="S4340"/>
      <c r="T4340"/>
      <c r="U4340"/>
      <c r="V4340"/>
      <c r="W4340"/>
      <c r="X4340"/>
      <c r="Y4340"/>
    </row>
    <row r="4341" spans="2:25">
      <c r="B4341"/>
      <c r="C4341"/>
      <c r="D4341"/>
      <c r="E4341"/>
      <c r="F4341"/>
      <c r="G4341"/>
      <c r="H4341"/>
      <c r="R4341"/>
      <c r="S4341"/>
      <c r="T4341"/>
      <c r="U4341"/>
      <c r="V4341"/>
      <c r="W4341"/>
      <c r="X4341"/>
      <c r="Y4341"/>
    </row>
    <row r="4342" spans="2:25">
      <c r="B4342"/>
      <c r="C4342"/>
      <c r="D4342"/>
      <c r="E4342"/>
      <c r="F4342"/>
      <c r="G4342"/>
      <c r="H4342"/>
      <c r="R4342"/>
      <c r="S4342"/>
      <c r="T4342"/>
      <c r="U4342"/>
      <c r="V4342"/>
      <c r="W4342"/>
      <c r="X4342"/>
      <c r="Y4342"/>
    </row>
    <row r="4343" spans="2:25">
      <c r="B4343"/>
      <c r="C4343"/>
      <c r="D4343"/>
      <c r="E4343"/>
      <c r="F4343"/>
      <c r="G4343"/>
      <c r="H4343"/>
      <c r="R4343"/>
      <c r="S4343"/>
      <c r="T4343"/>
      <c r="U4343"/>
      <c r="V4343"/>
      <c r="W4343"/>
      <c r="X4343"/>
      <c r="Y4343"/>
    </row>
    <row r="4344" spans="2:25">
      <c r="B4344"/>
      <c r="C4344"/>
      <c r="D4344"/>
      <c r="E4344"/>
      <c r="F4344"/>
      <c r="G4344"/>
      <c r="H4344"/>
      <c r="R4344"/>
      <c r="S4344"/>
      <c r="T4344"/>
      <c r="U4344"/>
      <c r="V4344"/>
      <c r="W4344"/>
      <c r="X4344"/>
      <c r="Y4344"/>
    </row>
    <row r="4345" spans="2:25">
      <c r="B4345"/>
      <c r="C4345"/>
      <c r="D4345"/>
      <c r="E4345"/>
      <c r="F4345"/>
      <c r="G4345"/>
      <c r="H4345"/>
      <c r="R4345"/>
      <c r="S4345"/>
      <c r="T4345"/>
      <c r="U4345"/>
      <c r="V4345"/>
      <c r="W4345"/>
      <c r="X4345"/>
      <c r="Y4345"/>
    </row>
    <row r="4346" spans="2:25">
      <c r="B4346"/>
      <c r="C4346"/>
      <c r="D4346"/>
      <c r="E4346"/>
      <c r="F4346"/>
      <c r="G4346"/>
      <c r="H4346"/>
      <c r="R4346"/>
      <c r="S4346"/>
      <c r="T4346"/>
      <c r="U4346"/>
      <c r="V4346"/>
      <c r="W4346"/>
      <c r="X4346"/>
      <c r="Y4346"/>
    </row>
    <row r="4347" spans="2:25">
      <c r="B4347"/>
      <c r="C4347"/>
      <c r="D4347"/>
      <c r="E4347"/>
      <c r="F4347"/>
      <c r="G4347"/>
      <c r="H4347"/>
      <c r="R4347"/>
      <c r="S4347"/>
      <c r="T4347"/>
      <c r="U4347"/>
      <c r="V4347"/>
      <c r="W4347"/>
      <c r="X4347"/>
      <c r="Y4347"/>
    </row>
    <row r="4348" spans="2:25">
      <c r="B4348"/>
      <c r="C4348"/>
      <c r="D4348"/>
      <c r="E4348"/>
      <c r="F4348"/>
      <c r="G4348"/>
      <c r="H4348"/>
      <c r="R4348"/>
      <c r="S4348"/>
      <c r="T4348"/>
      <c r="U4348"/>
      <c r="V4348"/>
      <c r="W4348"/>
      <c r="X4348"/>
      <c r="Y4348"/>
    </row>
    <row r="4349" spans="2:25">
      <c r="B4349"/>
      <c r="C4349"/>
      <c r="D4349"/>
      <c r="E4349"/>
      <c r="F4349"/>
      <c r="G4349"/>
      <c r="H4349"/>
      <c r="R4349"/>
      <c r="S4349"/>
      <c r="T4349"/>
      <c r="U4349"/>
      <c r="V4349"/>
      <c r="W4349"/>
      <c r="X4349"/>
      <c r="Y4349"/>
    </row>
    <row r="4350" spans="2:25">
      <c r="B4350"/>
      <c r="C4350"/>
      <c r="D4350"/>
      <c r="E4350"/>
      <c r="F4350"/>
      <c r="G4350"/>
      <c r="H4350"/>
      <c r="R4350"/>
      <c r="S4350"/>
      <c r="T4350"/>
      <c r="U4350"/>
      <c r="V4350"/>
      <c r="W4350"/>
      <c r="X4350"/>
      <c r="Y4350"/>
    </row>
    <row r="4351" spans="2:25">
      <c r="B4351"/>
      <c r="C4351"/>
      <c r="D4351"/>
      <c r="E4351"/>
      <c r="F4351"/>
      <c r="G4351"/>
      <c r="H4351"/>
      <c r="R4351"/>
      <c r="S4351"/>
      <c r="T4351"/>
      <c r="U4351"/>
      <c r="V4351"/>
      <c r="W4351"/>
      <c r="X4351"/>
      <c r="Y4351"/>
    </row>
    <row r="4352" spans="2:25">
      <c r="B4352"/>
      <c r="C4352"/>
      <c r="D4352"/>
      <c r="E4352"/>
      <c r="F4352"/>
      <c r="G4352"/>
      <c r="H4352"/>
      <c r="R4352"/>
      <c r="S4352"/>
      <c r="T4352"/>
      <c r="U4352"/>
      <c r="V4352"/>
      <c r="W4352"/>
      <c r="X4352"/>
      <c r="Y4352"/>
    </row>
    <row r="4353" spans="2:25">
      <c r="B4353"/>
      <c r="C4353"/>
      <c r="D4353"/>
      <c r="E4353"/>
      <c r="F4353"/>
      <c r="G4353"/>
      <c r="H4353"/>
      <c r="R4353"/>
      <c r="S4353"/>
      <c r="T4353"/>
      <c r="U4353"/>
      <c r="V4353"/>
      <c r="W4353"/>
      <c r="X4353"/>
      <c r="Y4353"/>
    </row>
    <row r="4354" spans="2:25">
      <c r="B4354"/>
      <c r="C4354"/>
      <c r="D4354"/>
      <c r="E4354"/>
      <c r="F4354"/>
      <c r="G4354"/>
      <c r="H4354"/>
      <c r="R4354"/>
      <c r="S4354"/>
      <c r="T4354"/>
      <c r="U4354"/>
      <c r="V4354"/>
      <c r="W4354"/>
      <c r="X4354"/>
      <c r="Y4354"/>
    </row>
    <row r="4355" spans="2:25">
      <c r="B4355"/>
      <c r="C4355"/>
      <c r="D4355"/>
      <c r="E4355"/>
      <c r="F4355"/>
      <c r="G4355"/>
      <c r="H4355"/>
      <c r="R4355"/>
      <c r="S4355"/>
      <c r="T4355"/>
      <c r="U4355"/>
      <c r="V4355"/>
      <c r="W4355"/>
      <c r="X4355"/>
      <c r="Y4355"/>
    </row>
    <row r="4356" spans="2:25">
      <c r="B4356"/>
      <c r="C4356"/>
      <c r="D4356"/>
      <c r="E4356"/>
      <c r="F4356"/>
      <c r="G4356"/>
      <c r="H4356"/>
      <c r="R4356"/>
      <c r="S4356"/>
      <c r="T4356"/>
      <c r="U4356"/>
      <c r="V4356"/>
      <c r="W4356"/>
      <c r="X4356"/>
      <c r="Y4356"/>
    </row>
    <row r="4357" spans="2:25">
      <c r="B4357"/>
      <c r="C4357"/>
      <c r="D4357"/>
      <c r="E4357"/>
      <c r="F4357"/>
      <c r="G4357"/>
      <c r="H4357"/>
      <c r="R4357"/>
      <c r="S4357"/>
      <c r="T4357"/>
      <c r="U4357"/>
      <c r="V4357"/>
      <c r="W4357"/>
      <c r="X4357"/>
      <c r="Y4357"/>
    </row>
    <row r="4358" spans="2:25">
      <c r="B4358"/>
      <c r="C4358"/>
      <c r="D4358"/>
      <c r="E4358"/>
      <c r="F4358"/>
      <c r="G4358"/>
      <c r="H4358"/>
      <c r="R4358"/>
      <c r="S4358"/>
      <c r="T4358"/>
      <c r="U4358"/>
      <c r="V4358"/>
      <c r="W4358"/>
      <c r="X4358"/>
      <c r="Y4358"/>
    </row>
    <row r="4359" spans="2:25">
      <c r="B4359"/>
      <c r="C4359"/>
      <c r="D4359"/>
      <c r="E4359"/>
      <c r="F4359"/>
      <c r="G4359"/>
      <c r="H4359"/>
      <c r="R4359"/>
      <c r="S4359"/>
      <c r="T4359"/>
      <c r="U4359"/>
      <c r="V4359"/>
      <c r="W4359"/>
      <c r="X4359"/>
      <c r="Y4359"/>
    </row>
    <row r="4360" spans="2:25">
      <c r="B4360"/>
      <c r="C4360"/>
      <c r="D4360"/>
      <c r="E4360"/>
      <c r="F4360"/>
      <c r="G4360"/>
      <c r="H4360"/>
      <c r="R4360"/>
      <c r="S4360"/>
      <c r="T4360"/>
      <c r="U4360"/>
      <c r="V4360"/>
      <c r="W4360"/>
      <c r="X4360"/>
      <c r="Y4360"/>
    </row>
    <row r="4361" spans="2:25">
      <c r="B4361"/>
      <c r="C4361"/>
      <c r="D4361"/>
      <c r="E4361"/>
      <c r="F4361"/>
      <c r="G4361"/>
      <c r="H4361"/>
      <c r="R4361"/>
      <c r="S4361"/>
      <c r="T4361"/>
      <c r="U4361"/>
      <c r="V4361"/>
      <c r="W4361"/>
      <c r="X4361"/>
      <c r="Y4361"/>
    </row>
    <row r="4362" spans="2:25">
      <c r="B4362"/>
      <c r="C4362"/>
      <c r="D4362"/>
      <c r="E4362"/>
      <c r="F4362"/>
      <c r="G4362"/>
      <c r="H4362"/>
      <c r="R4362"/>
      <c r="S4362"/>
      <c r="T4362"/>
      <c r="U4362"/>
      <c r="V4362"/>
      <c r="W4362"/>
      <c r="X4362"/>
      <c r="Y4362"/>
    </row>
    <row r="4363" spans="2:25">
      <c r="B4363"/>
      <c r="C4363"/>
      <c r="D4363"/>
      <c r="E4363"/>
      <c r="F4363"/>
      <c r="G4363"/>
      <c r="H4363"/>
      <c r="R4363"/>
      <c r="S4363"/>
      <c r="T4363"/>
      <c r="U4363"/>
      <c r="V4363"/>
      <c r="W4363"/>
      <c r="X4363"/>
      <c r="Y4363"/>
    </row>
    <row r="4364" spans="2:25">
      <c r="B4364"/>
      <c r="C4364"/>
      <c r="D4364"/>
      <c r="E4364"/>
      <c r="F4364"/>
      <c r="G4364"/>
      <c r="H4364"/>
      <c r="R4364"/>
      <c r="S4364"/>
      <c r="T4364"/>
      <c r="U4364"/>
      <c r="V4364"/>
      <c r="W4364"/>
      <c r="X4364"/>
      <c r="Y4364"/>
    </row>
    <row r="4365" spans="2:25">
      <c r="B4365"/>
      <c r="C4365"/>
      <c r="D4365"/>
      <c r="E4365"/>
      <c r="F4365"/>
      <c r="G4365"/>
      <c r="H4365"/>
      <c r="R4365"/>
      <c r="S4365"/>
      <c r="T4365"/>
      <c r="U4365"/>
      <c r="V4365"/>
      <c r="W4365"/>
      <c r="X4365"/>
      <c r="Y4365"/>
    </row>
    <row r="4366" spans="2:25">
      <c r="B4366"/>
      <c r="C4366"/>
      <c r="D4366"/>
      <c r="E4366"/>
      <c r="F4366"/>
      <c r="G4366"/>
      <c r="H4366"/>
      <c r="R4366"/>
      <c r="S4366"/>
      <c r="T4366"/>
      <c r="U4366"/>
      <c r="V4366"/>
      <c r="W4366"/>
      <c r="X4366"/>
      <c r="Y4366"/>
    </row>
    <row r="4367" spans="2:25">
      <c r="B4367"/>
      <c r="C4367"/>
      <c r="D4367"/>
      <c r="E4367"/>
      <c r="F4367"/>
      <c r="G4367"/>
      <c r="H4367"/>
      <c r="R4367"/>
      <c r="S4367"/>
      <c r="T4367"/>
      <c r="U4367"/>
      <c r="V4367"/>
      <c r="W4367"/>
      <c r="X4367"/>
      <c r="Y4367"/>
    </row>
    <row r="4368" spans="2:25">
      <c r="B4368"/>
      <c r="C4368"/>
      <c r="D4368"/>
      <c r="E4368"/>
      <c r="F4368"/>
      <c r="G4368"/>
      <c r="H4368"/>
      <c r="R4368"/>
      <c r="S4368"/>
      <c r="T4368"/>
      <c r="U4368"/>
      <c r="V4368"/>
      <c r="W4368"/>
      <c r="X4368"/>
      <c r="Y4368"/>
    </row>
    <row r="4369" spans="2:25">
      <c r="B4369"/>
      <c r="C4369"/>
      <c r="D4369"/>
      <c r="E4369"/>
      <c r="F4369"/>
      <c r="G4369"/>
      <c r="H4369"/>
      <c r="R4369"/>
      <c r="S4369"/>
      <c r="T4369"/>
      <c r="U4369"/>
      <c r="V4369"/>
      <c r="W4369"/>
      <c r="X4369"/>
      <c r="Y4369"/>
    </row>
    <row r="4370" spans="2:25">
      <c r="B4370"/>
      <c r="C4370"/>
      <c r="D4370"/>
      <c r="E4370"/>
      <c r="F4370"/>
      <c r="G4370"/>
      <c r="H4370"/>
      <c r="R4370"/>
      <c r="S4370"/>
      <c r="T4370"/>
      <c r="U4370"/>
      <c r="V4370"/>
      <c r="W4370"/>
      <c r="X4370"/>
      <c r="Y4370"/>
    </row>
    <row r="4371" spans="2:25">
      <c r="B4371"/>
      <c r="C4371"/>
      <c r="D4371"/>
      <c r="E4371"/>
      <c r="F4371"/>
      <c r="G4371"/>
      <c r="H4371"/>
      <c r="R4371"/>
      <c r="S4371"/>
      <c r="T4371"/>
      <c r="U4371"/>
      <c r="V4371"/>
      <c r="W4371"/>
      <c r="X4371"/>
      <c r="Y4371"/>
    </row>
    <row r="4372" spans="2:25">
      <c r="B4372"/>
      <c r="C4372"/>
      <c r="D4372"/>
      <c r="E4372"/>
      <c r="F4372"/>
      <c r="G4372"/>
      <c r="H4372"/>
      <c r="R4372"/>
      <c r="S4372"/>
      <c r="T4372"/>
      <c r="U4372"/>
      <c r="V4372"/>
      <c r="W4372"/>
      <c r="X4372"/>
      <c r="Y4372"/>
    </row>
    <row r="4373" spans="2:25">
      <c r="B4373"/>
      <c r="C4373"/>
      <c r="D4373"/>
      <c r="E4373"/>
      <c r="F4373"/>
      <c r="G4373"/>
      <c r="H4373"/>
      <c r="R4373"/>
      <c r="S4373"/>
      <c r="T4373"/>
      <c r="U4373"/>
      <c r="V4373"/>
      <c r="W4373"/>
      <c r="X4373"/>
      <c r="Y4373"/>
    </row>
    <row r="4374" spans="2:25">
      <c r="B4374"/>
      <c r="C4374"/>
      <c r="D4374"/>
      <c r="E4374"/>
      <c r="F4374"/>
      <c r="G4374"/>
      <c r="H4374"/>
      <c r="R4374"/>
      <c r="S4374"/>
      <c r="T4374"/>
      <c r="U4374"/>
      <c r="V4374"/>
      <c r="W4374"/>
      <c r="X4374"/>
      <c r="Y4374"/>
    </row>
    <row r="4375" spans="2:25">
      <c r="B4375"/>
      <c r="C4375"/>
      <c r="D4375"/>
      <c r="E4375"/>
      <c r="F4375"/>
      <c r="G4375"/>
      <c r="H4375"/>
      <c r="R4375"/>
      <c r="S4375"/>
      <c r="T4375"/>
      <c r="U4375"/>
      <c r="V4375"/>
      <c r="W4375"/>
      <c r="X4375"/>
      <c r="Y4375"/>
    </row>
    <row r="4376" spans="2:25">
      <c r="B4376"/>
      <c r="C4376"/>
      <c r="D4376"/>
      <c r="E4376"/>
      <c r="F4376"/>
      <c r="G4376"/>
      <c r="H4376"/>
      <c r="R4376"/>
      <c r="S4376"/>
      <c r="T4376"/>
      <c r="U4376"/>
      <c r="V4376"/>
      <c r="W4376"/>
      <c r="X4376"/>
      <c r="Y4376"/>
    </row>
    <row r="4377" spans="2:25">
      <c r="B4377"/>
      <c r="C4377"/>
      <c r="D4377"/>
      <c r="E4377"/>
      <c r="F4377"/>
      <c r="G4377"/>
      <c r="H4377"/>
      <c r="R4377"/>
      <c r="S4377"/>
      <c r="T4377"/>
      <c r="U4377"/>
      <c r="V4377"/>
      <c r="W4377"/>
      <c r="X4377"/>
      <c r="Y4377"/>
    </row>
    <row r="4378" spans="2:25">
      <c r="B4378"/>
      <c r="C4378"/>
      <c r="D4378"/>
      <c r="E4378"/>
      <c r="F4378"/>
      <c r="G4378"/>
      <c r="H4378"/>
      <c r="R4378"/>
      <c r="S4378"/>
      <c r="T4378"/>
      <c r="U4378"/>
      <c r="V4378"/>
      <c r="W4378"/>
      <c r="X4378"/>
      <c r="Y4378"/>
    </row>
    <row r="4379" spans="2:25">
      <c r="B4379"/>
      <c r="C4379"/>
      <c r="D4379"/>
      <c r="E4379"/>
      <c r="F4379"/>
      <c r="G4379"/>
      <c r="H4379"/>
      <c r="R4379"/>
      <c r="S4379"/>
      <c r="T4379"/>
      <c r="U4379"/>
      <c r="V4379"/>
      <c r="W4379"/>
      <c r="X4379"/>
      <c r="Y4379"/>
    </row>
    <row r="4380" spans="2:25">
      <c r="B4380"/>
      <c r="C4380"/>
      <c r="D4380"/>
      <c r="E4380"/>
      <c r="F4380"/>
      <c r="G4380"/>
      <c r="H4380"/>
      <c r="R4380"/>
      <c r="S4380"/>
      <c r="T4380"/>
      <c r="U4380"/>
      <c r="V4380"/>
      <c r="W4380"/>
      <c r="X4380"/>
      <c r="Y4380"/>
    </row>
    <row r="4381" spans="2:25">
      <c r="B4381"/>
      <c r="C4381"/>
      <c r="D4381"/>
      <c r="E4381"/>
      <c r="F4381"/>
      <c r="G4381"/>
      <c r="H4381"/>
      <c r="R4381"/>
      <c r="S4381"/>
      <c r="T4381"/>
      <c r="U4381"/>
      <c r="V4381"/>
      <c r="W4381"/>
      <c r="X4381"/>
      <c r="Y4381"/>
    </row>
    <row r="4382" spans="2:25">
      <c r="B4382"/>
      <c r="C4382"/>
      <c r="D4382"/>
      <c r="E4382"/>
      <c r="F4382"/>
      <c r="G4382"/>
      <c r="H4382"/>
      <c r="R4382"/>
      <c r="S4382"/>
      <c r="T4382"/>
      <c r="U4382"/>
      <c r="V4382"/>
      <c r="W4382"/>
      <c r="X4382"/>
      <c r="Y4382"/>
    </row>
    <row r="4383" spans="2:25">
      <c r="B4383"/>
      <c r="C4383"/>
      <c r="D4383"/>
      <c r="E4383"/>
      <c r="F4383"/>
      <c r="G4383"/>
      <c r="H4383"/>
      <c r="R4383"/>
      <c r="S4383"/>
      <c r="T4383"/>
      <c r="U4383"/>
      <c r="V4383"/>
      <c r="W4383"/>
      <c r="X4383"/>
      <c r="Y4383"/>
    </row>
    <row r="4384" spans="2:25">
      <c r="B4384"/>
      <c r="C4384"/>
      <c r="D4384"/>
      <c r="E4384"/>
      <c r="F4384"/>
      <c r="G4384"/>
      <c r="H4384"/>
      <c r="R4384"/>
      <c r="S4384"/>
      <c r="T4384"/>
      <c r="U4384"/>
      <c r="V4384"/>
      <c r="W4384"/>
      <c r="X4384"/>
      <c r="Y4384"/>
    </row>
    <row r="4385" spans="2:25">
      <c r="B4385"/>
      <c r="C4385"/>
      <c r="D4385"/>
      <c r="E4385"/>
      <c r="F4385"/>
      <c r="G4385"/>
      <c r="H4385"/>
      <c r="R4385"/>
      <c r="S4385"/>
      <c r="T4385"/>
      <c r="U4385"/>
      <c r="V4385"/>
      <c r="W4385"/>
      <c r="X4385"/>
      <c r="Y4385"/>
    </row>
    <row r="4386" spans="2:25">
      <c r="B4386"/>
      <c r="C4386"/>
      <c r="D4386"/>
      <c r="E4386"/>
      <c r="F4386"/>
      <c r="G4386"/>
      <c r="H4386"/>
      <c r="R4386"/>
      <c r="S4386"/>
      <c r="T4386"/>
      <c r="U4386"/>
      <c r="V4386"/>
      <c r="W4386"/>
      <c r="X4386"/>
      <c r="Y4386"/>
    </row>
    <row r="4387" spans="2:25">
      <c r="B4387"/>
      <c r="C4387"/>
      <c r="D4387"/>
      <c r="E4387"/>
      <c r="F4387"/>
      <c r="G4387"/>
      <c r="H4387"/>
      <c r="R4387"/>
      <c r="S4387"/>
      <c r="T4387"/>
      <c r="U4387"/>
      <c r="V4387"/>
      <c r="W4387"/>
      <c r="X4387"/>
      <c r="Y4387"/>
    </row>
    <row r="4388" spans="2:25">
      <c r="B4388"/>
      <c r="C4388"/>
      <c r="D4388"/>
      <c r="E4388"/>
      <c r="F4388"/>
      <c r="G4388"/>
      <c r="H4388"/>
      <c r="R4388"/>
      <c r="S4388"/>
      <c r="T4388"/>
      <c r="U4388"/>
      <c r="V4388"/>
      <c r="W4388"/>
      <c r="X4388"/>
      <c r="Y4388"/>
    </row>
    <row r="4389" spans="2:25">
      <c r="B4389"/>
      <c r="C4389"/>
      <c r="D4389"/>
      <c r="E4389"/>
      <c r="F4389"/>
      <c r="G4389"/>
      <c r="H4389"/>
      <c r="R4389"/>
      <c r="S4389"/>
      <c r="T4389"/>
      <c r="U4389"/>
      <c r="V4389"/>
      <c r="W4389"/>
      <c r="X4389"/>
      <c r="Y4389"/>
    </row>
    <row r="4390" spans="2:25">
      <c r="B4390"/>
      <c r="C4390"/>
      <c r="D4390"/>
      <c r="E4390"/>
      <c r="F4390"/>
      <c r="G4390"/>
      <c r="H4390"/>
      <c r="R4390"/>
      <c r="S4390"/>
      <c r="T4390"/>
      <c r="U4390"/>
      <c r="V4390"/>
      <c r="W4390"/>
      <c r="X4390"/>
      <c r="Y4390"/>
    </row>
    <row r="4391" spans="2:25">
      <c r="B4391"/>
      <c r="C4391"/>
      <c r="D4391"/>
      <c r="E4391"/>
      <c r="F4391"/>
      <c r="G4391"/>
      <c r="H4391"/>
      <c r="R4391"/>
      <c r="S4391"/>
      <c r="T4391"/>
      <c r="U4391"/>
      <c r="V4391"/>
      <c r="W4391"/>
      <c r="X4391"/>
      <c r="Y4391"/>
    </row>
    <row r="4392" spans="2:25">
      <c r="B4392"/>
      <c r="C4392"/>
      <c r="D4392"/>
      <c r="E4392"/>
      <c r="F4392"/>
      <c r="G4392"/>
      <c r="H4392"/>
      <c r="R4392"/>
      <c r="S4392"/>
      <c r="T4392"/>
      <c r="U4392"/>
      <c r="V4392"/>
      <c r="W4392"/>
      <c r="X4392"/>
      <c r="Y4392"/>
    </row>
    <row r="4393" spans="2:25">
      <c r="B4393"/>
      <c r="C4393"/>
      <c r="D4393"/>
      <c r="E4393"/>
      <c r="F4393"/>
      <c r="G4393"/>
      <c r="H4393"/>
      <c r="R4393"/>
      <c r="S4393"/>
      <c r="T4393"/>
      <c r="U4393"/>
      <c r="V4393"/>
      <c r="W4393"/>
      <c r="X4393"/>
      <c r="Y4393"/>
    </row>
    <row r="4394" spans="2:25">
      <c r="B4394"/>
      <c r="C4394"/>
      <c r="D4394"/>
      <c r="E4394"/>
      <c r="F4394"/>
      <c r="G4394"/>
      <c r="H4394"/>
      <c r="R4394"/>
      <c r="S4394"/>
      <c r="T4394"/>
      <c r="U4394"/>
      <c r="V4394"/>
      <c r="W4394"/>
      <c r="X4394"/>
      <c r="Y4394"/>
    </row>
    <row r="4395" spans="2:25">
      <c r="B4395"/>
      <c r="C4395"/>
      <c r="D4395"/>
      <c r="E4395"/>
      <c r="F4395"/>
      <c r="G4395"/>
      <c r="H4395"/>
      <c r="R4395"/>
      <c r="S4395"/>
      <c r="T4395"/>
      <c r="U4395"/>
      <c r="V4395"/>
      <c r="W4395"/>
      <c r="X4395"/>
      <c r="Y4395"/>
    </row>
    <row r="4396" spans="2:25">
      <c r="B4396"/>
      <c r="C4396"/>
      <c r="D4396"/>
      <c r="E4396"/>
      <c r="F4396"/>
      <c r="G4396"/>
      <c r="H4396"/>
      <c r="R4396"/>
      <c r="S4396"/>
      <c r="T4396"/>
      <c r="U4396"/>
      <c r="V4396"/>
      <c r="W4396"/>
      <c r="X4396"/>
      <c r="Y4396"/>
    </row>
    <row r="4397" spans="2:25">
      <c r="B4397"/>
      <c r="C4397"/>
      <c r="D4397"/>
      <c r="E4397"/>
      <c r="F4397"/>
      <c r="G4397"/>
      <c r="H4397"/>
      <c r="R4397"/>
      <c r="S4397"/>
      <c r="T4397"/>
      <c r="U4397"/>
      <c r="V4397"/>
      <c r="W4397"/>
      <c r="X4397"/>
      <c r="Y4397"/>
    </row>
    <row r="4398" spans="2:25">
      <c r="B4398"/>
      <c r="C4398"/>
      <c r="D4398"/>
      <c r="E4398"/>
      <c r="F4398"/>
      <c r="G4398"/>
      <c r="H4398"/>
      <c r="R4398"/>
      <c r="S4398"/>
      <c r="T4398"/>
      <c r="U4398"/>
      <c r="V4398"/>
      <c r="W4398"/>
      <c r="X4398"/>
      <c r="Y4398"/>
    </row>
    <row r="4399" spans="2:25">
      <c r="B4399"/>
      <c r="C4399"/>
      <c r="D4399"/>
      <c r="E4399"/>
      <c r="F4399"/>
      <c r="G4399"/>
      <c r="H4399"/>
      <c r="R4399"/>
      <c r="S4399"/>
      <c r="T4399"/>
      <c r="U4399"/>
      <c r="V4399"/>
      <c r="W4399"/>
      <c r="X4399"/>
      <c r="Y4399"/>
    </row>
    <row r="4400" spans="2:25">
      <c r="B4400"/>
      <c r="C4400"/>
      <c r="D4400"/>
      <c r="E4400"/>
      <c r="F4400"/>
      <c r="G4400"/>
      <c r="H4400"/>
      <c r="R4400"/>
      <c r="S4400"/>
      <c r="T4400"/>
      <c r="U4400"/>
      <c r="V4400"/>
      <c r="W4400"/>
      <c r="X4400"/>
      <c r="Y4400"/>
    </row>
    <row r="4401" spans="2:25">
      <c r="B4401"/>
      <c r="C4401"/>
      <c r="D4401"/>
      <c r="E4401"/>
      <c r="F4401"/>
      <c r="G4401"/>
      <c r="H4401"/>
      <c r="R4401"/>
      <c r="S4401"/>
      <c r="T4401"/>
      <c r="U4401"/>
      <c r="V4401"/>
      <c r="W4401"/>
      <c r="X4401"/>
      <c r="Y4401"/>
    </row>
    <row r="4402" spans="2:25">
      <c r="B4402"/>
      <c r="C4402"/>
      <c r="D4402"/>
      <c r="E4402"/>
      <c r="F4402"/>
      <c r="G4402"/>
      <c r="H4402"/>
      <c r="R4402"/>
      <c r="S4402"/>
      <c r="T4402"/>
      <c r="U4402"/>
      <c r="V4402"/>
      <c r="W4402"/>
      <c r="X4402"/>
      <c r="Y4402"/>
    </row>
    <row r="4403" spans="2:25">
      <c r="B4403"/>
      <c r="C4403"/>
      <c r="D4403"/>
      <c r="E4403"/>
      <c r="F4403"/>
      <c r="G4403"/>
      <c r="H4403"/>
      <c r="R4403"/>
      <c r="S4403"/>
      <c r="T4403"/>
      <c r="U4403"/>
      <c r="V4403"/>
      <c r="W4403"/>
      <c r="X4403"/>
      <c r="Y4403"/>
    </row>
    <row r="4404" spans="2:25">
      <c r="B4404"/>
      <c r="C4404"/>
      <c r="D4404"/>
      <c r="E4404"/>
      <c r="F4404"/>
      <c r="G4404"/>
      <c r="H4404"/>
      <c r="R4404"/>
      <c r="S4404"/>
      <c r="T4404"/>
      <c r="U4404"/>
      <c r="V4404"/>
      <c r="W4404"/>
      <c r="X4404"/>
      <c r="Y4404"/>
    </row>
    <row r="4405" spans="2:25">
      <c r="B4405"/>
      <c r="C4405"/>
      <c r="D4405"/>
      <c r="E4405"/>
      <c r="F4405"/>
      <c r="G4405"/>
      <c r="H4405"/>
      <c r="R4405"/>
      <c r="S4405"/>
      <c r="T4405"/>
      <c r="U4405"/>
      <c r="V4405"/>
      <c r="W4405"/>
      <c r="X4405"/>
      <c r="Y4405"/>
    </row>
    <row r="4406" spans="2:25">
      <c r="B4406"/>
      <c r="C4406"/>
      <c r="D4406"/>
      <c r="E4406"/>
      <c r="F4406"/>
      <c r="G4406"/>
      <c r="H4406"/>
      <c r="R4406"/>
      <c r="S4406"/>
      <c r="T4406"/>
      <c r="U4406"/>
      <c r="V4406"/>
      <c r="W4406"/>
      <c r="X4406"/>
      <c r="Y4406"/>
    </row>
    <row r="4407" spans="2:25">
      <c r="B4407"/>
      <c r="C4407"/>
      <c r="D4407"/>
      <c r="E4407"/>
      <c r="F4407"/>
      <c r="G4407"/>
      <c r="H4407"/>
      <c r="R4407"/>
      <c r="S4407"/>
      <c r="T4407"/>
      <c r="U4407"/>
      <c r="V4407"/>
      <c r="W4407"/>
      <c r="X4407"/>
      <c r="Y4407"/>
    </row>
    <row r="4408" spans="2:25">
      <c r="B4408"/>
      <c r="C4408"/>
      <c r="D4408"/>
      <c r="E4408"/>
      <c r="F4408"/>
      <c r="G4408"/>
      <c r="H4408"/>
      <c r="R4408"/>
      <c r="S4408"/>
      <c r="T4408"/>
      <c r="U4408"/>
      <c r="V4408"/>
      <c r="W4408"/>
      <c r="X4408"/>
      <c r="Y4408"/>
    </row>
    <row r="4409" spans="2:25">
      <c r="B4409"/>
      <c r="C4409"/>
      <c r="D4409"/>
      <c r="E4409"/>
      <c r="F4409"/>
      <c r="G4409"/>
      <c r="H4409"/>
      <c r="R4409"/>
      <c r="S4409"/>
      <c r="T4409"/>
      <c r="U4409"/>
      <c r="V4409"/>
      <c r="W4409"/>
      <c r="X4409"/>
      <c r="Y4409"/>
    </row>
    <row r="4410" spans="2:25">
      <c r="B4410"/>
      <c r="C4410"/>
      <c r="D4410"/>
      <c r="E4410"/>
      <c r="F4410"/>
      <c r="G4410"/>
      <c r="H4410"/>
      <c r="R4410"/>
      <c r="S4410"/>
      <c r="T4410"/>
      <c r="U4410"/>
      <c r="V4410"/>
      <c r="W4410"/>
      <c r="X4410"/>
      <c r="Y4410"/>
    </row>
    <row r="4411" spans="2:25">
      <c r="B4411"/>
      <c r="C4411"/>
      <c r="D4411"/>
      <c r="E4411"/>
      <c r="F4411"/>
      <c r="G4411"/>
      <c r="H4411"/>
      <c r="R4411"/>
      <c r="S4411"/>
      <c r="T4411"/>
      <c r="U4411"/>
      <c r="V4411"/>
      <c r="W4411"/>
      <c r="X4411"/>
      <c r="Y4411"/>
    </row>
    <row r="4412" spans="2:25">
      <c r="B4412"/>
      <c r="C4412"/>
      <c r="D4412"/>
      <c r="E4412"/>
      <c r="F4412"/>
      <c r="G4412"/>
      <c r="H4412"/>
      <c r="R4412"/>
      <c r="S4412"/>
      <c r="T4412"/>
      <c r="U4412"/>
      <c r="V4412"/>
      <c r="W4412"/>
      <c r="X4412"/>
      <c r="Y4412"/>
    </row>
    <row r="4413" spans="2:25">
      <c r="B4413"/>
      <c r="C4413"/>
      <c r="D4413"/>
      <c r="E4413"/>
      <c r="F4413"/>
      <c r="G4413"/>
      <c r="H4413"/>
      <c r="R4413"/>
      <c r="S4413"/>
      <c r="T4413"/>
      <c r="U4413"/>
      <c r="V4413"/>
      <c r="W4413"/>
      <c r="X4413"/>
      <c r="Y4413"/>
    </row>
    <row r="4414" spans="2:25">
      <c r="B4414"/>
      <c r="C4414"/>
      <c r="D4414"/>
      <c r="E4414"/>
      <c r="F4414"/>
      <c r="G4414"/>
      <c r="H4414"/>
      <c r="R4414"/>
      <c r="S4414"/>
      <c r="T4414"/>
      <c r="U4414"/>
      <c r="V4414"/>
      <c r="W4414"/>
      <c r="X4414"/>
      <c r="Y4414"/>
    </row>
    <row r="4415" spans="2:25">
      <c r="B4415"/>
      <c r="C4415"/>
      <c r="D4415"/>
      <c r="E4415"/>
      <c r="F4415"/>
      <c r="G4415"/>
      <c r="H4415"/>
      <c r="R4415"/>
      <c r="S4415"/>
      <c r="T4415"/>
      <c r="U4415"/>
      <c r="V4415"/>
      <c r="W4415"/>
      <c r="X4415"/>
      <c r="Y4415"/>
    </row>
    <row r="4416" spans="2:25">
      <c r="B4416"/>
      <c r="C4416"/>
      <c r="D4416"/>
      <c r="E4416"/>
      <c r="F4416"/>
      <c r="G4416"/>
      <c r="H4416"/>
      <c r="R4416"/>
      <c r="S4416"/>
      <c r="T4416"/>
      <c r="U4416"/>
      <c r="V4416"/>
      <c r="W4416"/>
      <c r="X4416"/>
      <c r="Y4416"/>
    </row>
    <row r="4417" spans="2:25">
      <c r="B4417"/>
      <c r="C4417"/>
      <c r="D4417"/>
      <c r="E4417"/>
      <c r="F4417"/>
      <c r="G4417"/>
      <c r="H4417"/>
      <c r="R4417"/>
      <c r="S4417"/>
      <c r="T4417"/>
      <c r="U4417"/>
      <c r="V4417"/>
      <c r="W4417"/>
      <c r="X4417"/>
      <c r="Y4417"/>
    </row>
    <row r="4418" spans="2:25">
      <c r="B4418"/>
      <c r="C4418"/>
      <c r="D4418"/>
      <c r="E4418"/>
      <c r="F4418"/>
      <c r="G4418"/>
      <c r="H4418"/>
      <c r="R4418"/>
      <c r="S4418"/>
      <c r="T4418"/>
      <c r="U4418"/>
      <c r="V4418"/>
      <c r="W4418"/>
      <c r="X4418"/>
      <c r="Y4418"/>
    </row>
    <row r="4419" spans="2:25">
      <c r="B4419"/>
      <c r="C4419"/>
      <c r="D4419"/>
      <c r="E4419"/>
      <c r="F4419"/>
      <c r="G4419"/>
      <c r="H4419"/>
      <c r="R4419"/>
      <c r="S4419"/>
      <c r="T4419"/>
      <c r="U4419"/>
      <c r="V4419"/>
      <c r="W4419"/>
      <c r="X4419"/>
      <c r="Y4419"/>
    </row>
    <row r="4420" spans="2:25">
      <c r="B4420"/>
      <c r="C4420"/>
      <c r="D4420"/>
      <c r="E4420"/>
      <c r="F4420"/>
      <c r="G4420"/>
      <c r="H4420"/>
      <c r="R4420"/>
      <c r="S4420"/>
      <c r="T4420"/>
      <c r="U4420"/>
      <c r="V4420"/>
      <c r="W4420"/>
      <c r="X4420"/>
      <c r="Y4420"/>
    </row>
    <row r="4421" spans="2:25">
      <c r="B4421"/>
      <c r="C4421"/>
      <c r="D4421"/>
      <c r="E4421"/>
      <c r="F4421"/>
      <c r="G4421"/>
      <c r="H4421"/>
      <c r="R4421"/>
      <c r="S4421"/>
      <c r="T4421"/>
      <c r="U4421"/>
      <c r="V4421"/>
      <c r="W4421"/>
      <c r="X4421"/>
      <c r="Y4421"/>
    </row>
    <row r="4422" spans="2:25">
      <c r="B4422"/>
      <c r="C4422"/>
      <c r="D4422"/>
      <c r="E4422"/>
      <c r="F4422"/>
      <c r="G4422"/>
      <c r="H4422"/>
      <c r="R4422"/>
      <c r="S4422"/>
      <c r="T4422"/>
      <c r="U4422"/>
      <c r="V4422"/>
      <c r="W4422"/>
      <c r="X4422"/>
      <c r="Y4422"/>
    </row>
    <row r="4423" spans="2:25">
      <c r="B4423"/>
      <c r="C4423"/>
      <c r="D4423"/>
      <c r="E4423"/>
      <c r="F4423"/>
      <c r="G4423"/>
      <c r="H4423"/>
      <c r="R4423"/>
      <c r="S4423"/>
      <c r="T4423"/>
      <c r="U4423"/>
      <c r="V4423"/>
      <c r="W4423"/>
      <c r="X4423"/>
      <c r="Y4423"/>
    </row>
    <row r="4424" spans="2:25">
      <c r="B4424"/>
      <c r="C4424"/>
      <c r="D4424"/>
      <c r="E4424"/>
      <c r="F4424"/>
      <c r="G4424"/>
      <c r="H4424"/>
      <c r="R4424"/>
      <c r="S4424"/>
      <c r="T4424"/>
      <c r="U4424"/>
      <c r="V4424"/>
      <c r="W4424"/>
      <c r="X4424"/>
      <c r="Y4424"/>
    </row>
    <row r="4425" spans="2:25">
      <c r="B4425"/>
      <c r="C4425"/>
      <c r="D4425"/>
      <c r="E4425"/>
      <c r="F4425"/>
      <c r="G4425"/>
      <c r="H4425"/>
      <c r="R4425"/>
      <c r="S4425"/>
      <c r="T4425"/>
      <c r="U4425"/>
      <c r="V4425"/>
      <c r="W4425"/>
      <c r="X4425"/>
      <c r="Y4425"/>
    </row>
    <row r="4426" spans="2:25">
      <c r="B4426"/>
      <c r="C4426"/>
      <c r="D4426"/>
      <c r="E4426"/>
      <c r="F4426"/>
      <c r="G4426"/>
      <c r="H4426"/>
      <c r="R4426"/>
      <c r="S4426"/>
      <c r="T4426"/>
      <c r="U4426"/>
      <c r="V4426"/>
      <c r="W4426"/>
      <c r="X4426"/>
      <c r="Y4426"/>
    </row>
    <row r="4427" spans="2:25">
      <c r="B4427"/>
      <c r="C4427"/>
      <c r="D4427"/>
      <c r="E4427"/>
      <c r="F4427"/>
      <c r="G4427"/>
      <c r="H4427"/>
      <c r="R4427"/>
      <c r="S4427"/>
      <c r="T4427"/>
      <c r="U4427"/>
      <c r="V4427"/>
      <c r="W4427"/>
      <c r="X4427"/>
      <c r="Y4427"/>
    </row>
    <row r="4428" spans="2:25">
      <c r="B4428"/>
      <c r="C4428"/>
      <c r="D4428"/>
      <c r="E4428"/>
      <c r="F4428"/>
      <c r="G4428"/>
      <c r="H4428"/>
      <c r="R4428"/>
      <c r="S4428"/>
      <c r="T4428"/>
      <c r="U4428"/>
      <c r="V4428"/>
      <c r="W4428"/>
      <c r="X4428"/>
      <c r="Y4428"/>
    </row>
    <row r="4429" spans="2:25">
      <c r="B4429"/>
      <c r="C4429"/>
      <c r="D4429"/>
      <c r="E4429"/>
      <c r="F4429"/>
      <c r="G4429"/>
      <c r="H4429"/>
      <c r="R4429"/>
      <c r="S4429"/>
      <c r="T4429"/>
      <c r="U4429"/>
      <c r="V4429"/>
      <c r="W4429"/>
      <c r="X4429"/>
      <c r="Y4429"/>
    </row>
    <row r="4430" spans="2:25">
      <c r="B4430"/>
      <c r="C4430"/>
      <c r="D4430"/>
      <c r="E4430"/>
      <c r="F4430"/>
      <c r="G4430"/>
      <c r="H4430"/>
      <c r="R4430"/>
      <c r="S4430"/>
      <c r="T4430"/>
      <c r="U4430"/>
      <c r="V4430"/>
      <c r="W4430"/>
      <c r="X4430"/>
      <c r="Y4430"/>
    </row>
    <row r="4431" spans="2:25">
      <c r="B4431"/>
      <c r="C4431"/>
      <c r="D4431"/>
      <c r="E4431"/>
      <c r="F4431"/>
      <c r="G4431"/>
      <c r="H4431"/>
      <c r="R4431"/>
      <c r="S4431"/>
      <c r="T4431"/>
      <c r="U4431"/>
      <c r="V4431"/>
      <c r="W4431"/>
      <c r="X4431"/>
      <c r="Y4431"/>
    </row>
    <row r="4432" spans="2:25">
      <c r="B4432"/>
      <c r="C4432"/>
      <c r="D4432"/>
      <c r="E4432"/>
      <c r="F4432"/>
      <c r="G4432"/>
      <c r="H4432"/>
      <c r="R4432"/>
      <c r="S4432"/>
      <c r="T4432"/>
      <c r="U4432"/>
      <c r="V4432"/>
      <c r="W4432"/>
      <c r="X4432"/>
      <c r="Y4432"/>
    </row>
    <row r="4433" spans="2:25">
      <c r="B4433"/>
      <c r="C4433"/>
      <c r="D4433"/>
      <c r="E4433"/>
      <c r="F4433"/>
      <c r="G4433"/>
      <c r="H4433"/>
      <c r="R4433"/>
      <c r="S4433"/>
      <c r="T4433"/>
      <c r="U4433"/>
      <c r="V4433"/>
      <c r="W4433"/>
      <c r="X4433"/>
      <c r="Y4433"/>
    </row>
    <row r="4434" spans="2:25">
      <c r="B4434"/>
      <c r="C4434"/>
      <c r="D4434"/>
      <c r="E4434"/>
      <c r="F4434"/>
      <c r="G4434"/>
      <c r="H4434"/>
      <c r="R4434"/>
      <c r="S4434"/>
      <c r="T4434"/>
      <c r="U4434"/>
      <c r="V4434"/>
      <c r="W4434"/>
      <c r="X4434"/>
      <c r="Y4434"/>
    </row>
    <row r="4435" spans="2:25">
      <c r="B4435"/>
      <c r="C4435"/>
      <c r="D4435"/>
      <c r="E4435"/>
      <c r="F4435"/>
      <c r="G4435"/>
      <c r="H4435"/>
      <c r="R4435"/>
      <c r="S4435"/>
      <c r="T4435"/>
      <c r="U4435"/>
      <c r="V4435"/>
      <c r="W4435"/>
      <c r="X4435"/>
      <c r="Y4435"/>
    </row>
    <row r="4436" spans="2:25">
      <c r="B4436"/>
      <c r="C4436"/>
      <c r="D4436"/>
      <c r="E4436"/>
      <c r="F4436"/>
      <c r="G4436"/>
      <c r="H4436"/>
      <c r="R4436"/>
      <c r="S4436"/>
      <c r="T4436"/>
      <c r="U4436"/>
      <c r="V4436"/>
      <c r="W4436"/>
      <c r="X4436"/>
      <c r="Y4436"/>
    </row>
    <row r="4437" spans="2:25">
      <c r="B4437"/>
      <c r="C4437"/>
      <c r="D4437"/>
      <c r="E4437"/>
      <c r="F4437"/>
      <c r="G4437"/>
      <c r="H4437"/>
      <c r="R4437"/>
      <c r="S4437"/>
      <c r="T4437"/>
      <c r="U4437"/>
      <c r="V4437"/>
      <c r="W4437"/>
      <c r="X4437"/>
      <c r="Y4437"/>
    </row>
    <row r="4438" spans="2:25">
      <c r="B4438"/>
      <c r="C4438"/>
      <c r="D4438"/>
      <c r="E4438"/>
      <c r="F4438"/>
      <c r="G4438"/>
      <c r="H4438"/>
      <c r="R4438"/>
      <c r="S4438"/>
      <c r="T4438"/>
      <c r="U4438"/>
      <c r="V4438"/>
      <c r="W4438"/>
      <c r="X4438"/>
      <c r="Y4438"/>
    </row>
    <row r="4439" spans="2:25">
      <c r="B4439"/>
      <c r="C4439"/>
      <c r="D4439"/>
      <c r="E4439"/>
      <c r="F4439"/>
      <c r="G4439"/>
      <c r="H4439"/>
      <c r="R4439"/>
      <c r="S4439"/>
      <c r="T4439"/>
      <c r="U4439"/>
      <c r="V4439"/>
      <c r="W4439"/>
      <c r="X4439"/>
      <c r="Y4439"/>
    </row>
    <row r="4440" spans="2:25">
      <c r="B4440"/>
      <c r="C4440"/>
      <c r="D4440"/>
      <c r="E4440"/>
      <c r="F4440"/>
      <c r="G4440"/>
      <c r="H4440"/>
      <c r="R4440"/>
      <c r="S4440"/>
      <c r="T4440"/>
      <c r="U4440"/>
      <c r="V4440"/>
      <c r="W4440"/>
      <c r="X4440"/>
      <c r="Y4440"/>
    </row>
    <row r="4441" spans="2:25">
      <c r="B4441"/>
      <c r="C4441"/>
      <c r="D4441"/>
      <c r="E4441"/>
      <c r="F4441"/>
      <c r="G4441"/>
      <c r="H4441"/>
      <c r="R4441"/>
      <c r="S4441"/>
      <c r="T4441"/>
      <c r="U4441"/>
      <c r="V4441"/>
      <c r="W4441"/>
      <c r="X4441"/>
      <c r="Y4441"/>
    </row>
    <row r="4442" spans="2:25">
      <c r="B4442"/>
      <c r="C4442"/>
      <c r="D4442"/>
      <c r="E4442"/>
      <c r="F4442"/>
      <c r="G4442"/>
      <c r="H4442"/>
      <c r="R4442"/>
      <c r="S4442"/>
      <c r="T4442"/>
      <c r="U4442"/>
      <c r="V4442"/>
      <c r="W4442"/>
      <c r="X4442"/>
      <c r="Y4442"/>
    </row>
    <row r="4443" spans="2:25">
      <c r="B4443"/>
      <c r="C4443"/>
      <c r="D4443"/>
      <c r="E4443"/>
      <c r="F4443"/>
      <c r="G4443"/>
      <c r="H4443"/>
      <c r="R4443"/>
      <c r="S4443"/>
      <c r="T4443"/>
      <c r="U4443"/>
      <c r="V4443"/>
      <c r="W4443"/>
      <c r="X4443"/>
      <c r="Y4443"/>
    </row>
    <row r="4444" spans="2:25">
      <c r="B4444"/>
      <c r="C4444"/>
      <c r="D4444"/>
      <c r="E4444"/>
      <c r="F4444"/>
      <c r="G4444"/>
      <c r="H4444"/>
      <c r="R4444"/>
      <c r="S4444"/>
      <c r="T4444"/>
      <c r="U4444"/>
      <c r="V4444"/>
      <c r="W4444"/>
      <c r="X4444"/>
      <c r="Y4444"/>
    </row>
    <row r="4445" spans="2:25">
      <c r="B4445"/>
      <c r="C4445"/>
      <c r="D4445"/>
      <c r="E4445"/>
      <c r="F4445"/>
      <c r="G4445"/>
      <c r="H4445"/>
      <c r="R4445"/>
      <c r="S4445"/>
      <c r="T4445"/>
      <c r="U4445"/>
      <c r="V4445"/>
      <c r="W4445"/>
      <c r="X4445"/>
      <c r="Y4445"/>
    </row>
    <row r="4446" spans="2:25">
      <c r="B4446"/>
      <c r="C4446"/>
      <c r="D4446"/>
      <c r="E4446"/>
      <c r="F4446"/>
      <c r="G4446"/>
      <c r="H4446"/>
      <c r="R4446"/>
      <c r="S4446"/>
      <c r="T4446"/>
      <c r="U4446"/>
      <c r="V4446"/>
      <c r="W4446"/>
      <c r="X4446"/>
      <c r="Y4446"/>
    </row>
    <row r="4447" spans="2:25">
      <c r="B4447"/>
      <c r="C4447"/>
      <c r="D4447"/>
      <c r="E4447"/>
      <c r="F4447"/>
      <c r="G4447"/>
      <c r="H4447"/>
      <c r="R4447"/>
      <c r="S4447"/>
      <c r="T4447"/>
      <c r="U4447"/>
      <c r="V4447"/>
      <c r="W4447"/>
      <c r="X4447"/>
      <c r="Y4447"/>
    </row>
    <row r="4448" spans="2:25">
      <c r="B4448"/>
      <c r="C4448"/>
      <c r="D4448"/>
      <c r="E4448"/>
      <c r="F4448"/>
      <c r="G4448"/>
      <c r="H4448"/>
      <c r="R4448"/>
      <c r="S4448"/>
      <c r="T4448"/>
      <c r="U4448"/>
      <c r="V4448"/>
      <c r="W4448"/>
      <c r="X4448"/>
      <c r="Y4448"/>
    </row>
    <row r="4449" spans="2:25">
      <c r="B4449"/>
      <c r="C4449"/>
      <c r="D4449"/>
      <c r="E4449"/>
      <c r="F4449"/>
      <c r="G4449"/>
      <c r="H4449"/>
      <c r="R4449"/>
      <c r="S4449"/>
      <c r="T4449"/>
      <c r="U4449"/>
      <c r="V4449"/>
      <c r="W4449"/>
      <c r="X4449"/>
      <c r="Y4449"/>
    </row>
    <row r="4450" spans="2:25">
      <c r="B4450"/>
      <c r="C4450"/>
      <c r="D4450"/>
      <c r="E4450"/>
      <c r="F4450"/>
      <c r="G4450"/>
      <c r="H4450"/>
      <c r="R4450"/>
      <c r="S4450"/>
      <c r="T4450"/>
      <c r="U4450"/>
      <c r="V4450"/>
      <c r="W4450"/>
      <c r="X4450"/>
      <c r="Y4450"/>
    </row>
    <row r="4451" spans="2:25">
      <c r="B4451"/>
      <c r="C4451"/>
      <c r="D4451"/>
      <c r="E4451"/>
      <c r="F4451"/>
      <c r="G4451"/>
      <c r="H4451"/>
      <c r="R4451"/>
      <c r="S4451"/>
      <c r="T4451"/>
      <c r="U4451"/>
      <c r="V4451"/>
      <c r="W4451"/>
      <c r="X4451"/>
      <c r="Y4451"/>
    </row>
    <row r="4452" spans="2:25">
      <c r="B4452"/>
      <c r="C4452"/>
      <c r="D4452"/>
      <c r="E4452"/>
      <c r="F4452"/>
      <c r="G4452"/>
      <c r="H4452"/>
      <c r="R4452"/>
      <c r="S4452"/>
      <c r="T4452"/>
      <c r="U4452"/>
      <c r="V4452"/>
      <c r="W4452"/>
      <c r="X4452"/>
      <c r="Y4452"/>
    </row>
    <row r="4453" spans="2:25">
      <c r="B4453"/>
      <c r="C4453"/>
      <c r="D4453"/>
      <c r="E4453"/>
      <c r="F4453"/>
      <c r="G4453"/>
      <c r="H4453"/>
      <c r="R4453"/>
      <c r="S4453"/>
      <c r="T4453"/>
      <c r="U4453"/>
      <c r="V4453"/>
      <c r="W4453"/>
      <c r="X4453"/>
      <c r="Y4453"/>
    </row>
    <row r="4454" spans="2:25">
      <c r="B4454"/>
      <c r="C4454"/>
      <c r="D4454"/>
      <c r="E4454"/>
      <c r="F4454"/>
      <c r="G4454"/>
      <c r="H4454"/>
      <c r="R4454"/>
      <c r="S4454"/>
      <c r="T4454"/>
      <c r="U4454"/>
      <c r="V4454"/>
      <c r="W4454"/>
      <c r="X4454"/>
      <c r="Y4454"/>
    </row>
    <row r="4455" spans="2:25">
      <c r="B4455"/>
      <c r="C4455"/>
      <c r="D4455"/>
      <c r="E4455"/>
      <c r="F4455"/>
      <c r="G4455"/>
      <c r="H4455"/>
      <c r="R4455"/>
      <c r="S4455"/>
      <c r="T4455"/>
      <c r="U4455"/>
      <c r="V4455"/>
      <c r="W4455"/>
      <c r="X4455"/>
      <c r="Y4455"/>
    </row>
    <row r="4456" spans="2:25">
      <c r="B4456"/>
      <c r="C4456"/>
      <c r="D4456"/>
      <c r="E4456"/>
      <c r="F4456"/>
      <c r="G4456"/>
      <c r="H4456"/>
      <c r="R4456"/>
      <c r="S4456"/>
      <c r="T4456"/>
      <c r="U4456"/>
      <c r="V4456"/>
      <c r="W4456"/>
      <c r="X4456"/>
      <c r="Y4456"/>
    </row>
    <row r="4457" spans="2:25">
      <c r="B4457"/>
      <c r="C4457"/>
      <c r="D4457"/>
      <c r="E4457"/>
      <c r="F4457"/>
      <c r="G4457"/>
      <c r="H4457"/>
      <c r="R4457"/>
      <c r="S4457"/>
      <c r="T4457"/>
      <c r="U4457"/>
      <c r="V4457"/>
      <c r="W4457"/>
      <c r="X4457"/>
      <c r="Y4457"/>
    </row>
    <row r="4458" spans="2:25">
      <c r="B4458"/>
      <c r="C4458"/>
      <c r="D4458"/>
      <c r="E4458"/>
      <c r="F4458"/>
      <c r="G4458"/>
      <c r="H4458"/>
      <c r="R4458"/>
      <c r="S4458"/>
      <c r="T4458"/>
      <c r="U4458"/>
      <c r="V4458"/>
      <c r="W4458"/>
      <c r="X4458"/>
      <c r="Y4458"/>
    </row>
    <row r="4459" spans="2:25">
      <c r="B4459"/>
      <c r="C4459"/>
      <c r="D4459"/>
      <c r="E4459"/>
      <c r="F4459"/>
      <c r="G4459"/>
      <c r="H4459"/>
      <c r="R4459"/>
      <c r="S4459"/>
      <c r="T4459"/>
      <c r="U4459"/>
      <c r="V4459"/>
      <c r="W4459"/>
      <c r="X4459"/>
      <c r="Y4459"/>
    </row>
    <row r="4460" spans="2:25">
      <c r="B4460"/>
      <c r="C4460"/>
      <c r="D4460"/>
      <c r="E4460"/>
      <c r="F4460"/>
      <c r="G4460"/>
      <c r="H4460"/>
      <c r="R4460"/>
      <c r="S4460"/>
      <c r="T4460"/>
      <c r="U4460"/>
      <c r="V4460"/>
      <c r="W4460"/>
      <c r="X4460"/>
      <c r="Y4460"/>
    </row>
    <row r="4461" spans="2:25">
      <c r="B4461"/>
      <c r="C4461"/>
      <c r="D4461"/>
      <c r="E4461"/>
      <c r="F4461"/>
      <c r="G4461"/>
      <c r="H4461"/>
      <c r="R4461"/>
      <c r="S4461"/>
      <c r="T4461"/>
      <c r="U4461"/>
      <c r="V4461"/>
      <c r="W4461"/>
      <c r="X4461"/>
      <c r="Y4461"/>
    </row>
    <row r="4462" spans="2:25">
      <c r="B4462"/>
      <c r="C4462"/>
      <c r="D4462"/>
      <c r="E4462"/>
      <c r="F4462"/>
      <c r="G4462"/>
      <c r="H4462"/>
      <c r="R4462"/>
      <c r="S4462"/>
      <c r="T4462"/>
      <c r="U4462"/>
      <c r="V4462"/>
      <c r="W4462"/>
      <c r="X4462"/>
      <c r="Y4462"/>
    </row>
    <row r="4463" spans="2:25">
      <c r="B4463"/>
      <c r="C4463"/>
      <c r="D4463"/>
      <c r="E4463"/>
      <c r="F4463"/>
      <c r="G4463"/>
      <c r="H4463"/>
      <c r="R4463"/>
      <c r="S4463"/>
      <c r="T4463"/>
      <c r="U4463"/>
      <c r="V4463"/>
      <c r="W4463"/>
      <c r="X4463"/>
      <c r="Y4463"/>
    </row>
    <row r="4464" spans="2:25">
      <c r="B4464"/>
      <c r="C4464"/>
      <c r="D4464"/>
      <c r="E4464"/>
      <c r="F4464"/>
      <c r="G4464"/>
      <c r="H4464"/>
      <c r="R4464"/>
      <c r="S4464"/>
      <c r="T4464"/>
      <c r="U4464"/>
      <c r="V4464"/>
      <c r="W4464"/>
      <c r="X4464"/>
      <c r="Y4464"/>
    </row>
    <row r="4465" spans="2:25">
      <c r="B4465"/>
      <c r="C4465"/>
      <c r="D4465"/>
      <c r="E4465"/>
      <c r="F4465"/>
      <c r="G4465"/>
      <c r="H4465"/>
      <c r="R4465"/>
      <c r="S4465"/>
      <c r="T4465"/>
      <c r="U4465"/>
      <c r="V4465"/>
      <c r="W4465"/>
      <c r="X4465"/>
      <c r="Y4465"/>
    </row>
    <row r="4466" spans="2:25">
      <c r="B4466"/>
      <c r="C4466"/>
      <c r="D4466"/>
      <c r="E4466"/>
      <c r="F4466"/>
      <c r="G4466"/>
      <c r="H4466"/>
      <c r="R4466"/>
      <c r="S4466"/>
      <c r="T4466"/>
      <c r="U4466"/>
      <c r="V4466"/>
      <c r="W4466"/>
      <c r="X4466"/>
      <c r="Y4466"/>
    </row>
    <row r="4467" spans="2:25">
      <c r="B4467"/>
      <c r="C4467"/>
      <c r="D4467"/>
      <c r="E4467"/>
      <c r="F4467"/>
      <c r="G4467"/>
      <c r="H4467"/>
      <c r="R4467"/>
      <c r="S4467"/>
      <c r="T4467"/>
      <c r="U4467"/>
      <c r="V4467"/>
      <c r="W4467"/>
      <c r="X4467"/>
      <c r="Y4467"/>
    </row>
    <row r="4468" spans="2:25">
      <c r="B4468"/>
      <c r="C4468"/>
      <c r="D4468"/>
      <c r="E4468"/>
      <c r="F4468"/>
      <c r="G4468"/>
      <c r="H4468"/>
      <c r="R4468"/>
      <c r="S4468"/>
      <c r="T4468"/>
      <c r="U4468"/>
      <c r="V4468"/>
      <c r="W4468"/>
      <c r="X4468"/>
      <c r="Y4468"/>
    </row>
    <row r="4469" spans="2:25">
      <c r="B4469"/>
      <c r="C4469"/>
      <c r="D4469"/>
      <c r="E4469"/>
      <c r="F4469"/>
      <c r="G4469"/>
      <c r="H4469"/>
      <c r="R4469"/>
      <c r="S4469"/>
      <c r="T4469"/>
      <c r="U4469"/>
      <c r="V4469"/>
      <c r="W4469"/>
      <c r="X4469"/>
      <c r="Y4469"/>
    </row>
    <row r="4470" spans="2:25">
      <c r="B4470"/>
      <c r="C4470"/>
      <c r="D4470"/>
      <c r="E4470"/>
      <c r="F4470"/>
      <c r="G4470"/>
      <c r="H4470"/>
      <c r="R4470"/>
      <c r="S4470"/>
      <c r="T4470"/>
      <c r="U4470"/>
      <c r="V4470"/>
      <c r="W4470"/>
      <c r="X4470"/>
      <c r="Y4470"/>
    </row>
    <row r="4471" spans="2:25">
      <c r="B4471"/>
      <c r="C4471"/>
      <c r="D4471"/>
      <c r="E4471"/>
      <c r="F4471"/>
      <c r="G4471"/>
      <c r="H4471"/>
      <c r="R4471"/>
      <c r="S4471"/>
      <c r="T4471"/>
      <c r="U4471"/>
      <c r="V4471"/>
      <c r="W4471"/>
      <c r="X4471"/>
      <c r="Y4471"/>
    </row>
    <row r="4472" spans="2:25">
      <c r="B4472"/>
      <c r="C4472"/>
      <c r="D4472"/>
      <c r="E4472"/>
      <c r="F4472"/>
      <c r="G4472"/>
      <c r="H4472"/>
      <c r="R4472"/>
      <c r="S4472"/>
      <c r="T4472"/>
      <c r="U4472"/>
      <c r="V4472"/>
      <c r="W4472"/>
      <c r="X4472"/>
      <c r="Y4472"/>
    </row>
    <row r="4473" spans="2:25">
      <c r="B4473"/>
      <c r="C4473"/>
      <c r="D4473"/>
      <c r="E4473"/>
      <c r="F4473"/>
      <c r="G4473"/>
      <c r="H4473"/>
      <c r="R4473"/>
      <c r="S4473"/>
      <c r="T4473"/>
      <c r="U4473"/>
      <c r="V4473"/>
      <c r="W4473"/>
      <c r="X4473"/>
      <c r="Y4473"/>
    </row>
    <row r="4474" spans="2:25">
      <c r="B4474"/>
      <c r="C4474"/>
      <c r="D4474"/>
      <c r="E4474"/>
      <c r="F4474"/>
      <c r="G4474"/>
      <c r="H4474"/>
      <c r="R4474"/>
      <c r="S4474"/>
      <c r="T4474"/>
      <c r="U4474"/>
      <c r="V4474"/>
      <c r="W4474"/>
      <c r="X4474"/>
      <c r="Y4474"/>
    </row>
    <row r="4475" spans="2:25">
      <c r="B4475"/>
      <c r="C4475"/>
      <c r="D4475"/>
      <c r="E4475"/>
      <c r="F4475"/>
      <c r="G4475"/>
      <c r="H4475"/>
      <c r="R4475"/>
      <c r="S4475"/>
      <c r="T4475"/>
      <c r="U4475"/>
      <c r="V4475"/>
      <c r="W4475"/>
      <c r="X4475"/>
      <c r="Y4475"/>
    </row>
    <row r="4476" spans="2:25">
      <c r="B4476"/>
      <c r="C4476"/>
      <c r="D4476"/>
      <c r="E4476"/>
      <c r="F4476"/>
      <c r="G4476"/>
      <c r="H4476"/>
      <c r="R4476"/>
      <c r="S4476"/>
      <c r="T4476"/>
      <c r="U4476"/>
      <c r="V4476"/>
      <c r="W4476"/>
      <c r="X4476"/>
      <c r="Y4476"/>
    </row>
    <row r="4477" spans="2:25">
      <c r="B4477"/>
      <c r="C4477"/>
      <c r="D4477"/>
      <c r="E4477"/>
      <c r="F4477"/>
      <c r="G4477"/>
      <c r="H4477"/>
      <c r="R4477"/>
      <c r="S4477"/>
      <c r="T4477"/>
      <c r="U4477"/>
      <c r="V4477"/>
      <c r="W4477"/>
      <c r="X4477"/>
      <c r="Y4477"/>
    </row>
    <row r="4478" spans="2:25">
      <c r="B4478"/>
      <c r="C4478"/>
      <c r="D4478"/>
      <c r="E4478"/>
      <c r="F4478"/>
      <c r="G4478"/>
      <c r="H4478"/>
      <c r="R4478"/>
      <c r="S4478"/>
      <c r="T4478"/>
      <c r="U4478"/>
      <c r="V4478"/>
      <c r="W4478"/>
      <c r="X4478"/>
      <c r="Y4478"/>
    </row>
    <row r="4479" spans="2:25">
      <c r="B4479"/>
      <c r="C4479"/>
      <c r="D4479"/>
      <c r="E4479"/>
      <c r="F4479"/>
      <c r="G4479"/>
      <c r="H4479"/>
      <c r="R4479"/>
      <c r="S4479"/>
      <c r="T4479"/>
      <c r="U4479"/>
      <c r="V4479"/>
      <c r="W4479"/>
      <c r="X4479"/>
      <c r="Y4479"/>
    </row>
    <row r="4480" spans="2:25">
      <c r="B4480"/>
      <c r="C4480"/>
      <c r="D4480"/>
      <c r="E4480"/>
      <c r="F4480"/>
      <c r="G4480"/>
      <c r="H4480"/>
      <c r="R4480"/>
      <c r="S4480"/>
      <c r="T4480"/>
      <c r="U4480"/>
      <c r="V4480"/>
      <c r="W4480"/>
      <c r="X4480"/>
      <c r="Y4480"/>
    </row>
    <row r="4481" spans="2:25">
      <c r="B4481"/>
      <c r="C4481"/>
      <c r="D4481"/>
      <c r="E4481"/>
      <c r="F4481"/>
      <c r="G4481"/>
      <c r="H4481"/>
      <c r="R4481"/>
      <c r="S4481"/>
      <c r="T4481"/>
      <c r="U4481"/>
      <c r="V4481"/>
      <c r="W4481"/>
      <c r="X4481"/>
      <c r="Y4481"/>
    </row>
    <row r="4482" spans="2:25">
      <c r="B4482"/>
      <c r="C4482"/>
      <c r="D4482"/>
      <c r="E4482"/>
      <c r="F4482"/>
      <c r="G4482"/>
      <c r="H4482"/>
      <c r="R4482"/>
      <c r="S4482"/>
      <c r="T4482"/>
      <c r="U4482"/>
      <c r="V4482"/>
      <c r="W4482"/>
      <c r="X4482"/>
      <c r="Y4482"/>
    </row>
    <row r="4483" spans="2:25">
      <c r="B4483"/>
      <c r="C4483"/>
      <c r="D4483"/>
      <c r="E4483"/>
      <c r="F4483"/>
      <c r="G4483"/>
      <c r="H4483"/>
      <c r="R4483"/>
      <c r="S4483"/>
      <c r="T4483"/>
      <c r="U4483"/>
      <c r="V4483"/>
      <c r="W4483"/>
      <c r="X4483"/>
      <c r="Y4483"/>
    </row>
    <row r="4484" spans="2:25">
      <c r="B4484"/>
      <c r="C4484"/>
      <c r="D4484"/>
      <c r="E4484"/>
      <c r="F4484"/>
      <c r="G4484"/>
      <c r="H4484"/>
      <c r="R4484"/>
      <c r="S4484"/>
      <c r="T4484"/>
      <c r="U4484"/>
      <c r="V4484"/>
      <c r="W4484"/>
      <c r="X4484"/>
      <c r="Y4484"/>
    </row>
    <row r="4485" spans="2:25">
      <c r="B4485"/>
      <c r="C4485"/>
      <c r="D4485"/>
      <c r="E4485"/>
      <c r="F4485"/>
      <c r="G4485"/>
      <c r="H4485"/>
      <c r="R4485"/>
      <c r="S4485"/>
      <c r="T4485"/>
      <c r="U4485"/>
      <c r="V4485"/>
      <c r="W4485"/>
      <c r="X4485"/>
      <c r="Y4485"/>
    </row>
    <row r="4486" spans="2:25">
      <c r="B4486"/>
      <c r="C4486"/>
      <c r="D4486"/>
      <c r="E4486"/>
      <c r="F4486"/>
      <c r="G4486"/>
      <c r="H4486"/>
      <c r="R4486"/>
      <c r="S4486"/>
      <c r="T4486"/>
      <c r="U4486"/>
      <c r="V4486"/>
      <c r="W4486"/>
      <c r="X4486"/>
      <c r="Y4486"/>
    </row>
    <row r="4487" spans="2:25">
      <c r="B4487"/>
      <c r="C4487"/>
      <c r="D4487"/>
      <c r="E4487"/>
      <c r="F4487"/>
      <c r="G4487"/>
      <c r="H4487"/>
      <c r="R4487"/>
      <c r="S4487"/>
      <c r="T4487"/>
      <c r="U4487"/>
      <c r="V4487"/>
      <c r="W4487"/>
      <c r="X4487"/>
      <c r="Y4487"/>
    </row>
    <row r="4488" spans="2:25">
      <c r="B4488"/>
      <c r="C4488"/>
      <c r="D4488"/>
      <c r="E4488"/>
      <c r="F4488"/>
      <c r="G4488"/>
      <c r="H4488"/>
      <c r="R4488"/>
      <c r="S4488"/>
      <c r="T4488"/>
      <c r="U4488"/>
      <c r="V4488"/>
      <c r="W4488"/>
      <c r="X4488"/>
      <c r="Y4488"/>
    </row>
    <row r="4489" spans="2:25">
      <c r="B4489"/>
      <c r="C4489"/>
      <c r="D4489"/>
      <c r="E4489"/>
      <c r="F4489"/>
      <c r="G4489"/>
      <c r="H4489"/>
      <c r="R4489"/>
      <c r="S4489"/>
      <c r="T4489"/>
      <c r="U4489"/>
      <c r="V4489"/>
      <c r="W4489"/>
      <c r="X4489"/>
      <c r="Y4489"/>
    </row>
    <row r="4490" spans="2:25">
      <c r="B4490"/>
      <c r="C4490"/>
      <c r="D4490"/>
      <c r="E4490"/>
      <c r="F4490"/>
      <c r="G4490"/>
      <c r="H4490"/>
      <c r="R4490"/>
      <c r="S4490"/>
      <c r="T4490"/>
      <c r="U4490"/>
      <c r="V4490"/>
      <c r="W4490"/>
      <c r="X4490"/>
      <c r="Y4490"/>
    </row>
    <row r="4491" spans="2:25">
      <c r="B4491"/>
      <c r="C4491"/>
      <c r="D4491"/>
      <c r="E4491"/>
      <c r="F4491"/>
      <c r="G4491"/>
      <c r="H4491"/>
      <c r="R4491"/>
      <c r="S4491"/>
      <c r="T4491"/>
      <c r="U4491"/>
      <c r="V4491"/>
      <c r="W4491"/>
      <c r="X4491"/>
      <c r="Y4491"/>
    </row>
    <row r="4492" spans="2:25">
      <c r="B4492"/>
      <c r="C4492"/>
      <c r="D4492"/>
      <c r="E4492"/>
      <c r="F4492"/>
      <c r="G4492"/>
      <c r="H4492"/>
      <c r="R4492"/>
      <c r="S4492"/>
      <c r="T4492"/>
      <c r="U4492"/>
      <c r="V4492"/>
      <c r="W4492"/>
      <c r="X4492"/>
      <c r="Y4492"/>
    </row>
    <row r="4493" spans="2:25">
      <c r="B4493"/>
      <c r="C4493"/>
      <c r="D4493"/>
      <c r="E4493"/>
      <c r="F4493"/>
      <c r="G4493"/>
      <c r="H4493"/>
      <c r="R4493"/>
      <c r="S4493"/>
      <c r="T4493"/>
      <c r="U4493"/>
      <c r="V4493"/>
      <c r="W4493"/>
      <c r="X4493"/>
      <c r="Y4493"/>
    </row>
    <row r="4494" spans="2:25">
      <c r="B4494"/>
      <c r="C4494"/>
      <c r="D4494"/>
      <c r="E4494"/>
      <c r="F4494"/>
      <c r="G4494"/>
      <c r="H4494"/>
      <c r="R4494"/>
      <c r="S4494"/>
      <c r="T4494"/>
      <c r="U4494"/>
      <c r="V4494"/>
      <c r="W4494"/>
      <c r="X4494"/>
      <c r="Y4494"/>
    </row>
    <row r="4495" spans="2:25">
      <c r="B4495"/>
      <c r="C4495"/>
      <c r="D4495"/>
      <c r="E4495"/>
      <c r="F4495"/>
      <c r="G4495"/>
      <c r="H4495"/>
      <c r="R4495"/>
      <c r="S4495"/>
      <c r="T4495"/>
      <c r="U4495"/>
      <c r="V4495"/>
      <c r="W4495"/>
      <c r="X4495"/>
      <c r="Y4495"/>
    </row>
    <row r="4496" spans="2:25">
      <c r="B4496"/>
      <c r="C4496"/>
      <c r="D4496"/>
      <c r="E4496"/>
      <c r="F4496"/>
      <c r="G4496"/>
      <c r="H4496"/>
      <c r="R4496"/>
      <c r="S4496"/>
      <c r="T4496"/>
      <c r="U4496"/>
      <c r="V4496"/>
      <c r="W4496"/>
      <c r="X4496"/>
      <c r="Y4496"/>
    </row>
    <row r="4497" spans="2:25">
      <c r="B4497"/>
      <c r="C4497"/>
      <c r="D4497"/>
      <c r="E4497"/>
      <c r="F4497"/>
      <c r="G4497"/>
      <c r="H4497"/>
      <c r="R4497"/>
      <c r="S4497"/>
      <c r="T4497"/>
      <c r="U4497"/>
      <c r="V4497"/>
      <c r="W4497"/>
      <c r="X4497"/>
      <c r="Y4497"/>
    </row>
    <row r="4498" spans="2:25">
      <c r="B4498"/>
      <c r="C4498"/>
      <c r="D4498"/>
      <c r="E4498"/>
      <c r="F4498"/>
      <c r="G4498"/>
      <c r="H4498"/>
      <c r="R4498"/>
      <c r="S4498"/>
      <c r="T4498"/>
      <c r="U4498"/>
      <c r="V4498"/>
      <c r="W4498"/>
      <c r="X4498"/>
      <c r="Y4498"/>
    </row>
    <row r="4499" spans="2:25">
      <c r="B4499"/>
      <c r="C4499"/>
      <c r="D4499"/>
      <c r="E4499"/>
      <c r="F4499"/>
      <c r="G4499"/>
      <c r="H4499"/>
      <c r="R4499"/>
      <c r="S4499"/>
      <c r="T4499"/>
      <c r="U4499"/>
      <c r="V4499"/>
      <c r="W4499"/>
      <c r="X4499"/>
      <c r="Y4499"/>
    </row>
    <row r="4500" spans="2:25">
      <c r="B4500"/>
      <c r="C4500"/>
      <c r="D4500"/>
      <c r="E4500"/>
      <c r="F4500"/>
      <c r="G4500"/>
      <c r="H4500"/>
      <c r="R4500"/>
      <c r="S4500"/>
      <c r="T4500"/>
      <c r="U4500"/>
      <c r="V4500"/>
      <c r="W4500"/>
      <c r="X4500"/>
      <c r="Y4500"/>
    </row>
    <row r="4501" spans="2:25">
      <c r="B4501"/>
      <c r="C4501"/>
      <c r="D4501"/>
      <c r="E4501"/>
      <c r="F4501"/>
      <c r="G4501"/>
      <c r="H4501"/>
      <c r="R4501"/>
      <c r="S4501"/>
      <c r="T4501"/>
      <c r="U4501"/>
      <c r="V4501"/>
      <c r="W4501"/>
      <c r="X4501"/>
      <c r="Y4501"/>
    </row>
    <row r="4502" spans="2:25">
      <c r="B4502"/>
      <c r="C4502"/>
      <c r="D4502"/>
      <c r="E4502"/>
      <c r="F4502"/>
      <c r="G4502"/>
      <c r="H4502"/>
      <c r="R4502"/>
      <c r="S4502"/>
      <c r="T4502"/>
      <c r="U4502"/>
      <c r="V4502"/>
      <c r="W4502"/>
      <c r="X4502"/>
      <c r="Y4502"/>
    </row>
    <row r="4503" spans="2:25">
      <c r="B4503"/>
      <c r="C4503"/>
      <c r="D4503"/>
      <c r="E4503"/>
      <c r="F4503"/>
      <c r="G4503"/>
      <c r="H4503"/>
      <c r="R4503"/>
      <c r="S4503"/>
      <c r="T4503"/>
      <c r="U4503"/>
      <c r="V4503"/>
      <c r="W4503"/>
      <c r="X4503"/>
      <c r="Y4503"/>
    </row>
    <row r="4504" spans="2:25">
      <c r="B4504"/>
      <c r="C4504"/>
      <c r="D4504"/>
      <c r="E4504"/>
      <c r="F4504"/>
      <c r="G4504"/>
      <c r="H4504"/>
      <c r="R4504"/>
      <c r="S4504"/>
      <c r="T4504"/>
      <c r="U4504"/>
      <c r="V4504"/>
      <c r="W4504"/>
      <c r="X4504"/>
      <c r="Y4504"/>
    </row>
    <row r="4505" spans="2:25">
      <c r="B4505"/>
      <c r="C4505"/>
      <c r="D4505"/>
      <c r="E4505"/>
      <c r="F4505"/>
      <c r="G4505"/>
      <c r="H4505"/>
      <c r="R4505"/>
      <c r="S4505"/>
      <c r="T4505"/>
      <c r="U4505"/>
      <c r="V4505"/>
      <c r="W4505"/>
      <c r="X4505"/>
      <c r="Y4505"/>
    </row>
    <row r="4506" spans="2:25">
      <c r="B4506"/>
      <c r="C4506"/>
      <c r="D4506"/>
      <c r="E4506"/>
      <c r="F4506"/>
      <c r="G4506"/>
      <c r="H4506"/>
      <c r="R4506"/>
      <c r="S4506"/>
      <c r="T4506"/>
      <c r="U4506"/>
      <c r="V4506"/>
      <c r="W4506"/>
      <c r="X4506"/>
      <c r="Y4506"/>
    </row>
    <row r="4507" spans="2:25">
      <c r="B4507"/>
      <c r="C4507"/>
      <c r="D4507"/>
      <c r="E4507"/>
      <c r="F4507"/>
      <c r="G4507"/>
      <c r="H4507"/>
      <c r="R4507"/>
      <c r="S4507"/>
      <c r="T4507"/>
      <c r="U4507"/>
      <c r="V4507"/>
      <c r="W4507"/>
      <c r="X4507"/>
      <c r="Y4507"/>
    </row>
    <row r="4508" spans="2:25">
      <c r="B4508"/>
      <c r="C4508"/>
      <c r="D4508"/>
      <c r="E4508"/>
      <c r="F4508"/>
      <c r="G4508"/>
      <c r="H4508"/>
      <c r="R4508"/>
      <c r="S4508"/>
      <c r="T4508"/>
      <c r="U4508"/>
      <c r="V4508"/>
      <c r="W4508"/>
      <c r="X4508"/>
      <c r="Y4508"/>
    </row>
    <row r="4509" spans="2:25">
      <c r="B4509"/>
      <c r="C4509"/>
      <c r="D4509"/>
      <c r="E4509"/>
      <c r="F4509"/>
      <c r="G4509"/>
      <c r="H4509"/>
      <c r="R4509"/>
      <c r="S4509"/>
      <c r="T4509"/>
      <c r="U4509"/>
      <c r="V4509"/>
      <c r="W4509"/>
      <c r="X4509"/>
      <c r="Y4509"/>
    </row>
    <row r="4510" spans="2:25">
      <c r="B4510"/>
      <c r="C4510"/>
      <c r="D4510"/>
      <c r="E4510"/>
      <c r="F4510"/>
      <c r="G4510"/>
      <c r="H4510"/>
      <c r="R4510"/>
      <c r="S4510"/>
      <c r="T4510"/>
      <c r="U4510"/>
      <c r="V4510"/>
      <c r="W4510"/>
      <c r="X4510"/>
      <c r="Y4510"/>
    </row>
    <row r="4511" spans="2:25">
      <c r="B4511"/>
      <c r="C4511"/>
      <c r="D4511"/>
      <c r="E4511"/>
      <c r="F4511"/>
      <c r="G4511"/>
      <c r="H4511"/>
      <c r="R4511"/>
      <c r="S4511"/>
      <c r="T4511"/>
      <c r="U4511"/>
      <c r="V4511"/>
      <c r="W4511"/>
      <c r="X4511"/>
      <c r="Y4511"/>
    </row>
    <row r="4512" spans="2:25">
      <c r="B4512"/>
      <c r="C4512"/>
      <c r="D4512"/>
      <c r="E4512"/>
      <c r="F4512"/>
      <c r="G4512"/>
      <c r="H4512"/>
      <c r="R4512"/>
      <c r="S4512"/>
      <c r="T4512"/>
      <c r="U4512"/>
      <c r="V4512"/>
      <c r="W4512"/>
      <c r="X4512"/>
      <c r="Y4512"/>
    </row>
    <row r="4513" spans="2:25">
      <c r="B4513"/>
      <c r="C4513"/>
      <c r="D4513"/>
      <c r="E4513"/>
      <c r="F4513"/>
      <c r="G4513"/>
      <c r="H4513"/>
      <c r="R4513"/>
      <c r="S4513"/>
      <c r="T4513"/>
      <c r="U4513"/>
      <c r="V4513"/>
      <c r="W4513"/>
      <c r="X4513"/>
      <c r="Y4513"/>
    </row>
    <row r="4514" spans="2:25">
      <c r="B4514"/>
      <c r="C4514"/>
      <c r="D4514"/>
      <c r="E4514"/>
      <c r="F4514"/>
      <c r="G4514"/>
      <c r="H4514"/>
      <c r="R4514"/>
      <c r="S4514"/>
      <c r="T4514"/>
      <c r="U4514"/>
      <c r="V4514"/>
      <c r="W4514"/>
      <c r="X4514"/>
      <c r="Y4514"/>
    </row>
    <row r="4515" spans="2:25">
      <c r="B4515"/>
      <c r="C4515"/>
      <c r="D4515"/>
      <c r="E4515"/>
      <c r="F4515"/>
      <c r="G4515"/>
      <c r="H4515"/>
      <c r="R4515"/>
      <c r="S4515"/>
      <c r="T4515"/>
      <c r="U4515"/>
      <c r="V4515"/>
      <c r="W4515"/>
      <c r="X4515"/>
      <c r="Y4515"/>
    </row>
    <row r="4516" spans="2:25">
      <c r="B4516"/>
      <c r="C4516"/>
      <c r="D4516"/>
      <c r="E4516"/>
      <c r="F4516"/>
      <c r="G4516"/>
      <c r="H4516"/>
      <c r="R4516"/>
      <c r="S4516"/>
      <c r="T4516"/>
      <c r="U4516"/>
      <c r="V4516"/>
      <c r="W4516"/>
      <c r="X4516"/>
      <c r="Y4516"/>
    </row>
    <row r="4517" spans="2:25">
      <c r="B4517"/>
      <c r="C4517"/>
      <c r="D4517"/>
      <c r="E4517"/>
      <c r="F4517"/>
      <c r="G4517"/>
      <c r="H4517"/>
      <c r="R4517"/>
      <c r="S4517"/>
      <c r="T4517"/>
      <c r="U4517"/>
      <c r="V4517"/>
      <c r="W4517"/>
      <c r="X4517"/>
      <c r="Y4517"/>
    </row>
    <row r="4518" spans="2:25">
      <c r="B4518"/>
      <c r="C4518"/>
      <c r="D4518"/>
      <c r="E4518"/>
      <c r="F4518"/>
      <c r="G4518"/>
      <c r="H4518"/>
      <c r="R4518"/>
      <c r="S4518"/>
      <c r="T4518"/>
      <c r="U4518"/>
      <c r="V4518"/>
      <c r="W4518"/>
      <c r="X4518"/>
      <c r="Y4518"/>
    </row>
    <row r="4519" spans="2:25">
      <c r="B4519"/>
      <c r="C4519"/>
      <c r="D4519"/>
      <c r="E4519"/>
      <c r="F4519"/>
      <c r="G4519"/>
      <c r="H4519"/>
      <c r="R4519"/>
      <c r="S4519"/>
      <c r="T4519"/>
      <c r="U4519"/>
      <c r="V4519"/>
      <c r="W4519"/>
      <c r="X4519"/>
      <c r="Y4519"/>
    </row>
    <row r="4520" spans="2:25">
      <c r="B4520"/>
      <c r="C4520"/>
      <c r="D4520"/>
      <c r="E4520"/>
      <c r="F4520"/>
      <c r="G4520"/>
      <c r="H4520"/>
      <c r="R4520"/>
      <c r="S4520"/>
      <c r="T4520"/>
      <c r="U4520"/>
      <c r="V4520"/>
      <c r="W4520"/>
      <c r="X4520"/>
      <c r="Y4520"/>
    </row>
    <row r="4521" spans="2:25">
      <c r="B4521"/>
      <c r="C4521"/>
      <c r="D4521"/>
      <c r="E4521"/>
      <c r="F4521"/>
      <c r="G4521"/>
      <c r="H4521"/>
      <c r="R4521"/>
      <c r="S4521"/>
      <c r="T4521"/>
      <c r="U4521"/>
      <c r="V4521"/>
      <c r="W4521"/>
      <c r="X4521"/>
      <c r="Y4521"/>
    </row>
    <row r="4522" spans="2:25">
      <c r="B4522"/>
      <c r="C4522"/>
      <c r="D4522"/>
      <c r="E4522"/>
      <c r="F4522"/>
      <c r="G4522"/>
      <c r="H4522"/>
      <c r="R4522"/>
      <c r="S4522"/>
      <c r="T4522"/>
      <c r="U4522"/>
      <c r="V4522"/>
      <c r="W4522"/>
      <c r="X4522"/>
      <c r="Y4522"/>
    </row>
    <row r="4523" spans="2:25">
      <c r="B4523"/>
      <c r="C4523"/>
      <c r="D4523"/>
      <c r="E4523"/>
      <c r="F4523"/>
      <c r="G4523"/>
      <c r="H4523"/>
      <c r="R4523"/>
      <c r="S4523"/>
      <c r="T4523"/>
      <c r="U4523"/>
      <c r="V4523"/>
      <c r="W4523"/>
      <c r="X4523"/>
      <c r="Y4523"/>
    </row>
    <row r="4524" spans="2:25">
      <c r="B4524"/>
      <c r="C4524"/>
      <c r="D4524"/>
      <c r="E4524"/>
      <c r="F4524"/>
      <c r="G4524"/>
      <c r="H4524"/>
      <c r="R4524"/>
      <c r="S4524"/>
      <c r="T4524"/>
      <c r="U4524"/>
      <c r="V4524"/>
      <c r="W4524"/>
      <c r="X4524"/>
      <c r="Y4524"/>
    </row>
    <row r="4525" spans="2:25">
      <c r="B4525"/>
      <c r="C4525"/>
      <c r="D4525"/>
      <c r="E4525"/>
      <c r="F4525"/>
      <c r="G4525"/>
      <c r="H4525"/>
      <c r="R4525"/>
      <c r="S4525"/>
      <c r="T4525"/>
      <c r="U4525"/>
      <c r="V4525"/>
      <c r="W4525"/>
      <c r="X4525"/>
      <c r="Y4525"/>
    </row>
    <row r="4526" spans="2:25">
      <c r="B4526"/>
      <c r="C4526"/>
      <c r="D4526"/>
      <c r="E4526"/>
      <c r="F4526"/>
      <c r="G4526"/>
      <c r="H4526"/>
      <c r="R4526"/>
      <c r="S4526"/>
      <c r="T4526"/>
      <c r="U4526"/>
      <c r="V4526"/>
      <c r="W4526"/>
      <c r="X4526"/>
      <c r="Y4526"/>
    </row>
    <row r="4527" spans="2:25">
      <c r="B4527"/>
      <c r="C4527"/>
      <c r="D4527"/>
      <c r="E4527"/>
      <c r="F4527"/>
      <c r="G4527"/>
      <c r="H4527"/>
      <c r="R4527"/>
      <c r="S4527"/>
      <c r="T4527"/>
      <c r="U4527"/>
      <c r="V4527"/>
      <c r="W4527"/>
      <c r="X4527"/>
      <c r="Y4527"/>
    </row>
    <row r="4528" spans="2:25">
      <c r="B4528"/>
      <c r="C4528"/>
      <c r="D4528"/>
      <c r="E4528"/>
      <c r="F4528"/>
      <c r="G4528"/>
      <c r="H4528"/>
      <c r="R4528"/>
      <c r="S4528"/>
      <c r="T4528"/>
      <c r="U4528"/>
      <c r="V4528"/>
      <c r="W4528"/>
      <c r="X4528"/>
      <c r="Y4528"/>
    </row>
    <row r="4529" spans="2:25">
      <c r="B4529"/>
      <c r="C4529"/>
      <c r="D4529"/>
      <c r="E4529"/>
      <c r="F4529"/>
      <c r="G4529"/>
      <c r="H4529"/>
      <c r="R4529"/>
      <c r="S4529"/>
      <c r="T4529"/>
      <c r="U4529"/>
      <c r="V4529"/>
      <c r="W4529"/>
      <c r="X4529"/>
      <c r="Y4529"/>
    </row>
    <row r="4530" spans="2:25">
      <c r="B4530"/>
      <c r="C4530"/>
      <c r="D4530"/>
      <c r="E4530"/>
      <c r="F4530"/>
      <c r="G4530"/>
      <c r="H4530"/>
      <c r="R4530"/>
      <c r="S4530"/>
      <c r="T4530"/>
      <c r="U4530"/>
      <c r="V4530"/>
      <c r="W4530"/>
      <c r="X4530"/>
      <c r="Y4530"/>
    </row>
    <row r="4531" spans="2:25">
      <c r="B4531"/>
      <c r="C4531"/>
      <c r="D4531"/>
      <c r="E4531"/>
      <c r="F4531"/>
      <c r="G4531"/>
      <c r="H4531"/>
      <c r="R4531"/>
      <c r="S4531"/>
      <c r="T4531"/>
      <c r="U4531"/>
      <c r="V4531"/>
      <c r="W4531"/>
      <c r="X4531"/>
      <c r="Y4531"/>
    </row>
    <row r="4532" spans="2:25">
      <c r="B4532"/>
      <c r="C4532"/>
      <c r="D4532"/>
      <c r="E4532"/>
      <c r="F4532"/>
      <c r="G4532"/>
      <c r="H4532"/>
      <c r="R4532"/>
      <c r="S4532"/>
      <c r="T4532"/>
      <c r="U4532"/>
      <c r="V4532"/>
      <c r="W4532"/>
      <c r="X4532"/>
      <c r="Y4532"/>
    </row>
    <row r="4533" spans="2:25">
      <c r="B4533"/>
      <c r="C4533"/>
      <c r="D4533"/>
      <c r="E4533"/>
      <c r="F4533"/>
      <c r="G4533"/>
      <c r="H4533"/>
      <c r="R4533"/>
      <c r="S4533"/>
      <c r="T4533"/>
      <c r="U4533"/>
      <c r="V4533"/>
      <c r="W4533"/>
      <c r="X4533"/>
      <c r="Y4533"/>
    </row>
    <row r="4534" spans="2:25">
      <c r="B4534"/>
      <c r="C4534"/>
      <c r="D4534"/>
      <c r="E4534"/>
      <c r="F4534"/>
      <c r="G4534"/>
      <c r="H4534"/>
      <c r="R4534"/>
      <c r="S4534"/>
      <c r="T4534"/>
      <c r="U4534"/>
      <c r="V4534"/>
      <c r="W4534"/>
      <c r="X4534"/>
      <c r="Y4534"/>
    </row>
    <row r="4535" spans="2:25">
      <c r="B4535"/>
      <c r="C4535"/>
      <c r="D4535"/>
      <c r="E4535"/>
      <c r="F4535"/>
      <c r="G4535"/>
      <c r="H4535"/>
      <c r="R4535"/>
      <c r="S4535"/>
      <c r="T4535"/>
      <c r="U4535"/>
      <c r="V4535"/>
      <c r="W4535"/>
      <c r="X4535"/>
      <c r="Y4535"/>
    </row>
    <row r="4536" spans="2:25">
      <c r="B4536"/>
      <c r="C4536"/>
      <c r="D4536"/>
      <c r="E4536"/>
      <c r="F4536"/>
      <c r="G4536"/>
      <c r="H4536"/>
      <c r="R4536"/>
      <c r="S4536"/>
      <c r="T4536"/>
      <c r="U4536"/>
      <c r="V4536"/>
      <c r="W4536"/>
      <c r="X4536"/>
      <c r="Y4536"/>
    </row>
    <row r="4537" spans="2:25">
      <c r="B4537"/>
      <c r="C4537"/>
      <c r="D4537"/>
      <c r="E4537"/>
      <c r="F4537"/>
      <c r="G4537"/>
      <c r="H4537"/>
      <c r="R4537"/>
      <c r="S4537"/>
      <c r="T4537"/>
      <c r="U4537"/>
      <c r="V4537"/>
      <c r="W4537"/>
      <c r="X4537"/>
      <c r="Y4537"/>
    </row>
    <row r="4538" spans="2:25">
      <c r="B4538"/>
      <c r="C4538"/>
      <c r="D4538"/>
      <c r="E4538"/>
      <c r="F4538"/>
      <c r="G4538"/>
      <c r="H4538"/>
      <c r="R4538"/>
      <c r="S4538"/>
      <c r="T4538"/>
      <c r="U4538"/>
      <c r="V4538"/>
      <c r="W4538"/>
      <c r="X4538"/>
      <c r="Y4538"/>
    </row>
    <row r="4539" spans="2:25">
      <c r="B4539"/>
      <c r="C4539"/>
      <c r="D4539"/>
      <c r="E4539"/>
      <c r="F4539"/>
      <c r="G4539"/>
      <c r="H4539"/>
      <c r="R4539"/>
      <c r="S4539"/>
      <c r="T4539"/>
      <c r="U4539"/>
      <c r="V4539"/>
      <c r="W4539"/>
      <c r="X4539"/>
      <c r="Y4539"/>
    </row>
    <row r="4540" spans="2:25">
      <c r="B4540"/>
      <c r="C4540"/>
      <c r="D4540"/>
      <c r="E4540"/>
      <c r="F4540"/>
      <c r="G4540"/>
      <c r="H4540"/>
      <c r="R4540"/>
      <c r="S4540"/>
      <c r="T4540"/>
      <c r="U4540"/>
      <c r="V4540"/>
      <c r="W4540"/>
      <c r="X4540"/>
      <c r="Y4540"/>
    </row>
    <row r="4541" spans="2:25">
      <c r="B4541"/>
      <c r="C4541"/>
      <c r="D4541"/>
      <c r="E4541"/>
      <c r="F4541"/>
      <c r="G4541"/>
      <c r="H4541"/>
      <c r="R4541"/>
      <c r="S4541"/>
      <c r="T4541"/>
      <c r="U4541"/>
      <c r="V4541"/>
      <c r="W4541"/>
      <c r="X4541"/>
      <c r="Y4541"/>
    </row>
    <row r="4542" spans="2:25">
      <c r="B4542"/>
      <c r="C4542"/>
      <c r="D4542"/>
      <c r="E4542"/>
      <c r="F4542"/>
      <c r="G4542"/>
      <c r="H4542"/>
      <c r="R4542"/>
      <c r="S4542"/>
      <c r="T4542"/>
      <c r="U4542"/>
      <c r="V4542"/>
      <c r="W4542"/>
      <c r="X4542"/>
      <c r="Y4542"/>
    </row>
    <row r="4543" spans="2:25">
      <c r="B4543"/>
      <c r="C4543"/>
      <c r="D4543"/>
      <c r="E4543"/>
      <c r="F4543"/>
      <c r="G4543"/>
      <c r="H4543"/>
      <c r="R4543"/>
      <c r="S4543"/>
      <c r="T4543"/>
      <c r="U4543"/>
      <c r="V4543"/>
      <c r="W4543"/>
      <c r="X4543"/>
      <c r="Y4543"/>
    </row>
    <row r="4544" spans="2:25">
      <c r="B4544"/>
      <c r="C4544"/>
      <c r="D4544"/>
      <c r="E4544"/>
      <c r="F4544"/>
      <c r="G4544"/>
      <c r="H4544"/>
      <c r="R4544"/>
      <c r="S4544"/>
      <c r="T4544"/>
      <c r="U4544"/>
      <c r="V4544"/>
      <c r="W4544"/>
      <c r="X4544"/>
      <c r="Y4544"/>
    </row>
    <row r="4545" spans="2:25">
      <c r="B4545"/>
      <c r="C4545"/>
      <c r="D4545"/>
      <c r="E4545"/>
      <c r="F4545"/>
      <c r="G4545"/>
      <c r="H4545"/>
      <c r="R4545"/>
      <c r="S4545"/>
      <c r="T4545"/>
      <c r="U4545"/>
      <c r="V4545"/>
      <c r="W4545"/>
      <c r="X4545"/>
      <c r="Y4545"/>
    </row>
    <row r="4546" spans="2:25">
      <c r="B4546"/>
      <c r="C4546"/>
      <c r="D4546"/>
      <c r="E4546"/>
      <c r="F4546"/>
      <c r="G4546"/>
      <c r="H4546"/>
      <c r="R4546"/>
      <c r="S4546"/>
      <c r="T4546"/>
      <c r="U4546"/>
      <c r="V4546"/>
      <c r="W4546"/>
      <c r="X4546"/>
      <c r="Y4546"/>
    </row>
    <row r="4547" spans="2:25">
      <c r="B4547"/>
      <c r="C4547"/>
      <c r="D4547"/>
      <c r="E4547"/>
      <c r="F4547"/>
      <c r="G4547"/>
      <c r="H4547"/>
      <c r="R4547"/>
      <c r="S4547"/>
      <c r="T4547"/>
      <c r="U4547"/>
      <c r="V4547"/>
      <c r="W4547"/>
      <c r="X4547"/>
      <c r="Y4547"/>
    </row>
    <row r="4548" spans="2:25">
      <c r="B4548"/>
      <c r="C4548"/>
      <c r="D4548"/>
      <c r="E4548"/>
      <c r="F4548"/>
      <c r="G4548"/>
      <c r="H4548"/>
      <c r="R4548"/>
      <c r="S4548"/>
      <c r="T4548"/>
      <c r="U4548"/>
      <c r="V4548"/>
      <c r="W4548"/>
      <c r="X4548"/>
      <c r="Y4548"/>
    </row>
    <row r="4549" spans="2:25">
      <c r="B4549"/>
      <c r="C4549"/>
      <c r="D4549"/>
      <c r="E4549"/>
      <c r="F4549"/>
      <c r="G4549"/>
      <c r="H4549"/>
      <c r="R4549"/>
      <c r="S4549"/>
      <c r="T4549"/>
      <c r="U4549"/>
      <c r="V4549"/>
      <c r="W4549"/>
      <c r="X4549"/>
      <c r="Y4549"/>
    </row>
    <row r="4550" spans="2:25">
      <c r="B4550"/>
      <c r="C4550"/>
      <c r="D4550"/>
      <c r="E4550"/>
      <c r="F4550"/>
      <c r="G4550"/>
      <c r="H4550"/>
      <c r="R4550"/>
      <c r="S4550"/>
      <c r="T4550"/>
      <c r="U4550"/>
      <c r="V4550"/>
      <c r="W4550"/>
      <c r="X4550"/>
      <c r="Y4550"/>
    </row>
    <row r="4551" spans="2:25">
      <c r="B4551"/>
      <c r="C4551"/>
      <c r="D4551"/>
      <c r="E4551"/>
      <c r="F4551"/>
      <c r="G4551"/>
      <c r="H4551"/>
      <c r="R4551"/>
      <c r="S4551"/>
      <c r="T4551"/>
      <c r="U4551"/>
      <c r="V4551"/>
      <c r="W4551"/>
      <c r="X4551"/>
      <c r="Y4551"/>
    </row>
    <row r="4552" spans="2:25">
      <c r="B4552"/>
      <c r="C4552"/>
      <c r="D4552"/>
      <c r="E4552"/>
      <c r="F4552"/>
      <c r="G4552"/>
      <c r="H4552"/>
      <c r="R4552"/>
      <c r="S4552"/>
      <c r="T4552"/>
      <c r="U4552"/>
      <c r="V4552"/>
      <c r="W4552"/>
      <c r="X4552"/>
      <c r="Y4552"/>
    </row>
    <row r="4553" spans="2:25">
      <c r="B4553"/>
      <c r="C4553"/>
      <c r="D4553"/>
      <c r="E4553"/>
      <c r="F4553"/>
      <c r="G4553"/>
      <c r="H4553"/>
      <c r="R4553"/>
      <c r="S4553"/>
      <c r="T4553"/>
      <c r="U4553"/>
      <c r="V4553"/>
      <c r="W4553"/>
      <c r="X4553"/>
      <c r="Y4553"/>
    </row>
    <row r="4554" spans="2:25">
      <c r="B4554"/>
      <c r="C4554"/>
      <c r="D4554"/>
      <c r="E4554"/>
      <c r="F4554"/>
      <c r="G4554"/>
      <c r="H4554"/>
      <c r="R4554"/>
      <c r="S4554"/>
      <c r="T4554"/>
      <c r="U4554"/>
      <c r="V4554"/>
      <c r="W4554"/>
      <c r="X4554"/>
      <c r="Y4554"/>
    </row>
    <row r="4555" spans="2:25">
      <c r="B4555"/>
      <c r="C4555"/>
      <c r="D4555"/>
      <c r="E4555"/>
      <c r="F4555"/>
      <c r="G4555"/>
      <c r="H4555"/>
      <c r="R4555"/>
      <c r="S4555"/>
      <c r="T4555"/>
      <c r="U4555"/>
      <c r="V4555"/>
      <c r="W4555"/>
      <c r="X4555"/>
      <c r="Y4555"/>
    </row>
    <row r="4556" spans="2:25">
      <c r="B4556"/>
      <c r="C4556"/>
      <c r="D4556"/>
      <c r="E4556"/>
      <c r="F4556"/>
      <c r="G4556"/>
      <c r="H4556"/>
      <c r="R4556"/>
      <c r="S4556"/>
      <c r="T4556"/>
      <c r="U4556"/>
      <c r="V4556"/>
      <c r="W4556"/>
      <c r="X4556"/>
      <c r="Y4556"/>
    </row>
    <row r="4557" spans="2:25">
      <c r="B4557"/>
      <c r="C4557"/>
      <c r="D4557"/>
      <c r="E4557"/>
      <c r="F4557"/>
      <c r="G4557"/>
      <c r="H4557"/>
      <c r="R4557"/>
      <c r="S4557"/>
      <c r="T4557"/>
      <c r="U4557"/>
      <c r="V4557"/>
      <c r="W4557"/>
      <c r="X4557"/>
      <c r="Y4557"/>
    </row>
    <row r="4558" spans="2:25">
      <c r="B4558"/>
      <c r="C4558"/>
      <c r="D4558"/>
      <c r="E4558"/>
      <c r="F4558"/>
      <c r="G4558"/>
      <c r="H4558"/>
      <c r="R4558"/>
      <c r="S4558"/>
      <c r="T4558"/>
      <c r="U4558"/>
      <c r="V4558"/>
      <c r="W4558"/>
      <c r="X4558"/>
      <c r="Y4558"/>
    </row>
    <row r="4559" spans="2:25">
      <c r="B4559"/>
      <c r="C4559"/>
      <c r="D4559"/>
      <c r="E4559"/>
      <c r="F4559"/>
      <c r="G4559"/>
      <c r="H4559"/>
      <c r="R4559"/>
      <c r="S4559"/>
      <c r="T4559"/>
      <c r="U4559"/>
      <c r="V4559"/>
      <c r="W4559"/>
      <c r="X4559"/>
      <c r="Y4559"/>
    </row>
    <row r="4560" spans="2:25">
      <c r="B4560"/>
      <c r="C4560"/>
      <c r="D4560"/>
      <c r="E4560"/>
      <c r="F4560"/>
      <c r="G4560"/>
      <c r="H4560"/>
      <c r="R4560"/>
      <c r="S4560"/>
      <c r="T4560"/>
      <c r="U4560"/>
      <c r="V4560"/>
      <c r="W4560"/>
      <c r="X4560"/>
      <c r="Y4560"/>
    </row>
    <row r="4561" spans="2:25">
      <c r="B4561"/>
      <c r="C4561"/>
      <c r="D4561"/>
      <c r="E4561"/>
      <c r="F4561"/>
      <c r="G4561"/>
      <c r="H4561"/>
      <c r="R4561"/>
      <c r="S4561"/>
      <c r="T4561"/>
      <c r="U4561"/>
      <c r="V4561"/>
      <c r="W4561"/>
      <c r="X4561"/>
      <c r="Y4561"/>
    </row>
    <row r="4562" spans="2:25">
      <c r="B4562"/>
      <c r="C4562"/>
      <c r="D4562"/>
      <c r="E4562"/>
      <c r="F4562"/>
      <c r="G4562"/>
      <c r="H4562"/>
      <c r="R4562"/>
      <c r="S4562"/>
      <c r="T4562"/>
      <c r="U4562"/>
      <c r="V4562"/>
      <c r="W4562"/>
      <c r="X4562"/>
      <c r="Y4562"/>
    </row>
    <row r="4563" spans="2:25">
      <c r="B4563"/>
      <c r="C4563"/>
      <c r="D4563"/>
      <c r="E4563"/>
      <c r="F4563"/>
      <c r="G4563"/>
      <c r="H4563"/>
      <c r="R4563"/>
      <c r="S4563"/>
      <c r="T4563"/>
      <c r="U4563"/>
      <c r="V4563"/>
      <c r="W4563"/>
      <c r="X4563"/>
      <c r="Y4563"/>
    </row>
    <row r="4564" spans="2:25">
      <c r="B4564"/>
      <c r="C4564"/>
      <c r="D4564"/>
      <c r="E4564"/>
      <c r="F4564"/>
      <c r="G4564"/>
      <c r="H4564"/>
      <c r="R4564"/>
      <c r="S4564"/>
      <c r="T4564"/>
      <c r="U4564"/>
      <c r="V4564"/>
      <c r="W4564"/>
      <c r="X4564"/>
      <c r="Y4564"/>
    </row>
    <row r="4565" spans="2:25">
      <c r="B4565"/>
      <c r="C4565"/>
      <c r="D4565"/>
      <c r="E4565"/>
      <c r="F4565"/>
      <c r="G4565"/>
      <c r="H4565"/>
      <c r="R4565"/>
      <c r="S4565"/>
      <c r="T4565"/>
      <c r="U4565"/>
      <c r="V4565"/>
      <c r="W4565"/>
      <c r="X4565"/>
      <c r="Y4565"/>
    </row>
    <row r="4566" spans="2:25">
      <c r="B4566"/>
      <c r="C4566"/>
      <c r="D4566"/>
      <c r="E4566"/>
      <c r="F4566"/>
      <c r="G4566"/>
      <c r="H4566"/>
      <c r="R4566"/>
      <c r="S4566"/>
      <c r="T4566"/>
      <c r="U4566"/>
      <c r="V4566"/>
      <c r="W4566"/>
      <c r="X4566"/>
      <c r="Y4566"/>
    </row>
    <row r="4567" spans="2:25">
      <c r="B4567"/>
      <c r="C4567"/>
      <c r="D4567"/>
      <c r="E4567"/>
      <c r="F4567"/>
      <c r="G4567"/>
      <c r="H4567"/>
      <c r="R4567"/>
      <c r="S4567"/>
      <c r="T4567"/>
      <c r="U4567"/>
      <c r="V4567"/>
      <c r="W4567"/>
      <c r="X4567"/>
      <c r="Y4567"/>
    </row>
    <row r="4568" spans="2:25">
      <c r="B4568"/>
      <c r="C4568"/>
      <c r="D4568"/>
      <c r="E4568"/>
      <c r="F4568"/>
      <c r="G4568"/>
      <c r="H4568"/>
      <c r="R4568"/>
      <c r="S4568"/>
      <c r="T4568"/>
      <c r="U4568"/>
      <c r="V4568"/>
      <c r="W4568"/>
      <c r="X4568"/>
      <c r="Y4568"/>
    </row>
    <row r="4569" spans="2:25">
      <c r="B4569"/>
      <c r="C4569"/>
      <c r="D4569"/>
      <c r="E4569"/>
      <c r="F4569"/>
      <c r="G4569"/>
      <c r="H4569"/>
      <c r="R4569"/>
      <c r="S4569"/>
      <c r="T4569"/>
      <c r="U4569"/>
      <c r="V4569"/>
      <c r="W4569"/>
      <c r="X4569"/>
      <c r="Y4569"/>
    </row>
    <row r="4570" spans="2:25">
      <c r="B4570"/>
      <c r="C4570"/>
      <c r="D4570"/>
      <c r="E4570"/>
      <c r="F4570"/>
      <c r="G4570"/>
      <c r="H4570"/>
      <c r="R4570"/>
      <c r="S4570"/>
      <c r="T4570"/>
      <c r="U4570"/>
      <c r="V4570"/>
      <c r="W4570"/>
      <c r="X4570"/>
      <c r="Y4570"/>
    </row>
    <row r="4571" spans="2:25">
      <c r="B4571"/>
      <c r="C4571"/>
      <c r="D4571"/>
      <c r="E4571"/>
      <c r="F4571"/>
      <c r="G4571"/>
      <c r="H4571"/>
      <c r="R4571"/>
      <c r="S4571"/>
      <c r="T4571"/>
      <c r="U4571"/>
      <c r="V4571"/>
      <c r="W4571"/>
      <c r="X4571"/>
      <c r="Y4571"/>
    </row>
    <row r="4572" spans="2:25">
      <c r="B4572"/>
      <c r="C4572"/>
      <c r="D4572"/>
      <c r="E4572"/>
      <c r="F4572"/>
      <c r="G4572"/>
      <c r="H4572"/>
      <c r="R4572"/>
      <c r="S4572"/>
      <c r="T4572"/>
      <c r="U4572"/>
      <c r="V4572"/>
      <c r="W4572"/>
      <c r="X4572"/>
      <c r="Y4572"/>
    </row>
    <row r="4573" spans="2:25">
      <c r="B4573"/>
      <c r="C4573"/>
      <c r="D4573"/>
      <c r="E4573"/>
      <c r="F4573"/>
      <c r="G4573"/>
      <c r="H4573"/>
      <c r="R4573"/>
      <c r="S4573"/>
      <c r="T4573"/>
      <c r="U4573"/>
      <c r="V4573"/>
      <c r="W4573"/>
      <c r="X4573"/>
      <c r="Y4573"/>
    </row>
    <row r="4574" spans="2:25">
      <c r="B4574"/>
      <c r="C4574"/>
      <c r="D4574"/>
      <c r="E4574"/>
      <c r="F4574"/>
      <c r="G4574"/>
      <c r="H4574"/>
      <c r="R4574"/>
      <c r="S4574"/>
      <c r="T4574"/>
      <c r="U4574"/>
      <c r="V4574"/>
      <c r="W4574"/>
      <c r="X4574"/>
      <c r="Y4574"/>
    </row>
    <row r="4575" spans="2:25">
      <c r="B4575"/>
      <c r="C4575"/>
      <c r="D4575"/>
      <c r="E4575"/>
      <c r="F4575"/>
      <c r="G4575"/>
      <c r="H4575"/>
      <c r="R4575"/>
      <c r="S4575"/>
      <c r="T4575"/>
      <c r="U4575"/>
      <c r="V4575"/>
      <c r="W4575"/>
      <c r="X4575"/>
      <c r="Y4575"/>
    </row>
    <row r="4576" spans="2:25">
      <c r="B4576"/>
      <c r="C4576"/>
      <c r="D4576"/>
      <c r="E4576"/>
      <c r="F4576"/>
      <c r="G4576"/>
      <c r="H4576"/>
      <c r="R4576"/>
      <c r="S4576"/>
      <c r="T4576"/>
      <c r="U4576"/>
      <c r="V4576"/>
      <c r="W4576"/>
      <c r="X4576"/>
      <c r="Y4576"/>
    </row>
    <row r="4577" spans="2:25">
      <c r="B4577"/>
      <c r="C4577"/>
      <c r="D4577"/>
      <c r="E4577"/>
      <c r="F4577"/>
      <c r="G4577"/>
      <c r="H4577"/>
      <c r="R4577"/>
      <c r="S4577"/>
      <c r="T4577"/>
      <c r="U4577"/>
      <c r="V4577"/>
      <c r="W4577"/>
      <c r="X4577"/>
      <c r="Y4577"/>
    </row>
    <row r="4578" spans="2:25">
      <c r="B4578"/>
      <c r="C4578"/>
      <c r="D4578"/>
      <c r="E4578"/>
      <c r="F4578"/>
      <c r="G4578"/>
      <c r="H4578"/>
      <c r="R4578"/>
      <c r="S4578"/>
      <c r="T4578"/>
      <c r="U4578"/>
      <c r="V4578"/>
      <c r="W4578"/>
      <c r="X4578"/>
      <c r="Y4578"/>
    </row>
    <row r="4579" spans="2:25">
      <c r="B4579"/>
      <c r="C4579"/>
      <c r="D4579"/>
      <c r="E4579"/>
      <c r="F4579"/>
      <c r="G4579"/>
      <c r="H4579"/>
      <c r="R4579"/>
      <c r="S4579"/>
      <c r="T4579"/>
      <c r="U4579"/>
      <c r="V4579"/>
      <c r="W4579"/>
      <c r="X4579"/>
      <c r="Y4579"/>
    </row>
    <row r="4580" spans="2:25">
      <c r="B4580"/>
      <c r="C4580"/>
      <c r="D4580"/>
      <c r="E4580"/>
      <c r="F4580"/>
      <c r="G4580"/>
      <c r="H4580"/>
      <c r="R4580"/>
      <c r="S4580"/>
      <c r="T4580"/>
      <c r="U4580"/>
      <c r="V4580"/>
      <c r="W4580"/>
      <c r="X4580"/>
      <c r="Y4580"/>
    </row>
    <row r="4581" spans="2:25">
      <c r="B4581"/>
      <c r="C4581"/>
      <c r="D4581"/>
      <c r="E4581"/>
      <c r="F4581"/>
      <c r="G4581"/>
      <c r="H4581"/>
      <c r="R4581"/>
      <c r="S4581"/>
      <c r="T4581"/>
      <c r="U4581"/>
      <c r="V4581"/>
      <c r="W4581"/>
      <c r="X4581"/>
      <c r="Y4581"/>
    </row>
    <row r="4582" spans="2:25">
      <c r="B4582"/>
      <c r="C4582"/>
      <c r="D4582"/>
      <c r="E4582"/>
      <c r="F4582"/>
      <c r="G4582"/>
      <c r="H4582"/>
      <c r="R4582"/>
      <c r="S4582"/>
      <c r="T4582"/>
      <c r="U4582"/>
      <c r="V4582"/>
      <c r="W4582"/>
      <c r="X4582"/>
      <c r="Y4582"/>
    </row>
    <row r="4583" spans="2:25">
      <c r="B4583"/>
      <c r="C4583"/>
      <c r="D4583"/>
      <c r="E4583"/>
      <c r="F4583"/>
      <c r="G4583"/>
      <c r="H4583"/>
      <c r="R4583"/>
      <c r="S4583"/>
      <c r="T4583"/>
      <c r="U4583"/>
      <c r="V4583"/>
      <c r="W4583"/>
      <c r="X4583"/>
      <c r="Y4583"/>
    </row>
    <row r="4584" spans="2:25">
      <c r="B4584"/>
      <c r="C4584"/>
      <c r="D4584"/>
      <c r="E4584"/>
      <c r="F4584"/>
      <c r="G4584"/>
      <c r="H4584"/>
      <c r="R4584"/>
      <c r="S4584"/>
      <c r="T4584"/>
      <c r="U4584"/>
      <c r="V4584"/>
      <c r="W4584"/>
      <c r="X4584"/>
      <c r="Y4584"/>
    </row>
    <row r="4585" spans="2:25">
      <c r="B4585"/>
      <c r="C4585"/>
      <c r="D4585"/>
      <c r="E4585"/>
      <c r="F4585"/>
      <c r="G4585"/>
      <c r="H4585"/>
      <c r="R4585"/>
      <c r="S4585"/>
      <c r="T4585"/>
      <c r="U4585"/>
      <c r="V4585"/>
      <c r="W4585"/>
      <c r="X4585"/>
      <c r="Y4585"/>
    </row>
    <row r="4586" spans="2:25">
      <c r="B4586"/>
      <c r="C4586"/>
      <c r="D4586"/>
      <c r="E4586"/>
      <c r="F4586"/>
      <c r="G4586"/>
      <c r="H4586"/>
      <c r="R4586"/>
      <c r="S4586"/>
      <c r="T4586"/>
      <c r="U4586"/>
      <c r="V4586"/>
      <c r="W4586"/>
      <c r="X4586"/>
      <c r="Y4586"/>
    </row>
    <row r="4587" spans="2:25">
      <c r="B4587"/>
      <c r="C4587"/>
      <c r="D4587"/>
      <c r="E4587"/>
      <c r="F4587"/>
      <c r="G4587"/>
      <c r="H4587"/>
      <c r="R4587"/>
      <c r="S4587"/>
      <c r="T4587"/>
      <c r="U4587"/>
      <c r="V4587"/>
      <c r="W4587"/>
      <c r="X4587"/>
      <c r="Y4587"/>
    </row>
    <row r="4588" spans="2:25">
      <c r="B4588"/>
      <c r="C4588"/>
      <c r="D4588"/>
      <c r="E4588"/>
      <c r="F4588"/>
      <c r="G4588"/>
      <c r="H4588"/>
      <c r="R4588"/>
      <c r="S4588"/>
      <c r="T4588"/>
      <c r="U4588"/>
      <c r="V4588"/>
      <c r="W4588"/>
      <c r="X4588"/>
      <c r="Y4588"/>
    </row>
    <row r="4589" spans="2:25">
      <c r="B4589"/>
      <c r="C4589"/>
      <c r="D4589"/>
      <c r="E4589"/>
      <c r="F4589"/>
      <c r="G4589"/>
      <c r="H4589"/>
      <c r="R4589"/>
      <c r="S4589"/>
      <c r="T4589"/>
      <c r="U4589"/>
      <c r="V4589"/>
      <c r="W4589"/>
      <c r="X4589"/>
      <c r="Y4589"/>
    </row>
    <row r="4590" spans="2:25">
      <c r="B4590"/>
      <c r="C4590"/>
      <c r="D4590"/>
      <c r="E4590"/>
      <c r="F4590"/>
      <c r="G4590"/>
      <c r="H4590"/>
      <c r="R4590"/>
      <c r="S4590"/>
      <c r="T4590"/>
      <c r="U4590"/>
      <c r="V4590"/>
      <c r="W4590"/>
      <c r="X4590"/>
      <c r="Y4590"/>
    </row>
    <row r="4591" spans="2:25">
      <c r="B4591"/>
      <c r="C4591"/>
      <c r="D4591"/>
      <c r="E4591"/>
      <c r="F4591"/>
      <c r="G4591"/>
      <c r="H4591"/>
      <c r="R4591"/>
      <c r="S4591"/>
      <c r="T4591"/>
      <c r="U4591"/>
      <c r="V4591"/>
      <c r="W4591"/>
      <c r="X4591"/>
      <c r="Y4591"/>
    </row>
    <row r="4592" spans="2:25">
      <c r="B4592"/>
      <c r="C4592"/>
      <c r="D4592"/>
      <c r="E4592"/>
      <c r="F4592"/>
      <c r="G4592"/>
      <c r="H4592"/>
      <c r="R4592"/>
      <c r="S4592"/>
      <c r="T4592"/>
      <c r="U4592"/>
      <c r="V4592"/>
      <c r="W4592"/>
      <c r="X4592"/>
      <c r="Y4592"/>
    </row>
    <row r="4593" spans="2:25">
      <c r="B4593"/>
      <c r="C4593"/>
      <c r="D4593"/>
      <c r="E4593"/>
      <c r="F4593"/>
      <c r="G4593"/>
      <c r="H4593"/>
      <c r="R4593"/>
      <c r="S4593"/>
      <c r="T4593"/>
      <c r="U4593"/>
      <c r="V4593"/>
      <c r="W4593"/>
      <c r="X4593"/>
      <c r="Y4593"/>
    </row>
    <row r="4594" spans="2:25">
      <c r="B4594"/>
      <c r="C4594"/>
      <c r="D4594"/>
      <c r="E4594"/>
      <c r="F4594"/>
      <c r="G4594"/>
      <c r="H4594"/>
      <c r="R4594"/>
      <c r="S4594"/>
      <c r="T4594"/>
      <c r="U4594"/>
      <c r="V4594"/>
      <c r="W4594"/>
      <c r="X4594"/>
      <c r="Y4594"/>
    </row>
    <row r="4595" spans="2:25">
      <c r="B4595"/>
      <c r="C4595"/>
      <c r="D4595"/>
      <c r="E4595"/>
      <c r="F4595"/>
      <c r="G4595"/>
      <c r="H4595"/>
      <c r="R4595"/>
      <c r="S4595"/>
      <c r="T4595"/>
      <c r="U4595"/>
      <c r="V4595"/>
      <c r="W4595"/>
      <c r="X4595"/>
      <c r="Y4595"/>
    </row>
    <row r="4596" spans="2:25">
      <c r="B4596"/>
      <c r="C4596"/>
      <c r="D4596"/>
      <c r="E4596"/>
      <c r="F4596"/>
      <c r="G4596"/>
      <c r="H4596"/>
      <c r="R4596"/>
      <c r="S4596"/>
      <c r="T4596"/>
      <c r="U4596"/>
      <c r="V4596"/>
      <c r="W4596"/>
      <c r="X4596"/>
      <c r="Y4596"/>
    </row>
    <row r="4597" spans="2:25">
      <c r="B4597"/>
      <c r="C4597"/>
      <c r="D4597"/>
      <c r="E4597"/>
      <c r="F4597"/>
      <c r="G4597"/>
      <c r="H4597"/>
      <c r="R4597"/>
      <c r="S4597"/>
      <c r="T4597"/>
      <c r="U4597"/>
      <c r="V4597"/>
      <c r="W4597"/>
      <c r="X4597"/>
      <c r="Y4597"/>
    </row>
    <row r="4598" spans="2:25">
      <c r="B4598"/>
      <c r="C4598"/>
      <c r="D4598"/>
      <c r="E4598"/>
      <c r="F4598"/>
      <c r="G4598"/>
      <c r="H4598"/>
      <c r="R4598"/>
      <c r="S4598"/>
      <c r="T4598"/>
      <c r="U4598"/>
      <c r="V4598"/>
      <c r="W4598"/>
      <c r="X4598"/>
      <c r="Y4598"/>
    </row>
    <row r="4599" spans="2:25">
      <c r="B4599"/>
      <c r="C4599"/>
      <c r="D4599"/>
      <c r="E4599"/>
      <c r="F4599"/>
      <c r="G4599"/>
      <c r="H4599"/>
      <c r="R4599"/>
      <c r="S4599"/>
      <c r="T4599"/>
      <c r="U4599"/>
      <c r="V4599"/>
      <c r="W4599"/>
      <c r="X4599"/>
      <c r="Y4599"/>
    </row>
    <row r="4600" spans="2:25">
      <c r="B4600"/>
      <c r="C4600"/>
      <c r="D4600"/>
      <c r="E4600"/>
      <c r="F4600"/>
      <c r="G4600"/>
      <c r="H4600"/>
      <c r="R4600"/>
      <c r="S4600"/>
      <c r="T4600"/>
      <c r="U4600"/>
      <c r="V4600"/>
      <c r="W4600"/>
      <c r="X4600"/>
      <c r="Y4600"/>
    </row>
    <row r="4601" spans="2:25">
      <c r="B4601"/>
      <c r="C4601"/>
      <c r="D4601"/>
      <c r="E4601"/>
      <c r="F4601"/>
      <c r="G4601"/>
      <c r="H4601"/>
      <c r="R4601"/>
      <c r="S4601"/>
      <c r="T4601"/>
      <c r="U4601"/>
      <c r="V4601"/>
      <c r="W4601"/>
      <c r="X4601"/>
      <c r="Y4601"/>
    </row>
    <row r="4602" spans="2:25">
      <c r="B4602"/>
      <c r="C4602"/>
      <c r="D4602"/>
      <c r="E4602"/>
      <c r="F4602"/>
      <c r="G4602"/>
      <c r="H4602"/>
      <c r="R4602"/>
      <c r="S4602"/>
      <c r="T4602"/>
      <c r="U4602"/>
      <c r="V4602"/>
      <c r="W4602"/>
      <c r="X4602"/>
      <c r="Y4602"/>
    </row>
    <row r="4603" spans="2:25">
      <c r="B4603"/>
      <c r="C4603"/>
      <c r="D4603"/>
      <c r="E4603"/>
      <c r="F4603"/>
      <c r="G4603"/>
      <c r="H4603"/>
      <c r="R4603"/>
      <c r="S4603"/>
      <c r="T4603"/>
      <c r="U4603"/>
      <c r="V4603"/>
      <c r="W4603"/>
      <c r="X4603"/>
      <c r="Y4603"/>
    </row>
    <row r="4604" spans="2:25">
      <c r="B4604"/>
      <c r="C4604"/>
      <c r="D4604"/>
      <c r="E4604"/>
      <c r="F4604"/>
      <c r="G4604"/>
      <c r="H4604"/>
      <c r="R4604"/>
      <c r="S4604"/>
      <c r="T4604"/>
      <c r="U4604"/>
      <c r="V4604"/>
      <c r="W4604"/>
      <c r="X4604"/>
      <c r="Y4604"/>
    </row>
    <row r="4605" spans="2:25">
      <c r="B4605"/>
      <c r="C4605"/>
      <c r="D4605"/>
      <c r="E4605"/>
      <c r="F4605"/>
      <c r="G4605"/>
      <c r="H4605"/>
      <c r="R4605"/>
      <c r="S4605"/>
      <c r="T4605"/>
      <c r="U4605"/>
      <c r="V4605"/>
      <c r="W4605"/>
      <c r="X4605"/>
      <c r="Y4605"/>
    </row>
    <row r="4606" spans="2:25">
      <c r="B4606"/>
      <c r="C4606"/>
      <c r="D4606"/>
      <c r="E4606"/>
      <c r="F4606"/>
      <c r="G4606"/>
      <c r="H4606"/>
      <c r="R4606"/>
      <c r="S4606"/>
      <c r="T4606"/>
      <c r="U4606"/>
      <c r="V4606"/>
      <c r="W4606"/>
      <c r="X4606"/>
      <c r="Y4606"/>
    </row>
    <row r="4607" spans="2:25">
      <c r="B4607"/>
      <c r="C4607"/>
      <c r="D4607"/>
      <c r="E4607"/>
      <c r="F4607"/>
      <c r="G4607"/>
      <c r="H4607"/>
      <c r="R4607"/>
      <c r="S4607"/>
      <c r="T4607"/>
      <c r="U4607"/>
      <c r="V4607"/>
      <c r="W4607"/>
      <c r="X4607"/>
      <c r="Y4607"/>
    </row>
    <row r="4608" spans="2:25">
      <c r="B4608"/>
      <c r="C4608"/>
      <c r="D4608"/>
      <c r="E4608"/>
      <c r="F4608"/>
      <c r="G4608"/>
      <c r="H4608"/>
      <c r="R4608"/>
      <c r="S4608"/>
      <c r="T4608"/>
      <c r="U4608"/>
      <c r="V4608"/>
      <c r="W4608"/>
      <c r="X4608"/>
      <c r="Y4608"/>
    </row>
    <row r="4609" spans="2:25">
      <c r="B4609"/>
      <c r="C4609"/>
      <c r="D4609"/>
      <c r="E4609"/>
      <c r="F4609"/>
      <c r="G4609"/>
      <c r="H4609"/>
      <c r="R4609"/>
      <c r="S4609"/>
      <c r="T4609"/>
      <c r="U4609"/>
      <c r="V4609"/>
      <c r="W4609"/>
      <c r="X4609"/>
      <c r="Y4609"/>
    </row>
    <row r="4610" spans="2:25">
      <c r="B4610"/>
      <c r="C4610"/>
      <c r="D4610"/>
      <c r="E4610"/>
      <c r="F4610"/>
      <c r="G4610"/>
      <c r="H4610"/>
      <c r="R4610"/>
      <c r="S4610"/>
      <c r="T4610"/>
      <c r="U4610"/>
      <c r="V4610"/>
      <c r="W4610"/>
      <c r="X4610"/>
      <c r="Y4610"/>
    </row>
    <row r="4611" spans="2:25">
      <c r="B4611"/>
      <c r="C4611"/>
      <c r="D4611"/>
      <c r="E4611"/>
      <c r="F4611"/>
      <c r="G4611"/>
      <c r="H4611"/>
      <c r="R4611"/>
      <c r="S4611"/>
      <c r="T4611"/>
      <c r="U4611"/>
      <c r="V4611"/>
      <c r="W4611"/>
      <c r="X4611"/>
      <c r="Y4611"/>
    </row>
    <row r="4612" spans="2:25">
      <c r="B4612"/>
      <c r="C4612"/>
      <c r="D4612"/>
      <c r="E4612"/>
      <c r="F4612"/>
      <c r="G4612"/>
      <c r="H4612"/>
      <c r="R4612"/>
      <c r="S4612"/>
      <c r="T4612"/>
      <c r="U4612"/>
      <c r="V4612"/>
      <c r="W4612"/>
      <c r="X4612"/>
      <c r="Y4612"/>
    </row>
    <row r="4613" spans="2:25">
      <c r="B4613"/>
      <c r="C4613"/>
      <c r="D4613"/>
      <c r="E4613"/>
      <c r="F4613"/>
      <c r="G4613"/>
      <c r="H4613"/>
      <c r="R4613"/>
      <c r="S4613"/>
      <c r="T4613"/>
      <c r="U4613"/>
      <c r="V4613"/>
      <c r="W4613"/>
      <c r="X4613"/>
      <c r="Y4613"/>
    </row>
    <row r="4614" spans="2:25">
      <c r="B4614"/>
      <c r="C4614"/>
      <c r="D4614"/>
      <c r="E4614"/>
      <c r="F4614"/>
      <c r="G4614"/>
      <c r="H4614"/>
      <c r="R4614"/>
      <c r="S4614"/>
      <c r="T4614"/>
      <c r="U4614"/>
      <c r="V4614"/>
      <c r="W4614"/>
      <c r="X4614"/>
      <c r="Y4614"/>
    </row>
    <row r="4615" spans="2:25">
      <c r="B4615"/>
      <c r="C4615"/>
      <c r="D4615"/>
      <c r="E4615"/>
      <c r="F4615"/>
      <c r="G4615"/>
      <c r="H4615"/>
      <c r="R4615"/>
      <c r="S4615"/>
      <c r="T4615"/>
      <c r="U4615"/>
      <c r="V4615"/>
      <c r="W4615"/>
      <c r="X4615"/>
      <c r="Y4615"/>
    </row>
    <row r="4616" spans="2:25">
      <c r="B4616"/>
      <c r="C4616"/>
      <c r="D4616"/>
      <c r="E4616"/>
      <c r="F4616"/>
      <c r="G4616"/>
      <c r="H4616"/>
      <c r="R4616"/>
      <c r="S4616"/>
      <c r="T4616"/>
      <c r="U4616"/>
      <c r="V4616"/>
      <c r="W4616"/>
      <c r="X4616"/>
      <c r="Y4616"/>
    </row>
    <row r="4617" spans="2:25">
      <c r="B4617"/>
      <c r="C4617"/>
      <c r="D4617"/>
      <c r="E4617"/>
      <c r="F4617"/>
      <c r="G4617"/>
      <c r="H4617"/>
      <c r="R4617"/>
      <c r="S4617"/>
      <c r="T4617"/>
      <c r="U4617"/>
      <c r="V4617"/>
      <c r="W4617"/>
      <c r="X4617"/>
      <c r="Y4617"/>
    </row>
    <row r="4618" spans="2:25">
      <c r="B4618"/>
      <c r="C4618"/>
      <c r="D4618"/>
      <c r="E4618"/>
      <c r="F4618"/>
      <c r="G4618"/>
      <c r="H4618"/>
      <c r="R4618"/>
      <c r="S4618"/>
      <c r="T4618"/>
      <c r="U4618"/>
      <c r="V4618"/>
      <c r="W4618"/>
      <c r="X4618"/>
      <c r="Y4618"/>
    </row>
    <row r="4619" spans="2:25">
      <c r="B4619"/>
      <c r="C4619"/>
      <c r="D4619"/>
      <c r="E4619"/>
      <c r="F4619"/>
      <c r="G4619"/>
      <c r="H4619"/>
      <c r="R4619"/>
      <c r="S4619"/>
      <c r="T4619"/>
      <c r="U4619"/>
      <c r="V4619"/>
      <c r="W4619"/>
      <c r="X4619"/>
      <c r="Y4619"/>
    </row>
    <row r="4620" spans="2:25">
      <c r="B4620"/>
      <c r="C4620"/>
      <c r="D4620"/>
      <c r="E4620"/>
      <c r="F4620"/>
      <c r="G4620"/>
      <c r="H4620"/>
      <c r="R4620"/>
      <c r="S4620"/>
      <c r="T4620"/>
      <c r="U4620"/>
      <c r="V4620"/>
      <c r="W4620"/>
      <c r="X4620"/>
      <c r="Y4620"/>
    </row>
    <row r="4621" spans="2:25">
      <c r="B4621"/>
      <c r="C4621"/>
      <c r="D4621"/>
      <c r="E4621"/>
      <c r="F4621"/>
      <c r="G4621"/>
      <c r="H4621"/>
      <c r="R4621"/>
      <c r="S4621"/>
      <c r="T4621"/>
      <c r="U4621"/>
      <c r="V4621"/>
      <c r="W4621"/>
      <c r="X4621"/>
      <c r="Y4621"/>
    </row>
    <row r="4622" spans="2:25">
      <c r="B4622"/>
      <c r="C4622"/>
      <c r="D4622"/>
      <c r="E4622"/>
      <c r="F4622"/>
      <c r="G4622"/>
      <c r="H4622"/>
      <c r="R4622"/>
      <c r="S4622"/>
      <c r="T4622"/>
      <c r="U4622"/>
      <c r="V4622"/>
      <c r="W4622"/>
      <c r="X4622"/>
      <c r="Y4622"/>
    </row>
    <row r="4623" spans="2:25">
      <c r="B4623"/>
      <c r="C4623"/>
      <c r="D4623"/>
      <c r="E4623"/>
      <c r="F4623"/>
      <c r="G4623"/>
      <c r="H4623"/>
      <c r="R4623"/>
      <c r="S4623"/>
      <c r="T4623"/>
      <c r="U4623"/>
      <c r="V4623"/>
      <c r="W4623"/>
      <c r="X4623"/>
      <c r="Y4623"/>
    </row>
    <row r="4624" spans="2:25">
      <c r="B4624"/>
      <c r="C4624"/>
      <c r="D4624"/>
      <c r="E4624"/>
      <c r="F4624"/>
      <c r="G4624"/>
      <c r="H4624"/>
      <c r="R4624"/>
      <c r="S4624"/>
      <c r="T4624"/>
      <c r="U4624"/>
      <c r="V4624"/>
      <c r="W4624"/>
      <c r="X4624"/>
      <c r="Y4624"/>
    </row>
    <row r="4625" spans="2:25">
      <c r="B4625"/>
      <c r="C4625"/>
      <c r="D4625"/>
      <c r="E4625"/>
      <c r="F4625"/>
      <c r="G4625"/>
      <c r="H4625"/>
      <c r="R4625"/>
      <c r="S4625"/>
      <c r="T4625"/>
      <c r="U4625"/>
      <c r="V4625"/>
      <c r="W4625"/>
      <c r="X4625"/>
      <c r="Y4625"/>
    </row>
    <row r="4626" spans="2:25">
      <c r="B4626"/>
      <c r="C4626"/>
      <c r="D4626"/>
      <c r="E4626"/>
      <c r="F4626"/>
      <c r="G4626"/>
      <c r="H4626"/>
      <c r="R4626"/>
      <c r="S4626"/>
      <c r="T4626"/>
      <c r="U4626"/>
      <c r="V4626"/>
      <c r="W4626"/>
      <c r="X4626"/>
      <c r="Y4626"/>
    </row>
    <row r="4627" spans="2:25">
      <c r="B4627"/>
      <c r="C4627"/>
      <c r="D4627"/>
      <c r="E4627"/>
      <c r="F4627"/>
      <c r="G4627"/>
      <c r="H4627"/>
      <c r="R4627"/>
      <c r="S4627"/>
      <c r="T4627"/>
      <c r="U4627"/>
      <c r="V4627"/>
      <c r="W4627"/>
      <c r="X4627"/>
      <c r="Y4627"/>
    </row>
    <row r="4628" spans="2:25">
      <c r="B4628"/>
      <c r="C4628"/>
      <c r="D4628"/>
      <c r="E4628"/>
      <c r="F4628"/>
      <c r="G4628"/>
      <c r="H4628"/>
      <c r="R4628"/>
      <c r="S4628"/>
      <c r="T4628"/>
      <c r="U4628"/>
      <c r="V4628"/>
      <c r="W4628"/>
      <c r="X4628"/>
      <c r="Y4628"/>
    </row>
    <row r="4629" spans="2:25">
      <c r="B4629"/>
      <c r="C4629"/>
      <c r="D4629"/>
      <c r="E4629"/>
      <c r="F4629"/>
      <c r="G4629"/>
      <c r="H4629"/>
      <c r="R4629"/>
      <c r="S4629"/>
      <c r="T4629"/>
      <c r="U4629"/>
      <c r="V4629"/>
      <c r="W4629"/>
      <c r="X4629"/>
      <c r="Y4629"/>
    </row>
    <row r="4630" spans="2:25">
      <c r="B4630"/>
      <c r="C4630"/>
      <c r="D4630"/>
      <c r="E4630"/>
      <c r="F4630"/>
      <c r="G4630"/>
      <c r="H4630"/>
      <c r="R4630"/>
      <c r="S4630"/>
      <c r="T4630"/>
      <c r="U4630"/>
      <c r="V4630"/>
      <c r="W4630"/>
      <c r="X4630"/>
      <c r="Y4630"/>
    </row>
    <row r="4631" spans="2:25">
      <c r="B4631"/>
      <c r="C4631"/>
      <c r="D4631"/>
      <c r="E4631"/>
      <c r="F4631"/>
      <c r="G4631"/>
      <c r="H4631"/>
      <c r="R4631"/>
      <c r="S4631"/>
      <c r="T4631"/>
      <c r="U4631"/>
      <c r="V4631"/>
      <c r="W4631"/>
      <c r="X4631"/>
      <c r="Y4631"/>
    </row>
    <row r="4632" spans="2:25">
      <c r="B4632"/>
      <c r="C4632"/>
      <c r="D4632"/>
      <c r="E4632"/>
      <c r="F4632"/>
      <c r="G4632"/>
      <c r="H4632"/>
      <c r="R4632"/>
      <c r="S4632"/>
      <c r="T4632"/>
      <c r="U4632"/>
      <c r="V4632"/>
      <c r="W4632"/>
      <c r="X4632"/>
      <c r="Y4632"/>
    </row>
    <row r="4633" spans="2:25">
      <c r="B4633"/>
      <c r="C4633"/>
      <c r="D4633"/>
      <c r="E4633"/>
      <c r="F4633"/>
      <c r="G4633"/>
      <c r="H4633"/>
      <c r="R4633"/>
      <c r="S4633"/>
      <c r="T4633"/>
      <c r="U4633"/>
      <c r="V4633"/>
      <c r="W4633"/>
      <c r="X4633"/>
      <c r="Y4633"/>
    </row>
    <row r="4634" spans="2:25">
      <c r="B4634"/>
      <c r="C4634"/>
      <c r="D4634"/>
      <c r="E4634"/>
      <c r="F4634"/>
      <c r="G4634"/>
      <c r="H4634"/>
      <c r="R4634"/>
      <c r="S4634"/>
      <c r="T4634"/>
      <c r="U4634"/>
      <c r="V4634"/>
      <c r="W4634"/>
      <c r="X4634"/>
      <c r="Y4634"/>
    </row>
    <row r="4635" spans="2:25">
      <c r="B4635"/>
      <c r="C4635"/>
      <c r="D4635"/>
      <c r="E4635"/>
      <c r="F4635"/>
      <c r="G4635"/>
      <c r="H4635"/>
      <c r="R4635"/>
      <c r="S4635"/>
      <c r="T4635"/>
      <c r="U4635"/>
      <c r="V4635"/>
      <c r="W4635"/>
      <c r="X4635"/>
      <c r="Y4635"/>
    </row>
    <row r="4636" spans="2:25">
      <c r="B4636"/>
      <c r="C4636"/>
      <c r="D4636"/>
      <c r="E4636"/>
      <c r="F4636"/>
      <c r="G4636"/>
      <c r="H4636"/>
      <c r="R4636"/>
      <c r="S4636"/>
      <c r="T4636"/>
      <c r="U4636"/>
      <c r="V4636"/>
      <c r="W4636"/>
      <c r="X4636"/>
      <c r="Y4636"/>
    </row>
    <row r="4637" spans="2:25">
      <c r="B4637"/>
      <c r="C4637"/>
      <c r="D4637"/>
      <c r="E4637"/>
      <c r="F4637"/>
      <c r="G4637"/>
      <c r="H4637"/>
      <c r="R4637"/>
      <c r="S4637"/>
      <c r="T4637"/>
      <c r="U4637"/>
      <c r="V4637"/>
      <c r="W4637"/>
      <c r="X4637"/>
      <c r="Y4637"/>
    </row>
    <row r="4638" spans="2:25">
      <c r="B4638"/>
      <c r="C4638"/>
      <c r="D4638"/>
      <c r="E4638"/>
      <c r="F4638"/>
      <c r="G4638"/>
      <c r="H4638"/>
      <c r="R4638"/>
      <c r="S4638"/>
      <c r="T4638"/>
      <c r="U4638"/>
      <c r="V4638"/>
      <c r="W4638"/>
      <c r="X4638"/>
      <c r="Y4638"/>
    </row>
    <row r="4639" spans="2:25">
      <c r="B4639"/>
      <c r="C4639"/>
      <c r="D4639"/>
      <c r="E4639"/>
      <c r="F4639"/>
      <c r="G4639"/>
      <c r="H4639"/>
      <c r="R4639"/>
      <c r="S4639"/>
      <c r="T4639"/>
      <c r="U4639"/>
      <c r="V4639"/>
      <c r="W4639"/>
      <c r="X4639"/>
      <c r="Y4639"/>
    </row>
    <row r="4640" spans="2:25">
      <c r="B4640"/>
      <c r="C4640"/>
      <c r="D4640"/>
      <c r="E4640"/>
      <c r="F4640"/>
      <c r="G4640"/>
      <c r="H4640"/>
      <c r="R4640"/>
      <c r="S4640"/>
      <c r="T4640"/>
      <c r="U4640"/>
      <c r="V4640"/>
      <c r="W4640"/>
      <c r="X4640"/>
      <c r="Y4640"/>
    </row>
    <row r="4641" spans="2:25">
      <c r="B4641"/>
      <c r="C4641"/>
      <c r="D4641"/>
      <c r="E4641"/>
      <c r="F4641"/>
      <c r="G4641"/>
      <c r="H4641"/>
      <c r="R4641"/>
      <c r="S4641"/>
      <c r="T4641"/>
      <c r="U4641"/>
      <c r="V4641"/>
      <c r="W4641"/>
      <c r="X4641"/>
      <c r="Y4641"/>
    </row>
    <row r="4642" spans="2:25">
      <c r="B4642"/>
      <c r="C4642"/>
      <c r="D4642"/>
      <c r="E4642"/>
      <c r="F4642"/>
      <c r="G4642"/>
      <c r="H4642"/>
      <c r="R4642"/>
      <c r="S4642"/>
      <c r="T4642"/>
      <c r="U4642"/>
      <c r="V4642"/>
      <c r="W4642"/>
      <c r="X4642"/>
      <c r="Y4642"/>
    </row>
    <row r="4643" spans="2:25">
      <c r="B4643"/>
      <c r="C4643"/>
      <c r="D4643"/>
      <c r="E4643"/>
      <c r="F4643"/>
      <c r="G4643"/>
      <c r="H4643"/>
      <c r="R4643"/>
      <c r="S4643"/>
      <c r="T4643"/>
      <c r="U4643"/>
      <c r="V4643"/>
      <c r="W4643"/>
      <c r="X4643"/>
      <c r="Y4643"/>
    </row>
    <row r="4644" spans="2:25">
      <c r="B4644"/>
      <c r="C4644"/>
      <c r="D4644"/>
      <c r="E4644"/>
      <c r="F4644"/>
      <c r="G4644"/>
      <c r="H4644"/>
      <c r="R4644"/>
      <c r="S4644"/>
      <c r="T4644"/>
      <c r="U4644"/>
      <c r="V4644"/>
      <c r="W4644"/>
      <c r="X4644"/>
      <c r="Y4644"/>
    </row>
    <row r="4645" spans="2:25">
      <c r="B4645"/>
      <c r="C4645"/>
      <c r="D4645"/>
      <c r="E4645"/>
      <c r="F4645"/>
      <c r="G4645"/>
      <c r="H4645"/>
      <c r="R4645"/>
      <c r="S4645"/>
      <c r="T4645"/>
      <c r="U4645"/>
      <c r="V4645"/>
      <c r="W4645"/>
      <c r="X4645"/>
      <c r="Y4645"/>
    </row>
    <row r="4646" spans="2:25">
      <c r="B4646"/>
      <c r="C4646"/>
      <c r="D4646"/>
      <c r="E4646"/>
      <c r="F4646"/>
      <c r="G4646"/>
      <c r="H4646"/>
      <c r="R4646"/>
      <c r="S4646"/>
      <c r="T4646"/>
      <c r="U4646"/>
      <c r="V4646"/>
      <c r="W4646"/>
      <c r="X4646"/>
      <c r="Y4646"/>
    </row>
    <row r="4647" spans="2:25">
      <c r="B4647"/>
      <c r="C4647"/>
      <c r="D4647"/>
      <c r="E4647"/>
      <c r="F4647"/>
      <c r="G4647"/>
      <c r="H4647"/>
      <c r="R4647"/>
      <c r="S4647"/>
      <c r="T4647"/>
      <c r="U4647"/>
      <c r="V4647"/>
      <c r="W4647"/>
      <c r="X4647"/>
      <c r="Y4647"/>
    </row>
    <row r="4648" spans="2:25">
      <c r="B4648"/>
      <c r="C4648"/>
      <c r="D4648"/>
      <c r="E4648"/>
      <c r="F4648"/>
      <c r="G4648"/>
      <c r="H4648"/>
      <c r="R4648"/>
      <c r="S4648"/>
      <c r="T4648"/>
      <c r="U4648"/>
      <c r="V4648"/>
      <c r="W4648"/>
      <c r="X4648"/>
      <c r="Y4648"/>
    </row>
    <row r="4649" spans="2:25">
      <c r="B4649"/>
      <c r="C4649"/>
      <c r="D4649"/>
      <c r="E4649"/>
      <c r="F4649"/>
      <c r="G4649"/>
      <c r="H4649"/>
      <c r="R4649"/>
      <c r="S4649"/>
      <c r="T4649"/>
      <c r="U4649"/>
      <c r="V4649"/>
      <c r="W4649"/>
      <c r="X4649"/>
      <c r="Y4649"/>
    </row>
    <row r="4650" spans="2:25">
      <c r="B4650"/>
      <c r="C4650"/>
      <c r="D4650"/>
      <c r="E4650"/>
      <c r="F4650"/>
      <c r="G4650"/>
      <c r="H4650"/>
      <c r="R4650"/>
      <c r="S4650"/>
      <c r="T4650"/>
      <c r="U4650"/>
      <c r="V4650"/>
      <c r="W4650"/>
      <c r="X4650"/>
      <c r="Y4650"/>
    </row>
    <row r="4651" spans="2:25">
      <c r="B4651"/>
      <c r="C4651"/>
      <c r="D4651"/>
      <c r="E4651"/>
      <c r="F4651"/>
      <c r="G4651"/>
      <c r="H4651"/>
      <c r="R4651"/>
      <c r="S4651"/>
      <c r="T4651"/>
      <c r="U4651"/>
      <c r="V4651"/>
      <c r="W4651"/>
      <c r="X4651"/>
      <c r="Y4651"/>
    </row>
    <row r="4652" spans="2:25">
      <c r="B4652"/>
      <c r="C4652"/>
      <c r="D4652"/>
      <c r="E4652"/>
      <c r="F4652"/>
      <c r="G4652"/>
      <c r="H4652"/>
      <c r="R4652"/>
      <c r="S4652"/>
      <c r="T4652"/>
      <c r="U4652"/>
      <c r="V4652"/>
      <c r="W4652"/>
      <c r="X4652"/>
      <c r="Y4652"/>
    </row>
    <row r="4653" spans="2:25">
      <c r="B4653"/>
      <c r="C4653"/>
      <c r="D4653"/>
      <c r="E4653"/>
      <c r="F4653"/>
      <c r="G4653"/>
      <c r="H4653"/>
      <c r="R4653"/>
      <c r="S4653"/>
      <c r="T4653"/>
      <c r="U4653"/>
      <c r="V4653"/>
      <c r="W4653"/>
      <c r="X4653"/>
      <c r="Y4653"/>
    </row>
    <row r="4654" spans="2:25">
      <c r="B4654"/>
      <c r="C4654"/>
      <c r="D4654"/>
      <c r="E4654"/>
      <c r="F4654"/>
      <c r="G4654"/>
      <c r="H4654"/>
      <c r="R4654"/>
      <c r="S4654"/>
      <c r="T4654"/>
      <c r="U4654"/>
      <c r="V4654"/>
      <c r="W4654"/>
      <c r="X4654"/>
      <c r="Y4654"/>
    </row>
    <row r="4655" spans="2:25">
      <c r="B4655"/>
      <c r="C4655"/>
      <c r="D4655"/>
      <c r="E4655"/>
      <c r="F4655"/>
      <c r="G4655"/>
      <c r="H4655"/>
      <c r="R4655"/>
      <c r="S4655"/>
      <c r="T4655"/>
      <c r="U4655"/>
      <c r="V4655"/>
      <c r="W4655"/>
      <c r="X4655"/>
      <c r="Y4655"/>
    </row>
    <row r="4656" spans="2:25">
      <c r="B4656"/>
      <c r="C4656"/>
      <c r="D4656"/>
      <c r="E4656"/>
      <c r="F4656"/>
      <c r="G4656"/>
      <c r="H4656"/>
      <c r="R4656"/>
      <c r="S4656"/>
      <c r="T4656"/>
      <c r="U4656"/>
      <c r="V4656"/>
      <c r="W4656"/>
      <c r="X4656"/>
      <c r="Y4656"/>
    </row>
    <row r="4657" spans="2:25">
      <c r="B4657"/>
      <c r="C4657"/>
      <c r="D4657"/>
      <c r="E4657"/>
      <c r="F4657"/>
      <c r="G4657"/>
      <c r="H4657"/>
      <c r="R4657"/>
      <c r="S4657"/>
      <c r="T4657"/>
      <c r="U4657"/>
      <c r="V4657"/>
      <c r="W4657"/>
      <c r="X4657"/>
      <c r="Y4657"/>
    </row>
    <row r="4658" spans="2:25">
      <c r="B4658"/>
      <c r="C4658"/>
      <c r="D4658"/>
      <c r="E4658"/>
      <c r="F4658"/>
      <c r="G4658"/>
      <c r="H4658"/>
      <c r="R4658"/>
      <c r="S4658"/>
      <c r="T4658"/>
      <c r="U4658"/>
      <c r="V4658"/>
      <c r="W4658"/>
      <c r="X4658"/>
      <c r="Y4658"/>
    </row>
    <row r="4659" spans="2:25">
      <c r="B4659"/>
      <c r="C4659"/>
      <c r="D4659"/>
      <c r="E4659"/>
      <c r="F4659"/>
      <c r="G4659"/>
      <c r="H4659"/>
      <c r="R4659"/>
      <c r="S4659"/>
      <c r="T4659"/>
      <c r="U4659"/>
      <c r="V4659"/>
      <c r="W4659"/>
      <c r="X4659"/>
      <c r="Y4659"/>
    </row>
    <row r="4660" spans="2:25">
      <c r="B4660"/>
      <c r="C4660"/>
      <c r="D4660"/>
      <c r="E4660"/>
      <c r="F4660"/>
      <c r="G4660"/>
      <c r="H4660"/>
      <c r="R4660"/>
      <c r="S4660"/>
      <c r="T4660"/>
      <c r="U4660"/>
      <c r="V4660"/>
      <c r="W4660"/>
      <c r="X4660"/>
      <c r="Y4660"/>
    </row>
    <row r="4661" spans="2:25">
      <c r="B4661"/>
      <c r="C4661"/>
      <c r="D4661"/>
      <c r="E4661"/>
      <c r="F4661"/>
      <c r="G4661"/>
      <c r="H4661"/>
      <c r="R4661"/>
      <c r="S4661"/>
      <c r="T4661"/>
      <c r="U4661"/>
      <c r="V4661"/>
      <c r="W4661"/>
      <c r="X4661"/>
      <c r="Y4661"/>
    </row>
    <row r="4662" spans="2:25">
      <c r="B4662"/>
      <c r="C4662"/>
      <c r="D4662"/>
      <c r="E4662"/>
      <c r="F4662"/>
      <c r="G4662"/>
      <c r="H4662"/>
      <c r="R4662"/>
      <c r="S4662"/>
      <c r="T4662"/>
      <c r="U4662"/>
      <c r="V4662"/>
      <c r="W4662"/>
      <c r="X4662"/>
      <c r="Y4662"/>
    </row>
    <row r="4663" spans="2:25">
      <c r="B4663"/>
      <c r="C4663"/>
      <c r="D4663"/>
      <c r="E4663"/>
      <c r="F4663"/>
      <c r="G4663"/>
      <c r="H4663"/>
      <c r="R4663"/>
      <c r="S4663"/>
      <c r="T4663"/>
      <c r="U4663"/>
      <c r="V4663"/>
      <c r="W4663"/>
      <c r="X4663"/>
      <c r="Y4663"/>
    </row>
    <row r="4664" spans="2:25">
      <c r="B4664"/>
      <c r="C4664"/>
      <c r="D4664"/>
      <c r="E4664"/>
      <c r="F4664"/>
      <c r="G4664"/>
      <c r="H4664"/>
      <c r="R4664"/>
      <c r="S4664"/>
      <c r="T4664"/>
      <c r="U4664"/>
      <c r="V4664"/>
      <c r="W4664"/>
      <c r="X4664"/>
      <c r="Y4664"/>
    </row>
    <row r="4665" spans="2:25">
      <c r="B4665"/>
      <c r="C4665"/>
      <c r="D4665"/>
      <c r="E4665"/>
      <c r="F4665"/>
      <c r="G4665"/>
      <c r="H4665"/>
      <c r="R4665"/>
      <c r="S4665"/>
      <c r="T4665"/>
      <c r="U4665"/>
      <c r="V4665"/>
      <c r="W4665"/>
      <c r="X4665"/>
      <c r="Y4665"/>
    </row>
    <row r="4666" spans="2:25">
      <c r="B4666"/>
      <c r="C4666"/>
      <c r="D4666"/>
      <c r="E4666"/>
      <c r="F4666"/>
      <c r="G4666"/>
      <c r="H4666"/>
      <c r="R4666"/>
      <c r="S4666"/>
      <c r="T4666"/>
      <c r="U4666"/>
      <c r="V4666"/>
      <c r="W4666"/>
      <c r="X4666"/>
      <c r="Y4666"/>
    </row>
    <row r="4667" spans="2:25">
      <c r="B4667"/>
      <c r="C4667"/>
      <c r="D4667"/>
      <c r="E4667"/>
      <c r="F4667"/>
      <c r="G4667"/>
      <c r="H4667"/>
      <c r="R4667"/>
      <c r="S4667"/>
      <c r="T4667"/>
      <c r="U4667"/>
      <c r="V4667"/>
      <c r="W4667"/>
      <c r="X4667"/>
      <c r="Y4667"/>
    </row>
    <row r="4668" spans="2:25">
      <c r="B4668"/>
      <c r="C4668"/>
      <c r="D4668"/>
      <c r="E4668"/>
      <c r="F4668"/>
      <c r="G4668"/>
      <c r="H4668"/>
      <c r="R4668"/>
      <c r="S4668"/>
      <c r="T4668"/>
      <c r="U4668"/>
      <c r="V4668"/>
      <c r="W4668"/>
      <c r="X4668"/>
      <c r="Y4668"/>
    </row>
    <row r="4669" spans="2:25">
      <c r="B4669"/>
      <c r="C4669"/>
      <c r="D4669"/>
      <c r="E4669"/>
      <c r="F4669"/>
      <c r="G4669"/>
      <c r="H4669"/>
      <c r="R4669"/>
      <c r="S4669"/>
      <c r="T4669"/>
      <c r="U4669"/>
      <c r="V4669"/>
      <c r="W4669"/>
      <c r="X4669"/>
      <c r="Y4669"/>
    </row>
    <row r="4670" spans="2:25">
      <c r="B4670"/>
      <c r="C4670"/>
      <c r="D4670"/>
      <c r="E4670"/>
      <c r="F4670"/>
      <c r="G4670"/>
      <c r="H4670"/>
      <c r="R4670"/>
      <c r="S4670"/>
      <c r="T4670"/>
      <c r="U4670"/>
      <c r="V4670"/>
      <c r="W4670"/>
      <c r="X4670"/>
      <c r="Y4670"/>
    </row>
    <row r="4671" spans="2:25">
      <c r="B4671"/>
      <c r="C4671"/>
      <c r="D4671"/>
      <c r="E4671"/>
      <c r="F4671"/>
      <c r="G4671"/>
      <c r="H4671"/>
      <c r="R4671"/>
      <c r="S4671"/>
      <c r="T4671"/>
      <c r="U4671"/>
      <c r="V4671"/>
      <c r="W4671"/>
      <c r="X4671"/>
      <c r="Y4671"/>
    </row>
    <row r="4672" spans="2:25">
      <c r="B4672"/>
      <c r="C4672"/>
      <c r="D4672"/>
      <c r="E4672"/>
      <c r="F4672"/>
      <c r="G4672"/>
      <c r="H4672"/>
      <c r="R4672"/>
      <c r="S4672"/>
      <c r="T4672"/>
      <c r="U4672"/>
      <c r="V4672"/>
      <c r="W4672"/>
      <c r="X4672"/>
      <c r="Y4672"/>
    </row>
    <row r="4673" spans="2:25">
      <c r="B4673"/>
      <c r="C4673"/>
      <c r="D4673"/>
      <c r="E4673"/>
      <c r="F4673"/>
      <c r="G4673"/>
      <c r="H4673"/>
      <c r="R4673"/>
      <c r="S4673"/>
      <c r="T4673"/>
      <c r="U4673"/>
      <c r="V4673"/>
      <c r="W4673"/>
      <c r="X4673"/>
      <c r="Y4673"/>
    </row>
    <row r="4674" spans="2:25">
      <c r="B4674"/>
      <c r="C4674"/>
      <c r="D4674"/>
      <c r="E4674"/>
      <c r="F4674"/>
      <c r="G4674"/>
      <c r="H4674"/>
      <c r="R4674"/>
      <c r="S4674"/>
      <c r="T4674"/>
      <c r="U4674"/>
      <c r="V4674"/>
      <c r="W4674"/>
      <c r="X4674"/>
      <c r="Y4674"/>
    </row>
    <row r="4675" spans="2:25">
      <c r="B4675"/>
      <c r="C4675"/>
      <c r="D4675"/>
      <c r="E4675"/>
      <c r="F4675"/>
      <c r="G4675"/>
      <c r="H4675"/>
      <c r="R4675"/>
      <c r="S4675"/>
      <c r="T4675"/>
      <c r="U4675"/>
      <c r="V4675"/>
      <c r="W4675"/>
      <c r="X4675"/>
      <c r="Y4675"/>
    </row>
    <row r="4676" spans="2:25">
      <c r="B4676"/>
      <c r="C4676"/>
      <c r="D4676"/>
      <c r="E4676"/>
      <c r="F4676"/>
      <c r="G4676"/>
      <c r="H4676"/>
      <c r="R4676"/>
      <c r="S4676"/>
      <c r="T4676"/>
      <c r="U4676"/>
      <c r="V4676"/>
      <c r="W4676"/>
      <c r="X4676"/>
      <c r="Y4676"/>
    </row>
    <row r="4677" spans="2:25">
      <c r="B4677"/>
      <c r="C4677"/>
      <c r="D4677"/>
      <c r="E4677"/>
      <c r="F4677"/>
      <c r="G4677"/>
      <c r="H4677"/>
      <c r="R4677"/>
      <c r="S4677"/>
      <c r="T4677"/>
      <c r="U4677"/>
      <c r="V4677"/>
      <c r="W4677"/>
      <c r="X4677"/>
      <c r="Y4677"/>
    </row>
    <row r="4678" spans="2:25">
      <c r="B4678"/>
      <c r="C4678"/>
      <c r="D4678"/>
      <c r="E4678"/>
      <c r="F4678"/>
      <c r="G4678"/>
      <c r="H4678"/>
      <c r="R4678"/>
      <c r="S4678"/>
      <c r="T4678"/>
      <c r="U4678"/>
      <c r="V4678"/>
      <c r="W4678"/>
      <c r="X4678"/>
      <c r="Y4678"/>
    </row>
    <row r="4679" spans="2:25">
      <c r="B4679"/>
      <c r="C4679"/>
      <c r="D4679"/>
      <c r="E4679"/>
      <c r="F4679"/>
      <c r="G4679"/>
      <c r="H4679"/>
      <c r="R4679"/>
      <c r="S4679"/>
      <c r="T4679"/>
      <c r="U4679"/>
      <c r="V4679"/>
      <c r="W4679"/>
      <c r="X4679"/>
      <c r="Y4679"/>
    </row>
    <row r="4680" spans="2:25">
      <c r="B4680"/>
      <c r="C4680"/>
      <c r="D4680"/>
      <c r="E4680"/>
      <c r="F4680"/>
      <c r="G4680"/>
      <c r="H4680"/>
      <c r="R4680"/>
      <c r="S4680"/>
      <c r="T4680"/>
      <c r="U4680"/>
      <c r="V4680"/>
      <c r="W4680"/>
      <c r="X4680"/>
      <c r="Y4680"/>
    </row>
    <row r="4681" spans="2:25">
      <c r="B4681"/>
      <c r="C4681"/>
      <c r="D4681"/>
      <c r="E4681"/>
      <c r="F4681"/>
      <c r="G4681"/>
      <c r="H4681"/>
      <c r="R4681"/>
      <c r="S4681"/>
      <c r="T4681"/>
      <c r="U4681"/>
      <c r="V4681"/>
      <c r="W4681"/>
      <c r="X4681"/>
      <c r="Y4681"/>
    </row>
    <row r="4682" spans="2:25">
      <c r="B4682"/>
      <c r="C4682"/>
      <c r="D4682"/>
      <c r="E4682"/>
      <c r="F4682"/>
      <c r="G4682"/>
      <c r="H4682"/>
      <c r="R4682"/>
      <c r="S4682"/>
      <c r="T4682"/>
      <c r="U4682"/>
      <c r="V4682"/>
      <c r="W4682"/>
      <c r="X4682"/>
      <c r="Y4682"/>
    </row>
    <row r="4683" spans="2:25">
      <c r="B4683"/>
      <c r="C4683"/>
      <c r="D4683"/>
      <c r="E4683"/>
      <c r="F4683"/>
      <c r="G4683"/>
      <c r="H4683"/>
      <c r="R4683"/>
      <c r="S4683"/>
      <c r="T4683"/>
      <c r="U4683"/>
      <c r="V4683"/>
      <c r="W4683"/>
      <c r="X4683"/>
      <c r="Y4683"/>
    </row>
    <row r="4684" spans="2:25">
      <c r="B4684"/>
      <c r="C4684"/>
      <c r="D4684"/>
      <c r="E4684"/>
      <c r="F4684"/>
      <c r="G4684"/>
      <c r="H4684"/>
      <c r="R4684"/>
      <c r="S4684"/>
      <c r="T4684"/>
      <c r="U4684"/>
      <c r="V4684"/>
      <c r="W4684"/>
      <c r="X4684"/>
      <c r="Y4684"/>
    </row>
    <row r="4685" spans="2:25">
      <c r="B4685"/>
      <c r="C4685"/>
      <c r="D4685"/>
      <c r="E4685"/>
      <c r="F4685"/>
      <c r="G4685"/>
      <c r="H4685"/>
      <c r="R4685"/>
      <c r="S4685"/>
      <c r="T4685"/>
      <c r="U4685"/>
      <c r="V4685"/>
      <c r="W4685"/>
      <c r="X4685"/>
      <c r="Y4685"/>
    </row>
    <row r="4686" spans="2:25">
      <c r="B4686"/>
      <c r="C4686"/>
      <c r="D4686"/>
      <c r="E4686"/>
      <c r="F4686"/>
      <c r="G4686"/>
      <c r="H4686"/>
      <c r="R4686"/>
      <c r="S4686"/>
      <c r="T4686"/>
      <c r="U4686"/>
      <c r="V4686"/>
      <c r="W4686"/>
      <c r="X4686"/>
      <c r="Y4686"/>
    </row>
    <row r="4687" spans="2:25">
      <c r="B4687"/>
      <c r="C4687"/>
      <c r="D4687"/>
      <c r="E4687"/>
      <c r="F4687"/>
      <c r="G4687"/>
      <c r="H4687"/>
      <c r="R4687"/>
      <c r="S4687"/>
      <c r="T4687"/>
      <c r="U4687"/>
      <c r="V4687"/>
      <c r="W4687"/>
      <c r="X4687"/>
      <c r="Y4687"/>
    </row>
    <row r="4688" spans="2:25">
      <c r="B4688"/>
      <c r="C4688"/>
      <c r="D4688"/>
      <c r="E4688"/>
      <c r="F4688"/>
      <c r="G4688"/>
      <c r="H4688"/>
      <c r="R4688"/>
      <c r="S4688"/>
      <c r="T4688"/>
      <c r="U4688"/>
      <c r="V4688"/>
      <c r="W4688"/>
      <c r="X4688"/>
      <c r="Y4688"/>
    </row>
    <row r="4689" spans="2:25">
      <c r="B4689"/>
      <c r="C4689"/>
      <c r="D4689"/>
      <c r="E4689"/>
      <c r="F4689"/>
      <c r="G4689"/>
      <c r="H4689"/>
      <c r="R4689"/>
      <c r="S4689"/>
      <c r="T4689"/>
      <c r="U4689"/>
      <c r="V4689"/>
      <c r="W4689"/>
      <c r="X4689"/>
      <c r="Y4689"/>
    </row>
    <row r="4690" spans="2:25">
      <c r="B4690"/>
      <c r="C4690"/>
      <c r="D4690"/>
      <c r="E4690"/>
      <c r="F4690"/>
      <c r="G4690"/>
      <c r="H4690"/>
      <c r="R4690"/>
      <c r="S4690"/>
      <c r="T4690"/>
      <c r="U4690"/>
      <c r="V4690"/>
      <c r="W4690"/>
      <c r="X4690"/>
      <c r="Y4690"/>
    </row>
    <row r="4691" spans="2:25">
      <c r="B4691"/>
      <c r="C4691"/>
      <c r="D4691"/>
      <c r="E4691"/>
      <c r="F4691"/>
      <c r="G4691"/>
      <c r="H4691"/>
      <c r="R4691"/>
      <c r="S4691"/>
      <c r="T4691"/>
      <c r="U4691"/>
      <c r="V4691"/>
      <c r="W4691"/>
      <c r="X4691"/>
      <c r="Y4691"/>
    </row>
    <row r="4692" spans="2:25">
      <c r="B4692"/>
      <c r="C4692"/>
      <c r="D4692"/>
      <c r="E4692"/>
      <c r="F4692"/>
      <c r="G4692"/>
      <c r="H4692"/>
      <c r="R4692"/>
      <c r="S4692"/>
      <c r="T4692"/>
      <c r="U4692"/>
      <c r="V4692"/>
      <c r="W4692"/>
      <c r="X4692"/>
      <c r="Y4692"/>
    </row>
    <row r="4693" spans="2:25">
      <c r="B4693"/>
      <c r="C4693"/>
      <c r="D4693"/>
      <c r="E4693"/>
      <c r="F4693"/>
      <c r="G4693"/>
      <c r="H4693"/>
      <c r="R4693"/>
      <c r="S4693"/>
      <c r="T4693"/>
      <c r="U4693"/>
      <c r="V4693"/>
      <c r="W4693"/>
      <c r="X4693"/>
      <c r="Y4693"/>
    </row>
    <row r="4694" spans="2:25">
      <c r="B4694"/>
      <c r="C4694"/>
      <c r="D4694"/>
      <c r="E4694"/>
      <c r="F4694"/>
      <c r="G4694"/>
      <c r="H4694"/>
      <c r="R4694"/>
      <c r="S4694"/>
      <c r="T4694"/>
      <c r="U4694"/>
      <c r="V4694"/>
      <c r="W4694"/>
      <c r="X4694"/>
      <c r="Y4694"/>
    </row>
    <row r="4695" spans="2:25">
      <c r="B4695"/>
      <c r="C4695"/>
      <c r="D4695"/>
      <c r="E4695"/>
      <c r="F4695"/>
      <c r="G4695"/>
      <c r="H4695"/>
      <c r="R4695"/>
      <c r="S4695"/>
      <c r="T4695"/>
      <c r="U4695"/>
      <c r="V4695"/>
      <c r="W4695"/>
      <c r="X4695"/>
      <c r="Y4695"/>
    </row>
    <row r="4696" spans="2:25">
      <c r="B4696"/>
      <c r="C4696"/>
      <c r="D4696"/>
      <c r="E4696"/>
      <c r="F4696"/>
      <c r="G4696"/>
      <c r="H4696"/>
      <c r="R4696"/>
      <c r="S4696"/>
      <c r="T4696"/>
      <c r="U4696"/>
      <c r="V4696"/>
      <c r="W4696"/>
      <c r="X4696"/>
      <c r="Y4696"/>
    </row>
    <row r="4697" spans="2:25">
      <c r="B4697"/>
      <c r="C4697"/>
      <c r="D4697"/>
      <c r="E4697"/>
      <c r="F4697"/>
      <c r="G4697"/>
      <c r="H4697"/>
      <c r="R4697"/>
      <c r="S4697"/>
      <c r="T4697"/>
      <c r="U4697"/>
      <c r="V4697"/>
      <c r="W4697"/>
      <c r="X4697"/>
      <c r="Y4697"/>
    </row>
    <row r="4698" spans="2:25">
      <c r="B4698"/>
      <c r="C4698"/>
      <c r="D4698"/>
      <c r="E4698"/>
      <c r="F4698"/>
      <c r="G4698"/>
      <c r="H4698"/>
      <c r="R4698"/>
      <c r="S4698"/>
      <c r="T4698"/>
      <c r="U4698"/>
      <c r="V4698"/>
      <c r="W4698"/>
      <c r="X4698"/>
      <c r="Y4698"/>
    </row>
    <row r="4699" spans="2:25">
      <c r="B4699"/>
      <c r="C4699"/>
      <c r="D4699"/>
      <c r="E4699"/>
      <c r="F4699"/>
      <c r="G4699"/>
      <c r="H4699"/>
      <c r="R4699"/>
      <c r="S4699"/>
      <c r="T4699"/>
      <c r="U4699"/>
      <c r="V4699"/>
      <c r="W4699"/>
      <c r="X4699"/>
      <c r="Y4699"/>
    </row>
    <row r="4700" spans="2:25">
      <c r="B4700"/>
      <c r="C4700"/>
      <c r="D4700"/>
      <c r="E4700"/>
      <c r="F4700"/>
      <c r="G4700"/>
      <c r="H4700"/>
      <c r="R4700"/>
      <c r="S4700"/>
      <c r="T4700"/>
      <c r="U4700"/>
      <c r="V4700"/>
      <c r="W4700"/>
      <c r="X4700"/>
      <c r="Y4700"/>
    </row>
    <row r="4701" spans="2:25">
      <c r="B4701"/>
      <c r="C4701"/>
      <c r="D4701"/>
      <c r="E4701"/>
      <c r="F4701"/>
      <c r="G4701"/>
      <c r="H4701"/>
      <c r="R4701"/>
      <c r="S4701"/>
      <c r="T4701"/>
      <c r="U4701"/>
      <c r="V4701"/>
      <c r="W4701"/>
      <c r="X4701"/>
      <c r="Y4701"/>
    </row>
    <row r="4702" spans="2:25">
      <c r="B4702"/>
      <c r="C4702"/>
      <c r="D4702"/>
      <c r="E4702"/>
      <c r="F4702"/>
      <c r="G4702"/>
      <c r="H4702"/>
      <c r="R4702"/>
      <c r="S4702"/>
      <c r="T4702"/>
      <c r="U4702"/>
      <c r="V4702"/>
      <c r="W4702"/>
      <c r="X4702"/>
      <c r="Y4702"/>
    </row>
    <row r="4703" spans="2:25">
      <c r="B4703"/>
      <c r="C4703"/>
      <c r="D4703"/>
      <c r="E4703"/>
      <c r="F4703"/>
      <c r="G4703"/>
      <c r="H4703"/>
      <c r="R4703"/>
      <c r="S4703"/>
      <c r="T4703"/>
      <c r="U4703"/>
      <c r="V4703"/>
      <c r="W4703"/>
      <c r="X4703"/>
      <c r="Y4703"/>
    </row>
    <row r="4704" spans="2:25">
      <c r="B4704"/>
      <c r="C4704"/>
      <c r="D4704"/>
      <c r="E4704"/>
      <c r="F4704"/>
      <c r="G4704"/>
      <c r="H4704"/>
      <c r="R4704"/>
      <c r="S4704"/>
      <c r="T4704"/>
      <c r="U4704"/>
      <c r="V4704"/>
      <c r="W4704"/>
      <c r="X4704"/>
      <c r="Y4704"/>
    </row>
    <row r="4705" spans="2:25">
      <c r="B4705"/>
      <c r="C4705"/>
      <c r="D4705"/>
      <c r="E4705"/>
      <c r="F4705"/>
      <c r="G4705"/>
      <c r="H4705"/>
      <c r="R4705"/>
      <c r="S4705"/>
      <c r="T4705"/>
      <c r="U4705"/>
      <c r="V4705"/>
      <c r="W4705"/>
      <c r="X4705"/>
      <c r="Y4705"/>
    </row>
    <row r="4706" spans="2:25">
      <c r="B4706"/>
      <c r="C4706"/>
      <c r="D4706"/>
      <c r="E4706"/>
      <c r="F4706"/>
      <c r="G4706"/>
      <c r="H4706"/>
      <c r="R4706"/>
      <c r="S4706"/>
      <c r="T4706"/>
      <c r="U4706"/>
      <c r="V4706"/>
      <c r="W4706"/>
      <c r="X4706"/>
      <c r="Y4706"/>
    </row>
    <row r="4707" spans="2:25">
      <c r="B4707"/>
      <c r="C4707"/>
      <c r="D4707"/>
      <c r="E4707"/>
      <c r="F4707"/>
      <c r="G4707"/>
      <c r="H4707"/>
      <c r="R4707"/>
      <c r="S4707"/>
      <c r="T4707"/>
      <c r="U4707"/>
      <c r="V4707"/>
      <c r="W4707"/>
      <c r="X4707"/>
      <c r="Y4707"/>
    </row>
    <row r="4708" spans="2:25">
      <c r="B4708"/>
      <c r="C4708"/>
      <c r="D4708"/>
      <c r="E4708"/>
      <c r="F4708"/>
      <c r="G4708"/>
      <c r="H4708"/>
      <c r="R4708"/>
      <c r="S4708"/>
      <c r="T4708"/>
      <c r="U4708"/>
      <c r="V4708"/>
      <c r="W4708"/>
      <c r="X4708"/>
      <c r="Y4708"/>
    </row>
    <row r="4709" spans="2:25">
      <c r="B4709"/>
      <c r="C4709"/>
      <c r="D4709"/>
      <c r="E4709"/>
      <c r="F4709"/>
      <c r="G4709"/>
      <c r="H4709"/>
      <c r="R4709"/>
      <c r="S4709"/>
      <c r="T4709"/>
      <c r="U4709"/>
      <c r="V4709"/>
      <c r="W4709"/>
      <c r="X4709"/>
      <c r="Y4709"/>
    </row>
    <row r="4710" spans="2:25">
      <c r="B4710"/>
      <c r="C4710"/>
      <c r="D4710"/>
      <c r="E4710"/>
      <c r="F4710"/>
      <c r="G4710"/>
      <c r="H4710"/>
      <c r="R4710"/>
      <c r="S4710"/>
      <c r="T4710"/>
      <c r="U4710"/>
      <c r="V4710"/>
      <c r="W4710"/>
      <c r="X4710"/>
      <c r="Y4710"/>
    </row>
    <row r="4711" spans="2:25">
      <c r="B4711"/>
      <c r="C4711"/>
      <c r="D4711"/>
      <c r="E4711"/>
      <c r="F4711"/>
      <c r="G4711"/>
      <c r="H4711"/>
      <c r="R4711"/>
      <c r="S4711"/>
      <c r="T4711"/>
      <c r="U4711"/>
      <c r="V4711"/>
      <c r="W4711"/>
      <c r="X4711"/>
      <c r="Y4711"/>
    </row>
    <row r="4712" spans="2:25">
      <c r="B4712"/>
      <c r="C4712"/>
      <c r="D4712"/>
      <c r="E4712"/>
      <c r="F4712"/>
      <c r="G4712"/>
      <c r="H4712"/>
      <c r="R4712"/>
      <c r="S4712"/>
      <c r="T4712"/>
      <c r="U4712"/>
      <c r="V4712"/>
      <c r="W4712"/>
      <c r="X4712"/>
      <c r="Y4712"/>
    </row>
    <row r="4713" spans="2:25">
      <c r="B4713"/>
      <c r="C4713"/>
      <c r="D4713"/>
      <c r="E4713"/>
      <c r="F4713"/>
      <c r="G4713"/>
      <c r="H4713"/>
      <c r="R4713"/>
      <c r="S4713"/>
      <c r="T4713"/>
      <c r="U4713"/>
      <c r="V4713"/>
      <c r="W4713"/>
      <c r="X4713"/>
      <c r="Y4713"/>
    </row>
    <row r="4714" spans="2:25">
      <c r="B4714"/>
      <c r="C4714"/>
      <c r="D4714"/>
      <c r="E4714"/>
      <c r="F4714"/>
      <c r="G4714"/>
      <c r="H4714"/>
      <c r="R4714"/>
      <c r="S4714"/>
      <c r="T4714"/>
      <c r="U4714"/>
      <c r="V4714"/>
      <c r="W4714"/>
      <c r="X4714"/>
      <c r="Y4714"/>
    </row>
    <row r="4715" spans="2:25">
      <c r="B4715"/>
      <c r="C4715"/>
      <c r="D4715"/>
      <c r="E4715"/>
      <c r="F4715"/>
      <c r="G4715"/>
      <c r="H4715"/>
      <c r="R4715"/>
      <c r="S4715"/>
      <c r="T4715"/>
      <c r="U4715"/>
      <c r="V4715"/>
      <c r="W4715"/>
      <c r="X4715"/>
      <c r="Y4715"/>
    </row>
    <row r="4716" spans="2:25">
      <c r="B4716"/>
      <c r="C4716"/>
      <c r="D4716"/>
      <c r="E4716"/>
      <c r="F4716"/>
      <c r="G4716"/>
      <c r="H4716"/>
      <c r="R4716"/>
      <c r="S4716"/>
      <c r="T4716"/>
      <c r="U4716"/>
      <c r="V4716"/>
      <c r="W4716"/>
      <c r="X4716"/>
      <c r="Y4716"/>
    </row>
    <row r="4717" spans="2:25">
      <c r="B4717"/>
      <c r="C4717"/>
      <c r="D4717"/>
      <c r="E4717"/>
      <c r="F4717"/>
      <c r="G4717"/>
      <c r="H4717"/>
      <c r="R4717"/>
      <c r="S4717"/>
      <c r="T4717"/>
      <c r="U4717"/>
      <c r="V4717"/>
      <c r="W4717"/>
      <c r="X4717"/>
      <c r="Y4717"/>
    </row>
    <row r="4718" spans="2:25">
      <c r="B4718"/>
      <c r="C4718"/>
      <c r="D4718"/>
      <c r="E4718"/>
      <c r="F4718"/>
      <c r="G4718"/>
      <c r="H4718"/>
      <c r="R4718"/>
      <c r="S4718"/>
      <c r="T4718"/>
      <c r="U4718"/>
      <c r="V4718"/>
      <c r="W4718"/>
      <c r="X4718"/>
      <c r="Y4718"/>
    </row>
    <row r="4719" spans="2:25">
      <c r="B4719"/>
      <c r="C4719"/>
      <c r="D4719"/>
      <c r="E4719"/>
      <c r="F4719"/>
      <c r="G4719"/>
      <c r="H4719"/>
      <c r="R4719"/>
      <c r="S4719"/>
      <c r="T4719"/>
      <c r="U4719"/>
      <c r="V4719"/>
      <c r="W4719"/>
      <c r="X4719"/>
      <c r="Y4719"/>
    </row>
    <row r="4720" spans="2:25">
      <c r="B4720"/>
      <c r="C4720"/>
      <c r="D4720"/>
      <c r="E4720"/>
      <c r="F4720"/>
      <c r="G4720"/>
      <c r="H4720"/>
      <c r="R4720"/>
      <c r="S4720"/>
      <c r="T4720"/>
      <c r="U4720"/>
      <c r="V4720"/>
      <c r="W4720"/>
      <c r="X4720"/>
      <c r="Y4720"/>
    </row>
    <row r="4721" spans="2:25">
      <c r="B4721"/>
      <c r="C4721"/>
      <c r="D4721"/>
      <c r="E4721"/>
      <c r="F4721"/>
      <c r="G4721"/>
      <c r="H4721"/>
      <c r="R4721"/>
      <c r="S4721"/>
      <c r="T4721"/>
      <c r="U4721"/>
      <c r="V4721"/>
      <c r="W4721"/>
      <c r="X4721"/>
      <c r="Y4721"/>
    </row>
    <row r="4722" spans="2:25">
      <c r="B4722"/>
      <c r="C4722"/>
      <c r="D4722"/>
      <c r="E4722"/>
      <c r="F4722"/>
      <c r="G4722"/>
      <c r="H4722"/>
      <c r="R4722"/>
      <c r="S4722"/>
      <c r="T4722"/>
      <c r="U4722"/>
      <c r="V4722"/>
      <c r="W4722"/>
      <c r="X4722"/>
      <c r="Y4722"/>
    </row>
    <row r="4723" spans="2:25">
      <c r="B4723"/>
      <c r="C4723"/>
      <c r="D4723"/>
      <c r="E4723"/>
      <c r="F4723"/>
      <c r="G4723"/>
      <c r="H4723"/>
      <c r="R4723"/>
      <c r="S4723"/>
      <c r="T4723"/>
      <c r="U4723"/>
      <c r="V4723"/>
      <c r="W4723"/>
      <c r="X4723"/>
      <c r="Y4723"/>
    </row>
    <row r="4724" spans="2:25">
      <c r="B4724"/>
      <c r="C4724"/>
      <c r="D4724"/>
      <c r="E4724"/>
      <c r="F4724"/>
      <c r="G4724"/>
      <c r="H4724"/>
      <c r="R4724"/>
      <c r="S4724"/>
      <c r="T4724"/>
      <c r="U4724"/>
      <c r="V4724"/>
      <c r="W4724"/>
      <c r="X4724"/>
      <c r="Y4724"/>
    </row>
    <row r="4725" spans="2:25">
      <c r="B4725"/>
      <c r="C4725"/>
      <c r="D4725"/>
      <c r="E4725"/>
      <c r="F4725"/>
      <c r="G4725"/>
      <c r="H4725"/>
      <c r="R4725"/>
      <c r="S4725"/>
      <c r="T4725"/>
      <c r="U4725"/>
      <c r="V4725"/>
      <c r="W4725"/>
      <c r="X4725"/>
      <c r="Y4725"/>
    </row>
    <row r="4726" spans="2:25">
      <c r="B4726"/>
      <c r="C4726"/>
      <c r="D4726"/>
      <c r="E4726"/>
      <c r="F4726"/>
      <c r="G4726"/>
      <c r="H4726"/>
      <c r="R4726"/>
      <c r="S4726"/>
      <c r="T4726"/>
      <c r="U4726"/>
      <c r="V4726"/>
      <c r="W4726"/>
      <c r="X4726"/>
      <c r="Y4726"/>
    </row>
    <row r="4727" spans="2:25">
      <c r="B4727"/>
      <c r="C4727"/>
      <c r="D4727"/>
      <c r="E4727"/>
      <c r="F4727"/>
      <c r="G4727"/>
      <c r="H4727"/>
      <c r="R4727"/>
      <c r="S4727"/>
      <c r="T4727"/>
      <c r="U4727"/>
      <c r="V4727"/>
      <c r="W4727"/>
      <c r="X4727"/>
      <c r="Y4727"/>
    </row>
    <row r="4728" spans="2:25">
      <c r="B4728"/>
      <c r="C4728"/>
      <c r="D4728"/>
      <c r="E4728"/>
      <c r="F4728"/>
      <c r="G4728"/>
      <c r="H4728"/>
      <c r="R4728"/>
      <c r="S4728"/>
      <c r="T4728"/>
      <c r="U4728"/>
      <c r="V4728"/>
      <c r="W4728"/>
      <c r="X4728"/>
      <c r="Y4728"/>
    </row>
    <row r="4729" spans="2:25">
      <c r="B4729"/>
      <c r="C4729"/>
      <c r="D4729"/>
      <c r="E4729"/>
      <c r="F4729"/>
      <c r="G4729"/>
      <c r="H4729"/>
      <c r="R4729"/>
      <c r="S4729"/>
      <c r="T4729"/>
      <c r="U4729"/>
      <c r="V4729"/>
      <c r="W4729"/>
      <c r="X4729"/>
      <c r="Y4729"/>
    </row>
    <row r="4730" spans="2:25">
      <c r="B4730"/>
      <c r="C4730"/>
      <c r="D4730"/>
      <c r="E4730"/>
      <c r="F4730"/>
      <c r="G4730"/>
      <c r="H4730"/>
      <c r="R4730"/>
      <c r="S4730"/>
      <c r="T4730"/>
      <c r="U4730"/>
      <c r="V4730"/>
      <c r="W4730"/>
      <c r="X4730"/>
      <c r="Y4730"/>
    </row>
    <row r="4731" spans="2:25">
      <c r="B4731"/>
      <c r="C4731"/>
      <c r="D4731"/>
      <c r="E4731"/>
      <c r="F4731"/>
      <c r="G4731"/>
      <c r="H4731"/>
      <c r="R4731"/>
      <c r="S4731"/>
      <c r="T4731"/>
      <c r="U4731"/>
      <c r="V4731"/>
      <c r="W4731"/>
      <c r="X4731"/>
      <c r="Y4731"/>
    </row>
    <row r="4732" spans="2:25">
      <c r="B4732"/>
      <c r="C4732"/>
      <c r="D4732"/>
      <c r="E4732"/>
      <c r="F4732"/>
      <c r="G4732"/>
      <c r="H4732"/>
      <c r="R4732"/>
      <c r="S4732"/>
      <c r="T4732"/>
      <c r="U4732"/>
      <c r="V4732"/>
      <c r="W4732"/>
      <c r="X4732"/>
      <c r="Y4732"/>
    </row>
    <row r="4733" spans="2:25">
      <c r="B4733"/>
      <c r="C4733"/>
      <c r="D4733"/>
      <c r="E4733"/>
      <c r="F4733"/>
      <c r="G4733"/>
      <c r="H4733"/>
      <c r="R4733"/>
      <c r="S4733"/>
      <c r="T4733"/>
      <c r="U4733"/>
      <c r="V4733"/>
      <c r="W4733"/>
      <c r="X4733"/>
      <c r="Y4733"/>
    </row>
    <row r="4734" spans="2:25">
      <c r="B4734"/>
      <c r="C4734"/>
      <c r="D4734"/>
      <c r="E4734"/>
      <c r="F4734"/>
      <c r="G4734"/>
      <c r="H4734"/>
      <c r="R4734"/>
      <c r="S4734"/>
      <c r="T4734"/>
      <c r="U4734"/>
      <c r="V4734"/>
      <c r="W4734"/>
      <c r="X4734"/>
      <c r="Y4734"/>
    </row>
    <row r="4735" spans="2:25">
      <c r="B4735"/>
      <c r="C4735"/>
      <c r="D4735"/>
      <c r="E4735"/>
      <c r="F4735"/>
      <c r="G4735"/>
      <c r="H4735"/>
      <c r="R4735"/>
      <c r="S4735"/>
      <c r="T4735"/>
      <c r="U4735"/>
      <c r="V4735"/>
      <c r="W4735"/>
      <c r="X4735"/>
      <c r="Y4735"/>
    </row>
    <row r="4736" spans="2:25">
      <c r="B4736"/>
      <c r="C4736"/>
      <c r="D4736"/>
      <c r="E4736"/>
      <c r="F4736"/>
      <c r="G4736"/>
      <c r="H4736"/>
      <c r="R4736"/>
      <c r="S4736"/>
      <c r="T4736"/>
      <c r="U4736"/>
      <c r="V4736"/>
      <c r="W4736"/>
      <c r="X4736"/>
      <c r="Y4736"/>
    </row>
    <row r="4737" spans="2:25">
      <c r="B4737"/>
      <c r="C4737"/>
      <c r="D4737"/>
      <c r="E4737"/>
      <c r="F4737"/>
      <c r="G4737"/>
      <c r="H4737"/>
      <c r="R4737"/>
      <c r="S4737"/>
      <c r="T4737"/>
      <c r="U4737"/>
      <c r="V4737"/>
      <c r="W4737"/>
      <c r="X4737"/>
      <c r="Y4737"/>
    </row>
    <row r="4738" spans="2:25">
      <c r="B4738"/>
      <c r="C4738"/>
      <c r="D4738"/>
      <c r="E4738"/>
      <c r="F4738"/>
      <c r="G4738"/>
      <c r="H4738"/>
      <c r="R4738"/>
      <c r="S4738"/>
      <c r="T4738"/>
      <c r="U4738"/>
      <c r="V4738"/>
      <c r="W4738"/>
      <c r="X4738"/>
      <c r="Y4738"/>
    </row>
    <row r="4739" spans="2:25">
      <c r="B4739"/>
      <c r="C4739"/>
      <c r="D4739"/>
      <c r="E4739"/>
      <c r="F4739"/>
      <c r="G4739"/>
      <c r="H4739"/>
      <c r="R4739"/>
      <c r="S4739"/>
      <c r="T4739"/>
      <c r="U4739"/>
      <c r="V4739"/>
      <c r="W4739"/>
      <c r="X4739"/>
      <c r="Y4739"/>
    </row>
    <row r="4740" spans="2:25">
      <c r="B4740"/>
      <c r="C4740"/>
      <c r="D4740"/>
      <c r="E4740"/>
      <c r="F4740"/>
      <c r="G4740"/>
      <c r="H4740"/>
      <c r="R4740"/>
      <c r="S4740"/>
      <c r="T4740"/>
      <c r="U4740"/>
      <c r="V4740"/>
      <c r="W4740"/>
      <c r="X4740"/>
      <c r="Y4740"/>
    </row>
    <row r="4741" spans="2:25">
      <c r="B4741"/>
      <c r="C4741"/>
      <c r="D4741"/>
      <c r="E4741"/>
      <c r="F4741"/>
      <c r="G4741"/>
      <c r="H4741"/>
      <c r="R4741"/>
      <c r="S4741"/>
      <c r="T4741"/>
      <c r="U4741"/>
      <c r="V4741"/>
      <c r="W4741"/>
      <c r="X4741"/>
      <c r="Y4741"/>
    </row>
    <row r="4742" spans="2:25">
      <c r="B4742"/>
      <c r="C4742"/>
      <c r="D4742"/>
      <c r="E4742"/>
      <c r="F4742"/>
      <c r="G4742"/>
      <c r="H4742"/>
      <c r="R4742"/>
      <c r="S4742"/>
      <c r="T4742"/>
      <c r="U4742"/>
      <c r="V4742"/>
      <c r="W4742"/>
      <c r="X4742"/>
      <c r="Y4742"/>
    </row>
    <row r="4743" spans="2:25">
      <c r="B4743"/>
      <c r="C4743"/>
      <c r="D4743"/>
      <c r="E4743"/>
      <c r="F4743"/>
      <c r="G4743"/>
      <c r="H4743"/>
      <c r="R4743"/>
      <c r="S4743"/>
      <c r="T4743"/>
      <c r="U4743"/>
      <c r="V4743"/>
      <c r="W4743"/>
      <c r="X4743"/>
      <c r="Y4743"/>
    </row>
    <row r="4744" spans="2:25">
      <c r="B4744"/>
      <c r="C4744"/>
      <c r="D4744"/>
      <c r="E4744"/>
      <c r="F4744"/>
      <c r="G4744"/>
      <c r="H4744"/>
      <c r="R4744"/>
      <c r="S4744"/>
      <c r="T4744"/>
      <c r="U4744"/>
      <c r="V4744"/>
      <c r="W4744"/>
      <c r="X4744"/>
      <c r="Y4744"/>
    </row>
    <row r="4745" spans="2:25">
      <c r="B4745"/>
      <c r="C4745"/>
      <c r="D4745"/>
      <c r="E4745"/>
      <c r="F4745"/>
      <c r="G4745"/>
      <c r="H4745"/>
      <c r="R4745"/>
      <c r="S4745"/>
      <c r="T4745"/>
      <c r="U4745"/>
      <c r="V4745"/>
      <c r="W4745"/>
      <c r="X4745"/>
      <c r="Y4745"/>
    </row>
    <row r="4746" spans="2:25">
      <c r="B4746"/>
      <c r="C4746"/>
      <c r="D4746"/>
      <c r="E4746"/>
      <c r="F4746"/>
      <c r="G4746"/>
      <c r="H4746"/>
      <c r="R4746"/>
      <c r="S4746"/>
      <c r="T4746"/>
      <c r="U4746"/>
      <c r="V4746"/>
      <c r="W4746"/>
      <c r="X4746"/>
      <c r="Y4746"/>
    </row>
    <row r="4747" spans="2:25">
      <c r="B4747"/>
      <c r="C4747"/>
      <c r="D4747"/>
      <c r="E4747"/>
      <c r="F4747"/>
      <c r="G4747"/>
      <c r="H4747"/>
      <c r="R4747"/>
      <c r="S4747"/>
      <c r="T4747"/>
      <c r="U4747"/>
      <c r="V4747"/>
      <c r="W4747"/>
      <c r="X4747"/>
      <c r="Y4747"/>
    </row>
    <row r="4748" spans="2:25">
      <c r="B4748"/>
      <c r="C4748"/>
      <c r="D4748"/>
      <c r="E4748"/>
      <c r="F4748"/>
      <c r="G4748"/>
      <c r="H4748"/>
      <c r="R4748"/>
      <c r="S4748"/>
      <c r="T4748"/>
      <c r="U4748"/>
      <c r="V4748"/>
      <c r="W4748"/>
      <c r="X4748"/>
      <c r="Y4748"/>
    </row>
    <row r="4749" spans="2:25">
      <c r="B4749"/>
      <c r="C4749"/>
      <c r="D4749"/>
      <c r="E4749"/>
      <c r="F4749"/>
      <c r="G4749"/>
      <c r="H4749"/>
      <c r="R4749"/>
      <c r="S4749"/>
      <c r="T4749"/>
      <c r="U4749"/>
      <c r="V4749"/>
      <c r="W4749"/>
      <c r="X4749"/>
      <c r="Y4749"/>
    </row>
    <row r="4750" spans="2:25">
      <c r="B4750"/>
      <c r="C4750"/>
      <c r="D4750"/>
      <c r="E4750"/>
      <c r="F4750"/>
      <c r="G4750"/>
      <c r="H4750"/>
      <c r="R4750"/>
      <c r="S4750"/>
      <c r="T4750"/>
      <c r="U4750"/>
      <c r="V4750"/>
      <c r="W4750"/>
      <c r="X4750"/>
      <c r="Y4750"/>
    </row>
    <row r="4751" spans="2:25">
      <c r="B4751"/>
      <c r="C4751"/>
      <c r="D4751"/>
      <c r="E4751"/>
      <c r="F4751"/>
      <c r="G4751"/>
      <c r="H4751"/>
      <c r="R4751"/>
      <c r="S4751"/>
      <c r="T4751"/>
      <c r="U4751"/>
      <c r="V4751"/>
      <c r="W4751"/>
      <c r="X4751"/>
      <c r="Y4751"/>
    </row>
    <row r="4752" spans="2:25">
      <c r="B4752"/>
      <c r="C4752"/>
      <c r="D4752"/>
      <c r="E4752"/>
      <c r="F4752"/>
      <c r="G4752"/>
      <c r="H4752"/>
      <c r="R4752"/>
      <c r="S4752"/>
      <c r="T4752"/>
      <c r="U4752"/>
      <c r="V4752"/>
      <c r="W4752"/>
      <c r="X4752"/>
      <c r="Y4752"/>
    </row>
    <row r="4753" spans="2:25">
      <c r="B4753"/>
      <c r="C4753"/>
      <c r="D4753"/>
      <c r="E4753"/>
      <c r="F4753"/>
      <c r="G4753"/>
      <c r="H4753"/>
      <c r="R4753"/>
      <c r="S4753"/>
      <c r="T4753"/>
      <c r="U4753"/>
      <c r="V4753"/>
      <c r="W4753"/>
      <c r="X4753"/>
      <c r="Y4753"/>
    </row>
    <row r="4754" spans="2:25">
      <c r="B4754"/>
      <c r="C4754"/>
      <c r="D4754"/>
      <c r="E4754"/>
      <c r="F4754"/>
      <c r="G4754"/>
      <c r="H4754"/>
      <c r="R4754"/>
      <c r="S4754"/>
      <c r="T4754"/>
      <c r="U4754"/>
      <c r="V4754"/>
      <c r="W4754"/>
      <c r="X4754"/>
      <c r="Y4754"/>
    </row>
    <row r="4755" spans="2:25">
      <c r="B4755"/>
      <c r="C4755"/>
      <c r="D4755"/>
      <c r="E4755"/>
      <c r="F4755"/>
      <c r="G4755"/>
      <c r="H4755"/>
      <c r="R4755"/>
      <c r="S4755"/>
      <c r="T4755"/>
      <c r="U4755"/>
      <c r="V4755"/>
      <c r="W4755"/>
      <c r="X4755"/>
      <c r="Y4755"/>
    </row>
    <row r="4756" spans="2:25">
      <c r="B4756"/>
      <c r="C4756"/>
      <c r="D4756"/>
      <c r="E4756"/>
      <c r="F4756"/>
      <c r="G4756"/>
      <c r="H4756"/>
      <c r="R4756"/>
      <c r="S4756"/>
      <c r="T4756"/>
      <c r="U4756"/>
      <c r="V4756"/>
      <c r="W4756"/>
      <c r="X4756"/>
      <c r="Y4756"/>
    </row>
    <row r="4757" spans="2:25">
      <c r="B4757"/>
      <c r="C4757"/>
      <c r="D4757"/>
      <c r="E4757"/>
      <c r="F4757"/>
      <c r="G4757"/>
      <c r="H4757"/>
      <c r="R4757"/>
      <c r="S4757"/>
      <c r="T4757"/>
      <c r="U4757"/>
      <c r="V4757"/>
      <c r="W4757"/>
      <c r="X4757"/>
      <c r="Y4757"/>
    </row>
    <row r="4758" spans="2:25">
      <c r="B4758"/>
      <c r="C4758"/>
      <c r="D4758"/>
      <c r="E4758"/>
      <c r="F4758"/>
      <c r="G4758"/>
      <c r="H4758"/>
      <c r="R4758"/>
      <c r="S4758"/>
      <c r="T4758"/>
      <c r="U4758"/>
      <c r="V4758"/>
      <c r="W4758"/>
      <c r="X4758"/>
      <c r="Y4758"/>
    </row>
    <row r="4759" spans="2:25">
      <c r="B4759"/>
      <c r="C4759"/>
      <c r="D4759"/>
      <c r="E4759"/>
      <c r="F4759"/>
      <c r="G4759"/>
      <c r="H4759"/>
      <c r="R4759"/>
      <c r="S4759"/>
      <c r="T4759"/>
      <c r="U4759"/>
      <c r="V4759"/>
      <c r="W4759"/>
      <c r="X4759"/>
      <c r="Y4759"/>
    </row>
    <row r="4760" spans="2:25">
      <c r="B4760"/>
      <c r="C4760"/>
      <c r="D4760"/>
      <c r="E4760"/>
      <c r="F4760"/>
      <c r="G4760"/>
      <c r="H4760"/>
      <c r="R4760"/>
      <c r="S4760"/>
      <c r="T4760"/>
      <c r="U4760"/>
      <c r="V4760"/>
      <c r="W4760"/>
      <c r="X4760"/>
      <c r="Y4760"/>
    </row>
    <row r="4761" spans="2:25">
      <c r="B4761"/>
      <c r="C4761"/>
      <c r="D4761"/>
      <c r="E4761"/>
      <c r="F4761"/>
      <c r="G4761"/>
      <c r="H4761"/>
      <c r="R4761"/>
      <c r="S4761"/>
      <c r="T4761"/>
      <c r="U4761"/>
      <c r="V4761"/>
      <c r="W4761"/>
      <c r="X4761"/>
      <c r="Y4761"/>
    </row>
    <row r="4762" spans="2:25">
      <c r="B4762"/>
      <c r="C4762"/>
      <c r="D4762"/>
      <c r="E4762"/>
      <c r="F4762"/>
      <c r="G4762"/>
      <c r="H4762"/>
      <c r="R4762"/>
      <c r="S4762"/>
      <c r="T4762"/>
      <c r="U4762"/>
      <c r="V4762"/>
      <c r="W4762"/>
      <c r="X4762"/>
      <c r="Y4762"/>
    </row>
    <row r="4763" spans="2:25">
      <c r="B4763"/>
      <c r="C4763"/>
      <c r="D4763"/>
      <c r="E4763"/>
      <c r="F4763"/>
      <c r="G4763"/>
      <c r="H4763"/>
      <c r="R4763"/>
      <c r="S4763"/>
      <c r="T4763"/>
      <c r="U4763"/>
      <c r="V4763"/>
      <c r="W4763"/>
      <c r="X4763"/>
      <c r="Y4763"/>
    </row>
    <row r="4764" spans="2:25">
      <c r="B4764"/>
      <c r="C4764"/>
      <c r="D4764"/>
      <c r="E4764"/>
      <c r="F4764"/>
      <c r="G4764"/>
      <c r="H4764"/>
      <c r="R4764"/>
      <c r="S4764"/>
      <c r="T4764"/>
      <c r="U4764"/>
      <c r="V4764"/>
      <c r="W4764"/>
      <c r="X4764"/>
      <c r="Y4764"/>
    </row>
    <row r="4765" spans="2:25">
      <c r="B4765"/>
      <c r="C4765"/>
      <c r="D4765"/>
      <c r="E4765"/>
      <c r="F4765"/>
      <c r="G4765"/>
      <c r="H4765"/>
      <c r="R4765"/>
      <c r="S4765"/>
      <c r="T4765"/>
      <c r="U4765"/>
      <c r="V4765"/>
      <c r="W4765"/>
      <c r="X4765"/>
      <c r="Y4765"/>
    </row>
    <row r="4766" spans="2:25">
      <c r="B4766"/>
      <c r="C4766"/>
      <c r="D4766"/>
      <c r="E4766"/>
      <c r="F4766"/>
      <c r="G4766"/>
      <c r="H4766"/>
      <c r="R4766"/>
      <c r="S4766"/>
      <c r="T4766"/>
      <c r="U4766"/>
      <c r="V4766"/>
      <c r="W4766"/>
      <c r="X4766"/>
      <c r="Y4766"/>
    </row>
    <row r="4767" spans="2:25">
      <c r="B4767"/>
      <c r="C4767"/>
      <c r="D4767"/>
      <c r="E4767"/>
      <c r="F4767"/>
      <c r="G4767"/>
      <c r="H4767"/>
      <c r="R4767"/>
      <c r="S4767"/>
      <c r="T4767"/>
      <c r="U4767"/>
      <c r="V4767"/>
      <c r="W4767"/>
      <c r="X4767"/>
      <c r="Y4767"/>
    </row>
    <row r="4768" spans="2:25">
      <c r="B4768"/>
      <c r="C4768"/>
      <c r="D4768"/>
      <c r="E4768"/>
      <c r="F4768"/>
      <c r="G4768"/>
      <c r="H4768"/>
      <c r="R4768"/>
      <c r="S4768"/>
      <c r="T4768"/>
      <c r="U4768"/>
      <c r="V4768"/>
      <c r="W4768"/>
      <c r="X4768"/>
      <c r="Y4768"/>
    </row>
    <row r="4769" spans="2:25">
      <c r="B4769"/>
      <c r="C4769"/>
      <c r="D4769"/>
      <c r="E4769"/>
      <c r="F4769"/>
      <c r="G4769"/>
      <c r="H4769"/>
      <c r="R4769"/>
      <c r="S4769"/>
      <c r="T4769"/>
      <c r="U4769"/>
      <c r="V4769"/>
      <c r="W4769"/>
      <c r="X4769"/>
      <c r="Y4769"/>
    </row>
    <row r="4770" spans="2:25">
      <c r="B4770"/>
      <c r="C4770"/>
      <c r="D4770"/>
      <c r="E4770"/>
      <c r="F4770"/>
      <c r="G4770"/>
      <c r="H4770"/>
      <c r="R4770"/>
      <c r="S4770"/>
      <c r="T4770"/>
      <c r="U4770"/>
      <c r="V4770"/>
      <c r="W4770"/>
      <c r="X4770"/>
      <c r="Y4770"/>
    </row>
    <row r="4771" spans="2:25">
      <c r="B4771"/>
      <c r="C4771"/>
      <c r="D4771"/>
      <c r="E4771"/>
      <c r="F4771"/>
      <c r="G4771"/>
      <c r="H4771"/>
      <c r="R4771"/>
      <c r="S4771"/>
      <c r="T4771"/>
      <c r="U4771"/>
      <c r="V4771"/>
      <c r="W4771"/>
      <c r="X4771"/>
      <c r="Y4771"/>
    </row>
    <row r="4772" spans="2:25">
      <c r="B4772"/>
      <c r="C4772"/>
      <c r="D4772"/>
      <c r="E4772"/>
      <c r="F4772"/>
      <c r="G4772"/>
      <c r="H4772"/>
      <c r="R4772"/>
      <c r="S4772"/>
      <c r="T4772"/>
      <c r="U4772"/>
      <c r="V4772"/>
      <c r="W4772"/>
      <c r="X4772"/>
      <c r="Y4772"/>
    </row>
    <row r="4773" spans="2:25">
      <c r="B4773"/>
      <c r="C4773"/>
      <c r="D4773"/>
      <c r="E4773"/>
      <c r="F4773"/>
      <c r="G4773"/>
      <c r="H4773"/>
      <c r="R4773"/>
      <c r="S4773"/>
      <c r="T4773"/>
      <c r="U4773"/>
      <c r="V4773"/>
      <c r="W4773"/>
      <c r="X4773"/>
      <c r="Y4773"/>
    </row>
    <row r="4774" spans="2:25">
      <c r="B4774"/>
      <c r="C4774"/>
      <c r="D4774"/>
      <c r="E4774"/>
      <c r="F4774"/>
      <c r="G4774"/>
      <c r="H4774"/>
      <c r="R4774"/>
      <c r="S4774"/>
      <c r="T4774"/>
      <c r="U4774"/>
      <c r="V4774"/>
      <c r="W4774"/>
      <c r="X4774"/>
      <c r="Y4774"/>
    </row>
    <row r="4775" spans="2:25">
      <c r="B4775"/>
      <c r="C4775"/>
      <c r="D4775"/>
      <c r="E4775"/>
      <c r="F4775"/>
      <c r="G4775"/>
      <c r="H4775"/>
      <c r="R4775"/>
      <c r="S4775"/>
      <c r="T4775"/>
      <c r="U4775"/>
      <c r="V4775"/>
      <c r="W4775"/>
      <c r="X4775"/>
      <c r="Y4775"/>
    </row>
    <row r="4776" spans="2:25">
      <c r="B4776"/>
      <c r="C4776"/>
      <c r="D4776"/>
      <c r="E4776"/>
      <c r="F4776"/>
      <c r="G4776"/>
      <c r="H4776"/>
      <c r="R4776"/>
      <c r="S4776"/>
      <c r="T4776"/>
      <c r="U4776"/>
      <c r="V4776"/>
      <c r="W4776"/>
      <c r="X4776"/>
      <c r="Y4776"/>
    </row>
    <row r="4777" spans="2:25">
      <c r="B4777"/>
      <c r="C4777"/>
      <c r="D4777"/>
      <c r="E4777"/>
      <c r="F4777"/>
      <c r="G4777"/>
      <c r="H4777"/>
      <c r="R4777"/>
      <c r="S4777"/>
      <c r="T4777"/>
      <c r="U4777"/>
      <c r="V4777"/>
      <c r="W4777"/>
      <c r="X4777"/>
      <c r="Y4777"/>
    </row>
    <row r="4778" spans="2:25">
      <c r="B4778"/>
      <c r="C4778"/>
      <c r="D4778"/>
      <c r="E4778"/>
      <c r="F4778"/>
      <c r="G4778"/>
      <c r="H4778"/>
      <c r="R4778"/>
      <c r="S4778"/>
      <c r="T4778"/>
      <c r="U4778"/>
      <c r="V4778"/>
      <c r="W4778"/>
      <c r="X4778"/>
      <c r="Y4778"/>
    </row>
    <row r="4779" spans="2:25">
      <c r="B4779"/>
      <c r="C4779"/>
      <c r="D4779"/>
      <c r="E4779"/>
      <c r="F4779"/>
      <c r="G4779"/>
      <c r="H4779"/>
      <c r="R4779"/>
      <c r="S4779"/>
      <c r="T4779"/>
      <c r="U4779"/>
      <c r="V4779"/>
      <c r="W4779"/>
      <c r="X4779"/>
      <c r="Y4779"/>
    </row>
    <row r="4780" spans="2:25">
      <c r="B4780"/>
      <c r="C4780"/>
      <c r="D4780"/>
      <c r="E4780"/>
      <c r="F4780"/>
      <c r="G4780"/>
      <c r="H4780"/>
      <c r="R4780"/>
      <c r="S4780"/>
      <c r="T4780"/>
      <c r="U4780"/>
      <c r="V4780"/>
      <c r="W4780"/>
      <c r="X4780"/>
      <c r="Y4780"/>
    </row>
    <row r="4781" spans="2:25">
      <c r="B4781"/>
      <c r="C4781"/>
      <c r="D4781"/>
      <c r="E4781"/>
      <c r="F4781"/>
      <c r="G4781"/>
      <c r="H4781"/>
      <c r="R4781"/>
      <c r="S4781"/>
      <c r="T4781"/>
      <c r="U4781"/>
      <c r="V4781"/>
      <c r="W4781"/>
      <c r="X4781"/>
      <c r="Y4781"/>
    </row>
    <row r="4782" spans="2:25">
      <c r="B4782"/>
      <c r="C4782"/>
      <c r="D4782"/>
      <c r="E4782"/>
      <c r="F4782"/>
      <c r="G4782"/>
      <c r="H4782"/>
      <c r="R4782"/>
      <c r="S4782"/>
      <c r="T4782"/>
      <c r="U4782"/>
      <c r="V4782"/>
      <c r="W4782"/>
      <c r="X4782"/>
      <c r="Y4782"/>
    </row>
    <row r="4783" spans="2:25">
      <c r="B4783"/>
      <c r="C4783"/>
      <c r="D4783"/>
      <c r="E4783"/>
      <c r="F4783"/>
      <c r="G4783"/>
      <c r="H4783"/>
      <c r="R4783"/>
      <c r="S4783"/>
      <c r="T4783"/>
      <c r="U4783"/>
      <c r="V4783"/>
      <c r="W4783"/>
      <c r="X4783"/>
      <c r="Y4783"/>
    </row>
    <row r="4784" spans="2:25">
      <c r="B4784"/>
      <c r="C4784"/>
      <c r="D4784"/>
      <c r="E4784"/>
      <c r="F4784"/>
      <c r="G4784"/>
      <c r="H4784"/>
      <c r="R4784"/>
      <c r="S4784"/>
      <c r="T4784"/>
      <c r="U4784"/>
      <c r="V4784"/>
      <c r="W4784"/>
      <c r="X4784"/>
      <c r="Y4784"/>
    </row>
    <row r="4785" spans="2:25">
      <c r="B4785"/>
      <c r="C4785"/>
      <c r="D4785"/>
      <c r="E4785"/>
      <c r="F4785"/>
      <c r="G4785"/>
      <c r="H4785"/>
      <c r="R4785"/>
      <c r="S4785"/>
      <c r="T4785"/>
      <c r="U4785"/>
      <c r="V4785"/>
      <c r="W4785"/>
      <c r="X4785"/>
      <c r="Y4785"/>
    </row>
    <row r="4786" spans="2:25">
      <c r="B4786"/>
      <c r="C4786"/>
      <c r="D4786"/>
      <c r="E4786"/>
      <c r="F4786"/>
      <c r="G4786"/>
      <c r="H4786"/>
      <c r="R4786"/>
      <c r="S4786"/>
      <c r="T4786"/>
      <c r="U4786"/>
      <c r="V4786"/>
      <c r="W4786"/>
      <c r="X4786"/>
      <c r="Y4786"/>
    </row>
    <row r="4787" spans="2:25">
      <c r="B4787"/>
      <c r="C4787"/>
      <c r="D4787"/>
      <c r="E4787"/>
      <c r="F4787"/>
      <c r="G4787"/>
      <c r="H4787"/>
      <c r="R4787"/>
      <c r="S4787"/>
      <c r="T4787"/>
      <c r="U4787"/>
      <c r="V4787"/>
      <c r="W4787"/>
      <c r="X4787"/>
      <c r="Y4787"/>
    </row>
    <row r="4788" spans="2:25">
      <c r="B4788"/>
      <c r="C4788"/>
      <c r="D4788"/>
      <c r="E4788"/>
      <c r="F4788"/>
      <c r="G4788"/>
      <c r="H4788"/>
      <c r="R4788"/>
      <c r="S4788"/>
      <c r="T4788"/>
      <c r="U4788"/>
      <c r="V4788"/>
      <c r="W4788"/>
      <c r="X4788"/>
      <c r="Y4788"/>
    </row>
    <row r="4789" spans="2:25">
      <c r="B4789"/>
      <c r="C4789"/>
      <c r="D4789"/>
      <c r="E4789"/>
      <c r="F4789"/>
      <c r="G4789"/>
      <c r="H4789"/>
      <c r="R4789"/>
      <c r="S4789"/>
      <c r="T4789"/>
      <c r="U4789"/>
      <c r="V4789"/>
      <c r="W4789"/>
      <c r="X4789"/>
      <c r="Y4789"/>
    </row>
    <row r="4790" spans="2:25">
      <c r="B4790"/>
      <c r="C4790"/>
      <c r="D4790"/>
      <c r="E4790"/>
      <c r="F4790"/>
      <c r="G4790"/>
      <c r="H4790"/>
      <c r="R4790"/>
      <c r="S4790"/>
      <c r="T4790"/>
      <c r="U4790"/>
      <c r="V4790"/>
      <c r="W4790"/>
      <c r="X4790"/>
      <c r="Y4790"/>
    </row>
    <row r="4791" spans="2:25">
      <c r="B4791"/>
      <c r="C4791"/>
      <c r="D4791"/>
      <c r="E4791"/>
      <c r="F4791"/>
      <c r="G4791"/>
      <c r="H4791"/>
      <c r="R4791"/>
      <c r="S4791"/>
      <c r="T4791"/>
      <c r="U4791"/>
      <c r="V4791"/>
      <c r="W4791"/>
      <c r="X4791"/>
      <c r="Y4791"/>
    </row>
    <row r="4792" spans="2:25">
      <c r="B4792"/>
      <c r="C4792"/>
      <c r="D4792"/>
      <c r="E4792"/>
      <c r="F4792"/>
      <c r="G4792"/>
      <c r="H4792"/>
      <c r="R4792"/>
      <c r="S4792"/>
      <c r="T4792"/>
      <c r="U4792"/>
      <c r="V4792"/>
      <c r="W4792"/>
      <c r="X4792"/>
      <c r="Y4792"/>
    </row>
    <row r="4793" spans="2:25">
      <c r="B4793"/>
      <c r="C4793"/>
      <c r="D4793"/>
      <c r="E4793"/>
      <c r="F4793"/>
      <c r="G4793"/>
      <c r="H4793"/>
      <c r="R4793"/>
      <c r="S4793"/>
      <c r="T4793"/>
      <c r="U4793"/>
      <c r="V4793"/>
      <c r="W4793"/>
      <c r="X4793"/>
      <c r="Y4793"/>
    </row>
    <row r="4794" spans="2:25">
      <c r="B4794"/>
      <c r="C4794"/>
      <c r="D4794"/>
      <c r="E4794"/>
      <c r="F4794"/>
      <c r="G4794"/>
      <c r="H4794"/>
      <c r="R4794"/>
      <c r="S4794"/>
      <c r="T4794"/>
      <c r="U4794"/>
      <c r="V4794"/>
      <c r="W4794"/>
      <c r="X4794"/>
      <c r="Y4794"/>
    </row>
    <row r="4795" spans="2:25">
      <c r="B4795"/>
      <c r="C4795"/>
      <c r="D4795"/>
      <c r="E4795"/>
      <c r="F4795"/>
      <c r="G4795"/>
      <c r="H4795"/>
      <c r="R4795"/>
      <c r="S4795"/>
      <c r="T4795"/>
      <c r="U4795"/>
      <c r="V4795"/>
      <c r="W4795"/>
      <c r="X4795"/>
      <c r="Y4795"/>
    </row>
    <row r="4796" spans="2:25">
      <c r="B4796"/>
      <c r="C4796"/>
      <c r="D4796"/>
      <c r="E4796"/>
      <c r="F4796"/>
      <c r="G4796"/>
      <c r="H4796"/>
      <c r="R4796"/>
      <c r="S4796"/>
      <c r="T4796"/>
      <c r="U4796"/>
      <c r="V4796"/>
      <c r="W4796"/>
      <c r="X4796"/>
      <c r="Y4796"/>
    </row>
    <row r="4797" spans="2:25">
      <c r="B4797"/>
      <c r="C4797"/>
      <c r="D4797"/>
      <c r="E4797"/>
      <c r="F4797"/>
      <c r="G4797"/>
      <c r="H4797"/>
      <c r="R4797"/>
      <c r="S4797"/>
      <c r="T4797"/>
      <c r="U4797"/>
      <c r="V4797"/>
      <c r="W4797"/>
      <c r="X4797"/>
      <c r="Y4797"/>
    </row>
    <row r="4798" spans="2:25">
      <c r="B4798"/>
      <c r="C4798"/>
      <c r="D4798"/>
      <c r="E4798"/>
      <c r="F4798"/>
      <c r="G4798"/>
      <c r="H4798"/>
      <c r="R4798"/>
      <c r="S4798"/>
      <c r="T4798"/>
      <c r="U4798"/>
      <c r="V4798"/>
      <c r="W4798"/>
      <c r="X4798"/>
      <c r="Y4798"/>
    </row>
    <row r="4799" spans="2:25">
      <c r="B4799"/>
      <c r="C4799"/>
      <c r="D4799"/>
      <c r="E4799"/>
      <c r="F4799"/>
      <c r="G4799"/>
      <c r="H4799"/>
      <c r="R4799"/>
      <c r="S4799"/>
      <c r="T4799"/>
      <c r="U4799"/>
      <c r="V4799"/>
      <c r="W4799"/>
      <c r="X4799"/>
      <c r="Y4799"/>
    </row>
    <row r="4800" spans="2:25">
      <c r="B4800"/>
      <c r="C4800"/>
      <c r="D4800"/>
      <c r="E4800"/>
      <c r="F4800"/>
      <c r="G4800"/>
      <c r="H4800"/>
      <c r="R4800"/>
      <c r="S4800"/>
      <c r="T4800"/>
      <c r="U4800"/>
      <c r="V4800"/>
      <c r="W4800"/>
      <c r="X4800"/>
      <c r="Y4800"/>
    </row>
    <row r="4801" spans="2:25">
      <c r="B4801"/>
      <c r="C4801"/>
      <c r="D4801"/>
      <c r="E4801"/>
      <c r="F4801"/>
      <c r="G4801"/>
      <c r="H4801"/>
      <c r="R4801"/>
      <c r="S4801"/>
      <c r="T4801"/>
      <c r="U4801"/>
      <c r="V4801"/>
      <c r="W4801"/>
      <c r="X4801"/>
      <c r="Y4801"/>
    </row>
    <row r="4802" spans="2:25">
      <c r="B4802"/>
      <c r="C4802"/>
      <c r="D4802"/>
      <c r="E4802"/>
      <c r="F4802"/>
      <c r="G4802"/>
      <c r="H4802"/>
      <c r="R4802"/>
      <c r="S4802"/>
      <c r="T4802"/>
      <c r="U4802"/>
      <c r="V4802"/>
      <c r="W4802"/>
      <c r="X4802"/>
      <c r="Y4802"/>
    </row>
    <row r="4803" spans="2:25">
      <c r="B4803"/>
      <c r="C4803"/>
      <c r="D4803"/>
      <c r="E4803"/>
      <c r="F4803"/>
      <c r="G4803"/>
      <c r="H4803"/>
      <c r="R4803"/>
      <c r="S4803"/>
      <c r="T4803"/>
      <c r="U4803"/>
      <c r="V4803"/>
      <c r="W4803"/>
      <c r="X4803"/>
      <c r="Y4803"/>
    </row>
    <row r="4804" spans="2:25">
      <c r="B4804"/>
      <c r="C4804"/>
      <c r="D4804"/>
      <c r="E4804"/>
      <c r="F4804"/>
      <c r="G4804"/>
      <c r="H4804"/>
      <c r="R4804"/>
      <c r="S4804"/>
      <c r="T4804"/>
      <c r="U4804"/>
      <c r="V4804"/>
      <c r="W4804"/>
      <c r="X4804"/>
      <c r="Y4804"/>
    </row>
    <row r="4805" spans="2:25">
      <c r="B4805"/>
      <c r="C4805"/>
      <c r="D4805"/>
      <c r="E4805"/>
      <c r="F4805"/>
      <c r="G4805"/>
      <c r="H4805"/>
      <c r="R4805"/>
      <c r="S4805"/>
      <c r="T4805"/>
      <c r="U4805"/>
      <c r="V4805"/>
      <c r="W4805"/>
      <c r="X4805"/>
      <c r="Y4805"/>
    </row>
    <row r="4806" spans="2:25">
      <c r="B4806"/>
      <c r="C4806"/>
      <c r="D4806"/>
      <c r="E4806"/>
      <c r="F4806"/>
      <c r="G4806"/>
      <c r="H4806"/>
      <c r="R4806"/>
      <c r="S4806"/>
      <c r="T4806"/>
      <c r="U4806"/>
      <c r="V4806"/>
      <c r="W4806"/>
      <c r="X4806"/>
      <c r="Y4806"/>
    </row>
    <row r="4807" spans="2:25">
      <c r="B4807"/>
      <c r="C4807"/>
      <c r="D4807"/>
      <c r="E4807"/>
      <c r="F4807"/>
      <c r="G4807"/>
      <c r="H4807"/>
      <c r="R4807"/>
      <c r="S4807"/>
      <c r="T4807"/>
      <c r="U4807"/>
      <c r="V4807"/>
      <c r="W4807"/>
      <c r="X4807"/>
      <c r="Y4807"/>
    </row>
    <row r="4808" spans="2:25">
      <c r="B4808"/>
      <c r="C4808"/>
      <c r="D4808"/>
      <c r="E4808"/>
      <c r="F4808"/>
      <c r="G4808"/>
      <c r="H4808"/>
      <c r="R4808"/>
      <c r="S4808"/>
      <c r="T4808"/>
      <c r="U4808"/>
      <c r="V4808"/>
      <c r="W4808"/>
      <c r="X4808"/>
      <c r="Y4808"/>
    </row>
    <row r="4809" spans="2:25">
      <c r="B4809"/>
      <c r="C4809"/>
      <c r="D4809"/>
      <c r="E4809"/>
      <c r="F4809"/>
      <c r="G4809"/>
      <c r="H4809"/>
      <c r="R4809"/>
      <c r="S4809"/>
      <c r="T4809"/>
      <c r="U4809"/>
      <c r="V4809"/>
      <c r="W4809"/>
      <c r="X4809"/>
      <c r="Y4809"/>
    </row>
    <row r="4810" spans="2:25">
      <c r="B4810"/>
      <c r="C4810"/>
      <c r="D4810"/>
      <c r="E4810"/>
      <c r="F4810"/>
      <c r="G4810"/>
      <c r="H4810"/>
      <c r="R4810"/>
      <c r="S4810"/>
      <c r="T4810"/>
      <c r="U4810"/>
      <c r="V4810"/>
      <c r="W4810"/>
      <c r="X4810"/>
      <c r="Y4810"/>
    </row>
    <row r="4811" spans="2:25">
      <c r="B4811"/>
      <c r="C4811"/>
      <c r="D4811"/>
      <c r="E4811"/>
      <c r="F4811"/>
      <c r="G4811"/>
      <c r="H4811"/>
      <c r="R4811"/>
      <c r="S4811"/>
      <c r="T4811"/>
      <c r="U4811"/>
      <c r="V4811"/>
      <c r="W4811"/>
      <c r="X4811"/>
      <c r="Y4811"/>
    </row>
    <row r="4812" spans="2:25">
      <c r="B4812"/>
      <c r="C4812"/>
      <c r="D4812"/>
      <c r="E4812"/>
      <c r="F4812"/>
      <c r="G4812"/>
      <c r="H4812"/>
      <c r="R4812"/>
      <c r="S4812"/>
      <c r="T4812"/>
      <c r="U4812"/>
      <c r="V4812"/>
      <c r="W4812"/>
      <c r="X4812"/>
      <c r="Y4812"/>
    </row>
    <row r="4813" spans="2:25">
      <c r="B4813"/>
      <c r="C4813"/>
      <c r="D4813"/>
      <c r="E4813"/>
      <c r="F4813"/>
      <c r="G4813"/>
      <c r="H4813"/>
      <c r="R4813"/>
      <c r="S4813"/>
      <c r="T4813"/>
      <c r="U4813"/>
      <c r="V4813"/>
      <c r="W4813"/>
      <c r="X4813"/>
      <c r="Y4813"/>
    </row>
    <row r="4814" spans="2:25">
      <c r="B4814"/>
      <c r="C4814"/>
      <c r="D4814"/>
      <c r="E4814"/>
      <c r="F4814"/>
      <c r="G4814"/>
      <c r="H4814"/>
      <c r="R4814"/>
      <c r="S4814"/>
      <c r="T4814"/>
      <c r="U4814"/>
      <c r="V4814"/>
      <c r="W4814"/>
      <c r="X4814"/>
      <c r="Y4814"/>
    </row>
    <row r="4815" spans="2:25">
      <c r="B4815"/>
      <c r="C4815"/>
      <c r="D4815"/>
      <c r="E4815"/>
      <c r="F4815"/>
      <c r="G4815"/>
      <c r="H4815"/>
      <c r="R4815"/>
      <c r="S4815"/>
      <c r="T4815"/>
      <c r="U4815"/>
      <c r="V4815"/>
      <c r="W4815"/>
      <c r="X4815"/>
      <c r="Y4815"/>
    </row>
    <row r="4816" spans="2:25">
      <c r="B4816"/>
      <c r="C4816"/>
      <c r="D4816"/>
      <c r="E4816"/>
      <c r="F4816"/>
      <c r="G4816"/>
      <c r="H4816"/>
      <c r="R4816"/>
      <c r="S4816"/>
      <c r="T4816"/>
      <c r="U4816"/>
      <c r="V4816"/>
      <c r="W4816"/>
      <c r="X4816"/>
      <c r="Y4816"/>
    </row>
    <row r="4817" spans="2:25">
      <c r="B4817"/>
      <c r="C4817"/>
      <c r="D4817"/>
      <c r="E4817"/>
      <c r="F4817"/>
      <c r="G4817"/>
      <c r="H4817"/>
      <c r="R4817"/>
      <c r="S4817"/>
      <c r="T4817"/>
      <c r="U4817"/>
      <c r="V4817"/>
      <c r="W4817"/>
      <c r="X4817"/>
      <c r="Y4817"/>
    </row>
    <row r="4818" spans="2:25">
      <c r="B4818"/>
      <c r="C4818"/>
      <c r="D4818"/>
      <c r="E4818"/>
      <c r="F4818"/>
      <c r="G4818"/>
      <c r="H4818"/>
      <c r="R4818"/>
      <c r="S4818"/>
      <c r="T4818"/>
      <c r="U4818"/>
      <c r="V4818"/>
      <c r="W4818"/>
      <c r="X4818"/>
      <c r="Y4818"/>
    </row>
    <row r="4819" spans="2:25">
      <c r="B4819"/>
      <c r="C4819"/>
      <c r="D4819"/>
      <c r="E4819"/>
      <c r="F4819"/>
      <c r="G4819"/>
      <c r="H4819"/>
      <c r="R4819"/>
      <c r="S4819"/>
      <c r="T4819"/>
      <c r="U4819"/>
      <c r="V4819"/>
      <c r="W4819"/>
      <c r="X4819"/>
      <c r="Y4819"/>
    </row>
    <row r="4820" spans="2:25">
      <c r="B4820"/>
      <c r="C4820"/>
      <c r="D4820"/>
      <c r="E4820"/>
      <c r="F4820"/>
      <c r="G4820"/>
      <c r="H4820"/>
      <c r="R4820"/>
      <c r="S4820"/>
      <c r="T4820"/>
      <c r="U4820"/>
      <c r="V4820"/>
      <c r="W4820"/>
      <c r="X4820"/>
      <c r="Y4820"/>
    </row>
    <row r="4821" spans="2:25">
      <c r="B4821"/>
      <c r="C4821"/>
      <c r="D4821"/>
      <c r="E4821"/>
      <c r="F4821"/>
      <c r="G4821"/>
      <c r="H4821"/>
      <c r="R4821"/>
      <c r="S4821"/>
      <c r="T4821"/>
      <c r="U4821"/>
      <c r="V4821"/>
      <c r="W4821"/>
      <c r="X4821"/>
      <c r="Y4821"/>
    </row>
    <row r="4822" spans="2:25">
      <c r="B4822"/>
      <c r="C4822"/>
      <c r="D4822"/>
      <c r="E4822"/>
      <c r="F4822"/>
      <c r="G4822"/>
      <c r="H4822"/>
      <c r="R4822"/>
      <c r="S4822"/>
      <c r="T4822"/>
      <c r="U4822"/>
      <c r="V4822"/>
      <c r="W4822"/>
      <c r="X4822"/>
      <c r="Y4822"/>
    </row>
    <row r="4823" spans="2:25">
      <c r="B4823"/>
      <c r="C4823"/>
      <c r="D4823"/>
      <c r="E4823"/>
      <c r="F4823"/>
      <c r="G4823"/>
      <c r="H4823"/>
      <c r="R4823"/>
      <c r="S4823"/>
      <c r="T4823"/>
      <c r="U4823"/>
      <c r="V4823"/>
      <c r="W4823"/>
      <c r="X4823"/>
      <c r="Y4823"/>
    </row>
    <row r="4824" spans="2:25">
      <c r="B4824"/>
      <c r="C4824"/>
      <c r="D4824"/>
      <c r="E4824"/>
      <c r="F4824"/>
      <c r="G4824"/>
      <c r="H4824"/>
      <c r="R4824"/>
      <c r="S4824"/>
      <c r="T4824"/>
      <c r="U4824"/>
      <c r="V4824"/>
      <c r="W4824"/>
      <c r="X4824"/>
      <c r="Y4824"/>
    </row>
    <row r="4825" spans="2:25">
      <c r="B4825"/>
      <c r="C4825"/>
      <c r="D4825"/>
      <c r="E4825"/>
      <c r="F4825"/>
      <c r="G4825"/>
      <c r="H4825"/>
      <c r="R4825"/>
      <c r="S4825"/>
      <c r="T4825"/>
      <c r="U4825"/>
      <c r="V4825"/>
      <c r="W4825"/>
      <c r="X4825"/>
      <c r="Y4825"/>
    </row>
    <row r="4826" spans="2:25">
      <c r="B4826"/>
      <c r="C4826"/>
      <c r="D4826"/>
      <c r="E4826"/>
      <c r="F4826"/>
      <c r="G4826"/>
      <c r="H4826"/>
      <c r="R4826"/>
      <c r="S4826"/>
      <c r="T4826"/>
      <c r="U4826"/>
      <c r="V4826"/>
      <c r="W4826"/>
      <c r="X4826"/>
      <c r="Y4826"/>
    </row>
    <row r="4827" spans="2:25">
      <c r="B4827"/>
      <c r="C4827"/>
      <c r="D4827"/>
      <c r="E4827"/>
      <c r="F4827"/>
      <c r="G4827"/>
      <c r="H4827"/>
      <c r="R4827"/>
      <c r="S4827"/>
      <c r="T4827"/>
      <c r="U4827"/>
      <c r="V4827"/>
      <c r="W4827"/>
      <c r="X4827"/>
      <c r="Y4827"/>
    </row>
    <row r="4828" spans="2:25">
      <c r="B4828"/>
      <c r="C4828"/>
      <c r="D4828"/>
      <c r="E4828"/>
      <c r="F4828"/>
      <c r="G4828"/>
      <c r="H4828"/>
      <c r="R4828"/>
      <c r="S4828"/>
      <c r="T4828"/>
      <c r="U4828"/>
      <c r="V4828"/>
      <c r="W4828"/>
      <c r="X4828"/>
      <c r="Y4828"/>
    </row>
    <row r="4829" spans="2:25">
      <c r="B4829"/>
      <c r="C4829"/>
      <c r="D4829"/>
      <c r="E4829"/>
      <c r="F4829"/>
      <c r="G4829"/>
      <c r="H4829"/>
      <c r="R4829"/>
      <c r="S4829"/>
      <c r="T4829"/>
      <c r="U4829"/>
      <c r="V4829"/>
      <c r="W4829"/>
      <c r="X4829"/>
      <c r="Y4829"/>
    </row>
    <row r="4830" spans="2:25">
      <c r="B4830"/>
      <c r="C4830"/>
      <c r="D4830"/>
      <c r="E4830"/>
      <c r="F4830"/>
      <c r="G4830"/>
      <c r="H4830"/>
      <c r="R4830"/>
      <c r="S4830"/>
      <c r="T4830"/>
      <c r="U4830"/>
      <c r="V4830"/>
      <c r="W4830"/>
      <c r="X4830"/>
      <c r="Y4830"/>
    </row>
    <row r="4831" spans="2:25">
      <c r="B4831"/>
      <c r="C4831"/>
      <c r="D4831"/>
      <c r="E4831"/>
      <c r="F4831"/>
      <c r="G4831"/>
      <c r="H4831"/>
      <c r="R4831"/>
      <c r="S4831"/>
      <c r="T4831"/>
      <c r="U4831"/>
      <c r="V4831"/>
      <c r="W4831"/>
      <c r="X4831"/>
      <c r="Y4831"/>
    </row>
    <row r="4832" spans="2:25">
      <c r="B4832"/>
      <c r="C4832"/>
      <c r="D4832"/>
      <c r="E4832"/>
      <c r="F4832"/>
      <c r="G4832"/>
      <c r="H4832"/>
      <c r="R4832"/>
      <c r="S4832"/>
      <c r="T4832"/>
      <c r="U4832"/>
      <c r="V4832"/>
      <c r="W4832"/>
      <c r="X4832"/>
      <c r="Y4832"/>
    </row>
    <row r="4833" spans="2:25">
      <c r="B4833"/>
      <c r="C4833"/>
      <c r="D4833"/>
      <c r="E4833"/>
      <c r="F4833"/>
      <c r="G4833"/>
      <c r="H4833"/>
      <c r="R4833"/>
      <c r="S4833"/>
      <c r="T4833"/>
      <c r="U4833"/>
      <c r="V4833"/>
      <c r="W4833"/>
      <c r="X4833"/>
      <c r="Y4833"/>
    </row>
    <row r="4834" spans="2:25">
      <c r="B4834"/>
      <c r="C4834"/>
      <c r="D4834"/>
      <c r="E4834"/>
      <c r="F4834"/>
      <c r="G4834"/>
      <c r="H4834"/>
      <c r="R4834"/>
      <c r="S4834"/>
      <c r="T4834"/>
      <c r="U4834"/>
      <c r="V4834"/>
      <c r="W4834"/>
      <c r="X4834"/>
      <c r="Y4834"/>
    </row>
    <row r="4835" spans="2:25">
      <c r="B4835"/>
      <c r="C4835"/>
      <c r="D4835"/>
      <c r="E4835"/>
      <c r="F4835"/>
      <c r="G4835"/>
      <c r="H4835"/>
      <c r="R4835"/>
      <c r="S4835"/>
      <c r="T4835"/>
      <c r="U4835"/>
      <c r="V4835"/>
      <c r="W4835"/>
      <c r="X4835"/>
      <c r="Y4835"/>
    </row>
    <row r="4836" spans="2:25">
      <c r="B4836"/>
      <c r="C4836"/>
      <c r="D4836"/>
      <c r="E4836"/>
      <c r="F4836"/>
      <c r="G4836"/>
      <c r="H4836"/>
      <c r="R4836"/>
      <c r="S4836"/>
      <c r="T4836"/>
      <c r="U4836"/>
      <c r="V4836"/>
      <c r="W4836"/>
      <c r="X4836"/>
      <c r="Y4836"/>
    </row>
    <row r="4837" spans="2:25">
      <c r="B4837"/>
      <c r="C4837"/>
      <c r="D4837"/>
      <c r="E4837"/>
      <c r="F4837"/>
      <c r="G4837"/>
      <c r="H4837"/>
      <c r="R4837"/>
      <c r="S4837"/>
      <c r="T4837"/>
      <c r="U4837"/>
      <c r="V4837"/>
      <c r="W4837"/>
      <c r="X4837"/>
      <c r="Y4837"/>
    </row>
    <row r="4838" spans="2:25">
      <c r="B4838"/>
      <c r="C4838"/>
      <c r="D4838"/>
      <c r="E4838"/>
      <c r="F4838"/>
      <c r="G4838"/>
      <c r="H4838"/>
      <c r="R4838"/>
      <c r="S4838"/>
      <c r="T4838"/>
      <c r="U4838"/>
      <c r="V4838"/>
      <c r="W4838"/>
      <c r="X4838"/>
      <c r="Y4838"/>
    </row>
    <row r="4839" spans="2:25">
      <c r="B4839"/>
      <c r="C4839"/>
      <c r="D4839"/>
      <c r="E4839"/>
      <c r="F4839"/>
      <c r="G4839"/>
      <c r="H4839"/>
      <c r="R4839"/>
      <c r="S4839"/>
      <c r="T4839"/>
      <c r="U4839"/>
      <c r="V4839"/>
      <c r="W4839"/>
      <c r="X4839"/>
      <c r="Y4839"/>
    </row>
    <row r="4840" spans="2:25">
      <c r="B4840"/>
      <c r="C4840"/>
      <c r="D4840"/>
      <c r="E4840"/>
      <c r="F4840"/>
      <c r="G4840"/>
      <c r="H4840"/>
      <c r="R4840"/>
      <c r="S4840"/>
      <c r="T4840"/>
      <c r="U4840"/>
      <c r="V4840"/>
      <c r="W4840"/>
      <c r="X4840"/>
      <c r="Y4840"/>
    </row>
    <row r="4841" spans="2:25">
      <c r="B4841"/>
      <c r="C4841"/>
      <c r="D4841"/>
      <c r="E4841"/>
      <c r="F4841"/>
      <c r="G4841"/>
      <c r="H4841"/>
      <c r="R4841"/>
      <c r="S4841"/>
      <c r="T4841"/>
      <c r="U4841"/>
      <c r="V4841"/>
      <c r="W4841"/>
      <c r="X4841"/>
      <c r="Y4841"/>
    </row>
    <row r="4842" spans="2:25">
      <c r="B4842"/>
      <c r="C4842"/>
      <c r="D4842"/>
      <c r="E4842"/>
      <c r="F4842"/>
      <c r="G4842"/>
      <c r="H4842"/>
      <c r="R4842"/>
      <c r="S4842"/>
      <c r="T4842"/>
      <c r="U4842"/>
      <c r="V4842"/>
      <c r="W4842"/>
      <c r="X4842"/>
      <c r="Y4842"/>
    </row>
    <row r="4843" spans="2:25">
      <c r="B4843"/>
      <c r="C4843"/>
      <c r="D4843"/>
      <c r="E4843"/>
      <c r="F4843"/>
      <c r="G4843"/>
      <c r="H4843"/>
      <c r="R4843"/>
      <c r="S4843"/>
      <c r="T4843"/>
      <c r="U4843"/>
      <c r="V4843"/>
      <c r="W4843"/>
      <c r="X4843"/>
      <c r="Y4843"/>
    </row>
    <row r="4844" spans="2:25">
      <c r="B4844"/>
      <c r="C4844"/>
      <c r="D4844"/>
      <c r="E4844"/>
      <c r="F4844"/>
      <c r="G4844"/>
      <c r="H4844"/>
      <c r="R4844"/>
      <c r="S4844"/>
      <c r="T4844"/>
      <c r="U4844"/>
      <c r="V4844"/>
      <c r="W4844"/>
      <c r="X4844"/>
      <c r="Y4844"/>
    </row>
    <row r="4845" spans="2:25">
      <c r="B4845"/>
      <c r="C4845"/>
      <c r="D4845"/>
      <c r="E4845"/>
      <c r="F4845"/>
      <c r="G4845"/>
      <c r="H4845"/>
      <c r="R4845"/>
      <c r="S4845"/>
      <c r="T4845"/>
      <c r="U4845"/>
      <c r="V4845"/>
      <c r="W4845"/>
      <c r="X4845"/>
      <c r="Y4845"/>
    </row>
    <row r="4846" spans="2:25">
      <c r="B4846"/>
      <c r="C4846"/>
      <c r="D4846"/>
      <c r="E4846"/>
      <c r="F4846"/>
      <c r="G4846"/>
      <c r="H4846"/>
      <c r="R4846"/>
      <c r="S4846"/>
      <c r="T4846"/>
      <c r="U4846"/>
      <c r="V4846"/>
      <c r="W4846"/>
      <c r="X4846"/>
      <c r="Y4846"/>
    </row>
    <row r="4847" spans="2:25">
      <c r="B4847"/>
      <c r="C4847"/>
      <c r="D4847"/>
      <c r="E4847"/>
      <c r="F4847"/>
      <c r="G4847"/>
      <c r="H4847"/>
      <c r="R4847"/>
      <c r="S4847"/>
      <c r="T4847"/>
      <c r="U4847"/>
      <c r="V4847"/>
      <c r="W4847"/>
      <c r="X4847"/>
      <c r="Y4847"/>
    </row>
    <row r="4848" spans="2:25">
      <c r="B4848"/>
      <c r="C4848"/>
      <c r="D4848"/>
      <c r="E4848"/>
      <c r="F4848"/>
      <c r="G4848"/>
      <c r="H4848"/>
      <c r="R4848"/>
      <c r="S4848"/>
      <c r="T4848"/>
      <c r="U4848"/>
      <c r="V4848"/>
      <c r="W4848"/>
      <c r="X4848"/>
      <c r="Y4848"/>
    </row>
    <row r="4849" spans="2:25">
      <c r="B4849"/>
      <c r="C4849"/>
      <c r="D4849"/>
      <c r="E4849"/>
      <c r="F4849"/>
      <c r="G4849"/>
      <c r="H4849"/>
      <c r="R4849"/>
      <c r="S4849"/>
      <c r="T4849"/>
      <c r="U4849"/>
      <c r="V4849"/>
      <c r="W4849"/>
      <c r="X4849"/>
      <c r="Y4849"/>
    </row>
    <row r="4850" spans="2:25">
      <c r="B4850"/>
      <c r="C4850"/>
      <c r="D4850"/>
      <c r="E4850"/>
      <c r="F4850"/>
      <c r="G4850"/>
      <c r="H4850"/>
      <c r="R4850"/>
      <c r="S4850"/>
      <c r="T4850"/>
      <c r="U4850"/>
      <c r="V4850"/>
      <c r="W4850"/>
      <c r="X4850"/>
      <c r="Y4850"/>
    </row>
    <row r="4851" spans="2:25">
      <c r="B4851"/>
      <c r="C4851"/>
      <c r="D4851"/>
      <c r="E4851"/>
      <c r="F4851"/>
      <c r="G4851"/>
      <c r="H4851"/>
      <c r="R4851"/>
      <c r="S4851"/>
      <c r="T4851"/>
      <c r="U4851"/>
      <c r="V4851"/>
      <c r="W4851"/>
      <c r="X4851"/>
      <c r="Y4851"/>
    </row>
    <row r="4852" spans="2:25">
      <c r="B4852"/>
      <c r="C4852"/>
      <c r="D4852"/>
      <c r="E4852"/>
      <c r="F4852"/>
      <c r="G4852"/>
      <c r="H4852"/>
      <c r="R4852"/>
      <c r="S4852"/>
      <c r="T4852"/>
      <c r="U4852"/>
      <c r="V4852"/>
      <c r="W4852"/>
      <c r="X4852"/>
      <c r="Y4852"/>
    </row>
    <row r="4853" spans="2:25">
      <c r="B4853"/>
      <c r="C4853"/>
      <c r="D4853"/>
      <c r="E4853"/>
      <c r="F4853"/>
      <c r="G4853"/>
      <c r="H4853"/>
      <c r="R4853"/>
      <c r="S4853"/>
      <c r="T4853"/>
      <c r="U4853"/>
      <c r="V4853"/>
      <c r="W4853"/>
      <c r="X4853"/>
      <c r="Y4853"/>
    </row>
    <row r="4854" spans="2:25">
      <c r="B4854"/>
      <c r="C4854"/>
      <c r="D4854"/>
      <c r="E4854"/>
      <c r="F4854"/>
      <c r="G4854"/>
      <c r="H4854"/>
      <c r="R4854"/>
      <c r="S4854"/>
      <c r="T4854"/>
      <c r="U4854"/>
      <c r="V4854"/>
      <c r="W4854"/>
      <c r="X4854"/>
      <c r="Y4854"/>
    </row>
    <row r="4855" spans="2:25">
      <c r="B4855"/>
      <c r="C4855"/>
      <c r="D4855"/>
      <c r="E4855"/>
      <c r="F4855"/>
      <c r="G4855"/>
      <c r="H4855"/>
      <c r="R4855"/>
      <c r="S4855"/>
      <c r="T4855"/>
      <c r="U4855"/>
      <c r="V4855"/>
      <c r="W4855"/>
      <c r="X4855"/>
      <c r="Y4855"/>
    </row>
    <row r="4856" spans="2:25">
      <c r="B4856"/>
      <c r="C4856"/>
      <c r="D4856"/>
      <c r="E4856"/>
      <c r="F4856"/>
      <c r="G4856"/>
      <c r="H4856"/>
      <c r="R4856"/>
      <c r="S4856"/>
      <c r="T4856"/>
      <c r="U4856"/>
      <c r="V4856"/>
      <c r="W4856"/>
      <c r="X4856"/>
      <c r="Y4856"/>
    </row>
    <row r="4857" spans="2:25">
      <c r="B4857"/>
      <c r="C4857"/>
      <c r="D4857"/>
      <c r="E4857"/>
      <c r="F4857"/>
      <c r="G4857"/>
      <c r="H4857"/>
      <c r="R4857"/>
      <c r="S4857"/>
      <c r="T4857"/>
      <c r="U4857"/>
      <c r="V4857"/>
      <c r="W4857"/>
      <c r="X4857"/>
      <c r="Y4857"/>
    </row>
    <row r="4858" spans="2:25">
      <c r="B4858"/>
      <c r="C4858"/>
      <c r="D4858"/>
      <c r="E4858"/>
      <c r="F4858"/>
      <c r="G4858"/>
      <c r="H4858"/>
      <c r="R4858"/>
      <c r="S4858"/>
      <c r="T4858"/>
      <c r="U4858"/>
      <c r="V4858"/>
      <c r="W4858"/>
      <c r="X4858"/>
      <c r="Y4858"/>
    </row>
    <row r="4859" spans="2:25">
      <c r="B4859"/>
      <c r="C4859"/>
      <c r="D4859"/>
      <c r="E4859"/>
      <c r="F4859"/>
      <c r="G4859"/>
      <c r="H4859"/>
      <c r="R4859"/>
      <c r="S4859"/>
      <c r="T4859"/>
      <c r="U4859"/>
      <c r="V4859"/>
      <c r="W4859"/>
      <c r="X4859"/>
      <c r="Y4859"/>
    </row>
    <row r="4860" spans="2:25">
      <c r="B4860"/>
      <c r="C4860"/>
      <c r="D4860"/>
      <c r="E4860"/>
      <c r="F4860"/>
      <c r="G4860"/>
      <c r="H4860"/>
      <c r="R4860"/>
      <c r="S4860"/>
      <c r="T4860"/>
      <c r="U4860"/>
      <c r="V4860"/>
      <c r="W4860"/>
      <c r="X4860"/>
      <c r="Y4860"/>
    </row>
    <row r="4861" spans="2:25">
      <c r="B4861"/>
      <c r="C4861"/>
      <c r="D4861"/>
      <c r="E4861"/>
      <c r="F4861"/>
      <c r="G4861"/>
      <c r="H4861"/>
      <c r="R4861"/>
      <c r="S4861"/>
      <c r="T4861"/>
      <c r="U4861"/>
      <c r="V4861"/>
      <c r="W4861"/>
      <c r="X4861"/>
      <c r="Y4861"/>
    </row>
    <row r="4862" spans="2:25">
      <c r="B4862"/>
      <c r="C4862"/>
      <c r="D4862"/>
      <c r="E4862"/>
      <c r="F4862"/>
      <c r="G4862"/>
      <c r="H4862"/>
      <c r="R4862"/>
      <c r="S4862"/>
      <c r="T4862"/>
      <c r="U4862"/>
      <c r="V4862"/>
      <c r="W4862"/>
      <c r="X4862"/>
      <c r="Y4862"/>
    </row>
    <row r="4863" spans="2:25">
      <c r="B4863"/>
      <c r="C4863"/>
      <c r="D4863"/>
      <c r="E4863"/>
      <c r="F4863"/>
      <c r="G4863"/>
      <c r="H4863"/>
      <c r="R4863"/>
      <c r="S4863"/>
      <c r="T4863"/>
      <c r="U4863"/>
      <c r="V4863"/>
      <c r="W4863"/>
      <c r="X4863"/>
      <c r="Y4863"/>
    </row>
    <row r="4864" spans="2:25">
      <c r="B4864"/>
      <c r="C4864"/>
      <c r="D4864"/>
      <c r="E4864"/>
      <c r="F4864"/>
      <c r="G4864"/>
      <c r="H4864"/>
      <c r="R4864"/>
      <c r="S4864"/>
      <c r="T4864"/>
      <c r="U4864"/>
      <c r="V4864"/>
      <c r="W4864"/>
      <c r="X4864"/>
      <c r="Y4864"/>
    </row>
    <row r="4865" spans="2:25">
      <c r="B4865"/>
      <c r="C4865"/>
      <c r="D4865"/>
      <c r="E4865"/>
      <c r="F4865"/>
      <c r="G4865"/>
      <c r="H4865"/>
      <c r="R4865"/>
      <c r="S4865"/>
      <c r="T4865"/>
      <c r="U4865"/>
      <c r="V4865"/>
      <c r="W4865"/>
      <c r="X4865"/>
      <c r="Y4865"/>
    </row>
    <row r="4866" spans="2:25">
      <c r="B4866"/>
      <c r="C4866"/>
      <c r="D4866"/>
      <c r="E4866"/>
      <c r="F4866"/>
      <c r="G4866"/>
      <c r="H4866"/>
      <c r="R4866"/>
      <c r="S4866"/>
      <c r="T4866"/>
      <c r="U4866"/>
      <c r="V4866"/>
      <c r="W4866"/>
      <c r="X4866"/>
      <c r="Y4866"/>
    </row>
    <row r="4867" spans="2:25">
      <c r="B4867"/>
      <c r="C4867"/>
      <c r="D4867"/>
      <c r="E4867"/>
      <c r="F4867"/>
      <c r="G4867"/>
      <c r="H4867"/>
      <c r="R4867"/>
      <c r="S4867"/>
      <c r="T4867"/>
      <c r="U4867"/>
      <c r="V4867"/>
      <c r="W4867"/>
      <c r="X4867"/>
      <c r="Y4867"/>
    </row>
    <row r="4868" spans="2:25">
      <c r="B4868"/>
      <c r="C4868"/>
      <c r="D4868"/>
      <c r="E4868"/>
      <c r="F4868"/>
      <c r="G4868"/>
      <c r="H4868"/>
      <c r="R4868"/>
      <c r="S4868"/>
      <c r="T4868"/>
      <c r="U4868"/>
      <c r="V4868"/>
      <c r="W4868"/>
      <c r="X4868"/>
      <c r="Y4868"/>
    </row>
    <row r="4869" spans="2:25">
      <c r="B4869"/>
      <c r="C4869"/>
      <c r="D4869"/>
      <c r="E4869"/>
      <c r="F4869"/>
      <c r="G4869"/>
      <c r="H4869"/>
      <c r="R4869"/>
      <c r="S4869"/>
      <c r="T4869"/>
      <c r="U4869"/>
      <c r="V4869"/>
      <c r="W4869"/>
      <c r="X4869"/>
      <c r="Y4869"/>
    </row>
    <row r="4870" spans="2:25">
      <c r="B4870"/>
      <c r="C4870"/>
      <c r="D4870"/>
      <c r="E4870"/>
      <c r="F4870"/>
      <c r="G4870"/>
      <c r="H4870"/>
      <c r="R4870"/>
      <c r="S4870"/>
      <c r="T4870"/>
      <c r="U4870"/>
      <c r="V4870"/>
      <c r="W4870"/>
      <c r="X4870"/>
      <c r="Y4870"/>
    </row>
    <row r="4871" spans="2:25">
      <c r="B4871"/>
      <c r="C4871"/>
      <c r="D4871"/>
      <c r="E4871"/>
      <c r="F4871"/>
      <c r="G4871"/>
      <c r="H4871"/>
      <c r="R4871"/>
      <c r="S4871"/>
      <c r="T4871"/>
      <c r="U4871"/>
      <c r="V4871"/>
      <c r="W4871"/>
      <c r="X4871"/>
      <c r="Y4871"/>
    </row>
    <row r="4872" spans="2:25">
      <c r="B4872"/>
      <c r="C4872"/>
      <c r="D4872"/>
      <c r="E4872"/>
      <c r="F4872"/>
      <c r="G4872"/>
      <c r="H4872"/>
      <c r="R4872"/>
      <c r="S4872"/>
      <c r="T4872"/>
      <c r="U4872"/>
      <c r="V4872"/>
      <c r="W4872"/>
      <c r="X4872"/>
      <c r="Y4872"/>
    </row>
    <row r="4873" spans="2:25">
      <c r="B4873"/>
      <c r="C4873"/>
      <c r="D4873"/>
      <c r="E4873"/>
      <c r="F4873"/>
      <c r="G4873"/>
      <c r="H4873"/>
      <c r="R4873"/>
      <c r="S4873"/>
      <c r="T4873"/>
      <c r="U4873"/>
      <c r="V4873"/>
      <c r="W4873"/>
      <c r="X4873"/>
      <c r="Y4873"/>
    </row>
    <row r="4874" spans="2:25">
      <c r="B4874"/>
      <c r="C4874"/>
      <c r="D4874"/>
      <c r="E4874"/>
      <c r="F4874"/>
      <c r="G4874"/>
      <c r="H4874"/>
      <c r="R4874"/>
      <c r="S4874"/>
      <c r="T4874"/>
      <c r="U4874"/>
      <c r="V4874"/>
      <c r="W4874"/>
      <c r="X4874"/>
      <c r="Y4874"/>
    </row>
    <row r="4875" spans="2:25">
      <c r="B4875"/>
      <c r="C4875"/>
      <c r="D4875"/>
      <c r="E4875"/>
      <c r="F4875"/>
      <c r="G4875"/>
      <c r="H4875"/>
      <c r="R4875"/>
      <c r="S4875"/>
      <c r="T4875"/>
      <c r="U4875"/>
      <c r="V4875"/>
      <c r="W4875"/>
      <c r="X4875"/>
      <c r="Y4875"/>
    </row>
    <row r="4876" spans="2:25">
      <c r="B4876"/>
      <c r="C4876"/>
      <c r="D4876"/>
      <c r="E4876"/>
      <c r="F4876"/>
      <c r="G4876"/>
      <c r="H4876"/>
      <c r="R4876"/>
      <c r="S4876"/>
      <c r="T4876"/>
      <c r="U4876"/>
      <c r="V4876"/>
      <c r="W4876"/>
      <c r="X4876"/>
      <c r="Y4876"/>
    </row>
    <row r="4877" spans="2:25">
      <c r="B4877"/>
      <c r="C4877"/>
      <c r="D4877"/>
      <c r="E4877"/>
      <c r="F4877"/>
      <c r="G4877"/>
      <c r="H4877"/>
      <c r="R4877"/>
      <c r="S4877"/>
      <c r="T4877"/>
      <c r="U4877"/>
      <c r="V4877"/>
      <c r="W4877"/>
      <c r="X4877"/>
      <c r="Y4877"/>
    </row>
    <row r="4878" spans="2:25">
      <c r="B4878"/>
      <c r="C4878"/>
      <c r="D4878"/>
      <c r="E4878"/>
      <c r="F4878"/>
      <c r="G4878"/>
      <c r="H4878"/>
      <c r="R4878"/>
      <c r="S4878"/>
      <c r="T4878"/>
      <c r="U4878"/>
      <c r="V4878"/>
      <c r="W4878"/>
      <c r="X4878"/>
      <c r="Y4878"/>
    </row>
    <row r="4879" spans="2:25">
      <c r="B4879"/>
      <c r="C4879"/>
      <c r="D4879"/>
      <c r="E4879"/>
      <c r="F4879"/>
      <c r="G4879"/>
      <c r="H4879"/>
      <c r="R4879"/>
      <c r="S4879"/>
      <c r="T4879"/>
      <c r="U4879"/>
      <c r="V4879"/>
      <c r="W4879"/>
      <c r="X4879"/>
      <c r="Y4879"/>
    </row>
    <row r="4880" spans="2:25">
      <c r="B4880"/>
      <c r="C4880"/>
      <c r="D4880"/>
      <c r="E4880"/>
      <c r="F4880"/>
      <c r="G4880"/>
      <c r="H4880"/>
      <c r="R4880"/>
      <c r="S4880"/>
      <c r="T4880"/>
      <c r="U4880"/>
      <c r="V4880"/>
      <c r="W4880"/>
      <c r="X4880"/>
      <c r="Y4880"/>
    </row>
    <row r="4881" spans="2:25">
      <c r="B4881"/>
      <c r="C4881"/>
      <c r="D4881"/>
      <c r="E4881"/>
      <c r="F4881"/>
      <c r="G4881"/>
      <c r="H4881"/>
      <c r="R4881"/>
      <c r="S4881"/>
      <c r="T4881"/>
      <c r="U4881"/>
      <c r="V4881"/>
      <c r="W4881"/>
      <c r="X4881"/>
      <c r="Y4881"/>
    </row>
    <row r="4882" spans="2:25">
      <c r="B4882"/>
      <c r="C4882"/>
      <c r="D4882"/>
      <c r="E4882"/>
      <c r="F4882"/>
      <c r="G4882"/>
      <c r="H4882"/>
      <c r="R4882"/>
      <c r="S4882"/>
      <c r="T4882"/>
      <c r="U4882"/>
      <c r="V4882"/>
      <c r="W4882"/>
      <c r="X4882"/>
      <c r="Y4882"/>
    </row>
    <row r="4883" spans="2:25">
      <c r="B4883"/>
      <c r="C4883"/>
      <c r="D4883"/>
      <c r="E4883"/>
      <c r="F4883"/>
      <c r="G4883"/>
      <c r="H4883"/>
      <c r="R4883"/>
      <c r="S4883"/>
      <c r="T4883"/>
      <c r="U4883"/>
      <c r="V4883"/>
      <c r="W4883"/>
      <c r="X4883"/>
      <c r="Y4883"/>
    </row>
    <row r="4884" spans="2:25">
      <c r="B4884"/>
      <c r="C4884"/>
      <c r="D4884"/>
      <c r="E4884"/>
      <c r="F4884"/>
      <c r="G4884"/>
      <c r="H4884"/>
      <c r="R4884"/>
      <c r="S4884"/>
      <c r="T4884"/>
      <c r="U4884"/>
      <c r="V4884"/>
      <c r="W4884"/>
      <c r="X4884"/>
      <c r="Y4884"/>
    </row>
    <row r="4885" spans="2:25">
      <c r="B4885"/>
      <c r="C4885"/>
      <c r="D4885"/>
      <c r="E4885"/>
      <c r="F4885"/>
      <c r="G4885"/>
      <c r="H4885"/>
      <c r="R4885"/>
      <c r="S4885"/>
      <c r="T4885"/>
      <c r="U4885"/>
      <c r="V4885"/>
      <c r="W4885"/>
      <c r="X4885"/>
      <c r="Y4885"/>
    </row>
    <row r="4886" spans="2:25">
      <c r="B4886"/>
      <c r="C4886"/>
      <c r="D4886"/>
      <c r="E4886"/>
      <c r="F4886"/>
      <c r="G4886"/>
      <c r="H4886"/>
      <c r="R4886"/>
      <c r="S4886"/>
      <c r="T4886"/>
      <c r="U4886"/>
      <c r="V4886"/>
      <c r="W4886"/>
      <c r="X4886"/>
      <c r="Y4886"/>
    </row>
    <row r="4887" spans="2:25">
      <c r="B4887"/>
      <c r="C4887"/>
      <c r="D4887"/>
      <c r="E4887"/>
      <c r="F4887"/>
      <c r="G4887"/>
      <c r="H4887"/>
      <c r="R4887"/>
      <c r="S4887"/>
      <c r="T4887"/>
      <c r="U4887"/>
      <c r="V4887"/>
      <c r="W4887"/>
      <c r="X4887"/>
      <c r="Y4887"/>
    </row>
    <row r="4888" spans="2:25">
      <c r="B4888"/>
      <c r="C4888"/>
      <c r="D4888"/>
      <c r="E4888"/>
      <c r="F4888"/>
      <c r="G4888"/>
      <c r="H4888"/>
      <c r="R4888"/>
      <c r="S4888"/>
      <c r="T4888"/>
      <c r="U4888"/>
      <c r="V4888"/>
      <c r="W4888"/>
      <c r="X4888"/>
      <c r="Y4888"/>
    </row>
    <row r="4889" spans="2:25">
      <c r="B4889"/>
      <c r="C4889"/>
      <c r="D4889"/>
      <c r="E4889"/>
      <c r="F4889"/>
      <c r="G4889"/>
      <c r="H4889"/>
      <c r="R4889"/>
      <c r="S4889"/>
      <c r="T4889"/>
      <c r="U4889"/>
      <c r="V4889"/>
      <c r="W4889"/>
      <c r="X4889"/>
      <c r="Y4889"/>
    </row>
    <row r="4890" spans="2:25">
      <c r="B4890"/>
      <c r="C4890"/>
      <c r="D4890"/>
      <c r="E4890"/>
      <c r="F4890"/>
      <c r="G4890"/>
      <c r="H4890"/>
      <c r="R4890"/>
      <c r="S4890"/>
      <c r="T4890"/>
      <c r="U4890"/>
      <c r="V4890"/>
      <c r="W4890"/>
      <c r="X4890"/>
      <c r="Y4890"/>
    </row>
    <row r="4891" spans="2:25">
      <c r="B4891"/>
      <c r="C4891"/>
      <c r="D4891"/>
      <c r="E4891"/>
      <c r="F4891"/>
      <c r="G4891"/>
      <c r="H4891"/>
      <c r="R4891"/>
      <c r="S4891"/>
      <c r="T4891"/>
      <c r="U4891"/>
      <c r="V4891"/>
      <c r="W4891"/>
      <c r="X4891"/>
      <c r="Y4891"/>
    </row>
    <row r="4892" spans="2:25">
      <c r="B4892"/>
      <c r="C4892"/>
      <c r="D4892"/>
      <c r="E4892"/>
      <c r="F4892"/>
      <c r="G4892"/>
      <c r="H4892"/>
      <c r="R4892"/>
      <c r="S4892"/>
      <c r="T4892"/>
      <c r="U4892"/>
      <c r="V4892"/>
      <c r="W4892"/>
      <c r="X4892"/>
      <c r="Y4892"/>
    </row>
    <row r="4893" spans="2:25">
      <c r="B4893"/>
      <c r="C4893"/>
      <c r="D4893"/>
      <c r="E4893"/>
      <c r="F4893"/>
      <c r="G4893"/>
      <c r="H4893"/>
      <c r="R4893"/>
      <c r="S4893"/>
      <c r="T4893"/>
      <c r="U4893"/>
      <c r="V4893"/>
      <c r="W4893"/>
      <c r="X4893"/>
      <c r="Y4893"/>
    </row>
    <row r="4894" spans="2:25">
      <c r="B4894"/>
      <c r="C4894"/>
      <c r="D4894"/>
      <c r="E4894"/>
      <c r="F4894"/>
      <c r="G4894"/>
      <c r="H4894"/>
      <c r="R4894"/>
      <c r="S4894"/>
      <c r="T4894"/>
      <c r="U4894"/>
      <c r="V4894"/>
      <c r="W4894"/>
      <c r="X4894"/>
      <c r="Y4894"/>
    </row>
    <row r="4895" spans="2:25">
      <c r="B4895"/>
      <c r="C4895"/>
      <c r="D4895"/>
      <c r="E4895"/>
      <c r="F4895"/>
      <c r="G4895"/>
      <c r="H4895"/>
      <c r="R4895"/>
      <c r="S4895"/>
      <c r="T4895"/>
      <c r="U4895"/>
      <c r="V4895"/>
      <c r="W4895"/>
      <c r="X4895"/>
      <c r="Y4895"/>
    </row>
    <row r="4896" spans="2:25">
      <c r="B4896"/>
      <c r="C4896"/>
      <c r="D4896"/>
      <c r="E4896"/>
      <c r="F4896"/>
      <c r="G4896"/>
      <c r="H4896"/>
      <c r="R4896"/>
      <c r="S4896"/>
      <c r="T4896"/>
      <c r="U4896"/>
      <c r="V4896"/>
      <c r="W4896"/>
      <c r="X4896"/>
      <c r="Y4896"/>
    </row>
    <row r="4897" spans="2:25">
      <c r="B4897"/>
      <c r="C4897"/>
      <c r="D4897"/>
      <c r="E4897"/>
      <c r="F4897"/>
      <c r="G4897"/>
      <c r="H4897"/>
      <c r="R4897"/>
      <c r="S4897"/>
      <c r="T4897"/>
      <c r="U4897"/>
      <c r="V4897"/>
      <c r="W4897"/>
      <c r="X4897"/>
      <c r="Y4897"/>
    </row>
    <row r="4898" spans="2:25">
      <c r="B4898"/>
      <c r="C4898"/>
      <c r="D4898"/>
      <c r="E4898"/>
      <c r="F4898"/>
      <c r="G4898"/>
      <c r="H4898"/>
      <c r="R4898"/>
      <c r="S4898"/>
      <c r="T4898"/>
      <c r="U4898"/>
      <c r="V4898"/>
      <c r="W4898"/>
      <c r="X4898"/>
      <c r="Y4898"/>
    </row>
    <row r="4899" spans="2:25">
      <c r="B4899"/>
      <c r="C4899"/>
      <c r="D4899"/>
      <c r="E4899"/>
      <c r="F4899"/>
      <c r="G4899"/>
      <c r="H4899"/>
      <c r="R4899"/>
      <c r="S4899"/>
      <c r="T4899"/>
      <c r="U4899"/>
      <c r="V4899"/>
      <c r="W4899"/>
      <c r="X4899"/>
      <c r="Y4899"/>
    </row>
    <row r="4900" spans="2:25">
      <c r="B4900"/>
      <c r="C4900"/>
      <c r="D4900"/>
      <c r="E4900"/>
      <c r="F4900"/>
      <c r="G4900"/>
      <c r="H4900"/>
      <c r="R4900"/>
      <c r="S4900"/>
      <c r="T4900"/>
      <c r="U4900"/>
      <c r="V4900"/>
      <c r="W4900"/>
      <c r="X4900"/>
      <c r="Y4900"/>
    </row>
    <row r="4901" spans="2:25">
      <c r="B4901"/>
      <c r="C4901"/>
      <c r="D4901"/>
      <c r="E4901"/>
      <c r="F4901"/>
      <c r="G4901"/>
      <c r="H4901"/>
      <c r="R4901"/>
      <c r="S4901"/>
      <c r="T4901"/>
      <c r="U4901"/>
      <c r="V4901"/>
      <c r="W4901"/>
      <c r="X4901"/>
      <c r="Y4901"/>
    </row>
    <row r="4902" spans="2:25">
      <c r="B4902"/>
      <c r="C4902"/>
      <c r="D4902"/>
      <c r="E4902"/>
      <c r="F4902"/>
      <c r="G4902"/>
      <c r="H4902"/>
      <c r="R4902"/>
      <c r="S4902"/>
      <c r="T4902"/>
      <c r="U4902"/>
      <c r="V4902"/>
      <c r="W4902"/>
      <c r="X4902"/>
      <c r="Y4902"/>
    </row>
    <row r="4903" spans="2:25">
      <c r="B4903"/>
      <c r="C4903"/>
      <c r="D4903"/>
      <c r="E4903"/>
      <c r="F4903"/>
      <c r="G4903"/>
      <c r="H4903"/>
      <c r="R4903"/>
      <c r="S4903"/>
      <c r="T4903"/>
      <c r="U4903"/>
      <c r="V4903"/>
      <c r="W4903"/>
      <c r="X4903"/>
      <c r="Y4903"/>
    </row>
    <row r="4904" spans="2:25">
      <c r="B4904"/>
      <c r="C4904"/>
      <c r="D4904"/>
      <c r="E4904"/>
      <c r="F4904"/>
      <c r="G4904"/>
      <c r="H4904"/>
      <c r="R4904"/>
      <c r="S4904"/>
      <c r="T4904"/>
      <c r="U4904"/>
      <c r="V4904"/>
      <c r="W4904"/>
      <c r="X4904"/>
      <c r="Y4904"/>
    </row>
    <row r="4905" spans="2:25">
      <c r="B4905"/>
      <c r="C4905"/>
      <c r="D4905"/>
      <c r="E4905"/>
      <c r="F4905"/>
      <c r="G4905"/>
      <c r="H4905"/>
      <c r="R4905"/>
      <c r="S4905"/>
      <c r="T4905"/>
      <c r="U4905"/>
      <c r="V4905"/>
      <c r="W4905"/>
      <c r="X4905"/>
      <c r="Y4905"/>
    </row>
    <row r="4906" spans="2:25">
      <c r="B4906"/>
      <c r="C4906"/>
      <c r="D4906"/>
      <c r="E4906"/>
      <c r="F4906"/>
      <c r="G4906"/>
      <c r="H4906"/>
      <c r="R4906"/>
      <c r="S4906"/>
      <c r="T4906"/>
      <c r="U4906"/>
      <c r="V4906"/>
      <c r="W4906"/>
      <c r="X4906"/>
      <c r="Y4906"/>
    </row>
    <row r="4907" spans="2:25">
      <c r="B4907"/>
      <c r="C4907"/>
      <c r="D4907"/>
      <c r="E4907"/>
      <c r="F4907"/>
      <c r="G4907"/>
      <c r="H4907"/>
      <c r="R4907"/>
      <c r="S4907"/>
      <c r="T4907"/>
      <c r="U4907"/>
      <c r="V4907"/>
      <c r="W4907"/>
      <c r="X4907"/>
      <c r="Y4907"/>
    </row>
    <row r="4908" spans="2:25">
      <c r="B4908"/>
      <c r="C4908"/>
      <c r="D4908"/>
      <c r="E4908"/>
      <c r="F4908"/>
      <c r="G4908"/>
      <c r="H4908"/>
      <c r="R4908"/>
      <c r="S4908"/>
      <c r="T4908"/>
      <c r="U4908"/>
      <c r="V4908"/>
      <c r="W4908"/>
      <c r="X4908"/>
      <c r="Y4908"/>
    </row>
    <row r="4909" spans="2:25">
      <c r="B4909"/>
      <c r="C4909"/>
      <c r="D4909"/>
      <c r="E4909"/>
      <c r="F4909"/>
      <c r="G4909"/>
      <c r="H4909"/>
      <c r="R4909"/>
      <c r="S4909"/>
      <c r="T4909"/>
      <c r="U4909"/>
      <c r="V4909"/>
      <c r="W4909"/>
      <c r="X4909"/>
      <c r="Y4909"/>
    </row>
    <row r="4910" spans="2:25">
      <c r="B4910"/>
      <c r="C4910"/>
      <c r="D4910"/>
      <c r="E4910"/>
      <c r="F4910"/>
      <c r="G4910"/>
      <c r="H4910"/>
      <c r="R4910"/>
      <c r="S4910"/>
      <c r="T4910"/>
      <c r="U4910"/>
      <c r="V4910"/>
      <c r="W4910"/>
      <c r="X4910"/>
      <c r="Y4910"/>
    </row>
    <row r="4911" spans="2:25">
      <c r="B4911"/>
      <c r="C4911"/>
      <c r="D4911"/>
      <c r="E4911"/>
      <c r="F4911"/>
      <c r="G4911"/>
      <c r="H4911"/>
      <c r="R4911"/>
      <c r="S4911"/>
      <c r="T4911"/>
      <c r="U4911"/>
      <c r="V4911"/>
      <c r="W4911"/>
      <c r="X4911"/>
      <c r="Y4911"/>
    </row>
    <row r="4912" spans="2:25">
      <c r="B4912"/>
      <c r="C4912"/>
      <c r="D4912"/>
      <c r="E4912"/>
      <c r="F4912"/>
      <c r="G4912"/>
      <c r="H4912"/>
      <c r="R4912"/>
      <c r="S4912"/>
      <c r="T4912"/>
      <c r="U4912"/>
      <c r="V4912"/>
      <c r="W4912"/>
      <c r="X4912"/>
      <c r="Y4912"/>
    </row>
    <row r="4913" spans="2:25">
      <c r="B4913"/>
      <c r="C4913"/>
      <c r="D4913"/>
      <c r="E4913"/>
      <c r="F4913"/>
      <c r="G4913"/>
      <c r="H4913"/>
      <c r="R4913"/>
      <c r="S4913"/>
      <c r="T4913"/>
      <c r="U4913"/>
      <c r="V4913"/>
      <c r="W4913"/>
      <c r="X4913"/>
      <c r="Y4913"/>
    </row>
    <row r="4914" spans="2:25">
      <c r="B4914"/>
      <c r="C4914"/>
      <c r="D4914"/>
      <c r="E4914"/>
      <c r="F4914"/>
      <c r="G4914"/>
      <c r="H4914"/>
      <c r="R4914"/>
      <c r="S4914"/>
      <c r="T4914"/>
      <c r="U4914"/>
      <c r="V4914"/>
      <c r="W4914"/>
      <c r="X4914"/>
      <c r="Y4914"/>
    </row>
    <row r="4915" spans="2:25">
      <c r="B4915"/>
      <c r="C4915"/>
      <c r="D4915"/>
      <c r="E4915"/>
      <c r="F4915"/>
      <c r="G4915"/>
      <c r="H4915"/>
      <c r="R4915"/>
      <c r="S4915"/>
      <c r="T4915"/>
      <c r="U4915"/>
      <c r="V4915"/>
      <c r="W4915"/>
      <c r="X4915"/>
      <c r="Y4915"/>
    </row>
    <row r="4916" spans="2:25">
      <c r="B4916"/>
      <c r="C4916"/>
      <c r="D4916"/>
      <c r="E4916"/>
      <c r="F4916"/>
      <c r="G4916"/>
      <c r="H4916"/>
      <c r="R4916"/>
      <c r="S4916"/>
      <c r="T4916"/>
      <c r="U4916"/>
      <c r="V4916"/>
      <c r="W4916"/>
      <c r="X4916"/>
      <c r="Y4916"/>
    </row>
    <row r="4917" spans="2:25">
      <c r="B4917"/>
      <c r="C4917"/>
      <c r="D4917"/>
      <c r="E4917"/>
      <c r="F4917"/>
      <c r="G4917"/>
      <c r="H4917"/>
      <c r="R4917"/>
      <c r="S4917"/>
      <c r="T4917"/>
      <c r="U4917"/>
      <c r="V4917"/>
      <c r="W4917"/>
      <c r="X4917"/>
      <c r="Y4917"/>
    </row>
    <row r="4918" spans="2:25">
      <c r="B4918"/>
      <c r="C4918"/>
      <c r="D4918"/>
      <c r="E4918"/>
      <c r="F4918"/>
      <c r="G4918"/>
      <c r="H4918"/>
      <c r="R4918"/>
      <c r="S4918"/>
      <c r="T4918"/>
      <c r="U4918"/>
      <c r="V4918"/>
      <c r="W4918"/>
      <c r="X4918"/>
      <c r="Y4918"/>
    </row>
    <row r="4919" spans="2:25">
      <c r="B4919"/>
      <c r="C4919"/>
      <c r="D4919"/>
      <c r="E4919"/>
      <c r="F4919"/>
      <c r="G4919"/>
      <c r="H4919"/>
      <c r="R4919"/>
      <c r="S4919"/>
      <c r="T4919"/>
      <c r="U4919"/>
      <c r="V4919"/>
      <c r="W4919"/>
      <c r="X4919"/>
      <c r="Y4919"/>
    </row>
    <row r="4920" spans="2:25">
      <c r="B4920"/>
      <c r="C4920"/>
      <c r="D4920"/>
      <c r="E4920"/>
      <c r="F4920"/>
      <c r="G4920"/>
      <c r="H4920"/>
      <c r="R4920"/>
      <c r="S4920"/>
      <c r="T4920"/>
      <c r="U4920"/>
      <c r="V4920"/>
      <c r="W4920"/>
      <c r="X4920"/>
      <c r="Y4920"/>
    </row>
    <row r="4921" spans="2:25">
      <c r="B4921"/>
      <c r="C4921"/>
      <c r="D4921"/>
      <c r="E4921"/>
      <c r="F4921"/>
      <c r="G4921"/>
      <c r="H4921"/>
      <c r="R4921"/>
      <c r="S4921"/>
      <c r="T4921"/>
      <c r="U4921"/>
      <c r="V4921"/>
      <c r="W4921"/>
      <c r="X4921"/>
      <c r="Y4921"/>
    </row>
    <row r="4922" spans="2:25">
      <c r="B4922"/>
      <c r="C4922"/>
      <c r="D4922"/>
      <c r="E4922"/>
      <c r="F4922"/>
      <c r="G4922"/>
      <c r="H4922"/>
      <c r="R4922"/>
      <c r="S4922"/>
      <c r="T4922"/>
      <c r="U4922"/>
      <c r="V4922"/>
      <c r="W4922"/>
      <c r="X4922"/>
      <c r="Y4922"/>
    </row>
    <row r="4923" spans="2:25">
      <c r="B4923"/>
      <c r="C4923"/>
      <c r="D4923"/>
      <c r="E4923"/>
      <c r="F4923"/>
      <c r="G4923"/>
      <c r="H4923"/>
      <c r="R4923"/>
      <c r="S4923"/>
      <c r="T4923"/>
      <c r="U4923"/>
      <c r="V4923"/>
      <c r="W4923"/>
      <c r="X4923"/>
      <c r="Y4923"/>
    </row>
    <row r="4924" spans="2:25">
      <c r="B4924"/>
      <c r="C4924"/>
      <c r="D4924"/>
      <c r="E4924"/>
      <c r="F4924"/>
      <c r="G4924"/>
      <c r="H4924"/>
      <c r="R4924"/>
      <c r="S4924"/>
      <c r="T4924"/>
      <c r="U4924"/>
      <c r="V4924"/>
      <c r="W4924"/>
      <c r="X4924"/>
      <c r="Y4924"/>
    </row>
    <row r="4925" spans="2:25">
      <c r="B4925"/>
      <c r="C4925"/>
      <c r="D4925"/>
      <c r="E4925"/>
      <c r="F4925"/>
      <c r="G4925"/>
      <c r="H4925"/>
      <c r="R4925"/>
      <c r="S4925"/>
      <c r="T4925"/>
      <c r="U4925"/>
      <c r="V4925"/>
      <c r="W4925"/>
      <c r="X4925"/>
      <c r="Y4925"/>
    </row>
    <row r="4926" spans="2:25">
      <c r="B4926"/>
      <c r="C4926"/>
      <c r="D4926"/>
      <c r="E4926"/>
      <c r="F4926"/>
      <c r="G4926"/>
      <c r="H4926"/>
      <c r="R4926"/>
      <c r="S4926"/>
      <c r="T4926"/>
      <c r="U4926"/>
      <c r="V4926"/>
      <c r="W4926"/>
      <c r="X4926"/>
      <c r="Y4926"/>
    </row>
    <row r="4927" spans="2:25">
      <c r="B4927"/>
      <c r="C4927"/>
      <c r="D4927"/>
      <c r="E4927"/>
      <c r="F4927"/>
      <c r="G4927"/>
      <c r="H4927"/>
      <c r="R4927"/>
      <c r="S4927"/>
      <c r="T4927"/>
      <c r="U4927"/>
      <c r="V4927"/>
      <c r="W4927"/>
      <c r="X4927"/>
      <c r="Y4927"/>
    </row>
    <row r="4928" spans="2:25">
      <c r="B4928"/>
      <c r="C4928"/>
      <c r="D4928"/>
      <c r="E4928"/>
      <c r="F4928"/>
      <c r="G4928"/>
      <c r="H4928"/>
      <c r="R4928"/>
      <c r="S4928"/>
      <c r="T4928"/>
      <c r="U4928"/>
      <c r="V4928"/>
      <c r="W4928"/>
      <c r="X4928"/>
      <c r="Y4928"/>
    </row>
    <row r="4929" spans="2:25">
      <c r="B4929"/>
      <c r="C4929"/>
      <c r="D4929"/>
      <c r="E4929"/>
      <c r="F4929"/>
      <c r="G4929"/>
      <c r="H4929"/>
      <c r="R4929"/>
      <c r="S4929"/>
      <c r="T4929"/>
      <c r="U4929"/>
      <c r="V4929"/>
      <c r="W4929"/>
      <c r="X4929"/>
      <c r="Y4929"/>
    </row>
    <row r="4930" spans="2:25">
      <c r="B4930"/>
      <c r="C4930"/>
      <c r="D4930"/>
      <c r="E4930"/>
      <c r="F4930"/>
      <c r="G4930"/>
      <c r="H4930"/>
      <c r="R4930"/>
      <c r="S4930"/>
      <c r="T4930"/>
      <c r="U4930"/>
      <c r="V4930"/>
      <c r="W4930"/>
      <c r="X4930"/>
      <c r="Y4930"/>
    </row>
    <row r="4931" spans="2:25">
      <c r="B4931"/>
      <c r="C4931"/>
      <c r="D4931"/>
      <c r="E4931"/>
      <c r="F4931"/>
      <c r="G4931"/>
      <c r="H4931"/>
      <c r="R4931"/>
      <c r="S4931"/>
      <c r="T4931"/>
      <c r="U4931"/>
      <c r="V4931"/>
      <c r="W4931"/>
      <c r="X4931"/>
      <c r="Y4931"/>
    </row>
    <row r="4932" spans="2:25">
      <c r="B4932"/>
      <c r="C4932"/>
      <c r="D4932"/>
      <c r="E4932"/>
      <c r="F4932"/>
      <c r="G4932"/>
      <c r="H4932"/>
      <c r="R4932"/>
      <c r="S4932"/>
      <c r="T4932"/>
      <c r="U4932"/>
      <c r="V4932"/>
      <c r="W4932"/>
      <c r="X4932"/>
      <c r="Y4932"/>
    </row>
    <row r="4933" spans="2:25">
      <c r="B4933"/>
      <c r="C4933"/>
      <c r="D4933"/>
      <c r="E4933"/>
      <c r="F4933"/>
      <c r="G4933"/>
      <c r="H4933"/>
      <c r="R4933"/>
      <c r="S4933"/>
      <c r="T4933"/>
      <c r="U4933"/>
      <c r="V4933"/>
      <c r="W4933"/>
      <c r="X4933"/>
      <c r="Y4933"/>
    </row>
    <row r="4934" spans="2:25">
      <c r="B4934"/>
      <c r="C4934"/>
      <c r="D4934"/>
      <c r="E4934"/>
      <c r="F4934"/>
      <c r="G4934"/>
      <c r="H4934"/>
      <c r="R4934"/>
      <c r="S4934"/>
      <c r="T4934"/>
      <c r="U4934"/>
      <c r="V4934"/>
      <c r="W4934"/>
      <c r="X4934"/>
      <c r="Y4934"/>
    </row>
    <row r="4935" spans="2:25">
      <c r="B4935"/>
      <c r="C4935"/>
      <c r="D4935"/>
      <c r="E4935"/>
      <c r="F4935"/>
      <c r="G4935"/>
      <c r="H4935"/>
      <c r="R4935"/>
      <c r="S4935"/>
      <c r="T4935"/>
      <c r="U4935"/>
      <c r="V4935"/>
      <c r="W4935"/>
      <c r="X4935"/>
      <c r="Y4935"/>
    </row>
    <row r="4936" spans="2:25">
      <c r="B4936"/>
      <c r="C4936"/>
      <c r="D4936"/>
      <c r="E4936"/>
      <c r="F4936"/>
      <c r="G4936"/>
      <c r="H4936"/>
      <c r="R4936"/>
      <c r="S4936"/>
      <c r="T4936"/>
      <c r="U4936"/>
      <c r="V4936"/>
      <c r="W4936"/>
      <c r="X4936"/>
      <c r="Y4936"/>
    </row>
    <row r="4937" spans="2:25">
      <c r="B4937"/>
      <c r="C4937"/>
      <c r="D4937"/>
      <c r="E4937"/>
      <c r="F4937"/>
      <c r="G4937"/>
      <c r="H4937"/>
      <c r="R4937"/>
      <c r="S4937"/>
      <c r="T4937"/>
      <c r="U4937"/>
      <c r="V4937"/>
      <c r="W4937"/>
      <c r="X4937"/>
      <c r="Y4937"/>
    </row>
    <row r="4938" spans="2:25">
      <c r="B4938"/>
      <c r="C4938"/>
      <c r="D4938"/>
      <c r="E4938"/>
      <c r="F4938"/>
      <c r="G4938"/>
      <c r="H4938"/>
      <c r="R4938"/>
      <c r="S4938"/>
      <c r="T4938"/>
      <c r="U4938"/>
      <c r="V4938"/>
      <c r="W4938"/>
      <c r="X4938"/>
      <c r="Y4938"/>
    </row>
    <row r="4939" spans="2:25">
      <c r="B4939"/>
      <c r="C4939"/>
      <c r="D4939"/>
      <c r="E4939"/>
      <c r="F4939"/>
      <c r="G4939"/>
      <c r="H4939"/>
      <c r="R4939"/>
      <c r="S4939"/>
      <c r="T4939"/>
      <c r="U4939"/>
      <c r="V4939"/>
      <c r="W4939"/>
      <c r="X4939"/>
      <c r="Y4939"/>
    </row>
    <row r="4940" spans="2:25">
      <c r="B4940"/>
      <c r="C4940"/>
      <c r="D4940"/>
      <c r="E4940"/>
      <c r="F4940"/>
      <c r="G4940"/>
      <c r="H4940"/>
      <c r="R4940"/>
      <c r="S4940"/>
      <c r="T4940"/>
      <c r="U4940"/>
      <c r="V4940"/>
      <c r="W4940"/>
      <c r="X4940"/>
      <c r="Y4940"/>
    </row>
    <row r="4941" spans="2:25">
      <c r="B4941"/>
      <c r="C4941"/>
      <c r="D4941"/>
      <c r="E4941"/>
      <c r="F4941"/>
      <c r="G4941"/>
      <c r="H4941"/>
      <c r="R4941"/>
      <c r="S4941"/>
      <c r="T4941"/>
      <c r="U4941"/>
      <c r="V4941"/>
      <c r="W4941"/>
      <c r="X4941"/>
      <c r="Y4941"/>
    </row>
    <row r="4942" spans="2:25">
      <c r="B4942"/>
      <c r="C4942"/>
      <c r="D4942"/>
      <c r="E4942"/>
      <c r="F4942"/>
      <c r="G4942"/>
      <c r="H4942"/>
      <c r="R4942"/>
      <c r="S4942"/>
      <c r="T4942"/>
      <c r="U4942"/>
      <c r="V4942"/>
      <c r="W4942"/>
      <c r="X4942"/>
      <c r="Y4942"/>
    </row>
    <row r="4943" spans="2:25">
      <c r="B4943"/>
      <c r="C4943"/>
      <c r="D4943"/>
      <c r="E4943"/>
      <c r="F4943"/>
      <c r="G4943"/>
      <c r="H4943"/>
      <c r="R4943"/>
      <c r="S4943"/>
      <c r="T4943"/>
      <c r="U4943"/>
      <c r="V4943"/>
      <c r="W4943"/>
      <c r="X4943"/>
      <c r="Y4943"/>
    </row>
    <row r="4944" spans="2:25">
      <c r="B4944"/>
      <c r="C4944"/>
      <c r="D4944"/>
      <c r="E4944"/>
      <c r="F4944"/>
      <c r="G4944"/>
      <c r="H4944"/>
      <c r="R4944"/>
      <c r="S4944"/>
      <c r="T4944"/>
      <c r="U4944"/>
      <c r="V4944"/>
      <c r="W4944"/>
      <c r="X4944"/>
      <c r="Y4944"/>
    </row>
    <row r="4945" spans="2:25">
      <c r="B4945"/>
      <c r="C4945"/>
      <c r="D4945"/>
      <c r="E4945"/>
      <c r="F4945"/>
      <c r="G4945"/>
      <c r="H4945"/>
      <c r="R4945"/>
      <c r="S4945"/>
      <c r="T4945"/>
      <c r="U4945"/>
      <c r="V4945"/>
      <c r="W4945"/>
      <c r="X4945"/>
      <c r="Y4945"/>
    </row>
    <row r="4946" spans="2:25">
      <c r="B4946"/>
      <c r="C4946"/>
      <c r="D4946"/>
      <c r="E4946"/>
      <c r="F4946"/>
      <c r="G4946"/>
      <c r="H4946"/>
      <c r="R4946"/>
      <c r="S4946"/>
      <c r="T4946"/>
      <c r="U4946"/>
      <c r="V4946"/>
      <c r="W4946"/>
      <c r="X4946"/>
      <c r="Y4946"/>
    </row>
    <row r="4947" spans="2:25">
      <c r="B4947"/>
      <c r="C4947"/>
      <c r="D4947"/>
      <c r="E4947"/>
      <c r="F4947"/>
      <c r="G4947"/>
      <c r="H4947"/>
      <c r="R4947"/>
      <c r="S4947"/>
      <c r="T4947"/>
      <c r="U4947"/>
      <c r="V4947"/>
      <c r="W4947"/>
      <c r="X4947"/>
      <c r="Y4947"/>
    </row>
    <row r="4948" spans="2:25">
      <c r="B4948"/>
      <c r="C4948"/>
      <c r="D4948"/>
      <c r="E4948"/>
      <c r="F4948"/>
      <c r="G4948"/>
      <c r="H4948"/>
      <c r="R4948"/>
      <c r="S4948"/>
      <c r="T4948"/>
      <c r="U4948"/>
      <c r="V4948"/>
      <c r="W4948"/>
      <c r="X4948"/>
      <c r="Y4948"/>
    </row>
    <row r="4949" spans="2:25">
      <c r="B4949"/>
      <c r="C4949"/>
      <c r="D4949"/>
      <c r="E4949"/>
      <c r="F4949"/>
      <c r="G4949"/>
      <c r="H4949"/>
      <c r="R4949"/>
      <c r="S4949"/>
      <c r="T4949"/>
      <c r="U4949"/>
      <c r="V4949"/>
      <c r="W4949"/>
      <c r="X4949"/>
      <c r="Y4949"/>
    </row>
    <row r="4950" spans="2:25">
      <c r="B4950"/>
      <c r="C4950"/>
      <c r="D4950"/>
      <c r="E4950"/>
      <c r="F4950"/>
      <c r="G4950"/>
      <c r="H4950"/>
      <c r="R4950"/>
      <c r="S4950"/>
      <c r="T4950"/>
      <c r="U4950"/>
      <c r="V4950"/>
      <c r="W4950"/>
      <c r="X4950"/>
      <c r="Y4950"/>
    </row>
    <row r="4951" spans="2:25">
      <c r="B4951"/>
      <c r="C4951"/>
      <c r="D4951"/>
      <c r="E4951"/>
      <c r="F4951"/>
      <c r="G4951"/>
      <c r="H4951"/>
      <c r="R4951"/>
      <c r="S4951"/>
      <c r="T4951"/>
      <c r="U4951"/>
      <c r="V4951"/>
      <c r="W4951"/>
      <c r="X4951"/>
      <c r="Y4951"/>
    </row>
    <row r="4952" spans="2:25">
      <c r="B4952"/>
      <c r="C4952"/>
      <c r="D4952"/>
      <c r="E4952"/>
      <c r="F4952"/>
      <c r="G4952"/>
      <c r="H4952"/>
      <c r="R4952"/>
      <c r="S4952"/>
      <c r="T4952"/>
      <c r="U4952"/>
      <c r="V4952"/>
      <c r="W4952"/>
      <c r="X4952"/>
      <c r="Y4952"/>
    </row>
    <row r="4953" spans="2:25">
      <c r="B4953"/>
      <c r="C4953"/>
      <c r="D4953"/>
      <c r="E4953"/>
      <c r="F4953"/>
      <c r="G4953"/>
      <c r="H4953"/>
      <c r="R4953"/>
      <c r="S4953"/>
      <c r="T4953"/>
      <c r="U4953"/>
      <c r="V4953"/>
      <c r="W4953"/>
      <c r="X4953"/>
      <c r="Y4953"/>
    </row>
    <row r="4954" spans="2:25">
      <c r="B4954"/>
      <c r="C4954"/>
      <c r="D4954"/>
      <c r="E4954"/>
      <c r="F4954"/>
      <c r="G4954"/>
      <c r="H4954"/>
      <c r="R4954"/>
      <c r="S4954"/>
      <c r="T4954"/>
      <c r="U4954"/>
      <c r="V4954"/>
      <c r="W4954"/>
      <c r="X4954"/>
      <c r="Y4954"/>
    </row>
    <row r="4955" spans="2:25">
      <c r="B4955"/>
      <c r="C4955"/>
      <c r="D4955"/>
      <c r="E4955"/>
      <c r="F4955"/>
      <c r="G4955"/>
      <c r="H4955"/>
      <c r="R4955"/>
      <c r="S4955"/>
      <c r="T4955"/>
      <c r="U4955"/>
      <c r="V4955"/>
      <c r="W4955"/>
      <c r="X4955"/>
      <c r="Y4955"/>
    </row>
    <row r="4956" spans="2:25">
      <c r="B4956"/>
      <c r="C4956"/>
      <c r="D4956"/>
      <c r="E4956"/>
      <c r="F4956"/>
      <c r="G4956"/>
      <c r="H4956"/>
      <c r="R4956"/>
      <c r="S4956"/>
      <c r="T4956"/>
      <c r="U4956"/>
      <c r="V4956"/>
      <c r="W4956"/>
      <c r="X4956"/>
      <c r="Y4956"/>
    </row>
    <row r="4957" spans="2:25">
      <c r="B4957"/>
      <c r="C4957"/>
      <c r="D4957"/>
      <c r="E4957"/>
      <c r="F4957"/>
      <c r="G4957"/>
      <c r="H4957"/>
      <c r="R4957"/>
      <c r="S4957"/>
      <c r="T4957"/>
      <c r="U4957"/>
      <c r="V4957"/>
      <c r="W4957"/>
      <c r="X4957"/>
      <c r="Y4957"/>
    </row>
    <row r="4958" spans="2:25">
      <c r="B4958"/>
      <c r="C4958"/>
      <c r="D4958"/>
      <c r="E4958"/>
      <c r="F4958"/>
      <c r="G4958"/>
      <c r="H4958"/>
      <c r="R4958"/>
      <c r="S4958"/>
      <c r="T4958"/>
      <c r="U4958"/>
      <c r="V4958"/>
      <c r="W4958"/>
      <c r="X4958"/>
      <c r="Y4958"/>
    </row>
    <row r="4959" spans="2:25">
      <c r="B4959"/>
      <c r="C4959"/>
      <c r="D4959"/>
      <c r="E4959"/>
      <c r="F4959"/>
      <c r="G4959"/>
      <c r="H4959"/>
      <c r="R4959"/>
      <c r="S4959"/>
      <c r="T4959"/>
      <c r="U4959"/>
      <c r="V4959"/>
      <c r="W4959"/>
      <c r="X4959"/>
      <c r="Y4959"/>
    </row>
    <row r="4960" spans="2:25">
      <c r="B4960"/>
      <c r="C4960"/>
      <c r="D4960"/>
      <c r="E4960"/>
      <c r="F4960"/>
      <c r="G4960"/>
      <c r="H4960"/>
      <c r="R4960"/>
      <c r="S4960"/>
      <c r="T4960"/>
      <c r="U4960"/>
      <c r="V4960"/>
      <c r="W4960"/>
      <c r="X4960"/>
      <c r="Y4960"/>
    </row>
    <row r="4961" spans="2:25">
      <c r="B4961"/>
      <c r="C4961"/>
      <c r="D4961"/>
      <c r="E4961"/>
      <c r="F4961"/>
      <c r="G4961"/>
      <c r="H4961"/>
      <c r="R4961"/>
      <c r="S4961"/>
      <c r="T4961"/>
      <c r="U4961"/>
      <c r="V4961"/>
      <c r="W4961"/>
      <c r="X4961"/>
      <c r="Y4961"/>
    </row>
    <row r="4962" spans="2:25">
      <c r="B4962"/>
      <c r="C4962"/>
      <c r="D4962"/>
      <c r="E4962"/>
      <c r="F4962"/>
      <c r="G4962"/>
      <c r="H4962"/>
      <c r="R4962"/>
      <c r="S4962"/>
      <c r="T4962"/>
      <c r="U4962"/>
      <c r="V4962"/>
      <c r="W4962"/>
      <c r="X4962"/>
      <c r="Y4962"/>
    </row>
    <row r="4963" spans="2:25">
      <c r="B4963"/>
      <c r="C4963"/>
      <c r="D4963"/>
      <c r="E4963"/>
      <c r="F4963"/>
      <c r="G4963"/>
      <c r="H4963"/>
      <c r="R4963"/>
      <c r="S4963"/>
      <c r="T4963"/>
      <c r="U4963"/>
      <c r="V4963"/>
      <c r="W4963"/>
      <c r="X4963"/>
      <c r="Y4963"/>
    </row>
    <row r="4964" spans="2:25">
      <c r="B4964"/>
      <c r="C4964"/>
      <c r="D4964"/>
      <c r="E4964"/>
      <c r="F4964"/>
      <c r="G4964"/>
      <c r="H4964"/>
      <c r="R4964"/>
      <c r="S4964"/>
      <c r="T4964"/>
      <c r="U4964"/>
      <c r="V4964"/>
      <c r="W4964"/>
      <c r="X4964"/>
      <c r="Y4964"/>
    </row>
    <row r="4965" spans="2:25">
      <c r="B4965"/>
      <c r="C4965"/>
      <c r="D4965"/>
      <c r="E4965"/>
      <c r="F4965"/>
      <c r="G4965"/>
      <c r="H4965"/>
      <c r="R4965"/>
      <c r="S4965"/>
      <c r="T4965"/>
      <c r="U4965"/>
      <c r="V4965"/>
      <c r="W4965"/>
      <c r="X4965"/>
      <c r="Y4965"/>
    </row>
    <row r="4966" spans="2:25">
      <c r="B4966"/>
      <c r="C4966"/>
      <c r="D4966"/>
      <c r="E4966"/>
      <c r="F4966"/>
      <c r="G4966"/>
      <c r="H4966"/>
      <c r="R4966"/>
      <c r="S4966"/>
      <c r="T4966"/>
      <c r="U4966"/>
      <c r="V4966"/>
      <c r="W4966"/>
      <c r="X4966"/>
      <c r="Y4966"/>
    </row>
    <row r="4967" spans="2:25">
      <c r="B4967"/>
      <c r="C4967"/>
      <c r="D4967"/>
      <c r="E4967"/>
      <c r="F4967"/>
      <c r="G4967"/>
      <c r="H4967"/>
      <c r="R4967"/>
      <c r="S4967"/>
      <c r="T4967"/>
      <c r="U4967"/>
      <c r="V4967"/>
      <c r="W4967"/>
      <c r="X4967"/>
      <c r="Y4967"/>
    </row>
    <row r="4968" spans="2:25">
      <c r="B4968"/>
      <c r="C4968"/>
      <c r="D4968"/>
      <c r="E4968"/>
      <c r="F4968"/>
      <c r="G4968"/>
      <c r="H4968"/>
      <c r="R4968"/>
      <c r="S4968"/>
      <c r="T4968"/>
      <c r="U4968"/>
      <c r="V4968"/>
      <c r="W4968"/>
      <c r="X4968"/>
      <c r="Y4968"/>
    </row>
    <row r="4969" spans="2:25">
      <c r="B4969"/>
      <c r="C4969"/>
      <c r="D4969"/>
      <c r="E4969"/>
      <c r="F4969"/>
      <c r="G4969"/>
      <c r="H4969"/>
      <c r="R4969"/>
      <c r="S4969"/>
      <c r="T4969"/>
      <c r="U4969"/>
      <c r="V4969"/>
      <c r="W4969"/>
      <c r="X4969"/>
      <c r="Y4969"/>
    </row>
    <row r="4970" spans="2:25">
      <c r="B4970"/>
      <c r="C4970"/>
      <c r="D4970"/>
      <c r="E4970"/>
      <c r="F4970"/>
      <c r="G4970"/>
      <c r="H4970"/>
      <c r="R4970"/>
      <c r="S4970"/>
      <c r="T4970"/>
      <c r="U4970"/>
      <c r="V4970"/>
      <c r="W4970"/>
      <c r="X4970"/>
      <c r="Y4970"/>
    </row>
    <row r="4971" spans="2:25">
      <c r="B4971"/>
      <c r="C4971"/>
      <c r="D4971"/>
      <c r="E4971"/>
      <c r="F4971"/>
      <c r="G4971"/>
      <c r="H4971"/>
      <c r="R4971"/>
      <c r="S4971"/>
      <c r="T4971"/>
      <c r="U4971"/>
      <c r="V4971"/>
      <c r="W4971"/>
      <c r="X4971"/>
      <c r="Y4971"/>
    </row>
    <row r="4972" spans="2:25">
      <c r="B4972"/>
      <c r="C4972"/>
      <c r="D4972"/>
      <c r="E4972"/>
      <c r="F4972"/>
      <c r="G4972"/>
      <c r="H4972"/>
      <c r="R4972"/>
      <c r="S4972"/>
      <c r="T4972"/>
      <c r="U4972"/>
      <c r="V4972"/>
      <c r="W4972"/>
      <c r="X4972"/>
      <c r="Y4972"/>
    </row>
    <row r="4973" spans="2:25">
      <c r="B4973"/>
      <c r="C4973"/>
      <c r="D4973"/>
      <c r="E4973"/>
      <c r="F4973"/>
      <c r="G4973"/>
      <c r="H4973"/>
      <c r="R4973"/>
      <c r="S4973"/>
      <c r="T4973"/>
      <c r="U4973"/>
      <c r="V4973"/>
      <c r="W4973"/>
      <c r="X4973"/>
      <c r="Y4973"/>
    </row>
    <row r="4974" spans="2:25">
      <c r="B4974"/>
      <c r="C4974"/>
      <c r="D4974"/>
      <c r="E4974"/>
      <c r="F4974"/>
      <c r="G4974"/>
      <c r="H4974"/>
      <c r="R4974"/>
      <c r="S4974"/>
      <c r="T4974"/>
      <c r="U4974"/>
      <c r="V4974"/>
      <c r="W4974"/>
      <c r="X4974"/>
      <c r="Y4974"/>
    </row>
    <row r="4975" spans="2:25">
      <c r="B4975"/>
      <c r="C4975"/>
      <c r="D4975"/>
      <c r="E4975"/>
      <c r="F4975"/>
      <c r="G4975"/>
      <c r="H4975"/>
      <c r="R4975"/>
      <c r="S4975"/>
      <c r="T4975"/>
      <c r="U4975"/>
      <c r="V4975"/>
      <c r="W4975"/>
      <c r="X4975"/>
      <c r="Y4975"/>
    </row>
    <row r="4976" spans="2:25">
      <c r="B4976"/>
      <c r="C4976"/>
      <c r="D4976"/>
      <c r="E4976"/>
      <c r="F4976"/>
      <c r="G4976"/>
      <c r="H4976"/>
      <c r="R4976"/>
      <c r="S4976"/>
      <c r="T4976"/>
      <c r="U4976"/>
      <c r="V4976"/>
      <c r="W4976"/>
      <c r="X4976"/>
      <c r="Y4976"/>
    </row>
    <row r="4977" spans="2:25">
      <c r="B4977"/>
      <c r="C4977"/>
      <c r="D4977"/>
      <c r="E4977"/>
      <c r="F4977"/>
      <c r="G4977"/>
      <c r="H4977"/>
      <c r="R4977"/>
      <c r="S4977"/>
      <c r="T4977"/>
      <c r="U4977"/>
      <c r="V4977"/>
      <c r="W4977"/>
      <c r="X4977"/>
      <c r="Y4977"/>
    </row>
    <row r="4978" spans="2:25">
      <c r="B4978"/>
      <c r="C4978"/>
      <c r="D4978"/>
      <c r="E4978"/>
      <c r="F4978"/>
      <c r="G4978"/>
      <c r="H4978"/>
      <c r="R4978"/>
      <c r="S4978"/>
      <c r="T4978"/>
      <c r="U4978"/>
      <c r="V4978"/>
      <c r="W4978"/>
      <c r="X4978"/>
      <c r="Y4978"/>
    </row>
    <row r="4979" spans="2:25">
      <c r="B4979"/>
      <c r="C4979"/>
      <c r="D4979"/>
      <c r="E4979"/>
      <c r="F4979"/>
      <c r="G4979"/>
      <c r="H4979"/>
      <c r="R4979"/>
      <c r="S4979"/>
      <c r="T4979"/>
      <c r="U4979"/>
      <c r="V4979"/>
      <c r="W4979"/>
      <c r="X4979"/>
      <c r="Y4979"/>
    </row>
    <row r="4980" spans="2:25">
      <c r="B4980"/>
      <c r="C4980"/>
      <c r="D4980"/>
      <c r="E4980"/>
      <c r="F4980"/>
      <c r="G4980"/>
      <c r="H4980"/>
      <c r="R4980"/>
      <c r="S4980"/>
      <c r="T4980"/>
      <c r="U4980"/>
      <c r="V4980"/>
      <c r="W4980"/>
      <c r="X4980"/>
      <c r="Y4980"/>
    </row>
    <row r="4981" spans="2:25">
      <c r="B4981"/>
      <c r="C4981"/>
      <c r="D4981"/>
      <c r="E4981"/>
      <c r="F4981"/>
      <c r="G4981"/>
      <c r="H4981"/>
      <c r="R4981"/>
      <c r="S4981"/>
      <c r="T4981"/>
      <c r="U4981"/>
      <c r="V4981"/>
      <c r="W4981"/>
      <c r="X4981"/>
      <c r="Y4981"/>
    </row>
    <row r="4982" spans="2:25">
      <c r="B4982"/>
      <c r="C4982"/>
      <c r="D4982"/>
      <c r="E4982"/>
      <c r="F4982"/>
      <c r="G4982"/>
      <c r="H4982"/>
      <c r="R4982"/>
      <c r="S4982"/>
      <c r="T4982"/>
      <c r="U4982"/>
      <c r="V4982"/>
      <c r="W4982"/>
      <c r="X4982"/>
      <c r="Y4982"/>
    </row>
    <row r="4983" spans="2:25">
      <c r="B4983"/>
      <c r="C4983"/>
      <c r="D4983"/>
      <c r="E4983"/>
      <c r="F4983"/>
      <c r="G4983"/>
      <c r="H4983"/>
      <c r="R4983"/>
      <c r="S4983"/>
      <c r="T4983"/>
      <c r="U4983"/>
      <c r="V4983"/>
      <c r="W4983"/>
      <c r="X4983"/>
      <c r="Y4983"/>
    </row>
    <row r="4984" spans="2:25">
      <c r="B4984"/>
      <c r="C4984"/>
      <c r="D4984"/>
      <c r="E4984"/>
      <c r="F4984"/>
      <c r="G4984"/>
      <c r="H4984"/>
      <c r="R4984"/>
      <c r="S4984"/>
      <c r="T4984"/>
      <c r="U4984"/>
      <c r="V4984"/>
      <c r="W4984"/>
      <c r="X4984"/>
      <c r="Y4984"/>
    </row>
    <row r="4985" spans="2:25">
      <c r="B4985"/>
      <c r="C4985"/>
      <c r="D4985"/>
      <c r="E4985"/>
      <c r="F4985"/>
      <c r="G4985"/>
      <c r="H4985"/>
      <c r="R4985"/>
      <c r="S4985"/>
      <c r="T4985"/>
      <c r="U4985"/>
      <c r="V4985"/>
      <c r="W4985"/>
      <c r="X4985"/>
      <c r="Y4985"/>
    </row>
    <row r="4986" spans="2:25">
      <c r="B4986"/>
      <c r="C4986"/>
      <c r="D4986"/>
      <c r="E4986"/>
      <c r="F4986"/>
      <c r="G4986"/>
      <c r="H4986"/>
      <c r="R4986"/>
      <c r="S4986"/>
      <c r="T4986"/>
      <c r="U4986"/>
      <c r="V4986"/>
      <c r="W4986"/>
      <c r="X4986"/>
      <c r="Y4986"/>
    </row>
    <row r="4987" spans="2:25">
      <c r="B4987"/>
      <c r="C4987"/>
      <c r="D4987"/>
      <c r="E4987"/>
      <c r="F4987"/>
      <c r="G4987"/>
      <c r="H4987"/>
      <c r="R4987"/>
      <c r="S4987"/>
      <c r="T4987"/>
      <c r="U4987"/>
      <c r="V4987"/>
      <c r="W4987"/>
      <c r="X4987"/>
      <c r="Y4987"/>
    </row>
    <row r="4988" spans="2:25">
      <c r="B4988"/>
      <c r="C4988"/>
      <c r="D4988"/>
      <c r="E4988"/>
      <c r="F4988"/>
      <c r="G4988"/>
      <c r="H4988"/>
      <c r="R4988"/>
      <c r="S4988"/>
      <c r="T4988"/>
      <c r="U4988"/>
      <c r="V4988"/>
      <c r="W4988"/>
      <c r="X4988"/>
      <c r="Y4988"/>
    </row>
    <row r="4989" spans="2:25">
      <c r="B4989"/>
      <c r="C4989"/>
      <c r="D4989"/>
      <c r="E4989"/>
      <c r="F4989"/>
      <c r="G4989"/>
      <c r="H4989"/>
      <c r="R4989"/>
      <c r="S4989"/>
      <c r="T4989"/>
      <c r="U4989"/>
      <c r="V4989"/>
      <c r="W4989"/>
      <c r="X4989"/>
      <c r="Y4989"/>
    </row>
    <row r="4990" spans="2:25">
      <c r="B4990"/>
      <c r="C4990"/>
      <c r="D4990"/>
      <c r="E4990"/>
      <c r="F4990"/>
      <c r="G4990"/>
      <c r="H4990"/>
      <c r="R4990"/>
      <c r="S4990"/>
      <c r="T4990"/>
      <c r="U4990"/>
      <c r="V4990"/>
      <c r="W4990"/>
      <c r="X4990"/>
      <c r="Y4990"/>
    </row>
    <row r="4991" spans="2:25">
      <c r="B4991"/>
      <c r="C4991"/>
      <c r="D4991"/>
      <c r="E4991"/>
      <c r="F4991"/>
      <c r="G4991"/>
      <c r="H4991"/>
      <c r="R4991"/>
      <c r="S4991"/>
      <c r="T4991"/>
      <c r="U4991"/>
      <c r="V4991"/>
      <c r="W4991"/>
      <c r="X4991"/>
      <c r="Y4991"/>
    </row>
    <row r="4992" spans="2:25">
      <c r="B4992"/>
      <c r="C4992"/>
      <c r="D4992"/>
      <c r="E4992"/>
      <c r="F4992"/>
      <c r="G4992"/>
      <c r="H4992"/>
      <c r="R4992"/>
      <c r="S4992"/>
      <c r="T4992"/>
      <c r="U4992"/>
      <c r="V4992"/>
      <c r="W4992"/>
      <c r="X4992"/>
      <c r="Y4992"/>
    </row>
    <row r="4993" spans="2:25">
      <c r="B4993"/>
      <c r="C4993"/>
      <c r="D4993"/>
      <c r="E4993"/>
      <c r="F4993"/>
      <c r="G4993"/>
      <c r="H4993"/>
      <c r="R4993"/>
      <c r="S4993"/>
      <c r="T4993"/>
      <c r="U4993"/>
      <c r="V4993"/>
      <c r="W4993"/>
      <c r="X4993"/>
      <c r="Y4993"/>
    </row>
    <row r="4994" spans="2:25">
      <c r="B4994"/>
      <c r="C4994"/>
      <c r="D4994"/>
      <c r="E4994"/>
      <c r="F4994"/>
      <c r="G4994"/>
      <c r="H4994"/>
      <c r="R4994"/>
      <c r="S4994"/>
      <c r="T4994"/>
      <c r="U4994"/>
      <c r="V4994"/>
      <c r="W4994"/>
      <c r="X4994"/>
      <c r="Y4994"/>
    </row>
    <row r="4995" spans="2:25">
      <c r="B4995"/>
      <c r="C4995"/>
      <c r="D4995"/>
      <c r="E4995"/>
      <c r="F4995"/>
      <c r="G4995"/>
      <c r="H4995"/>
      <c r="R4995"/>
      <c r="S4995"/>
      <c r="T4995"/>
      <c r="U4995"/>
      <c r="V4995"/>
      <c r="W4995"/>
      <c r="X4995"/>
      <c r="Y4995"/>
    </row>
    <row r="4996" spans="2:25">
      <c r="B4996"/>
      <c r="C4996"/>
      <c r="D4996"/>
      <c r="E4996"/>
      <c r="F4996"/>
      <c r="G4996"/>
      <c r="H4996"/>
      <c r="R4996"/>
      <c r="S4996"/>
      <c r="T4996"/>
      <c r="U4996"/>
      <c r="V4996"/>
      <c r="W4996"/>
      <c r="X4996"/>
      <c r="Y4996"/>
    </row>
    <row r="4997" spans="2:25">
      <c r="B4997"/>
      <c r="C4997"/>
      <c r="D4997"/>
      <c r="E4997"/>
      <c r="F4997"/>
      <c r="G4997"/>
      <c r="H4997"/>
      <c r="R4997"/>
      <c r="S4997"/>
      <c r="T4997"/>
      <c r="U4997"/>
      <c r="V4997"/>
      <c r="W4997"/>
      <c r="X4997"/>
      <c r="Y4997"/>
    </row>
    <row r="4998" spans="2:25">
      <c r="B4998"/>
      <c r="C4998"/>
      <c r="D4998"/>
      <c r="E4998"/>
      <c r="F4998"/>
      <c r="G4998"/>
      <c r="H4998"/>
      <c r="R4998"/>
      <c r="S4998"/>
      <c r="T4998"/>
      <c r="U4998"/>
      <c r="V4998"/>
      <c r="W4998"/>
      <c r="X4998"/>
      <c r="Y4998"/>
    </row>
    <row r="4999" spans="2:25">
      <c r="B4999"/>
      <c r="C4999"/>
      <c r="D4999"/>
      <c r="E4999"/>
      <c r="F4999"/>
      <c r="G4999"/>
      <c r="H4999"/>
      <c r="R4999"/>
      <c r="S4999"/>
      <c r="T4999"/>
      <c r="U4999"/>
      <c r="V4999"/>
      <c r="W4999"/>
      <c r="X4999"/>
      <c r="Y4999"/>
    </row>
    <row r="5000" spans="2:25">
      <c r="B5000"/>
      <c r="C5000"/>
      <c r="D5000"/>
      <c r="E5000"/>
      <c r="F5000"/>
      <c r="G5000"/>
      <c r="H5000"/>
      <c r="R5000"/>
      <c r="S5000"/>
      <c r="T5000"/>
      <c r="U5000"/>
      <c r="V5000"/>
      <c r="W5000"/>
      <c r="X5000"/>
      <c r="Y5000"/>
    </row>
    <row r="5001" spans="2:25">
      <c r="B5001"/>
      <c r="C5001"/>
      <c r="D5001"/>
      <c r="E5001"/>
      <c r="F5001"/>
      <c r="G5001"/>
      <c r="H5001"/>
      <c r="R5001"/>
      <c r="S5001"/>
      <c r="T5001"/>
      <c r="U5001"/>
      <c r="V5001"/>
      <c r="W5001"/>
      <c r="X5001"/>
      <c r="Y5001"/>
    </row>
    <row r="5002" spans="2:25">
      <c r="B5002"/>
      <c r="C5002"/>
      <c r="D5002"/>
      <c r="E5002"/>
      <c r="F5002"/>
      <c r="G5002"/>
      <c r="H5002"/>
      <c r="R5002"/>
      <c r="S5002"/>
      <c r="T5002"/>
      <c r="U5002"/>
      <c r="V5002"/>
      <c r="W5002"/>
      <c r="X5002"/>
      <c r="Y5002"/>
    </row>
    <row r="5003" spans="2:25">
      <c r="B5003"/>
      <c r="C5003"/>
      <c r="D5003"/>
      <c r="E5003"/>
      <c r="F5003"/>
      <c r="G5003"/>
      <c r="H5003"/>
      <c r="R5003"/>
      <c r="S5003"/>
      <c r="T5003"/>
      <c r="U5003"/>
      <c r="V5003"/>
      <c r="W5003"/>
      <c r="X5003"/>
      <c r="Y5003"/>
    </row>
    <row r="5004" spans="2:25">
      <c r="B5004"/>
      <c r="C5004"/>
      <c r="D5004"/>
      <c r="E5004"/>
      <c r="F5004"/>
      <c r="G5004"/>
      <c r="H5004"/>
      <c r="R5004"/>
      <c r="S5004"/>
      <c r="T5004"/>
      <c r="U5004"/>
      <c r="V5004"/>
      <c r="W5004"/>
      <c r="X5004"/>
      <c r="Y5004"/>
    </row>
    <row r="5005" spans="2:25">
      <c r="B5005"/>
      <c r="C5005"/>
      <c r="D5005"/>
      <c r="E5005"/>
      <c r="F5005"/>
      <c r="G5005"/>
      <c r="H5005"/>
      <c r="R5005"/>
      <c r="S5005"/>
      <c r="T5005"/>
      <c r="U5005"/>
      <c r="V5005"/>
      <c r="W5005"/>
      <c r="X5005"/>
      <c r="Y5005"/>
    </row>
    <row r="5006" spans="2:25">
      <c r="B5006"/>
      <c r="C5006"/>
      <c r="D5006"/>
      <c r="E5006"/>
      <c r="F5006"/>
      <c r="G5006"/>
      <c r="H5006"/>
      <c r="R5006"/>
      <c r="S5006"/>
      <c r="T5006"/>
      <c r="U5006"/>
      <c r="V5006"/>
      <c r="W5006"/>
      <c r="X5006"/>
      <c r="Y5006"/>
    </row>
    <row r="5007" spans="2:25">
      <c r="B5007"/>
      <c r="C5007"/>
      <c r="D5007"/>
      <c r="E5007"/>
      <c r="F5007"/>
      <c r="G5007"/>
      <c r="H5007"/>
      <c r="R5007"/>
      <c r="S5007"/>
      <c r="T5007"/>
      <c r="U5007"/>
      <c r="V5007"/>
      <c r="W5007"/>
      <c r="X5007"/>
      <c r="Y5007"/>
    </row>
    <row r="5008" spans="2:25">
      <c r="B5008"/>
      <c r="C5008"/>
      <c r="D5008"/>
      <c r="E5008"/>
      <c r="F5008"/>
      <c r="G5008"/>
      <c r="H5008"/>
      <c r="R5008"/>
      <c r="S5008"/>
      <c r="T5008"/>
      <c r="U5008"/>
      <c r="V5008"/>
      <c r="W5008"/>
      <c r="X5008"/>
      <c r="Y5008"/>
    </row>
    <row r="5009" spans="2:25">
      <c r="B5009"/>
      <c r="C5009"/>
      <c r="D5009"/>
      <c r="E5009"/>
      <c r="F5009"/>
      <c r="G5009"/>
      <c r="H5009"/>
      <c r="R5009"/>
      <c r="S5009"/>
      <c r="T5009"/>
      <c r="U5009"/>
      <c r="V5009"/>
      <c r="W5009"/>
      <c r="X5009"/>
      <c r="Y5009"/>
    </row>
    <row r="5010" spans="2:25">
      <c r="B5010"/>
      <c r="C5010"/>
      <c r="D5010"/>
      <c r="E5010"/>
      <c r="F5010"/>
      <c r="G5010"/>
      <c r="H5010"/>
      <c r="R5010"/>
      <c r="S5010"/>
      <c r="T5010"/>
      <c r="U5010"/>
      <c r="V5010"/>
      <c r="W5010"/>
      <c r="X5010"/>
      <c r="Y5010"/>
    </row>
    <row r="5011" spans="2:25">
      <c r="B5011"/>
      <c r="C5011"/>
      <c r="D5011"/>
      <c r="E5011"/>
      <c r="F5011"/>
      <c r="G5011"/>
      <c r="H5011"/>
      <c r="R5011"/>
      <c r="S5011"/>
      <c r="T5011"/>
      <c r="U5011"/>
      <c r="V5011"/>
      <c r="W5011"/>
      <c r="X5011"/>
      <c r="Y5011"/>
    </row>
    <row r="5012" spans="2:25">
      <c r="B5012"/>
      <c r="C5012"/>
      <c r="D5012"/>
      <c r="E5012"/>
      <c r="F5012"/>
      <c r="G5012"/>
      <c r="H5012"/>
      <c r="R5012"/>
      <c r="S5012"/>
      <c r="T5012"/>
      <c r="U5012"/>
      <c r="V5012"/>
      <c r="W5012"/>
      <c r="X5012"/>
      <c r="Y5012"/>
    </row>
    <row r="5013" spans="2:25">
      <c r="B5013"/>
      <c r="C5013"/>
      <c r="D5013"/>
      <c r="E5013"/>
      <c r="F5013"/>
      <c r="G5013"/>
      <c r="H5013"/>
      <c r="R5013"/>
      <c r="S5013"/>
      <c r="T5013"/>
      <c r="U5013"/>
      <c r="V5013"/>
      <c r="W5013"/>
      <c r="X5013"/>
      <c r="Y5013"/>
    </row>
    <row r="5014" spans="2:25">
      <c r="B5014"/>
      <c r="C5014"/>
      <c r="D5014"/>
      <c r="E5014"/>
      <c r="F5014"/>
      <c r="G5014"/>
      <c r="H5014"/>
      <c r="R5014"/>
      <c r="S5014"/>
      <c r="T5014"/>
      <c r="U5014"/>
      <c r="V5014"/>
      <c r="W5014"/>
      <c r="X5014"/>
      <c r="Y5014"/>
    </row>
    <row r="5015" spans="2:25">
      <c r="B5015"/>
      <c r="C5015"/>
      <c r="D5015"/>
      <c r="E5015"/>
      <c r="F5015"/>
      <c r="G5015"/>
      <c r="H5015"/>
      <c r="R5015"/>
      <c r="S5015"/>
      <c r="T5015"/>
      <c r="U5015"/>
      <c r="V5015"/>
      <c r="W5015"/>
      <c r="X5015"/>
      <c r="Y5015"/>
    </row>
    <row r="5016" spans="2:25">
      <c r="B5016"/>
      <c r="C5016"/>
      <c r="D5016"/>
      <c r="E5016"/>
      <c r="F5016"/>
      <c r="G5016"/>
      <c r="H5016"/>
      <c r="R5016"/>
      <c r="S5016"/>
      <c r="T5016"/>
      <c r="U5016"/>
      <c r="V5016"/>
      <c r="W5016"/>
      <c r="X5016"/>
      <c r="Y5016"/>
    </row>
    <row r="5017" spans="2:25">
      <c r="B5017"/>
      <c r="C5017"/>
      <c r="D5017"/>
      <c r="E5017"/>
      <c r="F5017"/>
      <c r="G5017"/>
      <c r="H5017"/>
      <c r="R5017"/>
      <c r="S5017"/>
      <c r="T5017"/>
      <c r="U5017"/>
      <c r="V5017"/>
      <c r="W5017"/>
      <c r="X5017"/>
      <c r="Y5017"/>
    </row>
    <row r="5018" spans="2:25">
      <c r="B5018"/>
      <c r="C5018"/>
      <c r="D5018"/>
      <c r="E5018"/>
      <c r="F5018"/>
      <c r="G5018"/>
      <c r="H5018"/>
      <c r="R5018"/>
      <c r="S5018"/>
      <c r="T5018"/>
      <c r="U5018"/>
      <c r="V5018"/>
      <c r="W5018"/>
      <c r="X5018"/>
      <c r="Y5018"/>
    </row>
    <row r="5019" spans="2:25">
      <c r="B5019"/>
      <c r="C5019"/>
      <c r="D5019"/>
      <c r="E5019"/>
      <c r="F5019"/>
      <c r="G5019"/>
      <c r="H5019"/>
      <c r="R5019"/>
      <c r="S5019"/>
      <c r="T5019"/>
      <c r="U5019"/>
      <c r="V5019"/>
      <c r="W5019"/>
      <c r="X5019"/>
      <c r="Y5019"/>
    </row>
    <row r="5020" spans="2:25">
      <c r="B5020"/>
      <c r="C5020"/>
      <c r="D5020"/>
      <c r="E5020"/>
      <c r="F5020"/>
      <c r="G5020"/>
      <c r="H5020"/>
      <c r="R5020"/>
      <c r="S5020"/>
      <c r="T5020"/>
      <c r="U5020"/>
      <c r="V5020"/>
      <c r="W5020"/>
      <c r="X5020"/>
      <c r="Y5020"/>
    </row>
    <row r="5021" spans="2:25">
      <c r="B5021"/>
      <c r="C5021"/>
      <c r="D5021"/>
      <c r="E5021"/>
      <c r="F5021"/>
      <c r="G5021"/>
      <c r="H5021"/>
      <c r="R5021"/>
      <c r="S5021"/>
      <c r="T5021"/>
      <c r="U5021"/>
      <c r="V5021"/>
      <c r="W5021"/>
      <c r="X5021"/>
      <c r="Y5021"/>
    </row>
    <row r="5022" spans="2:25">
      <c r="B5022"/>
      <c r="C5022"/>
      <c r="D5022"/>
      <c r="E5022"/>
      <c r="F5022"/>
      <c r="G5022"/>
      <c r="H5022"/>
      <c r="R5022"/>
      <c r="S5022"/>
      <c r="T5022"/>
      <c r="U5022"/>
      <c r="V5022"/>
      <c r="W5022"/>
      <c r="X5022"/>
      <c r="Y5022"/>
    </row>
    <row r="5023" spans="2:25">
      <c r="B5023"/>
      <c r="C5023"/>
      <c r="D5023"/>
      <c r="E5023"/>
      <c r="F5023"/>
      <c r="G5023"/>
      <c r="H5023"/>
      <c r="R5023"/>
      <c r="S5023"/>
      <c r="T5023"/>
      <c r="U5023"/>
      <c r="V5023"/>
      <c r="W5023"/>
      <c r="X5023"/>
      <c r="Y5023"/>
    </row>
    <row r="5024" spans="2:25">
      <c r="B5024"/>
      <c r="C5024"/>
      <c r="D5024"/>
      <c r="E5024"/>
      <c r="F5024"/>
      <c r="G5024"/>
      <c r="H5024"/>
      <c r="R5024"/>
      <c r="S5024"/>
      <c r="T5024"/>
      <c r="U5024"/>
      <c r="V5024"/>
      <c r="W5024"/>
      <c r="X5024"/>
      <c r="Y5024"/>
    </row>
    <row r="5025" spans="2:25">
      <c r="B5025"/>
      <c r="C5025"/>
      <c r="D5025"/>
      <c r="E5025"/>
      <c r="F5025"/>
      <c r="G5025"/>
      <c r="H5025"/>
      <c r="R5025"/>
      <c r="S5025"/>
      <c r="T5025"/>
      <c r="U5025"/>
      <c r="V5025"/>
      <c r="W5025"/>
      <c r="X5025"/>
      <c r="Y5025"/>
    </row>
    <row r="5026" spans="2:25">
      <c r="B5026"/>
      <c r="C5026"/>
      <c r="D5026"/>
      <c r="E5026"/>
      <c r="F5026"/>
      <c r="G5026"/>
      <c r="H5026"/>
      <c r="R5026"/>
      <c r="S5026"/>
      <c r="T5026"/>
      <c r="U5026"/>
      <c r="V5026"/>
      <c r="W5026"/>
      <c r="X5026"/>
      <c r="Y5026"/>
    </row>
    <row r="5027" spans="2:25">
      <c r="B5027"/>
      <c r="C5027"/>
      <c r="D5027"/>
      <c r="E5027"/>
      <c r="F5027"/>
      <c r="G5027"/>
      <c r="H5027"/>
      <c r="R5027"/>
      <c r="S5027"/>
      <c r="T5027"/>
      <c r="U5027"/>
      <c r="V5027"/>
      <c r="W5027"/>
      <c r="X5027"/>
      <c r="Y5027"/>
    </row>
    <row r="5028" spans="2:25">
      <c r="B5028"/>
      <c r="C5028"/>
      <c r="D5028"/>
      <c r="E5028"/>
      <c r="F5028"/>
      <c r="G5028"/>
      <c r="H5028"/>
      <c r="R5028"/>
      <c r="S5028"/>
      <c r="T5028"/>
      <c r="U5028"/>
      <c r="V5028"/>
      <c r="W5028"/>
      <c r="X5028"/>
      <c r="Y5028"/>
    </row>
    <row r="5029" spans="2:25">
      <c r="B5029"/>
      <c r="C5029"/>
      <c r="D5029"/>
      <c r="E5029"/>
      <c r="F5029"/>
      <c r="G5029"/>
      <c r="H5029"/>
      <c r="R5029"/>
      <c r="S5029"/>
      <c r="T5029"/>
      <c r="U5029"/>
      <c r="V5029"/>
      <c r="W5029"/>
      <c r="X5029"/>
      <c r="Y5029"/>
    </row>
    <row r="5030" spans="2:25">
      <c r="B5030"/>
      <c r="C5030"/>
      <c r="D5030"/>
      <c r="E5030"/>
      <c r="F5030"/>
      <c r="G5030"/>
      <c r="H5030"/>
      <c r="R5030"/>
      <c r="S5030"/>
      <c r="T5030"/>
      <c r="U5030"/>
      <c r="V5030"/>
      <c r="W5030"/>
      <c r="X5030"/>
      <c r="Y5030"/>
    </row>
    <row r="5031" spans="2:25">
      <c r="B5031"/>
      <c r="C5031"/>
      <c r="D5031"/>
      <c r="E5031"/>
      <c r="F5031"/>
      <c r="G5031"/>
      <c r="H5031"/>
      <c r="R5031"/>
      <c r="S5031"/>
      <c r="T5031"/>
      <c r="U5031"/>
      <c r="V5031"/>
      <c r="W5031"/>
      <c r="X5031"/>
      <c r="Y5031"/>
    </row>
    <row r="5032" spans="2:25">
      <c r="B5032"/>
      <c r="C5032"/>
      <c r="D5032"/>
      <c r="E5032"/>
      <c r="F5032"/>
      <c r="G5032"/>
      <c r="H5032"/>
      <c r="R5032"/>
      <c r="S5032"/>
      <c r="T5032"/>
      <c r="U5032"/>
      <c r="V5032"/>
      <c r="W5032"/>
      <c r="X5032"/>
      <c r="Y5032"/>
    </row>
    <row r="5033" spans="2:25">
      <c r="B5033"/>
      <c r="C5033"/>
      <c r="D5033"/>
      <c r="E5033"/>
      <c r="F5033"/>
      <c r="G5033"/>
      <c r="H5033"/>
      <c r="R5033"/>
      <c r="S5033"/>
      <c r="T5033"/>
      <c r="U5033"/>
      <c r="V5033"/>
      <c r="W5033"/>
      <c r="X5033"/>
      <c r="Y5033"/>
    </row>
    <row r="5034" spans="2:25">
      <c r="B5034"/>
      <c r="C5034"/>
      <c r="D5034"/>
      <c r="E5034"/>
      <c r="F5034"/>
      <c r="G5034"/>
      <c r="H5034"/>
      <c r="R5034"/>
      <c r="S5034"/>
      <c r="T5034"/>
      <c r="U5034"/>
      <c r="V5034"/>
      <c r="W5034"/>
      <c r="X5034"/>
      <c r="Y5034"/>
    </row>
    <row r="5035" spans="2:25">
      <c r="B5035"/>
      <c r="C5035"/>
      <c r="D5035"/>
      <c r="E5035"/>
      <c r="F5035"/>
      <c r="G5035"/>
      <c r="H5035"/>
      <c r="R5035"/>
      <c r="S5035"/>
      <c r="T5035"/>
      <c r="U5035"/>
      <c r="V5035"/>
      <c r="W5035"/>
      <c r="X5035"/>
      <c r="Y5035"/>
    </row>
    <row r="5036" spans="2:25">
      <c r="B5036"/>
      <c r="C5036"/>
      <c r="D5036"/>
      <c r="E5036"/>
      <c r="F5036"/>
      <c r="G5036"/>
      <c r="H5036"/>
      <c r="R5036"/>
      <c r="S5036"/>
      <c r="T5036"/>
      <c r="U5036"/>
      <c r="V5036"/>
      <c r="W5036"/>
      <c r="X5036"/>
      <c r="Y5036"/>
    </row>
    <row r="5037" spans="2:25">
      <c r="B5037"/>
      <c r="C5037"/>
      <c r="D5037"/>
      <c r="E5037"/>
      <c r="F5037"/>
      <c r="G5037"/>
      <c r="H5037"/>
      <c r="R5037"/>
      <c r="S5037"/>
      <c r="T5037"/>
      <c r="U5037"/>
      <c r="V5037"/>
      <c r="W5037"/>
      <c r="X5037"/>
      <c r="Y5037"/>
    </row>
    <row r="5038" spans="2:25">
      <c r="B5038"/>
      <c r="C5038"/>
      <c r="D5038"/>
      <c r="E5038"/>
      <c r="F5038"/>
      <c r="G5038"/>
      <c r="H5038"/>
      <c r="R5038"/>
      <c r="S5038"/>
      <c r="T5038"/>
      <c r="U5038"/>
      <c r="V5038"/>
      <c r="W5038"/>
      <c r="X5038"/>
      <c r="Y5038"/>
    </row>
    <row r="5039" spans="2:25">
      <c r="B5039"/>
      <c r="C5039"/>
      <c r="D5039"/>
      <c r="E5039"/>
      <c r="F5039"/>
      <c r="G5039"/>
      <c r="H5039"/>
      <c r="R5039"/>
      <c r="S5039"/>
      <c r="T5039"/>
      <c r="U5039"/>
      <c r="V5039"/>
      <c r="W5039"/>
      <c r="X5039"/>
      <c r="Y5039"/>
    </row>
    <row r="5040" spans="2:25">
      <c r="B5040"/>
      <c r="C5040"/>
      <c r="D5040"/>
      <c r="E5040"/>
      <c r="F5040"/>
      <c r="G5040"/>
      <c r="H5040"/>
      <c r="R5040"/>
      <c r="S5040"/>
      <c r="T5040"/>
      <c r="U5040"/>
      <c r="V5040"/>
      <c r="W5040"/>
      <c r="X5040"/>
      <c r="Y5040"/>
    </row>
    <row r="5041" spans="2:25">
      <c r="B5041"/>
      <c r="C5041"/>
      <c r="D5041"/>
      <c r="E5041"/>
      <c r="F5041"/>
      <c r="G5041"/>
      <c r="H5041"/>
      <c r="R5041"/>
      <c r="S5041"/>
      <c r="T5041"/>
      <c r="U5041"/>
      <c r="V5041"/>
      <c r="W5041"/>
      <c r="X5041"/>
      <c r="Y5041"/>
    </row>
    <row r="5042" spans="2:25">
      <c r="B5042"/>
      <c r="C5042"/>
      <c r="D5042"/>
      <c r="E5042"/>
      <c r="F5042"/>
      <c r="G5042"/>
      <c r="H5042"/>
      <c r="R5042"/>
      <c r="S5042"/>
      <c r="T5042"/>
      <c r="U5042"/>
      <c r="V5042"/>
      <c r="W5042"/>
      <c r="X5042"/>
      <c r="Y5042"/>
    </row>
    <row r="5043" spans="2:25">
      <c r="B5043"/>
      <c r="C5043"/>
      <c r="D5043"/>
      <c r="E5043"/>
      <c r="F5043"/>
      <c r="G5043"/>
      <c r="H5043"/>
      <c r="R5043"/>
      <c r="S5043"/>
      <c r="T5043"/>
      <c r="U5043"/>
      <c r="V5043"/>
      <c r="W5043"/>
      <c r="X5043"/>
      <c r="Y5043"/>
    </row>
    <row r="5044" spans="2:25">
      <c r="B5044"/>
      <c r="C5044"/>
      <c r="D5044"/>
      <c r="E5044"/>
      <c r="F5044"/>
      <c r="G5044"/>
      <c r="H5044"/>
      <c r="R5044"/>
      <c r="S5044"/>
      <c r="T5044"/>
      <c r="U5044"/>
      <c r="V5044"/>
      <c r="W5044"/>
      <c r="X5044"/>
      <c r="Y5044"/>
    </row>
    <row r="5045" spans="2:25">
      <c r="B5045"/>
      <c r="C5045"/>
      <c r="D5045"/>
      <c r="E5045"/>
      <c r="F5045"/>
      <c r="G5045"/>
      <c r="H5045"/>
      <c r="R5045"/>
      <c r="S5045"/>
      <c r="T5045"/>
      <c r="U5045"/>
      <c r="V5045"/>
      <c r="W5045"/>
      <c r="X5045"/>
      <c r="Y5045"/>
    </row>
    <row r="5046" spans="2:25">
      <c r="B5046"/>
      <c r="C5046"/>
      <c r="D5046"/>
      <c r="E5046"/>
      <c r="F5046"/>
      <c r="G5046"/>
      <c r="H5046"/>
      <c r="R5046"/>
      <c r="S5046"/>
      <c r="T5046"/>
      <c r="U5046"/>
      <c r="V5046"/>
      <c r="W5046"/>
      <c r="X5046"/>
      <c r="Y5046"/>
    </row>
    <row r="5047" spans="2:25">
      <c r="B5047"/>
      <c r="C5047"/>
      <c r="D5047"/>
      <c r="E5047"/>
      <c r="F5047"/>
      <c r="G5047"/>
      <c r="H5047"/>
      <c r="R5047"/>
      <c r="S5047"/>
      <c r="T5047"/>
      <c r="U5047"/>
      <c r="V5047"/>
      <c r="W5047"/>
      <c r="X5047"/>
      <c r="Y5047"/>
    </row>
    <row r="5048" spans="2:25">
      <c r="B5048"/>
      <c r="C5048"/>
      <c r="D5048"/>
      <c r="E5048"/>
      <c r="F5048"/>
      <c r="G5048"/>
      <c r="H5048"/>
      <c r="R5048"/>
      <c r="S5048"/>
      <c r="T5048"/>
      <c r="U5048"/>
      <c r="V5048"/>
      <c r="W5048"/>
      <c r="X5048"/>
      <c r="Y5048"/>
    </row>
    <row r="5049" spans="2:25">
      <c r="B5049"/>
      <c r="C5049"/>
      <c r="D5049"/>
      <c r="E5049"/>
      <c r="F5049"/>
      <c r="G5049"/>
      <c r="H5049"/>
      <c r="R5049"/>
      <c r="S5049"/>
      <c r="T5049"/>
      <c r="U5049"/>
      <c r="V5049"/>
      <c r="W5049"/>
      <c r="X5049"/>
      <c r="Y5049"/>
    </row>
    <row r="5050" spans="2:25">
      <c r="B5050"/>
      <c r="C5050"/>
      <c r="D5050"/>
      <c r="E5050"/>
      <c r="F5050"/>
      <c r="G5050"/>
      <c r="H5050"/>
      <c r="R5050"/>
      <c r="S5050"/>
      <c r="T5050"/>
      <c r="U5050"/>
      <c r="V5050"/>
      <c r="W5050"/>
      <c r="X5050"/>
      <c r="Y5050"/>
    </row>
    <row r="5051" spans="2:25">
      <c r="B5051"/>
      <c r="C5051"/>
      <c r="D5051"/>
      <c r="E5051"/>
      <c r="F5051"/>
      <c r="G5051"/>
      <c r="H5051"/>
      <c r="R5051"/>
      <c r="S5051"/>
      <c r="T5051"/>
      <c r="U5051"/>
      <c r="V5051"/>
      <c r="W5051"/>
      <c r="X5051"/>
      <c r="Y5051"/>
    </row>
    <row r="5052" spans="2:25">
      <c r="B5052"/>
      <c r="C5052"/>
      <c r="D5052"/>
      <c r="E5052"/>
      <c r="F5052"/>
      <c r="G5052"/>
      <c r="H5052"/>
      <c r="R5052"/>
      <c r="S5052"/>
      <c r="T5052"/>
      <c r="U5052"/>
      <c r="V5052"/>
      <c r="W5052"/>
      <c r="X5052"/>
      <c r="Y5052"/>
    </row>
    <row r="5053" spans="2:25">
      <c r="B5053"/>
      <c r="C5053"/>
      <c r="D5053"/>
      <c r="E5053"/>
      <c r="F5053"/>
      <c r="G5053"/>
      <c r="H5053"/>
      <c r="R5053"/>
      <c r="S5053"/>
      <c r="T5053"/>
      <c r="U5053"/>
      <c r="V5053"/>
      <c r="W5053"/>
      <c r="X5053"/>
      <c r="Y5053"/>
    </row>
    <row r="5054" spans="2:25">
      <c r="B5054"/>
      <c r="C5054"/>
      <c r="D5054"/>
      <c r="E5054"/>
      <c r="F5054"/>
      <c r="G5054"/>
      <c r="H5054"/>
      <c r="R5054"/>
      <c r="S5054"/>
      <c r="T5054"/>
      <c r="U5054"/>
      <c r="V5054"/>
      <c r="W5054"/>
      <c r="X5054"/>
      <c r="Y5054"/>
    </row>
    <row r="5055" spans="2:25">
      <c r="B5055"/>
      <c r="C5055"/>
      <c r="D5055"/>
      <c r="E5055"/>
      <c r="F5055"/>
      <c r="G5055"/>
      <c r="H5055"/>
      <c r="R5055"/>
      <c r="S5055"/>
      <c r="T5055"/>
      <c r="U5055"/>
      <c r="V5055"/>
      <c r="W5055"/>
      <c r="X5055"/>
      <c r="Y5055"/>
    </row>
    <row r="5056" spans="2:25">
      <c r="B5056"/>
      <c r="C5056"/>
      <c r="D5056"/>
      <c r="E5056"/>
      <c r="F5056"/>
      <c r="G5056"/>
      <c r="H5056"/>
      <c r="R5056"/>
      <c r="S5056"/>
      <c r="T5056"/>
      <c r="U5056"/>
      <c r="V5056"/>
      <c r="W5056"/>
      <c r="X5056"/>
      <c r="Y5056"/>
    </row>
    <row r="5057" spans="2:25">
      <c r="B5057"/>
      <c r="C5057"/>
      <c r="D5057"/>
      <c r="E5057"/>
      <c r="F5057"/>
      <c r="G5057"/>
      <c r="H5057"/>
      <c r="R5057"/>
      <c r="S5057"/>
      <c r="T5057"/>
      <c r="U5057"/>
      <c r="V5057"/>
      <c r="W5057"/>
      <c r="X5057"/>
      <c r="Y5057"/>
    </row>
    <row r="5058" spans="2:25">
      <c r="B5058"/>
      <c r="C5058"/>
      <c r="D5058"/>
      <c r="E5058"/>
      <c r="F5058"/>
      <c r="G5058"/>
      <c r="H5058"/>
      <c r="R5058"/>
      <c r="S5058"/>
      <c r="T5058"/>
      <c r="U5058"/>
      <c r="V5058"/>
      <c r="W5058"/>
      <c r="X5058"/>
      <c r="Y5058"/>
    </row>
    <row r="5059" spans="2:25">
      <c r="B5059"/>
      <c r="C5059"/>
      <c r="D5059"/>
      <c r="E5059"/>
      <c r="F5059"/>
      <c r="G5059"/>
      <c r="H5059"/>
      <c r="R5059"/>
      <c r="S5059"/>
      <c r="T5059"/>
      <c r="U5059"/>
      <c r="V5059"/>
      <c r="W5059"/>
      <c r="X5059"/>
      <c r="Y5059"/>
    </row>
    <row r="5060" spans="2:25">
      <c r="B5060"/>
      <c r="C5060"/>
      <c r="D5060"/>
      <c r="E5060"/>
      <c r="F5060"/>
      <c r="G5060"/>
      <c r="H5060"/>
      <c r="R5060"/>
      <c r="S5060"/>
      <c r="T5060"/>
      <c r="U5060"/>
      <c r="V5060"/>
      <c r="W5060"/>
      <c r="X5060"/>
      <c r="Y5060"/>
    </row>
    <row r="5061" spans="2:25">
      <c r="B5061"/>
      <c r="C5061"/>
      <c r="D5061"/>
      <c r="E5061"/>
      <c r="F5061"/>
      <c r="G5061"/>
      <c r="H5061"/>
      <c r="R5061"/>
      <c r="S5061"/>
      <c r="T5061"/>
      <c r="U5061"/>
      <c r="V5061"/>
      <c r="W5061"/>
      <c r="X5061"/>
      <c r="Y5061"/>
    </row>
    <row r="5062" spans="2:25">
      <c r="B5062"/>
      <c r="C5062"/>
      <c r="D5062"/>
      <c r="E5062"/>
      <c r="F5062"/>
      <c r="G5062"/>
      <c r="H5062"/>
      <c r="R5062"/>
      <c r="S5062"/>
      <c r="T5062"/>
      <c r="U5062"/>
      <c r="V5062"/>
      <c r="W5062"/>
      <c r="X5062"/>
      <c r="Y5062"/>
    </row>
    <row r="5063" spans="2:25">
      <c r="B5063"/>
      <c r="C5063"/>
      <c r="D5063"/>
      <c r="E5063"/>
      <c r="F5063"/>
      <c r="G5063"/>
      <c r="H5063"/>
      <c r="R5063"/>
      <c r="S5063"/>
      <c r="T5063"/>
      <c r="U5063"/>
      <c r="V5063"/>
      <c r="W5063"/>
      <c r="X5063"/>
      <c r="Y5063"/>
    </row>
    <row r="5064" spans="2:25">
      <c r="B5064"/>
      <c r="C5064"/>
      <c r="D5064"/>
      <c r="E5064"/>
      <c r="F5064"/>
      <c r="G5064"/>
      <c r="H5064"/>
      <c r="R5064"/>
      <c r="S5064"/>
      <c r="T5064"/>
      <c r="U5064"/>
      <c r="V5064"/>
      <c r="W5064"/>
      <c r="X5064"/>
      <c r="Y5064"/>
    </row>
    <row r="5065" spans="2:25">
      <c r="B5065"/>
      <c r="C5065"/>
      <c r="D5065"/>
      <c r="E5065"/>
      <c r="F5065"/>
      <c r="G5065"/>
      <c r="H5065"/>
      <c r="R5065"/>
      <c r="S5065"/>
      <c r="T5065"/>
      <c r="U5065"/>
      <c r="V5065"/>
      <c r="W5065"/>
      <c r="X5065"/>
      <c r="Y5065"/>
    </row>
    <row r="5066" spans="2:25">
      <c r="B5066"/>
      <c r="C5066"/>
      <c r="D5066"/>
      <c r="E5066"/>
      <c r="F5066"/>
      <c r="G5066"/>
      <c r="H5066"/>
      <c r="R5066"/>
      <c r="S5066"/>
      <c r="T5066"/>
      <c r="U5066"/>
      <c r="V5066"/>
      <c r="W5066"/>
      <c r="X5066"/>
      <c r="Y5066"/>
    </row>
    <row r="5067" spans="2:25">
      <c r="B5067"/>
      <c r="C5067"/>
      <c r="D5067"/>
      <c r="E5067"/>
      <c r="F5067"/>
      <c r="G5067"/>
      <c r="H5067"/>
      <c r="R5067"/>
      <c r="S5067"/>
      <c r="T5067"/>
      <c r="U5067"/>
      <c r="V5067"/>
      <c r="W5067"/>
      <c r="X5067"/>
      <c r="Y5067"/>
    </row>
    <row r="5068" spans="2:25">
      <c r="B5068"/>
      <c r="C5068"/>
      <c r="D5068"/>
      <c r="E5068"/>
      <c r="F5068"/>
      <c r="G5068"/>
      <c r="H5068"/>
      <c r="R5068"/>
      <c r="S5068"/>
      <c r="T5068"/>
      <c r="U5068"/>
      <c r="V5068"/>
      <c r="W5068"/>
      <c r="X5068"/>
      <c r="Y5068"/>
    </row>
    <row r="5069" spans="2:25">
      <c r="B5069"/>
      <c r="C5069"/>
      <c r="D5069"/>
      <c r="E5069"/>
      <c r="F5069"/>
      <c r="G5069"/>
      <c r="H5069"/>
      <c r="R5069"/>
      <c r="S5069"/>
      <c r="T5069"/>
      <c r="U5069"/>
      <c r="V5069"/>
      <c r="W5069"/>
      <c r="X5069"/>
      <c r="Y5069"/>
    </row>
    <row r="5070" spans="2:25">
      <c r="B5070"/>
      <c r="C5070"/>
      <c r="D5070"/>
      <c r="E5070"/>
      <c r="F5070"/>
      <c r="G5070"/>
      <c r="H5070"/>
      <c r="R5070"/>
      <c r="S5070"/>
      <c r="T5070"/>
      <c r="U5070"/>
      <c r="V5070"/>
      <c r="W5070"/>
      <c r="X5070"/>
      <c r="Y5070"/>
    </row>
    <row r="5071" spans="2:25">
      <c r="B5071"/>
      <c r="C5071"/>
      <c r="D5071"/>
      <c r="E5071"/>
      <c r="F5071"/>
      <c r="G5071"/>
      <c r="H5071"/>
      <c r="R5071"/>
      <c r="S5071"/>
      <c r="T5071"/>
      <c r="U5071"/>
      <c r="V5071"/>
      <c r="W5071"/>
      <c r="X5071"/>
      <c r="Y5071"/>
    </row>
    <row r="5072" spans="2:25">
      <c r="B5072"/>
      <c r="C5072"/>
      <c r="D5072"/>
      <c r="E5072"/>
      <c r="F5072"/>
      <c r="G5072"/>
      <c r="H5072"/>
      <c r="R5072"/>
      <c r="S5072"/>
      <c r="T5072"/>
      <c r="U5072"/>
      <c r="V5072"/>
      <c r="W5072"/>
      <c r="X5072"/>
      <c r="Y5072"/>
    </row>
    <row r="5073" spans="2:25">
      <c r="B5073"/>
      <c r="C5073"/>
      <c r="D5073"/>
      <c r="E5073"/>
      <c r="F5073"/>
      <c r="G5073"/>
      <c r="H5073"/>
      <c r="R5073"/>
      <c r="S5073"/>
      <c r="T5073"/>
      <c r="U5073"/>
      <c r="V5073"/>
      <c r="W5073"/>
      <c r="X5073"/>
      <c r="Y5073"/>
    </row>
    <row r="5074" spans="2:25">
      <c r="B5074"/>
      <c r="C5074"/>
      <c r="D5074"/>
      <c r="E5074"/>
      <c r="F5074"/>
      <c r="G5074"/>
      <c r="H5074"/>
      <c r="R5074"/>
      <c r="S5074"/>
      <c r="T5074"/>
      <c r="U5074"/>
      <c r="V5074"/>
      <c r="W5074"/>
      <c r="X5074"/>
      <c r="Y5074"/>
    </row>
    <row r="5075" spans="2:25">
      <c r="B5075"/>
      <c r="C5075"/>
      <c r="D5075"/>
      <c r="E5075"/>
      <c r="F5075"/>
      <c r="G5075"/>
      <c r="H5075"/>
      <c r="R5075"/>
      <c r="S5075"/>
      <c r="T5075"/>
      <c r="U5075"/>
      <c r="V5075"/>
      <c r="W5075"/>
      <c r="X5075"/>
      <c r="Y5075"/>
    </row>
    <row r="5076" spans="2:25">
      <c r="B5076"/>
      <c r="C5076"/>
      <c r="D5076"/>
      <c r="E5076"/>
      <c r="F5076"/>
      <c r="G5076"/>
      <c r="H5076"/>
      <c r="R5076"/>
      <c r="S5076"/>
      <c r="T5076"/>
      <c r="U5076"/>
      <c r="V5076"/>
      <c r="W5076"/>
      <c r="X5076"/>
      <c r="Y5076"/>
    </row>
    <row r="5077" spans="2:25">
      <c r="B5077"/>
      <c r="C5077"/>
      <c r="D5077"/>
      <c r="E5077"/>
      <c r="F5077"/>
      <c r="G5077"/>
      <c r="H5077"/>
      <c r="R5077"/>
      <c r="S5077"/>
      <c r="T5077"/>
      <c r="U5077"/>
      <c r="V5077"/>
      <c r="W5077"/>
      <c r="X5077"/>
      <c r="Y5077"/>
    </row>
    <row r="5078" spans="2:25">
      <c r="B5078"/>
      <c r="C5078"/>
      <c r="D5078"/>
      <c r="E5078"/>
      <c r="F5078"/>
      <c r="G5078"/>
      <c r="H5078"/>
      <c r="R5078"/>
      <c r="S5078"/>
      <c r="T5078"/>
      <c r="U5078"/>
      <c r="V5078"/>
      <c r="W5078"/>
      <c r="X5078"/>
      <c r="Y5078"/>
    </row>
    <row r="5079" spans="2:25">
      <c r="B5079"/>
      <c r="C5079"/>
      <c r="D5079"/>
      <c r="E5079"/>
      <c r="F5079"/>
      <c r="G5079"/>
      <c r="H5079"/>
      <c r="R5079"/>
      <c r="S5079"/>
      <c r="T5079"/>
      <c r="U5079"/>
      <c r="V5079"/>
      <c r="W5079"/>
      <c r="X5079"/>
      <c r="Y5079"/>
    </row>
    <row r="5080" spans="2:25">
      <c r="B5080"/>
      <c r="C5080"/>
      <c r="D5080"/>
      <c r="E5080"/>
      <c r="F5080"/>
      <c r="G5080"/>
      <c r="H5080"/>
      <c r="R5080"/>
      <c r="S5080"/>
      <c r="T5080"/>
      <c r="U5080"/>
      <c r="V5080"/>
      <c r="W5080"/>
      <c r="X5080"/>
      <c r="Y5080"/>
    </row>
    <row r="5081" spans="2:25">
      <c r="B5081"/>
      <c r="C5081"/>
      <c r="D5081"/>
      <c r="E5081"/>
      <c r="F5081"/>
      <c r="G5081"/>
      <c r="H5081"/>
      <c r="R5081"/>
      <c r="S5081"/>
      <c r="T5081"/>
      <c r="U5081"/>
      <c r="V5081"/>
      <c r="W5081"/>
      <c r="X5081"/>
      <c r="Y5081"/>
    </row>
    <row r="5082" spans="2:25">
      <c r="B5082"/>
      <c r="C5082"/>
      <c r="D5082"/>
      <c r="E5082"/>
      <c r="F5082"/>
      <c r="G5082"/>
      <c r="H5082"/>
      <c r="R5082"/>
      <c r="S5082"/>
      <c r="T5082"/>
      <c r="U5082"/>
      <c r="V5082"/>
      <c r="W5082"/>
      <c r="X5082"/>
      <c r="Y5082"/>
    </row>
    <row r="5083" spans="2:25">
      <c r="B5083"/>
      <c r="C5083"/>
      <c r="D5083"/>
      <c r="E5083"/>
      <c r="F5083"/>
      <c r="G5083"/>
      <c r="H5083"/>
      <c r="R5083"/>
      <c r="S5083"/>
      <c r="T5083"/>
      <c r="U5083"/>
      <c r="V5083"/>
      <c r="W5083"/>
      <c r="X5083"/>
      <c r="Y5083"/>
    </row>
    <row r="5084" spans="2:25">
      <c r="B5084"/>
      <c r="C5084"/>
      <c r="D5084"/>
      <c r="E5084"/>
      <c r="F5084"/>
      <c r="G5084"/>
      <c r="H5084"/>
      <c r="R5084"/>
      <c r="S5084"/>
      <c r="T5084"/>
      <c r="U5084"/>
      <c r="V5084"/>
      <c r="W5084"/>
      <c r="X5084"/>
      <c r="Y5084"/>
    </row>
    <row r="5085" spans="2:25">
      <c r="B5085"/>
      <c r="C5085"/>
      <c r="D5085"/>
      <c r="E5085"/>
      <c r="F5085"/>
      <c r="G5085"/>
      <c r="H5085"/>
      <c r="R5085"/>
      <c r="S5085"/>
      <c r="T5085"/>
      <c r="U5085"/>
      <c r="V5085"/>
      <c r="W5085"/>
      <c r="X5085"/>
      <c r="Y5085"/>
    </row>
    <row r="5086" spans="2:25">
      <c r="B5086"/>
      <c r="C5086"/>
      <c r="D5086"/>
      <c r="E5086"/>
      <c r="F5086"/>
      <c r="G5086"/>
      <c r="H5086"/>
      <c r="R5086"/>
      <c r="S5086"/>
      <c r="T5086"/>
      <c r="U5086"/>
      <c r="V5086"/>
      <c r="W5086"/>
      <c r="X5086"/>
      <c r="Y5086"/>
    </row>
    <row r="5087" spans="2:25">
      <c r="B5087"/>
      <c r="C5087"/>
      <c r="D5087"/>
      <c r="E5087"/>
      <c r="F5087"/>
      <c r="G5087"/>
      <c r="H5087"/>
      <c r="R5087"/>
      <c r="S5087"/>
      <c r="T5087"/>
      <c r="U5087"/>
      <c r="V5087"/>
      <c r="W5087"/>
      <c r="X5087"/>
      <c r="Y5087"/>
    </row>
    <row r="5088" spans="2:25">
      <c r="B5088"/>
      <c r="C5088"/>
      <c r="D5088"/>
      <c r="E5088"/>
      <c r="F5088"/>
      <c r="G5088"/>
      <c r="H5088"/>
      <c r="R5088"/>
      <c r="S5088"/>
      <c r="T5088"/>
      <c r="U5088"/>
      <c r="V5088"/>
      <c r="W5088"/>
      <c r="X5088"/>
      <c r="Y5088"/>
    </row>
    <row r="5089" spans="2:25">
      <c r="B5089"/>
      <c r="C5089"/>
      <c r="D5089"/>
      <c r="E5089"/>
      <c r="F5089"/>
      <c r="G5089"/>
      <c r="H5089"/>
      <c r="R5089"/>
      <c r="S5089"/>
      <c r="T5089"/>
      <c r="U5089"/>
      <c r="V5089"/>
      <c r="W5089"/>
      <c r="X5089"/>
      <c r="Y5089"/>
    </row>
    <row r="5090" spans="2:25">
      <c r="B5090"/>
      <c r="C5090"/>
      <c r="D5090"/>
      <c r="E5090"/>
      <c r="F5090"/>
      <c r="G5090"/>
      <c r="H5090"/>
      <c r="R5090"/>
      <c r="S5090"/>
      <c r="T5090"/>
      <c r="U5090"/>
      <c r="V5090"/>
      <c r="W5090"/>
      <c r="X5090"/>
      <c r="Y5090"/>
    </row>
    <row r="5091" spans="2:25">
      <c r="B5091"/>
      <c r="C5091"/>
      <c r="D5091"/>
      <c r="E5091"/>
      <c r="F5091"/>
      <c r="G5091"/>
      <c r="H5091"/>
      <c r="R5091"/>
      <c r="S5091"/>
      <c r="T5091"/>
      <c r="U5091"/>
      <c r="V5091"/>
      <c r="W5091"/>
      <c r="X5091"/>
      <c r="Y5091"/>
    </row>
    <row r="5092" spans="2:25">
      <c r="B5092"/>
      <c r="C5092"/>
      <c r="D5092"/>
      <c r="E5092"/>
      <c r="F5092"/>
      <c r="G5092"/>
      <c r="H5092"/>
      <c r="R5092"/>
      <c r="S5092"/>
      <c r="T5092"/>
      <c r="U5092"/>
      <c r="V5092"/>
      <c r="W5092"/>
      <c r="X5092"/>
      <c r="Y5092"/>
    </row>
    <row r="5093" spans="2:25">
      <c r="B5093"/>
      <c r="C5093"/>
      <c r="D5093"/>
      <c r="E5093"/>
      <c r="F5093"/>
      <c r="G5093"/>
      <c r="H5093"/>
      <c r="R5093"/>
      <c r="S5093"/>
      <c r="T5093"/>
      <c r="U5093"/>
      <c r="V5093"/>
      <c r="W5093"/>
      <c r="X5093"/>
      <c r="Y5093"/>
    </row>
    <row r="5094" spans="2:25">
      <c r="B5094"/>
      <c r="C5094"/>
      <c r="D5094"/>
      <c r="E5094"/>
      <c r="F5094"/>
      <c r="G5094"/>
      <c r="H5094"/>
      <c r="R5094"/>
      <c r="S5094"/>
      <c r="T5094"/>
      <c r="U5094"/>
      <c r="V5094"/>
      <c r="W5094"/>
      <c r="X5094"/>
      <c r="Y5094"/>
    </row>
    <row r="5095" spans="2:25">
      <c r="B5095"/>
      <c r="C5095"/>
      <c r="D5095"/>
      <c r="E5095"/>
      <c r="F5095"/>
      <c r="G5095"/>
      <c r="H5095"/>
      <c r="R5095"/>
      <c r="S5095"/>
      <c r="T5095"/>
      <c r="U5095"/>
      <c r="V5095"/>
      <c r="W5095"/>
      <c r="X5095"/>
      <c r="Y5095"/>
    </row>
    <row r="5096" spans="2:25">
      <c r="B5096"/>
      <c r="C5096"/>
      <c r="D5096"/>
      <c r="E5096"/>
      <c r="F5096"/>
      <c r="G5096"/>
      <c r="H5096"/>
      <c r="R5096"/>
      <c r="S5096"/>
      <c r="T5096"/>
      <c r="U5096"/>
      <c r="V5096"/>
      <c r="W5096"/>
      <c r="X5096"/>
      <c r="Y5096"/>
    </row>
    <row r="5097" spans="2:25">
      <c r="B5097"/>
      <c r="C5097"/>
      <c r="D5097"/>
      <c r="E5097"/>
      <c r="F5097"/>
      <c r="G5097"/>
      <c r="H5097"/>
      <c r="R5097"/>
      <c r="S5097"/>
      <c r="T5097"/>
      <c r="U5097"/>
      <c r="V5097"/>
      <c r="W5097"/>
      <c r="X5097"/>
      <c r="Y5097"/>
    </row>
    <row r="5098" spans="2:25">
      <c r="B5098"/>
      <c r="C5098"/>
      <c r="D5098"/>
      <c r="E5098"/>
      <c r="F5098"/>
      <c r="G5098"/>
      <c r="H5098"/>
      <c r="R5098"/>
      <c r="S5098"/>
      <c r="T5098"/>
      <c r="U5098"/>
      <c r="V5098"/>
      <c r="W5098"/>
      <c r="X5098"/>
      <c r="Y5098"/>
    </row>
    <row r="5099" spans="2:25">
      <c r="B5099"/>
      <c r="C5099"/>
      <c r="D5099"/>
      <c r="E5099"/>
      <c r="F5099"/>
      <c r="G5099"/>
      <c r="H5099"/>
      <c r="R5099"/>
      <c r="S5099"/>
      <c r="T5099"/>
      <c r="U5099"/>
      <c r="V5099"/>
      <c r="W5099"/>
      <c r="X5099"/>
      <c r="Y5099"/>
    </row>
    <row r="5100" spans="2:25">
      <c r="B5100"/>
      <c r="C5100"/>
      <c r="D5100"/>
      <c r="E5100"/>
      <c r="F5100"/>
      <c r="G5100"/>
      <c r="H5100"/>
      <c r="R5100"/>
      <c r="S5100"/>
      <c r="T5100"/>
      <c r="U5100"/>
      <c r="V5100"/>
      <c r="W5100"/>
      <c r="X5100"/>
      <c r="Y5100"/>
    </row>
    <row r="5101" spans="2:25">
      <c r="B5101"/>
      <c r="C5101"/>
      <c r="D5101"/>
      <c r="E5101"/>
      <c r="F5101"/>
      <c r="G5101"/>
      <c r="H5101"/>
      <c r="R5101"/>
      <c r="S5101"/>
      <c r="T5101"/>
      <c r="U5101"/>
      <c r="V5101"/>
      <c r="W5101"/>
      <c r="X5101"/>
      <c r="Y5101"/>
    </row>
    <row r="5102" spans="2:25">
      <c r="B5102"/>
      <c r="C5102"/>
      <c r="D5102"/>
      <c r="E5102"/>
      <c r="F5102"/>
      <c r="G5102"/>
      <c r="H5102"/>
      <c r="R5102"/>
      <c r="S5102"/>
      <c r="T5102"/>
      <c r="U5102"/>
      <c r="V5102"/>
      <c r="W5102"/>
      <c r="X5102"/>
      <c r="Y5102"/>
    </row>
    <row r="5103" spans="2:25">
      <c r="B5103"/>
      <c r="C5103"/>
      <c r="D5103"/>
      <c r="E5103"/>
      <c r="F5103"/>
      <c r="G5103"/>
      <c r="H5103"/>
      <c r="R5103"/>
      <c r="S5103"/>
      <c r="T5103"/>
      <c r="U5103"/>
      <c r="V5103"/>
      <c r="W5103"/>
      <c r="X5103"/>
      <c r="Y5103"/>
    </row>
    <row r="5104" spans="2:25">
      <c r="B5104"/>
      <c r="C5104"/>
      <c r="D5104"/>
      <c r="E5104"/>
      <c r="F5104"/>
      <c r="G5104"/>
      <c r="H5104"/>
      <c r="R5104"/>
      <c r="S5104"/>
      <c r="T5104"/>
      <c r="U5104"/>
      <c r="V5104"/>
      <c r="W5104"/>
      <c r="X5104"/>
      <c r="Y5104"/>
    </row>
    <row r="5105" spans="2:25">
      <c r="B5105"/>
      <c r="C5105"/>
      <c r="D5105"/>
      <c r="E5105"/>
      <c r="F5105"/>
      <c r="G5105"/>
      <c r="H5105"/>
      <c r="R5105"/>
      <c r="S5105"/>
      <c r="T5105"/>
      <c r="U5105"/>
      <c r="V5105"/>
      <c r="W5105"/>
      <c r="X5105"/>
      <c r="Y5105"/>
    </row>
    <row r="5106" spans="2:25">
      <c r="B5106"/>
      <c r="C5106"/>
      <c r="D5106"/>
      <c r="E5106"/>
      <c r="F5106"/>
      <c r="G5106"/>
      <c r="H5106"/>
      <c r="R5106"/>
      <c r="S5106"/>
      <c r="T5106"/>
      <c r="U5106"/>
      <c r="V5106"/>
      <c r="W5106"/>
      <c r="X5106"/>
      <c r="Y5106"/>
    </row>
    <row r="5107" spans="2:25">
      <c r="B5107"/>
      <c r="C5107"/>
      <c r="D5107"/>
      <c r="E5107"/>
      <c r="F5107"/>
      <c r="G5107"/>
      <c r="H5107"/>
      <c r="R5107"/>
      <c r="S5107"/>
      <c r="T5107"/>
      <c r="U5107"/>
      <c r="V5107"/>
      <c r="W5107"/>
      <c r="X5107"/>
      <c r="Y5107"/>
    </row>
    <row r="5108" spans="2:25">
      <c r="B5108"/>
      <c r="C5108"/>
      <c r="D5108"/>
      <c r="E5108"/>
      <c r="F5108"/>
      <c r="G5108"/>
      <c r="H5108"/>
      <c r="R5108"/>
      <c r="S5108"/>
      <c r="T5108"/>
      <c r="U5108"/>
      <c r="V5108"/>
      <c r="W5108"/>
      <c r="X5108"/>
      <c r="Y5108"/>
    </row>
    <row r="5109" spans="2:25">
      <c r="B5109"/>
      <c r="C5109"/>
      <c r="D5109"/>
      <c r="E5109"/>
      <c r="F5109"/>
      <c r="G5109"/>
      <c r="H5109"/>
      <c r="R5109"/>
      <c r="S5109"/>
      <c r="T5109"/>
      <c r="U5109"/>
      <c r="V5109"/>
      <c r="W5109"/>
      <c r="X5109"/>
      <c r="Y5109"/>
    </row>
    <row r="5110" spans="2:25">
      <c r="B5110"/>
      <c r="C5110"/>
      <c r="D5110"/>
      <c r="E5110"/>
      <c r="F5110"/>
      <c r="G5110"/>
      <c r="H5110"/>
      <c r="R5110"/>
      <c r="S5110"/>
      <c r="T5110"/>
      <c r="U5110"/>
      <c r="V5110"/>
      <c r="W5110"/>
      <c r="X5110"/>
      <c r="Y5110"/>
    </row>
    <row r="5111" spans="2:25">
      <c r="B5111"/>
      <c r="C5111"/>
      <c r="D5111"/>
      <c r="E5111"/>
      <c r="F5111"/>
      <c r="G5111"/>
      <c r="H5111"/>
      <c r="R5111"/>
      <c r="S5111"/>
      <c r="T5111"/>
      <c r="U5111"/>
      <c r="V5111"/>
      <c r="W5111"/>
      <c r="X5111"/>
      <c r="Y5111"/>
    </row>
    <row r="5112" spans="2:25">
      <c r="B5112"/>
      <c r="C5112"/>
      <c r="D5112"/>
      <c r="E5112"/>
      <c r="F5112"/>
      <c r="G5112"/>
      <c r="H5112"/>
      <c r="R5112"/>
      <c r="S5112"/>
      <c r="T5112"/>
      <c r="U5112"/>
      <c r="V5112"/>
      <c r="W5112"/>
      <c r="X5112"/>
      <c r="Y5112"/>
    </row>
    <row r="5113" spans="2:25">
      <c r="B5113"/>
      <c r="C5113"/>
      <c r="D5113"/>
      <c r="E5113"/>
      <c r="F5113"/>
      <c r="G5113"/>
      <c r="H5113"/>
      <c r="R5113"/>
      <c r="S5113"/>
      <c r="T5113"/>
      <c r="U5113"/>
      <c r="V5113"/>
      <c r="W5113"/>
      <c r="X5113"/>
      <c r="Y5113"/>
    </row>
    <row r="5114" spans="2:25">
      <c r="B5114"/>
      <c r="C5114"/>
      <c r="D5114"/>
      <c r="E5114"/>
      <c r="F5114"/>
      <c r="G5114"/>
      <c r="H5114"/>
      <c r="R5114"/>
      <c r="S5114"/>
      <c r="T5114"/>
      <c r="U5114"/>
      <c r="V5114"/>
      <c r="W5114"/>
      <c r="X5114"/>
      <c r="Y5114"/>
    </row>
    <row r="5115" spans="2:25">
      <c r="B5115"/>
      <c r="C5115"/>
      <c r="D5115"/>
      <c r="E5115"/>
      <c r="F5115"/>
      <c r="G5115"/>
      <c r="H5115"/>
      <c r="R5115"/>
      <c r="S5115"/>
      <c r="T5115"/>
      <c r="U5115"/>
      <c r="V5115"/>
      <c r="W5115"/>
      <c r="X5115"/>
      <c r="Y5115"/>
    </row>
    <row r="5116" spans="2:25">
      <c r="B5116"/>
      <c r="C5116"/>
      <c r="D5116"/>
      <c r="E5116"/>
      <c r="F5116"/>
      <c r="G5116"/>
      <c r="H5116"/>
      <c r="R5116"/>
      <c r="S5116"/>
      <c r="T5116"/>
      <c r="U5116"/>
      <c r="V5116"/>
      <c r="W5116"/>
      <c r="X5116"/>
      <c r="Y5116"/>
    </row>
    <row r="5117" spans="2:25">
      <c r="B5117"/>
      <c r="C5117"/>
      <c r="D5117"/>
      <c r="E5117"/>
      <c r="F5117"/>
      <c r="G5117"/>
      <c r="H5117"/>
      <c r="R5117"/>
      <c r="S5117"/>
      <c r="T5117"/>
      <c r="U5117"/>
      <c r="V5117"/>
      <c r="W5117"/>
      <c r="X5117"/>
      <c r="Y5117"/>
    </row>
    <row r="5118" spans="2:25">
      <c r="B5118"/>
      <c r="C5118"/>
      <c r="D5118"/>
      <c r="E5118"/>
      <c r="F5118"/>
      <c r="G5118"/>
      <c r="H5118"/>
      <c r="R5118"/>
      <c r="S5118"/>
      <c r="T5118"/>
      <c r="U5118"/>
      <c r="V5118"/>
      <c r="W5118"/>
      <c r="X5118"/>
      <c r="Y5118"/>
    </row>
    <row r="5119" spans="2:25">
      <c r="B5119"/>
      <c r="C5119"/>
      <c r="D5119"/>
      <c r="E5119"/>
      <c r="F5119"/>
      <c r="G5119"/>
      <c r="H5119"/>
      <c r="R5119"/>
      <c r="S5119"/>
      <c r="T5119"/>
      <c r="U5119"/>
      <c r="V5119"/>
      <c r="W5119"/>
      <c r="X5119"/>
      <c r="Y5119"/>
    </row>
    <row r="5120" spans="2:25">
      <c r="B5120"/>
      <c r="C5120"/>
      <c r="D5120"/>
      <c r="E5120"/>
      <c r="F5120"/>
      <c r="G5120"/>
      <c r="H5120"/>
      <c r="R5120"/>
      <c r="S5120"/>
      <c r="T5120"/>
      <c r="U5120"/>
      <c r="V5120"/>
      <c r="W5120"/>
      <c r="X5120"/>
      <c r="Y5120"/>
    </row>
    <row r="5121" spans="2:25">
      <c r="B5121"/>
      <c r="C5121"/>
      <c r="D5121"/>
      <c r="E5121"/>
      <c r="F5121"/>
      <c r="G5121"/>
      <c r="H5121"/>
      <c r="R5121"/>
      <c r="S5121"/>
      <c r="T5121"/>
      <c r="U5121"/>
      <c r="V5121"/>
      <c r="W5121"/>
      <c r="X5121"/>
      <c r="Y5121"/>
    </row>
    <row r="5122" spans="2:25">
      <c r="B5122"/>
      <c r="C5122"/>
      <c r="D5122"/>
      <c r="E5122"/>
      <c r="F5122"/>
      <c r="G5122"/>
      <c r="H5122"/>
      <c r="R5122"/>
      <c r="S5122"/>
      <c r="T5122"/>
      <c r="U5122"/>
      <c r="V5122"/>
      <c r="W5122"/>
      <c r="X5122"/>
      <c r="Y5122"/>
    </row>
    <row r="5123" spans="2:25">
      <c r="B5123"/>
      <c r="C5123"/>
      <c r="D5123"/>
      <c r="E5123"/>
      <c r="F5123"/>
      <c r="G5123"/>
      <c r="H5123"/>
      <c r="R5123"/>
      <c r="S5123"/>
      <c r="T5123"/>
      <c r="U5123"/>
      <c r="V5123"/>
      <c r="W5123"/>
      <c r="X5123"/>
      <c r="Y5123"/>
    </row>
    <row r="5124" spans="2:25">
      <c r="B5124"/>
      <c r="C5124"/>
      <c r="D5124"/>
      <c r="E5124"/>
      <c r="F5124"/>
      <c r="G5124"/>
      <c r="H5124"/>
      <c r="R5124"/>
      <c r="S5124"/>
      <c r="T5124"/>
      <c r="U5124"/>
      <c r="V5124"/>
      <c r="W5124"/>
      <c r="X5124"/>
      <c r="Y5124"/>
    </row>
    <row r="5125" spans="2:25">
      <c r="B5125"/>
      <c r="C5125"/>
      <c r="D5125"/>
      <c r="E5125"/>
      <c r="F5125"/>
      <c r="G5125"/>
      <c r="H5125"/>
      <c r="R5125"/>
      <c r="S5125"/>
      <c r="T5125"/>
      <c r="U5125"/>
      <c r="V5125"/>
      <c r="W5125"/>
      <c r="X5125"/>
      <c r="Y5125"/>
    </row>
    <row r="5126" spans="2:25">
      <c r="B5126"/>
      <c r="C5126"/>
      <c r="D5126"/>
      <c r="E5126"/>
      <c r="F5126"/>
      <c r="G5126"/>
      <c r="H5126"/>
      <c r="R5126"/>
      <c r="S5126"/>
      <c r="T5126"/>
      <c r="U5126"/>
      <c r="V5126"/>
      <c r="W5126"/>
      <c r="X5126"/>
      <c r="Y5126"/>
    </row>
    <row r="5127" spans="2:25">
      <c r="B5127"/>
      <c r="C5127"/>
      <c r="D5127"/>
      <c r="E5127"/>
      <c r="F5127"/>
      <c r="G5127"/>
      <c r="H5127"/>
      <c r="R5127"/>
      <c r="S5127"/>
      <c r="T5127"/>
      <c r="U5127"/>
      <c r="V5127"/>
      <c r="W5127"/>
      <c r="X5127"/>
      <c r="Y5127"/>
    </row>
    <row r="5128" spans="2:25">
      <c r="B5128"/>
      <c r="C5128"/>
      <c r="D5128"/>
      <c r="E5128"/>
      <c r="F5128"/>
      <c r="G5128"/>
      <c r="H5128"/>
      <c r="R5128"/>
      <c r="S5128"/>
      <c r="T5128"/>
      <c r="U5128"/>
      <c r="V5128"/>
      <c r="W5128"/>
      <c r="X5128"/>
      <c r="Y5128"/>
    </row>
    <row r="5129" spans="2:25">
      <c r="B5129"/>
      <c r="C5129"/>
      <c r="D5129"/>
      <c r="E5129"/>
      <c r="F5129"/>
      <c r="G5129"/>
      <c r="H5129"/>
      <c r="R5129"/>
      <c r="S5129"/>
      <c r="T5129"/>
      <c r="U5129"/>
      <c r="V5129"/>
      <c r="W5129"/>
      <c r="X5129"/>
      <c r="Y5129"/>
    </row>
    <row r="5130" spans="2:25">
      <c r="B5130"/>
      <c r="C5130"/>
      <c r="D5130"/>
      <c r="E5130"/>
      <c r="F5130"/>
      <c r="G5130"/>
      <c r="H5130"/>
      <c r="R5130"/>
      <c r="S5130"/>
      <c r="T5130"/>
      <c r="U5130"/>
      <c r="V5130"/>
      <c r="W5130"/>
      <c r="X5130"/>
      <c r="Y5130"/>
    </row>
    <row r="5131" spans="2:25">
      <c r="B5131"/>
      <c r="C5131"/>
      <c r="D5131"/>
      <c r="E5131"/>
      <c r="F5131"/>
      <c r="G5131"/>
      <c r="H5131"/>
      <c r="R5131"/>
      <c r="S5131"/>
      <c r="T5131"/>
      <c r="U5131"/>
      <c r="V5131"/>
      <c r="W5131"/>
      <c r="X5131"/>
      <c r="Y5131"/>
    </row>
    <row r="5132" spans="2:25">
      <c r="B5132"/>
      <c r="C5132"/>
      <c r="D5132"/>
      <c r="E5132"/>
      <c r="F5132"/>
      <c r="G5132"/>
      <c r="H5132"/>
      <c r="R5132"/>
      <c r="S5132"/>
      <c r="T5132"/>
      <c r="U5132"/>
      <c r="V5132"/>
      <c r="W5132"/>
      <c r="X5132"/>
      <c r="Y5132"/>
    </row>
    <row r="5133" spans="2:25">
      <c r="B5133"/>
      <c r="C5133"/>
      <c r="D5133"/>
      <c r="E5133"/>
      <c r="F5133"/>
      <c r="G5133"/>
      <c r="H5133"/>
      <c r="R5133"/>
      <c r="S5133"/>
      <c r="T5133"/>
      <c r="U5133"/>
      <c r="V5133"/>
      <c r="W5133"/>
      <c r="X5133"/>
      <c r="Y5133"/>
    </row>
    <row r="5134" spans="2:25">
      <c r="B5134"/>
      <c r="C5134"/>
      <c r="D5134"/>
      <c r="E5134"/>
      <c r="F5134"/>
      <c r="G5134"/>
      <c r="H5134"/>
      <c r="R5134"/>
      <c r="S5134"/>
      <c r="T5134"/>
      <c r="U5134"/>
      <c r="V5134"/>
      <c r="W5134"/>
      <c r="X5134"/>
      <c r="Y5134"/>
    </row>
    <row r="5135" spans="2:25">
      <c r="B5135"/>
      <c r="C5135"/>
      <c r="D5135"/>
      <c r="E5135"/>
      <c r="F5135"/>
      <c r="G5135"/>
      <c r="H5135"/>
      <c r="R5135"/>
      <c r="S5135"/>
      <c r="T5135"/>
      <c r="U5135"/>
      <c r="V5135"/>
      <c r="W5135"/>
      <c r="X5135"/>
      <c r="Y5135"/>
    </row>
    <row r="5136" spans="2:25">
      <c r="B5136"/>
      <c r="C5136"/>
      <c r="D5136"/>
      <c r="E5136"/>
      <c r="F5136"/>
      <c r="G5136"/>
      <c r="H5136"/>
      <c r="R5136"/>
      <c r="S5136"/>
      <c r="T5136"/>
      <c r="U5136"/>
      <c r="V5136"/>
      <c r="W5136"/>
      <c r="X5136"/>
      <c r="Y5136"/>
    </row>
    <row r="5137" spans="2:25">
      <c r="B5137"/>
      <c r="C5137"/>
      <c r="D5137"/>
      <c r="E5137"/>
      <c r="F5137"/>
      <c r="G5137"/>
      <c r="H5137"/>
      <c r="R5137"/>
      <c r="S5137"/>
      <c r="T5137"/>
      <c r="U5137"/>
      <c r="V5137"/>
      <c r="W5137"/>
      <c r="X5137"/>
      <c r="Y5137"/>
    </row>
    <row r="5138" spans="2:25">
      <c r="B5138"/>
      <c r="C5138"/>
      <c r="D5138"/>
      <c r="E5138"/>
      <c r="F5138"/>
      <c r="G5138"/>
      <c r="H5138"/>
      <c r="R5138"/>
      <c r="S5138"/>
      <c r="T5138"/>
      <c r="U5138"/>
      <c r="V5138"/>
      <c r="W5138"/>
      <c r="X5138"/>
      <c r="Y5138"/>
    </row>
    <row r="5139" spans="2:25">
      <c r="B5139"/>
      <c r="C5139"/>
      <c r="D5139"/>
      <c r="E5139"/>
      <c r="F5139"/>
      <c r="G5139"/>
      <c r="H5139"/>
      <c r="R5139"/>
      <c r="S5139"/>
      <c r="T5139"/>
      <c r="U5139"/>
      <c r="V5139"/>
      <c r="W5139"/>
      <c r="X5139"/>
      <c r="Y5139"/>
    </row>
    <row r="5140" spans="2:25">
      <c r="B5140"/>
      <c r="C5140"/>
      <c r="D5140"/>
      <c r="E5140"/>
      <c r="F5140"/>
      <c r="G5140"/>
      <c r="H5140"/>
      <c r="R5140"/>
      <c r="S5140"/>
      <c r="T5140"/>
      <c r="U5140"/>
      <c r="V5140"/>
      <c r="W5140"/>
      <c r="X5140"/>
      <c r="Y5140"/>
    </row>
    <row r="5141" spans="2:25">
      <c r="B5141"/>
      <c r="C5141"/>
      <c r="D5141"/>
      <c r="E5141"/>
      <c r="F5141"/>
      <c r="G5141"/>
      <c r="H5141"/>
      <c r="R5141"/>
      <c r="S5141"/>
      <c r="T5141"/>
      <c r="U5141"/>
      <c r="V5141"/>
      <c r="W5141"/>
      <c r="X5141"/>
      <c r="Y5141"/>
    </row>
    <row r="5142" spans="2:25">
      <c r="B5142"/>
      <c r="C5142"/>
      <c r="D5142"/>
      <c r="E5142"/>
      <c r="F5142"/>
      <c r="G5142"/>
      <c r="H5142"/>
      <c r="R5142"/>
      <c r="S5142"/>
      <c r="T5142"/>
      <c r="U5142"/>
      <c r="V5142"/>
      <c r="W5142"/>
      <c r="X5142"/>
      <c r="Y5142"/>
    </row>
    <row r="5143" spans="2:25">
      <c r="B5143"/>
      <c r="C5143"/>
      <c r="D5143"/>
      <c r="E5143"/>
      <c r="F5143"/>
      <c r="G5143"/>
      <c r="H5143"/>
      <c r="R5143"/>
      <c r="S5143"/>
      <c r="T5143"/>
      <c r="U5143"/>
      <c r="V5143"/>
      <c r="W5143"/>
      <c r="X5143"/>
      <c r="Y5143"/>
    </row>
    <row r="5144" spans="2:25">
      <c r="B5144"/>
      <c r="C5144"/>
      <c r="D5144"/>
      <c r="E5144"/>
      <c r="F5144"/>
      <c r="G5144"/>
      <c r="H5144"/>
      <c r="R5144"/>
      <c r="S5144"/>
      <c r="T5144"/>
      <c r="U5144"/>
      <c r="V5144"/>
      <c r="W5144"/>
      <c r="X5144"/>
      <c r="Y5144"/>
    </row>
    <row r="5145" spans="2:25">
      <c r="B5145"/>
      <c r="C5145"/>
      <c r="D5145"/>
      <c r="E5145"/>
      <c r="F5145"/>
      <c r="G5145"/>
      <c r="H5145"/>
      <c r="R5145"/>
      <c r="S5145"/>
      <c r="T5145"/>
      <c r="U5145"/>
      <c r="V5145"/>
      <c r="W5145"/>
      <c r="X5145"/>
      <c r="Y5145"/>
    </row>
    <row r="5146" spans="2:25">
      <c r="B5146"/>
      <c r="C5146"/>
      <c r="D5146"/>
      <c r="E5146"/>
      <c r="F5146"/>
      <c r="G5146"/>
      <c r="H5146"/>
      <c r="R5146"/>
      <c r="S5146"/>
      <c r="T5146"/>
      <c r="U5146"/>
      <c r="V5146"/>
      <c r="W5146"/>
      <c r="X5146"/>
      <c r="Y5146"/>
    </row>
    <row r="5147" spans="2:25">
      <c r="B5147"/>
      <c r="C5147"/>
      <c r="D5147"/>
      <c r="E5147"/>
      <c r="F5147"/>
      <c r="G5147"/>
      <c r="H5147"/>
      <c r="R5147"/>
      <c r="S5147"/>
      <c r="T5147"/>
      <c r="U5147"/>
      <c r="V5147"/>
      <c r="W5147"/>
      <c r="X5147"/>
      <c r="Y5147"/>
    </row>
    <row r="5148" spans="2:25">
      <c r="B5148"/>
      <c r="C5148"/>
      <c r="D5148"/>
      <c r="E5148"/>
      <c r="F5148"/>
      <c r="G5148"/>
      <c r="H5148"/>
      <c r="R5148"/>
      <c r="S5148"/>
      <c r="T5148"/>
      <c r="U5148"/>
      <c r="V5148"/>
      <c r="W5148"/>
      <c r="X5148"/>
      <c r="Y5148"/>
    </row>
    <row r="5149" spans="2:25">
      <c r="B5149"/>
      <c r="C5149"/>
      <c r="D5149"/>
      <c r="E5149"/>
      <c r="F5149"/>
      <c r="G5149"/>
      <c r="H5149"/>
      <c r="R5149"/>
      <c r="S5149"/>
      <c r="T5149"/>
      <c r="U5149"/>
      <c r="V5149"/>
      <c r="W5149"/>
      <c r="X5149"/>
      <c r="Y5149"/>
    </row>
    <row r="5150" spans="2:25">
      <c r="B5150"/>
      <c r="C5150"/>
      <c r="D5150"/>
      <c r="E5150"/>
      <c r="F5150"/>
      <c r="G5150"/>
      <c r="H5150"/>
      <c r="R5150"/>
      <c r="S5150"/>
      <c r="T5150"/>
      <c r="U5150"/>
      <c r="V5150"/>
      <c r="W5150"/>
      <c r="X5150"/>
      <c r="Y5150"/>
    </row>
    <row r="5151" spans="2:25">
      <c r="B5151"/>
      <c r="C5151"/>
      <c r="D5151"/>
      <c r="E5151"/>
      <c r="F5151"/>
      <c r="G5151"/>
      <c r="H5151"/>
      <c r="R5151"/>
      <c r="S5151"/>
      <c r="T5151"/>
      <c r="U5151"/>
      <c r="V5151"/>
      <c r="W5151"/>
      <c r="X5151"/>
      <c r="Y5151"/>
    </row>
    <row r="5152" spans="2:25">
      <c r="B5152"/>
      <c r="C5152"/>
      <c r="D5152"/>
      <c r="E5152"/>
      <c r="F5152"/>
      <c r="G5152"/>
      <c r="H5152"/>
      <c r="R5152"/>
      <c r="S5152"/>
      <c r="T5152"/>
      <c r="U5152"/>
      <c r="V5152"/>
      <c r="W5152"/>
      <c r="X5152"/>
      <c r="Y5152"/>
    </row>
    <row r="5153" spans="2:25">
      <c r="B5153"/>
      <c r="C5153"/>
      <c r="D5153"/>
      <c r="E5153"/>
      <c r="F5153"/>
      <c r="G5153"/>
      <c r="H5153"/>
      <c r="R5153"/>
      <c r="S5153"/>
      <c r="T5153"/>
      <c r="U5153"/>
      <c r="V5153"/>
      <c r="W5153"/>
      <c r="X5153"/>
      <c r="Y5153"/>
    </row>
    <row r="5154" spans="2:25">
      <c r="B5154"/>
      <c r="C5154"/>
      <c r="D5154"/>
      <c r="E5154"/>
      <c r="F5154"/>
      <c r="G5154"/>
      <c r="H5154"/>
      <c r="R5154"/>
      <c r="S5154"/>
      <c r="T5154"/>
      <c r="U5154"/>
      <c r="V5154"/>
      <c r="W5154"/>
      <c r="X5154"/>
      <c r="Y5154"/>
    </row>
    <row r="5155" spans="2:25">
      <c r="B5155"/>
      <c r="C5155"/>
      <c r="D5155"/>
      <c r="E5155"/>
      <c r="F5155"/>
      <c r="G5155"/>
      <c r="H5155"/>
      <c r="R5155"/>
      <c r="S5155"/>
      <c r="T5155"/>
      <c r="U5155"/>
      <c r="V5155"/>
      <c r="W5155"/>
      <c r="X5155"/>
      <c r="Y5155"/>
    </row>
    <row r="5156" spans="2:25">
      <c r="B5156"/>
      <c r="C5156"/>
      <c r="D5156"/>
      <c r="E5156"/>
      <c r="F5156"/>
      <c r="G5156"/>
      <c r="H5156"/>
      <c r="R5156"/>
      <c r="S5156"/>
      <c r="T5156"/>
      <c r="U5156"/>
      <c r="V5156"/>
      <c r="W5156"/>
      <c r="X5156"/>
      <c r="Y5156"/>
    </row>
    <row r="5157" spans="2:25">
      <c r="B5157"/>
      <c r="C5157"/>
      <c r="D5157"/>
      <c r="E5157"/>
      <c r="F5157"/>
      <c r="G5157"/>
      <c r="H5157"/>
      <c r="R5157"/>
      <c r="S5157"/>
      <c r="T5157"/>
      <c r="U5157"/>
      <c r="V5157"/>
      <c r="W5157"/>
      <c r="X5157"/>
      <c r="Y5157"/>
    </row>
    <row r="5158" spans="2:25">
      <c r="B5158"/>
      <c r="C5158"/>
      <c r="D5158"/>
      <c r="E5158"/>
      <c r="F5158"/>
      <c r="G5158"/>
      <c r="H5158"/>
      <c r="R5158"/>
      <c r="S5158"/>
      <c r="T5158"/>
      <c r="U5158"/>
      <c r="V5158"/>
      <c r="W5158"/>
      <c r="X5158"/>
      <c r="Y5158"/>
    </row>
    <row r="5159" spans="2:25">
      <c r="B5159"/>
      <c r="C5159"/>
      <c r="D5159"/>
      <c r="E5159"/>
      <c r="F5159"/>
      <c r="G5159"/>
      <c r="H5159"/>
      <c r="R5159"/>
      <c r="S5159"/>
      <c r="T5159"/>
      <c r="U5159"/>
      <c r="V5159"/>
      <c r="W5159"/>
      <c r="X5159"/>
      <c r="Y5159"/>
    </row>
    <row r="5160" spans="2:25">
      <c r="B5160"/>
      <c r="C5160"/>
      <c r="D5160"/>
      <c r="E5160"/>
      <c r="F5160"/>
      <c r="G5160"/>
      <c r="H5160"/>
      <c r="R5160"/>
      <c r="S5160"/>
      <c r="T5160"/>
      <c r="U5160"/>
      <c r="V5160"/>
      <c r="W5160"/>
      <c r="X5160"/>
      <c r="Y5160"/>
    </row>
    <row r="5161" spans="2:25">
      <c r="B5161"/>
      <c r="C5161"/>
      <c r="D5161"/>
      <c r="E5161"/>
      <c r="F5161"/>
      <c r="G5161"/>
      <c r="H5161"/>
      <c r="R5161"/>
      <c r="S5161"/>
      <c r="T5161"/>
      <c r="U5161"/>
      <c r="V5161"/>
      <c r="W5161"/>
      <c r="X5161"/>
      <c r="Y5161"/>
    </row>
    <row r="5162" spans="2:25">
      <c r="B5162"/>
      <c r="C5162"/>
      <c r="D5162"/>
      <c r="E5162"/>
      <c r="F5162"/>
      <c r="G5162"/>
      <c r="H5162"/>
      <c r="R5162"/>
      <c r="S5162"/>
      <c r="T5162"/>
      <c r="U5162"/>
      <c r="V5162"/>
      <c r="W5162"/>
      <c r="X5162"/>
      <c r="Y5162"/>
    </row>
    <row r="5163" spans="2:25">
      <c r="B5163"/>
      <c r="C5163"/>
      <c r="D5163"/>
      <c r="E5163"/>
      <c r="F5163"/>
      <c r="G5163"/>
      <c r="H5163"/>
      <c r="R5163"/>
      <c r="S5163"/>
      <c r="T5163"/>
      <c r="U5163"/>
      <c r="V5163"/>
      <c r="W5163"/>
      <c r="X5163"/>
      <c r="Y5163"/>
    </row>
    <row r="5164" spans="2:25">
      <c r="B5164"/>
      <c r="C5164"/>
      <c r="D5164"/>
      <c r="E5164"/>
      <c r="F5164"/>
      <c r="G5164"/>
      <c r="H5164"/>
      <c r="R5164"/>
      <c r="S5164"/>
      <c r="T5164"/>
      <c r="U5164"/>
      <c r="V5164"/>
      <c r="W5164"/>
      <c r="X5164"/>
      <c r="Y5164"/>
    </row>
    <row r="5165" spans="2:25">
      <c r="B5165"/>
      <c r="C5165"/>
      <c r="D5165"/>
      <c r="E5165"/>
      <c r="F5165"/>
      <c r="G5165"/>
      <c r="H5165"/>
      <c r="R5165"/>
      <c r="S5165"/>
      <c r="T5165"/>
      <c r="U5165"/>
      <c r="V5165"/>
      <c r="W5165"/>
      <c r="X5165"/>
      <c r="Y5165"/>
    </row>
    <row r="5166" spans="2:25">
      <c r="B5166"/>
      <c r="C5166"/>
      <c r="D5166"/>
      <c r="E5166"/>
      <c r="F5166"/>
      <c r="G5166"/>
      <c r="H5166"/>
      <c r="R5166"/>
      <c r="S5166"/>
      <c r="T5166"/>
      <c r="U5166"/>
      <c r="V5166"/>
      <c r="W5166"/>
      <c r="X5166"/>
      <c r="Y5166"/>
    </row>
    <row r="5167" spans="2:25">
      <c r="B5167"/>
      <c r="C5167"/>
      <c r="D5167"/>
      <c r="E5167"/>
      <c r="F5167"/>
      <c r="G5167"/>
      <c r="H5167"/>
      <c r="R5167"/>
      <c r="S5167"/>
      <c r="T5167"/>
      <c r="U5167"/>
      <c r="V5167"/>
      <c r="W5167"/>
      <c r="X5167"/>
      <c r="Y5167"/>
    </row>
    <row r="5168" spans="2:25">
      <c r="B5168"/>
      <c r="C5168"/>
      <c r="D5168"/>
      <c r="E5168"/>
      <c r="F5168"/>
      <c r="G5168"/>
      <c r="H5168"/>
      <c r="R5168"/>
      <c r="S5168"/>
      <c r="T5168"/>
      <c r="U5168"/>
      <c r="V5168"/>
      <c r="W5168"/>
      <c r="X5168"/>
      <c r="Y5168"/>
    </row>
    <row r="5169" spans="2:25">
      <c r="B5169"/>
      <c r="C5169"/>
      <c r="D5169"/>
      <c r="E5169"/>
      <c r="F5169"/>
      <c r="G5169"/>
      <c r="H5169"/>
      <c r="R5169"/>
      <c r="S5169"/>
      <c r="T5169"/>
      <c r="U5169"/>
      <c r="V5169"/>
      <c r="W5169"/>
      <c r="X5169"/>
      <c r="Y5169"/>
    </row>
    <row r="5170" spans="2:25">
      <c r="B5170"/>
      <c r="C5170"/>
      <c r="D5170"/>
      <c r="E5170"/>
      <c r="F5170"/>
      <c r="G5170"/>
      <c r="H5170"/>
      <c r="R5170"/>
      <c r="S5170"/>
      <c r="T5170"/>
      <c r="U5170"/>
      <c r="V5170"/>
      <c r="W5170"/>
      <c r="X5170"/>
      <c r="Y5170"/>
    </row>
    <row r="5171" spans="2:25">
      <c r="B5171"/>
      <c r="C5171"/>
      <c r="D5171"/>
      <c r="E5171"/>
      <c r="F5171"/>
      <c r="G5171"/>
      <c r="H5171"/>
      <c r="R5171"/>
      <c r="S5171"/>
      <c r="T5171"/>
      <c r="U5171"/>
      <c r="V5171"/>
      <c r="W5171"/>
      <c r="X5171"/>
      <c r="Y5171"/>
    </row>
    <row r="5172" spans="2:25">
      <c r="B5172"/>
      <c r="C5172"/>
      <c r="D5172"/>
      <c r="E5172"/>
      <c r="F5172"/>
      <c r="G5172"/>
      <c r="H5172"/>
      <c r="R5172"/>
      <c r="S5172"/>
      <c r="T5172"/>
      <c r="U5172"/>
      <c r="V5172"/>
      <c r="W5172"/>
      <c r="X5172"/>
      <c r="Y5172"/>
    </row>
    <row r="5173" spans="2:25">
      <c r="B5173"/>
      <c r="C5173"/>
      <c r="D5173"/>
      <c r="E5173"/>
      <c r="F5173"/>
      <c r="G5173"/>
      <c r="H5173"/>
      <c r="R5173"/>
      <c r="S5173"/>
      <c r="T5173"/>
      <c r="U5173"/>
      <c r="V5173"/>
      <c r="W5173"/>
      <c r="X5173"/>
      <c r="Y5173"/>
    </row>
    <row r="5174" spans="2:25">
      <c r="B5174"/>
      <c r="C5174"/>
      <c r="D5174"/>
      <c r="E5174"/>
      <c r="F5174"/>
      <c r="G5174"/>
      <c r="H5174"/>
      <c r="R5174"/>
      <c r="S5174"/>
      <c r="T5174"/>
      <c r="U5174"/>
      <c r="V5174"/>
      <c r="W5174"/>
      <c r="X5174"/>
      <c r="Y5174"/>
    </row>
    <row r="5175" spans="2:25">
      <c r="B5175"/>
      <c r="C5175"/>
      <c r="D5175"/>
      <c r="E5175"/>
      <c r="F5175"/>
      <c r="G5175"/>
      <c r="H5175"/>
      <c r="R5175"/>
      <c r="S5175"/>
      <c r="T5175"/>
      <c r="U5175"/>
      <c r="V5175"/>
      <c r="W5175"/>
      <c r="X5175"/>
      <c r="Y5175"/>
    </row>
    <row r="5176" spans="2:25">
      <c r="B5176"/>
      <c r="C5176"/>
      <c r="D5176"/>
      <c r="E5176"/>
      <c r="F5176"/>
      <c r="G5176"/>
      <c r="H5176"/>
      <c r="R5176"/>
      <c r="S5176"/>
      <c r="T5176"/>
      <c r="U5176"/>
      <c r="V5176"/>
      <c r="W5176"/>
      <c r="X5176"/>
      <c r="Y5176"/>
    </row>
    <row r="5177" spans="2:25">
      <c r="B5177"/>
      <c r="C5177"/>
      <c r="D5177"/>
      <c r="E5177"/>
      <c r="F5177"/>
      <c r="G5177"/>
      <c r="H5177"/>
      <c r="R5177"/>
      <c r="S5177"/>
      <c r="T5177"/>
      <c r="U5177"/>
      <c r="V5177"/>
      <c r="W5177"/>
      <c r="X5177"/>
      <c r="Y5177"/>
    </row>
    <row r="5178" spans="2:25">
      <c r="B5178"/>
      <c r="C5178"/>
      <c r="D5178"/>
      <c r="E5178"/>
      <c r="F5178"/>
      <c r="G5178"/>
      <c r="H5178"/>
      <c r="R5178"/>
      <c r="S5178"/>
      <c r="T5178"/>
      <c r="U5178"/>
      <c r="V5178"/>
      <c r="W5178"/>
      <c r="X5178"/>
      <c r="Y5178"/>
    </row>
    <row r="5179" spans="2:25">
      <c r="B5179"/>
      <c r="C5179"/>
      <c r="D5179"/>
      <c r="E5179"/>
      <c r="F5179"/>
      <c r="G5179"/>
      <c r="H5179"/>
      <c r="R5179"/>
      <c r="S5179"/>
      <c r="T5179"/>
      <c r="U5179"/>
      <c r="V5179"/>
      <c r="W5179"/>
      <c r="X5179"/>
      <c r="Y5179"/>
    </row>
    <row r="5180" spans="2:25">
      <c r="B5180"/>
      <c r="C5180"/>
      <c r="D5180"/>
      <c r="E5180"/>
      <c r="F5180"/>
      <c r="G5180"/>
      <c r="H5180"/>
      <c r="R5180"/>
      <c r="S5180"/>
      <c r="T5180"/>
      <c r="U5180"/>
      <c r="V5180"/>
      <c r="W5180"/>
      <c r="X5180"/>
      <c r="Y5180"/>
    </row>
    <row r="5181" spans="2:25">
      <c r="B5181"/>
      <c r="C5181"/>
      <c r="D5181"/>
      <c r="E5181"/>
      <c r="F5181"/>
      <c r="G5181"/>
      <c r="H5181"/>
      <c r="R5181"/>
      <c r="S5181"/>
      <c r="T5181"/>
      <c r="U5181"/>
      <c r="V5181"/>
      <c r="W5181"/>
      <c r="X5181"/>
      <c r="Y5181"/>
    </row>
    <row r="5182" spans="2:25">
      <c r="B5182"/>
      <c r="C5182"/>
      <c r="D5182"/>
      <c r="E5182"/>
      <c r="F5182"/>
      <c r="G5182"/>
      <c r="H5182"/>
      <c r="R5182"/>
      <c r="S5182"/>
      <c r="T5182"/>
      <c r="U5182"/>
      <c r="V5182"/>
      <c r="W5182"/>
      <c r="X5182"/>
      <c r="Y5182"/>
    </row>
    <row r="5183" spans="2:25">
      <c r="B5183"/>
      <c r="C5183"/>
      <c r="D5183"/>
      <c r="E5183"/>
      <c r="F5183"/>
      <c r="G5183"/>
      <c r="H5183"/>
      <c r="R5183"/>
      <c r="S5183"/>
      <c r="T5183"/>
      <c r="U5183"/>
      <c r="V5183"/>
      <c r="W5183"/>
      <c r="X5183"/>
      <c r="Y5183"/>
    </row>
    <row r="5184" spans="2:25">
      <c r="B5184"/>
      <c r="C5184"/>
      <c r="D5184"/>
      <c r="E5184"/>
      <c r="F5184"/>
      <c r="G5184"/>
      <c r="H5184"/>
      <c r="R5184"/>
      <c r="S5184"/>
      <c r="T5184"/>
      <c r="U5184"/>
      <c r="V5184"/>
      <c r="W5184"/>
      <c r="X5184"/>
      <c r="Y5184"/>
    </row>
    <row r="5185" spans="2:25">
      <c r="B5185"/>
      <c r="C5185"/>
      <c r="D5185"/>
      <c r="E5185"/>
      <c r="F5185"/>
      <c r="G5185"/>
      <c r="H5185"/>
      <c r="R5185"/>
      <c r="S5185"/>
      <c r="T5185"/>
      <c r="U5185"/>
      <c r="V5185"/>
      <c r="W5185"/>
      <c r="X5185"/>
      <c r="Y5185"/>
    </row>
    <row r="5186" spans="2:25">
      <c r="B5186"/>
      <c r="C5186"/>
      <c r="D5186"/>
      <c r="E5186"/>
      <c r="F5186"/>
      <c r="G5186"/>
      <c r="H5186"/>
      <c r="R5186"/>
      <c r="S5186"/>
      <c r="T5186"/>
      <c r="U5186"/>
      <c r="V5186"/>
      <c r="W5186"/>
      <c r="X5186"/>
      <c r="Y5186"/>
    </row>
    <row r="5187" spans="2:25">
      <c r="B5187"/>
      <c r="C5187"/>
      <c r="D5187"/>
      <c r="E5187"/>
      <c r="F5187"/>
      <c r="G5187"/>
      <c r="H5187"/>
      <c r="R5187"/>
      <c r="S5187"/>
      <c r="T5187"/>
      <c r="U5187"/>
      <c r="V5187"/>
      <c r="W5187"/>
      <c r="X5187"/>
      <c r="Y5187"/>
    </row>
    <row r="5188" spans="2:25">
      <c r="B5188"/>
      <c r="C5188"/>
      <c r="D5188"/>
      <c r="E5188"/>
      <c r="F5188"/>
      <c r="G5188"/>
      <c r="H5188"/>
      <c r="R5188"/>
      <c r="S5188"/>
      <c r="T5188"/>
      <c r="U5188"/>
      <c r="V5188"/>
      <c r="W5188"/>
      <c r="X5188"/>
      <c r="Y5188"/>
    </row>
    <row r="5189" spans="2:25">
      <c r="B5189"/>
      <c r="C5189"/>
      <c r="D5189"/>
      <c r="E5189"/>
      <c r="F5189"/>
      <c r="G5189"/>
      <c r="H5189"/>
      <c r="R5189"/>
      <c r="S5189"/>
      <c r="T5189"/>
      <c r="U5189"/>
      <c r="V5189"/>
      <c r="W5189"/>
      <c r="X5189"/>
      <c r="Y5189"/>
    </row>
    <row r="5190" spans="2:25">
      <c r="B5190"/>
      <c r="C5190"/>
      <c r="D5190"/>
      <c r="E5190"/>
      <c r="F5190"/>
      <c r="G5190"/>
      <c r="H5190"/>
      <c r="R5190"/>
      <c r="S5190"/>
      <c r="T5190"/>
      <c r="U5190"/>
      <c r="V5190"/>
      <c r="W5190"/>
      <c r="X5190"/>
      <c r="Y5190"/>
    </row>
    <row r="5191" spans="2:25">
      <c r="B5191"/>
      <c r="C5191"/>
      <c r="D5191"/>
      <c r="E5191"/>
      <c r="F5191"/>
      <c r="G5191"/>
      <c r="H5191"/>
      <c r="R5191"/>
      <c r="S5191"/>
      <c r="T5191"/>
      <c r="U5191"/>
      <c r="V5191"/>
      <c r="W5191"/>
      <c r="X5191"/>
      <c r="Y5191"/>
    </row>
    <row r="5192" spans="2:25">
      <c r="B5192"/>
      <c r="C5192"/>
      <c r="D5192"/>
      <c r="E5192"/>
      <c r="F5192"/>
      <c r="G5192"/>
      <c r="H5192"/>
      <c r="R5192"/>
      <c r="S5192"/>
      <c r="T5192"/>
      <c r="U5192"/>
      <c r="V5192"/>
      <c r="W5192"/>
      <c r="X5192"/>
      <c r="Y5192"/>
    </row>
    <row r="5193" spans="2:25">
      <c r="B5193"/>
      <c r="C5193"/>
      <c r="D5193"/>
      <c r="E5193"/>
      <c r="F5193"/>
      <c r="G5193"/>
      <c r="H5193"/>
      <c r="R5193"/>
      <c r="S5193"/>
      <c r="T5193"/>
      <c r="U5193"/>
      <c r="V5193"/>
      <c r="W5193"/>
      <c r="X5193"/>
      <c r="Y5193"/>
    </row>
    <row r="5194" spans="2:25">
      <c r="B5194"/>
      <c r="C5194"/>
      <c r="D5194"/>
      <c r="E5194"/>
      <c r="F5194"/>
      <c r="G5194"/>
      <c r="H5194"/>
      <c r="R5194"/>
      <c r="S5194"/>
      <c r="T5194"/>
      <c r="U5194"/>
      <c r="V5194"/>
      <c r="W5194"/>
      <c r="X5194"/>
      <c r="Y5194"/>
    </row>
    <row r="5195" spans="2:25">
      <c r="B5195"/>
      <c r="C5195"/>
      <c r="D5195"/>
      <c r="E5195"/>
      <c r="F5195"/>
      <c r="G5195"/>
      <c r="H5195"/>
      <c r="R5195"/>
      <c r="S5195"/>
      <c r="T5195"/>
      <c r="U5195"/>
      <c r="V5195"/>
      <c r="W5195"/>
      <c r="X5195"/>
      <c r="Y5195"/>
    </row>
    <row r="5196" spans="2:25">
      <c r="B5196"/>
      <c r="C5196"/>
      <c r="D5196"/>
      <c r="E5196"/>
      <c r="F5196"/>
      <c r="G5196"/>
      <c r="H5196"/>
      <c r="R5196"/>
      <c r="S5196"/>
      <c r="T5196"/>
      <c r="U5196"/>
      <c r="V5196"/>
      <c r="W5196"/>
      <c r="X5196"/>
      <c r="Y5196"/>
    </row>
    <row r="5197" spans="2:25">
      <c r="B5197"/>
      <c r="C5197"/>
      <c r="D5197"/>
      <c r="E5197"/>
      <c r="F5197"/>
      <c r="G5197"/>
      <c r="H5197"/>
      <c r="R5197"/>
      <c r="S5197"/>
      <c r="T5197"/>
      <c r="U5197"/>
      <c r="V5197"/>
      <c r="W5197"/>
      <c r="X5197"/>
      <c r="Y5197"/>
    </row>
    <row r="5198" spans="2:25">
      <c r="B5198"/>
      <c r="C5198"/>
      <c r="D5198"/>
      <c r="E5198"/>
      <c r="F5198"/>
      <c r="G5198"/>
      <c r="H5198"/>
      <c r="R5198"/>
      <c r="S5198"/>
      <c r="T5198"/>
      <c r="U5198"/>
      <c r="V5198"/>
      <c r="W5198"/>
      <c r="X5198"/>
      <c r="Y5198"/>
    </row>
    <row r="5199" spans="2:25">
      <c r="B5199"/>
      <c r="C5199"/>
      <c r="D5199"/>
      <c r="E5199"/>
      <c r="F5199"/>
      <c r="G5199"/>
      <c r="H5199"/>
      <c r="R5199"/>
      <c r="S5199"/>
      <c r="T5199"/>
      <c r="U5199"/>
      <c r="V5199"/>
      <c r="W5199"/>
      <c r="X5199"/>
      <c r="Y5199"/>
    </row>
    <row r="5200" spans="2:25">
      <c r="B5200"/>
      <c r="C5200"/>
      <c r="D5200"/>
      <c r="E5200"/>
      <c r="F5200"/>
      <c r="G5200"/>
      <c r="H5200"/>
      <c r="R5200"/>
      <c r="S5200"/>
      <c r="T5200"/>
      <c r="U5200"/>
      <c r="V5200"/>
      <c r="W5200"/>
      <c r="X5200"/>
      <c r="Y5200"/>
    </row>
    <row r="5201" spans="2:25">
      <c r="B5201"/>
      <c r="C5201"/>
      <c r="D5201"/>
      <c r="E5201"/>
      <c r="F5201"/>
      <c r="G5201"/>
      <c r="H5201"/>
      <c r="R5201"/>
      <c r="S5201"/>
      <c r="T5201"/>
      <c r="U5201"/>
      <c r="V5201"/>
      <c r="W5201"/>
      <c r="X5201"/>
      <c r="Y5201"/>
    </row>
    <row r="5202" spans="2:25">
      <c r="B5202"/>
      <c r="C5202"/>
      <c r="D5202"/>
      <c r="E5202"/>
      <c r="F5202"/>
      <c r="G5202"/>
      <c r="H5202"/>
      <c r="R5202"/>
      <c r="S5202"/>
      <c r="T5202"/>
      <c r="U5202"/>
      <c r="V5202"/>
      <c r="W5202"/>
      <c r="X5202"/>
      <c r="Y5202"/>
    </row>
    <row r="5203" spans="2:25">
      <c r="B5203"/>
      <c r="C5203"/>
      <c r="D5203"/>
      <c r="E5203"/>
      <c r="F5203"/>
      <c r="G5203"/>
      <c r="H5203"/>
      <c r="R5203"/>
      <c r="S5203"/>
      <c r="T5203"/>
      <c r="U5203"/>
      <c r="V5203"/>
      <c r="W5203"/>
      <c r="X5203"/>
      <c r="Y5203"/>
    </row>
    <row r="5204" spans="2:25">
      <c r="B5204"/>
      <c r="C5204"/>
      <c r="D5204"/>
      <c r="E5204"/>
      <c r="F5204"/>
      <c r="G5204"/>
      <c r="H5204"/>
      <c r="R5204"/>
      <c r="S5204"/>
      <c r="T5204"/>
      <c r="U5204"/>
      <c r="V5204"/>
      <c r="W5204"/>
      <c r="X5204"/>
      <c r="Y5204"/>
    </row>
    <row r="5205" spans="2:25">
      <c r="B5205"/>
      <c r="C5205"/>
      <c r="D5205"/>
      <c r="E5205"/>
      <c r="F5205"/>
      <c r="G5205"/>
      <c r="H5205"/>
      <c r="R5205"/>
      <c r="S5205"/>
      <c r="T5205"/>
      <c r="U5205"/>
      <c r="V5205"/>
      <c r="W5205"/>
      <c r="X5205"/>
      <c r="Y5205"/>
    </row>
    <row r="5206" spans="2:25">
      <c r="B5206"/>
      <c r="C5206"/>
      <c r="D5206"/>
      <c r="E5206"/>
      <c r="F5206"/>
      <c r="G5206"/>
      <c r="H5206"/>
      <c r="R5206"/>
      <c r="S5206"/>
      <c r="T5206"/>
      <c r="U5206"/>
      <c r="V5206"/>
      <c r="W5206"/>
      <c r="X5206"/>
      <c r="Y5206"/>
    </row>
    <row r="5207" spans="2:25">
      <c r="B5207"/>
      <c r="C5207"/>
      <c r="D5207"/>
      <c r="E5207"/>
      <c r="F5207"/>
      <c r="G5207"/>
      <c r="H5207"/>
      <c r="R5207"/>
      <c r="S5207"/>
      <c r="T5207"/>
      <c r="U5207"/>
      <c r="V5207"/>
      <c r="W5207"/>
      <c r="X5207"/>
      <c r="Y5207"/>
    </row>
    <row r="5208" spans="2:25">
      <c r="B5208"/>
      <c r="C5208"/>
      <c r="D5208"/>
      <c r="E5208"/>
      <c r="F5208"/>
      <c r="G5208"/>
      <c r="H5208"/>
      <c r="R5208"/>
      <c r="S5208"/>
      <c r="T5208"/>
      <c r="U5208"/>
      <c r="V5208"/>
      <c r="W5208"/>
      <c r="X5208"/>
      <c r="Y5208"/>
    </row>
    <row r="5209" spans="2:25">
      <c r="B5209"/>
      <c r="C5209"/>
      <c r="D5209"/>
      <c r="E5209"/>
      <c r="F5209"/>
      <c r="G5209"/>
      <c r="H5209"/>
      <c r="R5209"/>
      <c r="S5209"/>
      <c r="T5209"/>
      <c r="U5209"/>
      <c r="V5209"/>
      <c r="W5209"/>
      <c r="X5209"/>
      <c r="Y5209"/>
    </row>
    <row r="5210" spans="2:25">
      <c r="B5210"/>
      <c r="C5210"/>
      <c r="D5210"/>
      <c r="E5210"/>
      <c r="F5210"/>
      <c r="G5210"/>
      <c r="H5210"/>
      <c r="R5210"/>
      <c r="S5210"/>
      <c r="T5210"/>
      <c r="U5210"/>
      <c r="V5210"/>
      <c r="W5210"/>
      <c r="X5210"/>
      <c r="Y5210"/>
    </row>
    <row r="5211" spans="2:25">
      <c r="B5211"/>
      <c r="C5211"/>
      <c r="D5211"/>
      <c r="E5211"/>
      <c r="F5211"/>
      <c r="G5211"/>
      <c r="H5211"/>
      <c r="R5211"/>
      <c r="S5211"/>
      <c r="T5211"/>
      <c r="U5211"/>
      <c r="V5211"/>
      <c r="W5211"/>
      <c r="X5211"/>
      <c r="Y5211"/>
    </row>
    <row r="5212" spans="2:25">
      <c r="B5212"/>
      <c r="C5212"/>
      <c r="D5212"/>
      <c r="E5212"/>
      <c r="F5212"/>
      <c r="G5212"/>
      <c r="H5212"/>
      <c r="R5212"/>
      <c r="S5212"/>
      <c r="T5212"/>
      <c r="U5212"/>
      <c r="V5212"/>
      <c r="W5212"/>
      <c r="X5212"/>
      <c r="Y5212"/>
    </row>
    <row r="5213" spans="2:25">
      <c r="B5213"/>
      <c r="C5213"/>
      <c r="D5213"/>
      <c r="E5213"/>
      <c r="F5213"/>
      <c r="G5213"/>
      <c r="H5213"/>
      <c r="R5213"/>
      <c r="S5213"/>
      <c r="T5213"/>
      <c r="U5213"/>
      <c r="V5213"/>
      <c r="W5213"/>
      <c r="X5213"/>
      <c r="Y5213"/>
    </row>
    <row r="5214" spans="2:25">
      <c r="B5214"/>
      <c r="C5214"/>
      <c r="D5214"/>
      <c r="E5214"/>
      <c r="F5214"/>
      <c r="G5214"/>
      <c r="H5214"/>
      <c r="R5214"/>
      <c r="S5214"/>
      <c r="T5214"/>
      <c r="U5214"/>
      <c r="V5214"/>
      <c r="W5214"/>
      <c r="X5214"/>
      <c r="Y5214"/>
    </row>
    <row r="5215" spans="2:25">
      <c r="B5215"/>
      <c r="C5215"/>
      <c r="D5215"/>
      <c r="E5215"/>
      <c r="F5215"/>
      <c r="G5215"/>
      <c r="H5215"/>
      <c r="R5215"/>
      <c r="S5215"/>
      <c r="T5215"/>
      <c r="U5215"/>
      <c r="V5215"/>
      <c r="W5215"/>
      <c r="X5215"/>
      <c r="Y5215"/>
    </row>
    <row r="5216" spans="2:25">
      <c r="B5216"/>
      <c r="C5216"/>
      <c r="D5216"/>
      <c r="E5216"/>
      <c r="F5216"/>
      <c r="G5216"/>
      <c r="H5216"/>
      <c r="R5216"/>
      <c r="S5216"/>
      <c r="T5216"/>
      <c r="U5216"/>
      <c r="V5216"/>
      <c r="W5216"/>
      <c r="X5216"/>
      <c r="Y5216"/>
    </row>
    <row r="5217" spans="2:25">
      <c r="B5217"/>
      <c r="C5217"/>
      <c r="D5217"/>
      <c r="E5217"/>
      <c r="F5217"/>
      <c r="G5217"/>
      <c r="H5217"/>
      <c r="R5217"/>
      <c r="S5217"/>
      <c r="T5217"/>
      <c r="U5217"/>
      <c r="V5217"/>
      <c r="W5217"/>
      <c r="X5217"/>
      <c r="Y5217"/>
    </row>
    <row r="5218" spans="2:25">
      <c r="B5218"/>
      <c r="C5218"/>
      <c r="D5218"/>
      <c r="E5218"/>
      <c r="F5218"/>
      <c r="G5218"/>
      <c r="H5218"/>
      <c r="R5218"/>
      <c r="S5218"/>
      <c r="T5218"/>
      <c r="U5218"/>
      <c r="V5218"/>
      <c r="W5218"/>
      <c r="X5218"/>
      <c r="Y5218"/>
    </row>
    <row r="5219" spans="2:25">
      <c r="B5219"/>
      <c r="C5219"/>
      <c r="D5219"/>
      <c r="E5219"/>
      <c r="F5219"/>
      <c r="G5219"/>
      <c r="H5219"/>
      <c r="R5219"/>
      <c r="S5219"/>
      <c r="T5219"/>
      <c r="U5219"/>
      <c r="V5219"/>
      <c r="W5219"/>
      <c r="X5219"/>
      <c r="Y5219"/>
    </row>
    <row r="5220" spans="2:25">
      <c r="B5220"/>
      <c r="C5220"/>
      <c r="D5220"/>
      <c r="E5220"/>
      <c r="F5220"/>
      <c r="G5220"/>
      <c r="H5220"/>
      <c r="R5220"/>
      <c r="S5220"/>
      <c r="T5220"/>
      <c r="U5220"/>
      <c r="V5220"/>
      <c r="W5220"/>
      <c r="X5220"/>
      <c r="Y5220"/>
    </row>
    <row r="5221" spans="2:25">
      <c r="B5221"/>
      <c r="C5221"/>
      <c r="D5221"/>
      <c r="E5221"/>
      <c r="F5221"/>
      <c r="G5221"/>
      <c r="H5221"/>
      <c r="R5221"/>
      <c r="S5221"/>
      <c r="T5221"/>
      <c r="U5221"/>
      <c r="V5221"/>
      <c r="W5221"/>
      <c r="X5221"/>
      <c r="Y5221"/>
    </row>
    <row r="5222" spans="2:25">
      <c r="B5222"/>
      <c r="C5222"/>
      <c r="D5222"/>
      <c r="E5222"/>
      <c r="F5222"/>
      <c r="G5222"/>
      <c r="H5222"/>
      <c r="R5222"/>
      <c r="S5222"/>
      <c r="T5222"/>
      <c r="U5222"/>
      <c r="V5222"/>
      <c r="W5222"/>
      <c r="X5222"/>
      <c r="Y5222"/>
    </row>
    <row r="5223" spans="2:25">
      <c r="B5223"/>
      <c r="C5223"/>
      <c r="D5223"/>
      <c r="E5223"/>
      <c r="F5223"/>
      <c r="G5223"/>
      <c r="H5223"/>
      <c r="R5223"/>
      <c r="S5223"/>
      <c r="T5223"/>
      <c r="U5223"/>
      <c r="V5223"/>
      <c r="W5223"/>
      <c r="X5223"/>
      <c r="Y5223"/>
    </row>
    <row r="5224" spans="2:25">
      <c r="B5224"/>
      <c r="C5224"/>
      <c r="D5224"/>
      <c r="E5224"/>
      <c r="F5224"/>
      <c r="G5224"/>
      <c r="H5224"/>
      <c r="R5224"/>
      <c r="S5224"/>
      <c r="T5224"/>
      <c r="U5224"/>
      <c r="V5224"/>
      <c r="W5224"/>
      <c r="X5224"/>
      <c r="Y5224"/>
    </row>
    <row r="5225" spans="2:25">
      <c r="B5225"/>
      <c r="C5225"/>
      <c r="D5225"/>
      <c r="E5225"/>
      <c r="F5225"/>
      <c r="G5225"/>
      <c r="H5225"/>
      <c r="R5225"/>
      <c r="S5225"/>
      <c r="T5225"/>
      <c r="U5225"/>
      <c r="V5225"/>
      <c r="W5225"/>
      <c r="X5225"/>
      <c r="Y5225"/>
    </row>
    <row r="5226" spans="2:25">
      <c r="B5226"/>
      <c r="C5226"/>
      <c r="D5226"/>
      <c r="E5226"/>
      <c r="F5226"/>
      <c r="G5226"/>
      <c r="H5226"/>
      <c r="R5226"/>
      <c r="S5226"/>
      <c r="T5226"/>
      <c r="U5226"/>
      <c r="V5226"/>
      <c r="W5226"/>
      <c r="X5226"/>
      <c r="Y5226"/>
    </row>
    <row r="5227" spans="2:25">
      <c r="B5227"/>
      <c r="C5227"/>
      <c r="D5227"/>
      <c r="E5227"/>
      <c r="F5227"/>
      <c r="G5227"/>
      <c r="H5227"/>
      <c r="R5227"/>
      <c r="S5227"/>
      <c r="T5227"/>
      <c r="U5227"/>
      <c r="V5227"/>
      <c r="W5227"/>
      <c r="X5227"/>
      <c r="Y5227"/>
    </row>
    <row r="5228" spans="2:25">
      <c r="B5228"/>
      <c r="C5228"/>
      <c r="D5228"/>
      <c r="E5228"/>
      <c r="F5228"/>
      <c r="G5228"/>
      <c r="H5228"/>
      <c r="R5228"/>
      <c r="S5228"/>
      <c r="T5228"/>
      <c r="U5228"/>
      <c r="V5228"/>
      <c r="W5228"/>
      <c r="X5228"/>
      <c r="Y5228"/>
    </row>
    <row r="5229" spans="2:25">
      <c r="B5229"/>
      <c r="C5229"/>
      <c r="D5229"/>
      <c r="E5229"/>
      <c r="F5229"/>
      <c r="G5229"/>
      <c r="H5229"/>
      <c r="R5229"/>
      <c r="S5229"/>
      <c r="T5229"/>
      <c r="U5229"/>
      <c r="V5229"/>
      <c r="W5229"/>
      <c r="X5229"/>
      <c r="Y5229"/>
    </row>
    <row r="5230" spans="2:25">
      <c r="B5230"/>
      <c r="C5230"/>
      <c r="D5230"/>
      <c r="E5230"/>
      <c r="F5230"/>
      <c r="G5230"/>
      <c r="H5230"/>
      <c r="R5230"/>
      <c r="S5230"/>
      <c r="T5230"/>
      <c r="U5230"/>
      <c r="V5230"/>
      <c r="W5230"/>
      <c r="X5230"/>
      <c r="Y5230"/>
    </row>
    <row r="5231" spans="2:25">
      <c r="B5231"/>
      <c r="C5231"/>
      <c r="D5231"/>
      <c r="E5231"/>
      <c r="F5231"/>
      <c r="G5231"/>
      <c r="H5231"/>
      <c r="R5231"/>
      <c r="S5231"/>
      <c r="T5231"/>
      <c r="U5231"/>
      <c r="V5231"/>
      <c r="W5231"/>
      <c r="X5231"/>
      <c r="Y5231"/>
    </row>
    <row r="5232" spans="2:25">
      <c r="B5232"/>
      <c r="C5232"/>
      <c r="D5232"/>
      <c r="E5232"/>
      <c r="F5232"/>
      <c r="G5232"/>
      <c r="H5232"/>
      <c r="R5232"/>
      <c r="S5232"/>
      <c r="T5232"/>
      <c r="U5232"/>
      <c r="V5232"/>
      <c r="W5232"/>
      <c r="X5232"/>
      <c r="Y5232"/>
    </row>
    <row r="5233" spans="2:25">
      <c r="B5233"/>
      <c r="C5233"/>
      <c r="D5233"/>
      <c r="E5233"/>
      <c r="F5233"/>
      <c r="G5233"/>
      <c r="H5233"/>
      <c r="R5233"/>
      <c r="S5233"/>
      <c r="T5233"/>
      <c r="U5233"/>
      <c r="V5233"/>
      <c r="W5233"/>
      <c r="X5233"/>
      <c r="Y5233"/>
    </row>
    <row r="5234" spans="2:25">
      <c r="B5234"/>
      <c r="C5234"/>
      <c r="D5234"/>
      <c r="E5234"/>
      <c r="F5234"/>
      <c r="G5234"/>
      <c r="H5234"/>
      <c r="R5234"/>
      <c r="S5234"/>
      <c r="T5234"/>
      <c r="U5234"/>
      <c r="V5234"/>
      <c r="W5234"/>
      <c r="X5234"/>
      <c r="Y5234"/>
    </row>
    <row r="5235" spans="2:25">
      <c r="B5235"/>
      <c r="C5235"/>
      <c r="D5235"/>
      <c r="E5235"/>
      <c r="F5235"/>
      <c r="G5235"/>
      <c r="H5235"/>
      <c r="R5235"/>
      <c r="S5235"/>
      <c r="T5235"/>
      <c r="U5235"/>
      <c r="V5235"/>
      <c r="W5235"/>
      <c r="X5235"/>
      <c r="Y5235"/>
    </row>
    <row r="5236" spans="2:25">
      <c r="B5236"/>
      <c r="C5236"/>
      <c r="D5236"/>
      <c r="E5236"/>
      <c r="F5236"/>
      <c r="G5236"/>
      <c r="H5236"/>
      <c r="R5236"/>
      <c r="S5236"/>
      <c r="T5236"/>
      <c r="U5236"/>
      <c r="V5236"/>
      <c r="W5236"/>
      <c r="X5236"/>
      <c r="Y5236"/>
    </row>
    <row r="5237" spans="2:25">
      <c r="B5237"/>
      <c r="C5237"/>
      <c r="D5237"/>
      <c r="E5237"/>
      <c r="F5237"/>
      <c r="G5237"/>
      <c r="H5237"/>
      <c r="R5237"/>
      <c r="S5237"/>
      <c r="T5237"/>
      <c r="U5237"/>
      <c r="V5237"/>
      <c r="W5237"/>
      <c r="X5237"/>
      <c r="Y5237"/>
    </row>
    <row r="5238" spans="2:25">
      <c r="B5238"/>
      <c r="C5238"/>
      <c r="D5238"/>
      <c r="E5238"/>
      <c r="F5238"/>
      <c r="G5238"/>
      <c r="H5238"/>
      <c r="R5238"/>
      <c r="S5238"/>
      <c r="T5238"/>
      <c r="U5238"/>
      <c r="V5238"/>
      <c r="W5238"/>
      <c r="X5238"/>
      <c r="Y5238"/>
    </row>
    <row r="5239" spans="2:25">
      <c r="B5239"/>
      <c r="C5239"/>
      <c r="D5239"/>
      <c r="E5239"/>
      <c r="F5239"/>
      <c r="G5239"/>
      <c r="H5239"/>
      <c r="R5239"/>
      <c r="S5239"/>
      <c r="T5239"/>
      <c r="U5239"/>
      <c r="V5239"/>
      <c r="W5239"/>
      <c r="X5239"/>
      <c r="Y5239"/>
    </row>
    <row r="5240" spans="2:25">
      <c r="B5240"/>
      <c r="C5240"/>
      <c r="D5240"/>
      <c r="E5240"/>
      <c r="F5240"/>
      <c r="G5240"/>
      <c r="H5240"/>
      <c r="R5240"/>
      <c r="S5240"/>
      <c r="T5240"/>
      <c r="U5240"/>
      <c r="V5240"/>
      <c r="W5240"/>
      <c r="X5240"/>
      <c r="Y5240"/>
    </row>
    <row r="5241" spans="2:25">
      <c r="B5241"/>
      <c r="C5241"/>
      <c r="D5241"/>
      <c r="E5241"/>
      <c r="F5241"/>
      <c r="G5241"/>
      <c r="H5241"/>
      <c r="R5241"/>
      <c r="S5241"/>
      <c r="T5241"/>
      <c r="U5241"/>
      <c r="V5241"/>
      <c r="W5241"/>
      <c r="X5241"/>
      <c r="Y5241"/>
    </row>
    <row r="5242" spans="2:25">
      <c r="B5242"/>
      <c r="C5242"/>
      <c r="D5242"/>
      <c r="E5242"/>
      <c r="F5242"/>
      <c r="G5242"/>
      <c r="H5242"/>
      <c r="R5242"/>
      <c r="S5242"/>
      <c r="T5242"/>
      <c r="U5242"/>
      <c r="V5242"/>
      <c r="W5242"/>
      <c r="X5242"/>
      <c r="Y5242"/>
    </row>
    <row r="5243" spans="2:25">
      <c r="B5243"/>
      <c r="C5243"/>
      <c r="D5243"/>
      <c r="E5243"/>
      <c r="F5243"/>
      <c r="G5243"/>
      <c r="H5243"/>
      <c r="R5243"/>
      <c r="S5243"/>
      <c r="T5243"/>
      <c r="U5243"/>
      <c r="V5243"/>
      <c r="W5243"/>
      <c r="X5243"/>
      <c r="Y5243"/>
    </row>
    <row r="5244" spans="2:25">
      <c r="B5244"/>
      <c r="C5244"/>
      <c r="D5244"/>
      <c r="E5244"/>
      <c r="F5244"/>
      <c r="G5244"/>
      <c r="H5244"/>
      <c r="R5244"/>
      <c r="S5244"/>
      <c r="T5244"/>
      <c r="U5244"/>
      <c r="V5244"/>
      <c r="W5244"/>
      <c r="X5244"/>
      <c r="Y5244"/>
    </row>
    <row r="5245" spans="2:25">
      <c r="B5245"/>
      <c r="C5245"/>
      <c r="D5245"/>
      <c r="E5245"/>
      <c r="F5245"/>
      <c r="G5245"/>
      <c r="H5245"/>
      <c r="R5245"/>
      <c r="S5245"/>
      <c r="T5245"/>
      <c r="U5245"/>
      <c r="V5245"/>
      <c r="W5245"/>
      <c r="X5245"/>
      <c r="Y5245"/>
    </row>
    <row r="5246" spans="2:25">
      <c r="B5246"/>
      <c r="C5246"/>
      <c r="D5246"/>
      <c r="E5246"/>
      <c r="F5246"/>
      <c r="G5246"/>
      <c r="H5246"/>
      <c r="R5246"/>
      <c r="S5246"/>
      <c r="T5246"/>
      <c r="U5246"/>
      <c r="V5246"/>
      <c r="W5246"/>
      <c r="X5246"/>
      <c r="Y5246"/>
    </row>
    <row r="5247" spans="2:25">
      <c r="B5247"/>
      <c r="C5247"/>
      <c r="D5247"/>
      <c r="E5247"/>
      <c r="F5247"/>
      <c r="G5247"/>
      <c r="H5247"/>
      <c r="R5247"/>
      <c r="S5247"/>
      <c r="T5247"/>
      <c r="U5247"/>
      <c r="V5247"/>
      <c r="W5247"/>
      <c r="X5247"/>
      <c r="Y5247"/>
    </row>
    <row r="5248" spans="2:25">
      <c r="B5248"/>
      <c r="C5248"/>
      <c r="D5248"/>
      <c r="E5248"/>
      <c r="F5248"/>
      <c r="G5248"/>
      <c r="H5248"/>
      <c r="R5248"/>
      <c r="S5248"/>
      <c r="T5248"/>
      <c r="U5248"/>
      <c r="V5248"/>
      <c r="W5248"/>
      <c r="X5248"/>
      <c r="Y5248"/>
    </row>
    <row r="5249" spans="2:25">
      <c r="B5249"/>
      <c r="C5249"/>
      <c r="D5249"/>
      <c r="E5249"/>
      <c r="F5249"/>
      <c r="G5249"/>
      <c r="H5249"/>
      <c r="R5249"/>
      <c r="S5249"/>
      <c r="T5249"/>
      <c r="U5249"/>
      <c r="V5249"/>
      <c r="W5249"/>
      <c r="X5249"/>
      <c r="Y5249"/>
    </row>
    <row r="5250" spans="2:25">
      <c r="B5250"/>
      <c r="C5250"/>
      <c r="D5250"/>
      <c r="E5250"/>
      <c r="F5250"/>
      <c r="G5250"/>
      <c r="H5250"/>
      <c r="R5250"/>
      <c r="S5250"/>
      <c r="T5250"/>
      <c r="U5250"/>
      <c r="V5250"/>
      <c r="W5250"/>
      <c r="X5250"/>
      <c r="Y5250"/>
    </row>
    <row r="5251" spans="2:25">
      <c r="B5251"/>
      <c r="C5251"/>
      <c r="D5251"/>
      <c r="E5251"/>
      <c r="F5251"/>
      <c r="G5251"/>
      <c r="H5251"/>
      <c r="R5251"/>
      <c r="S5251"/>
      <c r="T5251"/>
      <c r="U5251"/>
      <c r="V5251"/>
      <c r="W5251"/>
      <c r="X5251"/>
      <c r="Y5251"/>
    </row>
    <row r="5252" spans="2:25">
      <c r="B5252"/>
      <c r="C5252"/>
      <c r="D5252"/>
      <c r="E5252"/>
      <c r="F5252"/>
      <c r="G5252"/>
      <c r="H5252"/>
      <c r="R5252"/>
      <c r="S5252"/>
      <c r="T5252"/>
      <c r="U5252"/>
      <c r="V5252"/>
      <c r="W5252"/>
      <c r="X5252"/>
      <c r="Y5252"/>
    </row>
    <row r="5253" spans="2:25">
      <c r="B5253"/>
      <c r="C5253"/>
      <c r="D5253"/>
      <c r="E5253"/>
      <c r="F5253"/>
      <c r="G5253"/>
      <c r="H5253"/>
      <c r="R5253"/>
      <c r="S5253"/>
      <c r="T5253"/>
      <c r="U5253"/>
      <c r="V5253"/>
      <c r="W5253"/>
      <c r="X5253"/>
      <c r="Y5253"/>
    </row>
    <row r="5254" spans="2:25">
      <c r="B5254"/>
      <c r="C5254"/>
      <c r="D5254"/>
      <c r="E5254"/>
      <c r="F5254"/>
      <c r="G5254"/>
      <c r="H5254"/>
      <c r="R5254"/>
      <c r="S5254"/>
      <c r="T5254"/>
      <c r="U5254"/>
      <c r="V5254"/>
      <c r="W5254"/>
      <c r="X5254"/>
      <c r="Y5254"/>
    </row>
    <row r="5255" spans="2:25">
      <c r="B5255"/>
      <c r="C5255"/>
      <c r="D5255"/>
      <c r="E5255"/>
      <c r="F5255"/>
      <c r="G5255"/>
      <c r="H5255"/>
      <c r="R5255"/>
      <c r="S5255"/>
      <c r="T5255"/>
      <c r="U5255"/>
      <c r="V5255"/>
      <c r="W5255"/>
      <c r="X5255"/>
      <c r="Y5255"/>
    </row>
    <row r="5256" spans="2:25">
      <c r="B5256"/>
      <c r="C5256"/>
      <c r="D5256"/>
      <c r="E5256"/>
      <c r="F5256"/>
      <c r="G5256"/>
      <c r="H5256"/>
      <c r="R5256"/>
      <c r="S5256"/>
      <c r="T5256"/>
      <c r="U5256"/>
      <c r="V5256"/>
      <c r="W5256"/>
      <c r="X5256"/>
      <c r="Y5256"/>
    </row>
    <row r="5257" spans="2:25">
      <c r="B5257"/>
      <c r="C5257"/>
      <c r="D5257"/>
      <c r="E5257"/>
      <c r="F5257"/>
      <c r="G5257"/>
      <c r="H5257"/>
      <c r="R5257"/>
      <c r="S5257"/>
      <c r="T5257"/>
      <c r="U5257"/>
      <c r="V5257"/>
      <c r="W5257"/>
      <c r="X5257"/>
      <c r="Y5257"/>
    </row>
    <row r="5258" spans="2:25">
      <c r="B5258"/>
      <c r="C5258"/>
      <c r="D5258"/>
      <c r="E5258"/>
      <c r="F5258"/>
      <c r="G5258"/>
      <c r="H5258"/>
      <c r="R5258"/>
      <c r="S5258"/>
      <c r="T5258"/>
      <c r="U5258"/>
      <c r="V5258"/>
      <c r="W5258"/>
      <c r="X5258"/>
      <c r="Y5258"/>
    </row>
    <row r="5259" spans="2:25">
      <c r="B5259"/>
      <c r="C5259"/>
      <c r="D5259"/>
      <c r="E5259"/>
      <c r="F5259"/>
      <c r="G5259"/>
      <c r="H5259"/>
      <c r="R5259"/>
      <c r="S5259"/>
      <c r="T5259"/>
      <c r="U5259"/>
      <c r="V5259"/>
      <c r="W5259"/>
      <c r="X5259"/>
      <c r="Y5259"/>
    </row>
    <row r="5260" spans="2:25">
      <c r="B5260"/>
      <c r="C5260"/>
      <c r="D5260"/>
      <c r="E5260"/>
      <c r="F5260"/>
      <c r="G5260"/>
      <c r="H5260"/>
      <c r="R5260"/>
      <c r="S5260"/>
      <c r="T5260"/>
      <c r="U5260"/>
      <c r="V5260"/>
      <c r="W5260"/>
      <c r="X5260"/>
      <c r="Y5260"/>
    </row>
    <row r="5261" spans="2:25">
      <c r="B5261"/>
      <c r="C5261"/>
      <c r="D5261"/>
      <c r="E5261"/>
      <c r="F5261"/>
      <c r="G5261"/>
      <c r="H5261"/>
      <c r="R5261"/>
      <c r="S5261"/>
      <c r="T5261"/>
      <c r="U5261"/>
      <c r="V5261"/>
      <c r="W5261"/>
      <c r="X5261"/>
      <c r="Y5261"/>
    </row>
    <row r="5262" spans="2:25">
      <c r="B5262"/>
      <c r="C5262"/>
      <c r="D5262"/>
      <c r="E5262"/>
      <c r="F5262"/>
      <c r="G5262"/>
      <c r="H5262"/>
      <c r="R5262"/>
      <c r="S5262"/>
      <c r="T5262"/>
      <c r="U5262"/>
      <c r="V5262"/>
      <c r="W5262"/>
      <c r="X5262"/>
      <c r="Y5262"/>
    </row>
    <row r="5263" spans="2:25">
      <c r="B5263"/>
      <c r="C5263"/>
      <c r="D5263"/>
      <c r="E5263"/>
      <c r="F5263"/>
      <c r="G5263"/>
      <c r="H5263"/>
      <c r="R5263"/>
      <c r="S5263"/>
      <c r="T5263"/>
      <c r="U5263"/>
      <c r="V5263"/>
      <c r="W5263"/>
      <c r="X5263"/>
      <c r="Y5263"/>
    </row>
    <row r="5264" spans="2:25">
      <c r="B5264"/>
      <c r="C5264"/>
      <c r="D5264"/>
      <c r="E5264"/>
      <c r="F5264"/>
      <c r="G5264"/>
      <c r="H5264"/>
      <c r="R5264"/>
      <c r="S5264"/>
      <c r="T5264"/>
      <c r="U5264"/>
      <c r="V5264"/>
      <c r="W5264"/>
      <c r="X5264"/>
      <c r="Y5264"/>
    </row>
    <row r="5265" spans="2:25">
      <c r="B5265"/>
      <c r="C5265"/>
      <c r="D5265"/>
      <c r="E5265"/>
      <c r="F5265"/>
      <c r="G5265"/>
      <c r="H5265"/>
      <c r="R5265"/>
      <c r="S5265"/>
      <c r="T5265"/>
      <c r="U5265"/>
      <c r="V5265"/>
      <c r="W5265"/>
      <c r="X5265"/>
      <c r="Y5265"/>
    </row>
    <row r="5266" spans="2:25">
      <c r="B5266"/>
      <c r="C5266"/>
      <c r="D5266"/>
      <c r="E5266"/>
      <c r="F5266"/>
      <c r="G5266"/>
      <c r="H5266"/>
      <c r="R5266"/>
      <c r="S5266"/>
      <c r="T5266"/>
      <c r="U5266"/>
      <c r="V5266"/>
      <c r="W5266"/>
      <c r="X5266"/>
      <c r="Y5266"/>
    </row>
    <row r="5267" spans="2:25">
      <c r="B5267"/>
      <c r="C5267"/>
      <c r="D5267"/>
      <c r="E5267"/>
      <c r="F5267"/>
      <c r="G5267"/>
      <c r="H5267"/>
      <c r="R5267"/>
      <c r="S5267"/>
      <c r="T5267"/>
      <c r="U5267"/>
      <c r="V5267"/>
      <c r="W5267"/>
      <c r="X5267"/>
      <c r="Y5267"/>
    </row>
    <row r="5268" spans="2:25">
      <c r="B5268"/>
      <c r="C5268"/>
      <c r="D5268"/>
      <c r="E5268"/>
      <c r="F5268"/>
      <c r="G5268"/>
      <c r="H5268"/>
      <c r="R5268"/>
      <c r="S5268"/>
      <c r="T5268"/>
      <c r="U5268"/>
      <c r="V5268"/>
      <c r="W5268"/>
      <c r="X5268"/>
      <c r="Y5268"/>
    </row>
    <row r="5269" spans="2:25">
      <c r="B5269"/>
      <c r="C5269"/>
      <c r="D5269"/>
      <c r="E5269"/>
      <c r="F5269"/>
      <c r="G5269"/>
      <c r="H5269"/>
      <c r="R5269"/>
      <c r="S5269"/>
      <c r="T5269"/>
      <c r="U5269"/>
      <c r="V5269"/>
      <c r="W5269"/>
      <c r="X5269"/>
      <c r="Y5269"/>
    </row>
    <row r="5270" spans="2:25">
      <c r="B5270"/>
      <c r="C5270"/>
      <c r="D5270"/>
      <c r="E5270"/>
      <c r="F5270"/>
      <c r="G5270"/>
      <c r="H5270"/>
      <c r="R5270"/>
      <c r="S5270"/>
      <c r="T5270"/>
      <c r="U5270"/>
      <c r="V5270"/>
      <c r="W5270"/>
      <c r="X5270"/>
      <c r="Y5270"/>
    </row>
    <row r="5271" spans="2:25">
      <c r="B5271"/>
      <c r="C5271"/>
      <c r="D5271"/>
      <c r="E5271"/>
      <c r="F5271"/>
      <c r="G5271"/>
      <c r="H5271"/>
      <c r="R5271"/>
      <c r="S5271"/>
      <c r="T5271"/>
      <c r="U5271"/>
      <c r="V5271"/>
      <c r="W5271"/>
      <c r="X5271"/>
      <c r="Y5271"/>
    </row>
    <row r="5272" spans="2:25">
      <c r="B5272"/>
      <c r="C5272"/>
      <c r="D5272"/>
      <c r="E5272"/>
      <c r="F5272"/>
      <c r="G5272"/>
      <c r="H5272"/>
      <c r="R5272"/>
      <c r="S5272"/>
      <c r="T5272"/>
      <c r="U5272"/>
      <c r="V5272"/>
      <c r="W5272"/>
      <c r="X5272"/>
      <c r="Y5272"/>
    </row>
    <row r="5273" spans="2:25">
      <c r="B5273"/>
      <c r="C5273"/>
      <c r="D5273"/>
      <c r="E5273"/>
      <c r="F5273"/>
      <c r="G5273"/>
      <c r="H5273"/>
      <c r="R5273"/>
      <c r="S5273"/>
      <c r="T5273"/>
      <c r="U5273"/>
      <c r="V5273"/>
      <c r="W5273"/>
      <c r="X5273"/>
      <c r="Y5273"/>
    </row>
    <row r="5274" spans="2:25">
      <c r="B5274"/>
      <c r="C5274"/>
      <c r="D5274"/>
      <c r="E5274"/>
      <c r="F5274"/>
      <c r="G5274"/>
      <c r="H5274"/>
      <c r="R5274"/>
      <c r="S5274"/>
      <c r="T5274"/>
      <c r="U5274"/>
      <c r="V5274"/>
      <c r="W5274"/>
      <c r="X5274"/>
      <c r="Y5274"/>
    </row>
    <row r="5275" spans="2:25">
      <c r="B5275"/>
      <c r="C5275"/>
      <c r="D5275"/>
      <c r="E5275"/>
      <c r="F5275"/>
      <c r="G5275"/>
      <c r="H5275"/>
      <c r="R5275"/>
      <c r="S5275"/>
      <c r="T5275"/>
      <c r="U5275"/>
      <c r="V5275"/>
      <c r="W5275"/>
      <c r="X5275"/>
      <c r="Y5275"/>
    </row>
    <row r="5276" spans="2:25">
      <c r="B5276"/>
      <c r="C5276"/>
      <c r="D5276"/>
      <c r="E5276"/>
      <c r="F5276"/>
      <c r="G5276"/>
      <c r="H5276"/>
      <c r="R5276"/>
      <c r="S5276"/>
      <c r="T5276"/>
      <c r="U5276"/>
      <c r="V5276"/>
      <c r="W5276"/>
      <c r="X5276"/>
      <c r="Y5276"/>
    </row>
    <row r="5277" spans="2:25">
      <c r="B5277"/>
      <c r="C5277"/>
      <c r="D5277"/>
      <c r="E5277"/>
      <c r="F5277"/>
      <c r="G5277"/>
      <c r="H5277"/>
      <c r="R5277"/>
      <c r="S5277"/>
      <c r="T5277"/>
      <c r="U5277"/>
      <c r="V5277"/>
      <c r="W5277"/>
      <c r="X5277"/>
      <c r="Y5277"/>
    </row>
    <row r="5278" spans="2:25">
      <c r="B5278"/>
      <c r="C5278"/>
      <c r="D5278"/>
      <c r="E5278"/>
      <c r="F5278"/>
      <c r="G5278"/>
      <c r="H5278"/>
      <c r="R5278"/>
      <c r="S5278"/>
      <c r="T5278"/>
      <c r="U5278"/>
      <c r="V5278"/>
      <c r="W5278"/>
      <c r="X5278"/>
      <c r="Y5278"/>
    </row>
    <row r="5279" spans="2:25">
      <c r="B5279"/>
      <c r="C5279"/>
      <c r="D5279"/>
      <c r="E5279"/>
      <c r="F5279"/>
      <c r="G5279"/>
      <c r="H5279"/>
      <c r="R5279"/>
      <c r="S5279"/>
      <c r="T5279"/>
      <c r="U5279"/>
      <c r="V5279"/>
      <c r="W5279"/>
      <c r="X5279"/>
      <c r="Y5279"/>
    </row>
    <row r="5280" spans="2:25">
      <c r="B5280"/>
      <c r="C5280"/>
      <c r="D5280"/>
      <c r="E5280"/>
      <c r="F5280"/>
      <c r="G5280"/>
      <c r="H5280"/>
      <c r="R5280"/>
      <c r="S5280"/>
      <c r="T5280"/>
      <c r="U5280"/>
      <c r="V5280"/>
      <c r="W5280"/>
      <c r="X5280"/>
      <c r="Y5280"/>
    </row>
    <row r="5281" spans="2:25">
      <c r="B5281"/>
      <c r="C5281"/>
      <c r="D5281"/>
      <c r="E5281"/>
      <c r="F5281"/>
      <c r="G5281"/>
      <c r="H5281"/>
      <c r="R5281"/>
      <c r="S5281"/>
      <c r="T5281"/>
      <c r="U5281"/>
      <c r="V5281"/>
      <c r="W5281"/>
      <c r="X5281"/>
      <c r="Y5281"/>
    </row>
    <row r="5282" spans="2:25">
      <c r="B5282"/>
      <c r="C5282"/>
      <c r="D5282"/>
      <c r="E5282"/>
      <c r="F5282"/>
      <c r="G5282"/>
      <c r="H5282"/>
      <c r="R5282"/>
      <c r="S5282"/>
      <c r="T5282"/>
      <c r="U5282"/>
      <c r="V5282"/>
      <c r="W5282"/>
      <c r="X5282"/>
      <c r="Y5282"/>
    </row>
    <row r="5283" spans="2:25">
      <c r="B5283"/>
      <c r="C5283"/>
      <c r="D5283"/>
      <c r="E5283"/>
      <c r="F5283"/>
      <c r="G5283"/>
      <c r="H5283"/>
      <c r="R5283"/>
      <c r="S5283"/>
      <c r="T5283"/>
      <c r="U5283"/>
      <c r="V5283"/>
      <c r="W5283"/>
      <c r="X5283"/>
      <c r="Y5283"/>
    </row>
    <row r="5284" spans="2:25">
      <c r="B5284"/>
      <c r="C5284"/>
      <c r="D5284"/>
      <c r="E5284"/>
      <c r="F5284"/>
      <c r="G5284"/>
      <c r="H5284"/>
      <c r="R5284"/>
      <c r="S5284"/>
      <c r="T5284"/>
      <c r="U5284"/>
      <c r="V5284"/>
      <c r="W5284"/>
      <c r="X5284"/>
      <c r="Y5284"/>
    </row>
    <row r="5285" spans="2:25">
      <c r="B5285"/>
      <c r="C5285"/>
      <c r="D5285"/>
      <c r="E5285"/>
      <c r="F5285"/>
      <c r="G5285"/>
      <c r="H5285"/>
      <c r="R5285"/>
      <c r="S5285"/>
      <c r="T5285"/>
      <c r="U5285"/>
      <c r="V5285"/>
      <c r="W5285"/>
      <c r="X5285"/>
      <c r="Y5285"/>
    </row>
    <row r="5286" spans="2:25">
      <c r="B5286"/>
      <c r="C5286"/>
      <c r="D5286"/>
      <c r="E5286"/>
      <c r="F5286"/>
      <c r="G5286"/>
      <c r="H5286"/>
      <c r="R5286"/>
      <c r="S5286"/>
      <c r="T5286"/>
      <c r="U5286"/>
      <c r="V5286"/>
      <c r="W5286"/>
      <c r="X5286"/>
      <c r="Y5286"/>
    </row>
    <row r="5287" spans="2:25">
      <c r="B5287"/>
      <c r="C5287"/>
      <c r="D5287"/>
      <c r="E5287"/>
      <c r="F5287"/>
      <c r="G5287"/>
      <c r="H5287"/>
      <c r="R5287"/>
      <c r="S5287"/>
      <c r="T5287"/>
      <c r="U5287"/>
      <c r="V5287"/>
      <c r="W5287"/>
      <c r="X5287"/>
      <c r="Y5287"/>
    </row>
    <row r="5288" spans="2:25">
      <c r="B5288"/>
      <c r="C5288"/>
      <c r="D5288"/>
      <c r="E5288"/>
      <c r="F5288"/>
      <c r="G5288"/>
      <c r="H5288"/>
      <c r="R5288"/>
      <c r="S5288"/>
      <c r="T5288"/>
      <c r="U5288"/>
      <c r="V5288"/>
      <c r="W5288"/>
      <c r="X5288"/>
      <c r="Y5288"/>
    </row>
    <row r="5289" spans="2:25">
      <c r="B5289"/>
      <c r="C5289"/>
      <c r="D5289"/>
      <c r="E5289"/>
      <c r="F5289"/>
      <c r="G5289"/>
      <c r="H5289"/>
      <c r="R5289"/>
      <c r="S5289"/>
      <c r="T5289"/>
      <c r="U5289"/>
      <c r="V5289"/>
      <c r="W5289"/>
      <c r="X5289"/>
      <c r="Y5289"/>
    </row>
    <row r="5290" spans="2:25">
      <c r="B5290"/>
      <c r="C5290"/>
      <c r="D5290"/>
      <c r="E5290"/>
      <c r="F5290"/>
      <c r="G5290"/>
      <c r="H5290"/>
      <c r="R5290"/>
      <c r="S5290"/>
      <c r="T5290"/>
      <c r="U5290"/>
      <c r="V5290"/>
      <c r="W5290"/>
      <c r="X5290"/>
      <c r="Y5290"/>
    </row>
    <row r="5291" spans="2:25">
      <c r="B5291"/>
      <c r="C5291"/>
      <c r="D5291"/>
      <c r="E5291"/>
      <c r="F5291"/>
      <c r="G5291"/>
      <c r="H5291"/>
      <c r="R5291"/>
      <c r="S5291"/>
      <c r="T5291"/>
      <c r="U5291"/>
      <c r="V5291"/>
      <c r="W5291"/>
      <c r="X5291"/>
      <c r="Y5291"/>
    </row>
    <row r="5292" spans="2:25">
      <c r="B5292"/>
      <c r="C5292"/>
      <c r="D5292"/>
      <c r="E5292"/>
      <c r="F5292"/>
      <c r="G5292"/>
      <c r="H5292"/>
      <c r="R5292"/>
      <c r="S5292"/>
      <c r="T5292"/>
      <c r="U5292"/>
      <c r="V5292"/>
      <c r="W5292"/>
      <c r="X5292"/>
      <c r="Y5292"/>
    </row>
    <row r="5293" spans="2:25">
      <c r="B5293"/>
      <c r="C5293"/>
      <c r="D5293"/>
      <c r="E5293"/>
      <c r="F5293"/>
      <c r="G5293"/>
      <c r="H5293"/>
      <c r="R5293"/>
      <c r="S5293"/>
      <c r="T5293"/>
      <c r="U5293"/>
      <c r="V5293"/>
      <c r="W5293"/>
      <c r="X5293"/>
      <c r="Y5293"/>
    </row>
    <row r="5294" spans="2:25">
      <c r="B5294"/>
      <c r="C5294"/>
      <c r="D5294"/>
      <c r="E5294"/>
      <c r="F5294"/>
      <c r="G5294"/>
      <c r="H5294"/>
      <c r="R5294"/>
      <c r="S5294"/>
      <c r="T5294"/>
      <c r="U5294"/>
      <c r="V5294"/>
      <c r="W5294"/>
      <c r="X5294"/>
      <c r="Y5294"/>
    </row>
    <row r="5295" spans="2:25">
      <c r="B5295"/>
      <c r="C5295"/>
      <c r="D5295"/>
      <c r="E5295"/>
      <c r="F5295"/>
      <c r="G5295"/>
      <c r="H5295"/>
      <c r="R5295"/>
      <c r="S5295"/>
      <c r="T5295"/>
      <c r="U5295"/>
      <c r="V5295"/>
      <c r="W5295"/>
      <c r="X5295"/>
      <c r="Y5295"/>
    </row>
    <row r="5296" spans="2:25">
      <c r="B5296"/>
      <c r="C5296"/>
      <c r="D5296"/>
      <c r="E5296"/>
      <c r="F5296"/>
      <c r="G5296"/>
      <c r="H5296"/>
      <c r="R5296"/>
      <c r="S5296"/>
      <c r="T5296"/>
      <c r="U5296"/>
      <c r="V5296"/>
      <c r="W5296"/>
      <c r="X5296"/>
      <c r="Y5296"/>
    </row>
    <row r="5297" spans="2:25">
      <c r="B5297"/>
      <c r="C5297"/>
      <c r="D5297"/>
      <c r="E5297"/>
      <c r="F5297"/>
      <c r="G5297"/>
      <c r="H5297"/>
      <c r="R5297"/>
      <c r="S5297"/>
      <c r="T5297"/>
      <c r="U5297"/>
      <c r="V5297"/>
      <c r="W5297"/>
      <c r="X5297"/>
      <c r="Y5297"/>
    </row>
    <row r="5298" spans="2:25">
      <c r="B5298"/>
      <c r="C5298"/>
      <c r="D5298"/>
      <c r="E5298"/>
      <c r="F5298"/>
      <c r="G5298"/>
      <c r="H5298"/>
      <c r="R5298"/>
      <c r="S5298"/>
      <c r="T5298"/>
      <c r="U5298"/>
      <c r="V5298"/>
      <c r="W5298"/>
      <c r="X5298"/>
      <c r="Y5298"/>
    </row>
    <row r="5299" spans="2:25">
      <c r="B5299"/>
      <c r="C5299"/>
      <c r="D5299"/>
      <c r="E5299"/>
      <c r="F5299"/>
      <c r="G5299"/>
      <c r="H5299"/>
      <c r="R5299"/>
      <c r="S5299"/>
      <c r="T5299"/>
      <c r="U5299"/>
      <c r="V5299"/>
      <c r="W5299"/>
      <c r="X5299"/>
      <c r="Y5299"/>
    </row>
    <row r="5300" spans="2:25">
      <c r="B5300"/>
      <c r="C5300"/>
      <c r="D5300"/>
      <c r="E5300"/>
      <c r="F5300"/>
      <c r="G5300"/>
      <c r="H5300"/>
      <c r="R5300"/>
      <c r="S5300"/>
      <c r="T5300"/>
      <c r="U5300"/>
      <c r="V5300"/>
      <c r="W5300"/>
      <c r="X5300"/>
      <c r="Y5300"/>
    </row>
    <row r="5301" spans="2:25">
      <c r="B5301"/>
      <c r="C5301"/>
      <c r="D5301"/>
      <c r="E5301"/>
      <c r="F5301"/>
      <c r="G5301"/>
      <c r="H5301"/>
      <c r="R5301"/>
      <c r="S5301"/>
      <c r="T5301"/>
      <c r="U5301"/>
      <c r="V5301"/>
      <c r="W5301"/>
      <c r="X5301"/>
      <c r="Y5301"/>
    </row>
    <row r="5302" spans="2:25">
      <c r="B5302"/>
      <c r="C5302"/>
      <c r="D5302"/>
      <c r="E5302"/>
      <c r="F5302"/>
      <c r="G5302"/>
      <c r="H5302"/>
      <c r="R5302"/>
      <c r="S5302"/>
      <c r="T5302"/>
      <c r="U5302"/>
      <c r="V5302"/>
      <c r="W5302"/>
      <c r="X5302"/>
      <c r="Y5302"/>
    </row>
    <row r="5303" spans="2:25">
      <c r="B5303"/>
      <c r="C5303"/>
      <c r="D5303"/>
      <c r="E5303"/>
      <c r="F5303"/>
      <c r="G5303"/>
      <c r="H5303"/>
      <c r="R5303"/>
      <c r="S5303"/>
      <c r="T5303"/>
      <c r="U5303"/>
      <c r="V5303"/>
      <c r="W5303"/>
      <c r="X5303"/>
      <c r="Y5303"/>
    </row>
    <row r="5304" spans="2:25">
      <c r="B5304"/>
      <c r="C5304"/>
      <c r="D5304"/>
      <c r="E5304"/>
      <c r="F5304"/>
      <c r="G5304"/>
      <c r="H5304"/>
      <c r="R5304"/>
      <c r="S5304"/>
      <c r="T5304"/>
      <c r="U5304"/>
      <c r="V5304"/>
      <c r="W5304"/>
      <c r="X5304"/>
      <c r="Y5304"/>
    </row>
    <row r="5305" spans="2:25">
      <c r="B5305"/>
      <c r="C5305"/>
      <c r="D5305"/>
      <c r="E5305"/>
      <c r="F5305"/>
      <c r="G5305"/>
      <c r="H5305"/>
      <c r="R5305"/>
      <c r="S5305"/>
      <c r="T5305"/>
      <c r="U5305"/>
      <c r="V5305"/>
      <c r="W5305"/>
      <c r="X5305"/>
      <c r="Y5305"/>
    </row>
    <row r="5306" spans="2:25">
      <c r="B5306"/>
      <c r="C5306"/>
      <c r="D5306"/>
      <c r="E5306"/>
      <c r="F5306"/>
      <c r="G5306"/>
      <c r="H5306"/>
      <c r="R5306"/>
      <c r="S5306"/>
      <c r="T5306"/>
      <c r="U5306"/>
      <c r="V5306"/>
      <c r="W5306"/>
      <c r="X5306"/>
      <c r="Y5306"/>
    </row>
    <row r="5307" spans="2:25">
      <c r="B5307"/>
      <c r="C5307"/>
      <c r="D5307"/>
      <c r="E5307"/>
      <c r="F5307"/>
      <c r="G5307"/>
      <c r="H5307"/>
      <c r="R5307"/>
      <c r="S5307"/>
      <c r="T5307"/>
      <c r="U5307"/>
      <c r="V5307"/>
      <c r="W5307"/>
      <c r="X5307"/>
      <c r="Y5307"/>
    </row>
    <row r="5308" spans="2:25">
      <c r="B5308"/>
      <c r="C5308"/>
      <c r="D5308"/>
      <c r="E5308"/>
      <c r="F5308"/>
      <c r="G5308"/>
      <c r="H5308"/>
      <c r="R5308"/>
      <c r="S5308"/>
      <c r="T5308"/>
      <c r="U5308"/>
      <c r="V5308"/>
      <c r="W5308"/>
      <c r="X5308"/>
      <c r="Y5308"/>
    </row>
    <row r="5309" spans="2:25">
      <c r="B5309"/>
      <c r="C5309"/>
      <c r="D5309"/>
      <c r="E5309"/>
      <c r="F5309"/>
      <c r="G5309"/>
      <c r="H5309"/>
      <c r="R5309"/>
      <c r="S5309"/>
      <c r="T5309"/>
      <c r="U5309"/>
      <c r="V5309"/>
      <c r="W5309"/>
      <c r="X5309"/>
      <c r="Y5309"/>
    </row>
    <row r="5310" spans="2:25">
      <c r="B5310"/>
      <c r="C5310"/>
      <c r="D5310"/>
      <c r="E5310"/>
      <c r="F5310"/>
      <c r="G5310"/>
      <c r="H5310"/>
      <c r="R5310"/>
      <c r="S5310"/>
      <c r="T5310"/>
      <c r="U5310"/>
      <c r="V5310"/>
      <c r="W5310"/>
      <c r="X5310"/>
      <c r="Y5310"/>
    </row>
    <row r="5311" spans="2:25">
      <c r="B5311"/>
      <c r="C5311"/>
      <c r="D5311"/>
      <c r="E5311"/>
      <c r="F5311"/>
      <c r="G5311"/>
      <c r="H5311"/>
      <c r="R5311"/>
      <c r="S5311"/>
      <c r="T5311"/>
      <c r="U5311"/>
      <c r="V5311"/>
      <c r="W5311"/>
      <c r="X5311"/>
      <c r="Y5311"/>
    </row>
    <row r="5312" spans="2:25">
      <c r="B5312"/>
      <c r="C5312"/>
      <c r="D5312"/>
      <c r="E5312"/>
      <c r="F5312"/>
      <c r="G5312"/>
      <c r="H5312"/>
      <c r="R5312"/>
      <c r="S5312"/>
      <c r="T5312"/>
      <c r="U5312"/>
      <c r="V5312"/>
      <c r="W5312"/>
      <c r="X5312"/>
      <c r="Y5312"/>
    </row>
    <row r="5313" spans="2:25">
      <c r="B5313"/>
      <c r="C5313"/>
      <c r="D5313"/>
      <c r="E5313"/>
      <c r="F5313"/>
      <c r="G5313"/>
      <c r="H5313"/>
      <c r="R5313"/>
      <c r="S5313"/>
      <c r="T5313"/>
      <c r="U5313"/>
      <c r="V5313"/>
      <c r="W5313"/>
      <c r="X5313"/>
      <c r="Y5313"/>
    </row>
    <row r="5314" spans="2:25">
      <c r="B5314"/>
      <c r="C5314"/>
      <c r="D5314"/>
      <c r="E5314"/>
      <c r="F5314"/>
      <c r="G5314"/>
      <c r="H5314"/>
      <c r="R5314"/>
      <c r="S5314"/>
      <c r="T5314"/>
      <c r="U5314"/>
      <c r="V5314"/>
      <c r="W5314"/>
      <c r="X5314"/>
      <c r="Y5314"/>
    </row>
    <row r="5315" spans="2:25">
      <c r="B5315"/>
      <c r="C5315"/>
      <c r="D5315"/>
      <c r="E5315"/>
      <c r="F5315"/>
      <c r="G5315"/>
      <c r="H5315"/>
      <c r="R5315"/>
      <c r="S5315"/>
      <c r="T5315"/>
      <c r="U5315"/>
      <c r="V5315"/>
      <c r="W5315"/>
      <c r="X5315"/>
      <c r="Y5315"/>
    </row>
    <row r="5316" spans="2:25">
      <c r="B5316"/>
      <c r="C5316"/>
      <c r="D5316"/>
      <c r="E5316"/>
      <c r="F5316"/>
      <c r="G5316"/>
      <c r="H5316"/>
      <c r="R5316"/>
      <c r="S5316"/>
      <c r="T5316"/>
      <c r="U5316"/>
      <c r="V5316"/>
      <c r="W5316"/>
      <c r="X5316"/>
      <c r="Y5316"/>
    </row>
    <row r="5317" spans="2:25">
      <c r="B5317"/>
      <c r="C5317"/>
      <c r="D5317"/>
      <c r="E5317"/>
      <c r="F5317"/>
      <c r="G5317"/>
      <c r="H5317"/>
      <c r="R5317"/>
      <c r="S5317"/>
      <c r="T5317"/>
      <c r="U5317"/>
      <c r="V5317"/>
      <c r="W5317"/>
      <c r="X5317"/>
      <c r="Y5317"/>
    </row>
    <row r="5318" spans="2:25">
      <c r="B5318"/>
      <c r="C5318"/>
      <c r="D5318"/>
      <c r="E5318"/>
      <c r="F5318"/>
      <c r="G5318"/>
      <c r="H5318"/>
      <c r="R5318"/>
      <c r="S5318"/>
      <c r="T5318"/>
      <c r="U5318"/>
      <c r="V5318"/>
      <c r="W5318"/>
      <c r="X5318"/>
      <c r="Y5318"/>
    </row>
    <row r="5319" spans="2:25">
      <c r="B5319"/>
      <c r="C5319"/>
      <c r="D5319"/>
      <c r="E5319"/>
      <c r="F5319"/>
      <c r="G5319"/>
      <c r="H5319"/>
      <c r="R5319"/>
      <c r="S5319"/>
      <c r="T5319"/>
      <c r="U5319"/>
      <c r="V5319"/>
      <c r="W5319"/>
      <c r="X5319"/>
      <c r="Y5319"/>
    </row>
    <row r="5320" spans="2:25">
      <c r="B5320"/>
      <c r="C5320"/>
      <c r="D5320"/>
      <c r="E5320"/>
      <c r="F5320"/>
      <c r="G5320"/>
      <c r="H5320"/>
      <c r="R5320"/>
      <c r="S5320"/>
      <c r="T5320"/>
      <c r="U5320"/>
      <c r="V5320"/>
      <c r="W5320"/>
      <c r="X5320"/>
      <c r="Y5320"/>
    </row>
    <row r="5321" spans="2:25">
      <c r="B5321"/>
      <c r="C5321"/>
      <c r="D5321"/>
      <c r="E5321"/>
      <c r="F5321"/>
      <c r="G5321"/>
      <c r="H5321"/>
      <c r="R5321"/>
      <c r="S5321"/>
      <c r="T5321"/>
      <c r="U5321"/>
      <c r="V5321"/>
      <c r="W5321"/>
      <c r="X5321"/>
      <c r="Y5321"/>
    </row>
    <row r="5322" spans="2:25">
      <c r="B5322"/>
      <c r="C5322"/>
      <c r="D5322"/>
      <c r="E5322"/>
      <c r="F5322"/>
      <c r="G5322"/>
      <c r="H5322"/>
      <c r="R5322"/>
      <c r="S5322"/>
      <c r="T5322"/>
      <c r="U5322"/>
      <c r="V5322"/>
      <c r="W5322"/>
      <c r="X5322"/>
      <c r="Y5322"/>
    </row>
    <row r="5323" spans="2:25">
      <c r="B5323"/>
      <c r="C5323"/>
      <c r="D5323"/>
      <c r="E5323"/>
      <c r="F5323"/>
      <c r="G5323"/>
      <c r="H5323"/>
      <c r="R5323"/>
      <c r="S5323"/>
      <c r="T5323"/>
      <c r="U5323"/>
      <c r="V5323"/>
      <c r="W5323"/>
      <c r="X5323"/>
      <c r="Y5323"/>
    </row>
    <row r="5324" spans="2:25">
      <c r="B5324"/>
      <c r="C5324"/>
      <c r="D5324"/>
      <c r="E5324"/>
      <c r="F5324"/>
      <c r="G5324"/>
      <c r="H5324"/>
      <c r="R5324"/>
      <c r="S5324"/>
      <c r="T5324"/>
      <c r="U5324"/>
      <c r="V5324"/>
      <c r="W5324"/>
      <c r="X5324"/>
      <c r="Y5324"/>
    </row>
    <row r="5325" spans="2:25">
      <c r="B5325"/>
      <c r="C5325"/>
      <c r="D5325"/>
      <c r="E5325"/>
      <c r="F5325"/>
      <c r="G5325"/>
      <c r="H5325"/>
      <c r="R5325"/>
      <c r="S5325"/>
      <c r="T5325"/>
      <c r="U5325"/>
      <c r="V5325"/>
      <c r="W5325"/>
      <c r="X5325"/>
      <c r="Y5325"/>
    </row>
    <row r="5326" spans="2:25">
      <c r="B5326"/>
      <c r="C5326"/>
      <c r="D5326"/>
      <c r="E5326"/>
      <c r="F5326"/>
      <c r="G5326"/>
      <c r="H5326"/>
      <c r="R5326"/>
      <c r="S5326"/>
      <c r="T5326"/>
      <c r="U5326"/>
      <c r="V5326"/>
      <c r="W5326"/>
      <c r="X5326"/>
      <c r="Y5326"/>
    </row>
    <row r="5327" spans="2:25">
      <c r="B5327"/>
      <c r="C5327"/>
      <c r="D5327"/>
      <c r="E5327"/>
      <c r="F5327"/>
      <c r="G5327"/>
      <c r="H5327"/>
      <c r="R5327"/>
      <c r="S5327"/>
      <c r="T5327"/>
      <c r="U5327"/>
      <c r="V5327"/>
      <c r="W5327"/>
      <c r="X5327"/>
      <c r="Y5327"/>
    </row>
    <row r="5328" spans="2:25">
      <c r="B5328"/>
      <c r="C5328"/>
      <c r="D5328"/>
      <c r="E5328"/>
      <c r="F5328"/>
      <c r="G5328"/>
      <c r="H5328"/>
      <c r="R5328"/>
      <c r="S5328"/>
      <c r="T5328"/>
      <c r="U5328"/>
      <c r="V5328"/>
      <c r="W5328"/>
      <c r="X5328"/>
      <c r="Y5328"/>
    </row>
    <row r="5329" spans="2:25">
      <c r="B5329"/>
      <c r="C5329"/>
      <c r="D5329"/>
      <c r="E5329"/>
      <c r="F5329"/>
      <c r="G5329"/>
      <c r="H5329"/>
      <c r="R5329"/>
      <c r="S5329"/>
      <c r="T5329"/>
      <c r="U5329"/>
      <c r="V5329"/>
      <c r="W5329"/>
      <c r="X5329"/>
      <c r="Y5329"/>
    </row>
    <row r="5330" spans="2:25">
      <c r="B5330"/>
      <c r="C5330"/>
      <c r="D5330"/>
      <c r="E5330"/>
      <c r="F5330"/>
      <c r="G5330"/>
      <c r="H5330"/>
      <c r="R5330"/>
      <c r="S5330"/>
      <c r="T5330"/>
      <c r="U5330"/>
      <c r="V5330"/>
      <c r="W5330"/>
      <c r="X5330"/>
      <c r="Y5330"/>
    </row>
    <row r="5331" spans="2:25">
      <c r="B5331"/>
      <c r="C5331"/>
      <c r="D5331"/>
      <c r="E5331"/>
      <c r="F5331"/>
      <c r="G5331"/>
      <c r="H5331"/>
      <c r="R5331"/>
      <c r="S5331"/>
      <c r="T5331"/>
      <c r="U5331"/>
      <c r="V5331"/>
      <c r="W5331"/>
      <c r="X5331"/>
      <c r="Y5331"/>
    </row>
    <row r="5332" spans="2:25">
      <c r="B5332"/>
      <c r="C5332"/>
      <c r="D5332"/>
      <c r="E5332"/>
      <c r="F5332"/>
      <c r="G5332"/>
      <c r="H5332"/>
      <c r="R5332"/>
      <c r="S5332"/>
      <c r="T5332"/>
      <c r="U5332"/>
      <c r="V5332"/>
      <c r="W5332"/>
      <c r="X5332"/>
      <c r="Y5332"/>
    </row>
    <row r="5333" spans="2:25">
      <c r="B5333"/>
      <c r="C5333"/>
      <c r="D5333"/>
      <c r="E5333"/>
      <c r="F5333"/>
      <c r="G5333"/>
      <c r="H5333"/>
      <c r="R5333"/>
      <c r="S5333"/>
      <c r="T5333"/>
      <c r="U5333"/>
      <c r="V5333"/>
      <c r="W5333"/>
      <c r="X5333"/>
      <c r="Y5333"/>
    </row>
    <row r="5334" spans="2:25">
      <c r="B5334"/>
      <c r="C5334"/>
      <c r="D5334"/>
      <c r="E5334"/>
      <c r="F5334"/>
      <c r="G5334"/>
      <c r="H5334"/>
      <c r="R5334"/>
      <c r="S5334"/>
      <c r="T5334"/>
      <c r="U5334"/>
      <c r="V5334"/>
      <c r="W5334"/>
      <c r="X5334"/>
      <c r="Y5334"/>
    </row>
    <row r="5335" spans="2:25">
      <c r="B5335"/>
      <c r="C5335"/>
      <c r="D5335"/>
      <c r="E5335"/>
      <c r="F5335"/>
      <c r="G5335"/>
      <c r="H5335"/>
      <c r="R5335"/>
      <c r="S5335"/>
      <c r="T5335"/>
      <c r="U5335"/>
      <c r="V5335"/>
      <c r="W5335"/>
      <c r="X5335"/>
      <c r="Y5335"/>
    </row>
    <row r="5336" spans="2:25">
      <c r="B5336"/>
      <c r="C5336"/>
      <c r="D5336"/>
      <c r="E5336"/>
      <c r="F5336"/>
      <c r="G5336"/>
      <c r="H5336"/>
      <c r="R5336"/>
      <c r="S5336"/>
      <c r="T5336"/>
      <c r="U5336"/>
      <c r="V5336"/>
      <c r="W5336"/>
      <c r="X5336"/>
      <c r="Y5336"/>
    </row>
    <row r="5337" spans="2:25">
      <c r="B5337"/>
      <c r="C5337"/>
      <c r="D5337"/>
      <c r="E5337"/>
      <c r="F5337"/>
      <c r="G5337"/>
      <c r="H5337"/>
      <c r="R5337"/>
      <c r="S5337"/>
      <c r="T5337"/>
      <c r="U5337"/>
      <c r="V5337"/>
      <c r="W5337"/>
      <c r="X5337"/>
      <c r="Y5337"/>
    </row>
    <row r="5338" spans="2:25">
      <c r="B5338"/>
      <c r="C5338"/>
      <c r="D5338"/>
      <c r="E5338"/>
      <c r="F5338"/>
      <c r="G5338"/>
      <c r="H5338"/>
      <c r="R5338"/>
      <c r="S5338"/>
      <c r="T5338"/>
      <c r="U5338"/>
      <c r="V5338"/>
      <c r="W5338"/>
      <c r="X5338"/>
      <c r="Y5338"/>
    </row>
    <row r="5339" spans="2:25">
      <c r="B5339"/>
      <c r="C5339"/>
      <c r="D5339"/>
      <c r="E5339"/>
      <c r="F5339"/>
      <c r="G5339"/>
      <c r="H5339"/>
      <c r="R5339"/>
      <c r="S5339"/>
      <c r="T5339"/>
      <c r="U5339"/>
      <c r="V5339"/>
      <c r="W5339"/>
      <c r="X5339"/>
      <c r="Y5339"/>
    </row>
    <row r="5340" spans="2:25">
      <c r="B5340"/>
      <c r="C5340"/>
      <c r="D5340"/>
      <c r="E5340"/>
      <c r="F5340"/>
      <c r="G5340"/>
      <c r="H5340"/>
      <c r="R5340"/>
      <c r="S5340"/>
      <c r="T5340"/>
      <c r="U5340"/>
      <c r="V5340"/>
      <c r="W5340"/>
      <c r="X5340"/>
      <c r="Y5340"/>
    </row>
    <row r="5341" spans="2:25">
      <c r="B5341"/>
      <c r="C5341"/>
      <c r="D5341"/>
      <c r="E5341"/>
      <c r="F5341"/>
      <c r="G5341"/>
      <c r="H5341"/>
      <c r="R5341"/>
      <c r="S5341"/>
      <c r="T5341"/>
      <c r="U5341"/>
      <c r="V5341"/>
      <c r="W5341"/>
      <c r="X5341"/>
      <c r="Y5341"/>
    </row>
    <row r="5342" spans="2:25">
      <c r="B5342"/>
      <c r="C5342"/>
      <c r="D5342"/>
      <c r="E5342"/>
      <c r="F5342"/>
      <c r="G5342"/>
      <c r="H5342"/>
      <c r="R5342"/>
      <c r="S5342"/>
      <c r="T5342"/>
      <c r="U5342"/>
      <c r="V5342"/>
      <c r="W5342"/>
      <c r="X5342"/>
      <c r="Y5342"/>
    </row>
    <row r="5343" spans="2:25">
      <c r="B5343"/>
      <c r="C5343"/>
      <c r="D5343"/>
      <c r="E5343"/>
      <c r="F5343"/>
      <c r="G5343"/>
      <c r="H5343"/>
      <c r="R5343"/>
      <c r="S5343"/>
      <c r="T5343"/>
      <c r="U5343"/>
      <c r="V5343"/>
      <c r="W5343"/>
      <c r="X5343"/>
      <c r="Y5343"/>
    </row>
    <row r="5344" spans="2:25">
      <c r="B5344"/>
      <c r="C5344"/>
      <c r="D5344"/>
      <c r="E5344"/>
      <c r="F5344"/>
      <c r="G5344"/>
      <c r="H5344"/>
      <c r="R5344"/>
      <c r="S5344"/>
      <c r="T5344"/>
      <c r="U5344"/>
      <c r="V5344"/>
      <c r="W5344"/>
      <c r="X5344"/>
      <c r="Y5344"/>
    </row>
    <row r="5345" spans="2:25">
      <c r="B5345"/>
      <c r="C5345"/>
      <c r="D5345"/>
      <c r="E5345"/>
      <c r="F5345"/>
      <c r="G5345"/>
      <c r="H5345"/>
      <c r="R5345"/>
      <c r="S5345"/>
      <c r="T5345"/>
      <c r="U5345"/>
      <c r="V5345"/>
      <c r="W5345"/>
      <c r="X5345"/>
      <c r="Y5345"/>
    </row>
    <row r="5346" spans="2:25">
      <c r="B5346"/>
      <c r="C5346"/>
      <c r="D5346"/>
      <c r="E5346"/>
      <c r="F5346"/>
      <c r="G5346"/>
      <c r="H5346"/>
      <c r="R5346"/>
      <c r="S5346"/>
      <c r="T5346"/>
      <c r="U5346"/>
      <c r="V5346"/>
      <c r="W5346"/>
      <c r="X5346"/>
      <c r="Y5346"/>
    </row>
    <row r="5347" spans="2:25">
      <c r="B5347"/>
      <c r="C5347"/>
      <c r="D5347"/>
      <c r="E5347"/>
      <c r="F5347"/>
      <c r="G5347"/>
      <c r="H5347"/>
      <c r="R5347"/>
      <c r="S5347"/>
      <c r="T5347"/>
      <c r="U5347"/>
      <c r="V5347"/>
      <c r="W5347"/>
      <c r="X5347"/>
      <c r="Y5347"/>
    </row>
    <row r="5348" spans="2:25">
      <c r="B5348"/>
      <c r="C5348"/>
      <c r="D5348"/>
      <c r="E5348"/>
      <c r="F5348"/>
      <c r="G5348"/>
      <c r="H5348"/>
      <c r="R5348"/>
      <c r="S5348"/>
      <c r="T5348"/>
      <c r="U5348"/>
      <c r="V5348"/>
      <c r="W5348"/>
      <c r="X5348"/>
      <c r="Y5348"/>
    </row>
    <row r="5349" spans="2:25">
      <c r="B5349"/>
      <c r="C5349"/>
      <c r="D5349"/>
      <c r="E5349"/>
      <c r="F5349"/>
      <c r="G5349"/>
      <c r="H5349"/>
      <c r="R5349"/>
      <c r="S5349"/>
      <c r="T5349"/>
      <c r="U5349"/>
      <c r="V5349"/>
      <c r="W5349"/>
      <c r="X5349"/>
      <c r="Y5349"/>
    </row>
    <row r="5350" spans="2:25">
      <c r="B5350"/>
      <c r="C5350"/>
      <c r="D5350"/>
      <c r="E5350"/>
      <c r="F5350"/>
      <c r="G5350"/>
      <c r="H5350"/>
      <c r="R5350"/>
      <c r="S5350"/>
      <c r="T5350"/>
      <c r="U5350"/>
      <c r="V5350"/>
      <c r="W5350"/>
      <c r="X5350"/>
      <c r="Y5350"/>
    </row>
    <row r="5351" spans="2:25">
      <c r="B5351"/>
      <c r="C5351"/>
      <c r="D5351"/>
      <c r="E5351"/>
      <c r="F5351"/>
      <c r="G5351"/>
      <c r="H5351"/>
      <c r="R5351"/>
      <c r="S5351"/>
      <c r="T5351"/>
      <c r="U5351"/>
      <c r="V5351"/>
      <c r="W5351"/>
      <c r="X5351"/>
      <c r="Y5351"/>
    </row>
    <row r="5352" spans="2:25">
      <c r="B5352"/>
      <c r="C5352"/>
      <c r="D5352"/>
      <c r="E5352"/>
      <c r="F5352"/>
      <c r="G5352"/>
      <c r="H5352"/>
      <c r="R5352"/>
      <c r="S5352"/>
      <c r="T5352"/>
      <c r="U5352"/>
      <c r="V5352"/>
      <c r="W5352"/>
      <c r="X5352"/>
      <c r="Y5352"/>
    </row>
    <row r="5353" spans="2:25">
      <c r="B5353"/>
      <c r="C5353"/>
      <c r="D5353"/>
      <c r="E5353"/>
      <c r="F5353"/>
      <c r="G5353"/>
      <c r="H5353"/>
      <c r="R5353"/>
      <c r="S5353"/>
      <c r="T5353"/>
      <c r="U5353"/>
      <c r="V5353"/>
      <c r="W5353"/>
      <c r="X5353"/>
      <c r="Y5353"/>
    </row>
    <row r="5354" spans="2:25">
      <c r="B5354"/>
      <c r="C5354"/>
      <c r="D5354"/>
      <c r="E5354"/>
      <c r="F5354"/>
      <c r="G5354"/>
      <c r="H5354"/>
      <c r="R5354"/>
      <c r="S5354"/>
      <c r="T5354"/>
      <c r="U5354"/>
      <c r="V5354"/>
      <c r="W5354"/>
      <c r="X5354"/>
      <c r="Y5354"/>
    </row>
    <row r="5355" spans="2:25">
      <c r="B5355"/>
      <c r="C5355"/>
      <c r="D5355"/>
      <c r="E5355"/>
      <c r="F5355"/>
      <c r="G5355"/>
      <c r="H5355"/>
      <c r="R5355"/>
      <c r="S5355"/>
      <c r="T5355"/>
      <c r="U5355"/>
      <c r="V5355"/>
      <c r="W5355"/>
      <c r="X5355"/>
      <c r="Y5355"/>
    </row>
    <row r="5356" spans="2:25">
      <c r="B5356"/>
      <c r="C5356"/>
      <c r="D5356"/>
      <c r="E5356"/>
      <c r="F5356"/>
      <c r="G5356"/>
      <c r="H5356"/>
      <c r="R5356"/>
      <c r="S5356"/>
      <c r="T5356"/>
      <c r="U5356"/>
      <c r="V5356"/>
      <c r="W5356"/>
      <c r="X5356"/>
      <c r="Y5356"/>
    </row>
    <row r="5357" spans="2:25">
      <c r="B5357"/>
      <c r="C5357"/>
      <c r="D5357"/>
      <c r="E5357"/>
      <c r="F5357"/>
      <c r="G5357"/>
      <c r="H5357"/>
      <c r="R5357"/>
      <c r="S5357"/>
      <c r="T5357"/>
      <c r="U5357"/>
      <c r="V5357"/>
      <c r="W5357"/>
      <c r="X5357"/>
      <c r="Y5357"/>
    </row>
    <row r="5358" spans="2:25">
      <c r="B5358"/>
      <c r="C5358"/>
      <c r="D5358"/>
      <c r="E5358"/>
      <c r="F5358"/>
      <c r="G5358"/>
      <c r="H5358"/>
      <c r="R5358"/>
      <c r="S5358"/>
      <c r="T5358"/>
      <c r="U5358"/>
      <c r="V5358"/>
      <c r="W5358"/>
      <c r="X5358"/>
      <c r="Y5358"/>
    </row>
    <row r="5359" spans="2:25">
      <c r="B5359"/>
      <c r="C5359"/>
      <c r="D5359"/>
      <c r="E5359"/>
      <c r="F5359"/>
      <c r="G5359"/>
      <c r="H5359"/>
      <c r="R5359"/>
      <c r="S5359"/>
      <c r="T5359"/>
      <c r="U5359"/>
      <c r="V5359"/>
      <c r="W5359"/>
      <c r="X5359"/>
      <c r="Y5359"/>
    </row>
    <row r="5360" spans="2:25">
      <c r="B5360"/>
      <c r="C5360"/>
      <c r="D5360"/>
      <c r="E5360"/>
      <c r="F5360"/>
      <c r="G5360"/>
      <c r="H5360"/>
      <c r="R5360"/>
      <c r="S5360"/>
      <c r="T5360"/>
      <c r="U5360"/>
      <c r="V5360"/>
      <c r="W5360"/>
      <c r="X5360"/>
      <c r="Y5360"/>
    </row>
    <row r="5361" spans="2:25">
      <c r="B5361"/>
      <c r="C5361"/>
      <c r="D5361"/>
      <c r="E5361"/>
      <c r="F5361"/>
      <c r="G5361"/>
      <c r="H5361"/>
      <c r="R5361"/>
      <c r="S5361"/>
      <c r="T5361"/>
      <c r="U5361"/>
      <c r="V5361"/>
      <c r="W5361"/>
      <c r="X5361"/>
      <c r="Y5361"/>
    </row>
    <row r="5362" spans="2:25">
      <c r="B5362"/>
      <c r="C5362"/>
      <c r="D5362"/>
      <c r="E5362"/>
      <c r="F5362"/>
      <c r="G5362"/>
      <c r="H5362"/>
      <c r="R5362"/>
      <c r="S5362"/>
      <c r="T5362"/>
      <c r="U5362"/>
      <c r="V5362"/>
      <c r="W5362"/>
      <c r="X5362"/>
      <c r="Y5362"/>
    </row>
    <row r="5363" spans="2:25">
      <c r="B5363"/>
      <c r="C5363"/>
      <c r="D5363"/>
      <c r="E5363"/>
      <c r="F5363"/>
      <c r="G5363"/>
      <c r="H5363"/>
      <c r="R5363"/>
      <c r="S5363"/>
      <c r="T5363"/>
      <c r="U5363"/>
      <c r="V5363"/>
      <c r="W5363"/>
      <c r="X5363"/>
      <c r="Y5363"/>
    </row>
    <row r="5364" spans="2:25">
      <c r="B5364"/>
      <c r="C5364"/>
      <c r="D5364"/>
      <c r="E5364"/>
      <c r="F5364"/>
      <c r="G5364"/>
      <c r="H5364"/>
      <c r="R5364"/>
      <c r="S5364"/>
      <c r="T5364"/>
      <c r="U5364"/>
      <c r="V5364"/>
      <c r="W5364"/>
      <c r="X5364"/>
      <c r="Y5364"/>
    </row>
    <row r="5365" spans="2:25">
      <c r="B5365"/>
      <c r="C5365"/>
      <c r="D5365"/>
      <c r="E5365"/>
      <c r="F5365"/>
      <c r="G5365"/>
      <c r="H5365"/>
      <c r="R5365"/>
      <c r="S5365"/>
      <c r="T5365"/>
      <c r="U5365"/>
      <c r="V5365"/>
      <c r="W5365"/>
      <c r="X5365"/>
      <c r="Y5365"/>
    </row>
    <row r="5366" spans="2:25">
      <c r="B5366"/>
      <c r="C5366"/>
      <c r="D5366"/>
      <c r="E5366"/>
      <c r="F5366"/>
      <c r="G5366"/>
      <c r="H5366"/>
      <c r="R5366"/>
      <c r="S5366"/>
      <c r="T5366"/>
      <c r="U5366"/>
      <c r="V5366"/>
      <c r="W5366"/>
      <c r="X5366"/>
      <c r="Y5366"/>
    </row>
    <row r="5367" spans="2:25">
      <c r="B5367"/>
      <c r="C5367"/>
      <c r="D5367"/>
      <c r="E5367"/>
      <c r="F5367"/>
      <c r="G5367"/>
      <c r="H5367"/>
      <c r="R5367"/>
      <c r="S5367"/>
      <c r="T5367"/>
      <c r="U5367"/>
      <c r="V5367"/>
      <c r="W5367"/>
      <c r="X5367"/>
      <c r="Y5367"/>
    </row>
    <row r="5368" spans="2:25">
      <c r="B5368"/>
      <c r="C5368"/>
      <c r="D5368"/>
      <c r="E5368"/>
      <c r="F5368"/>
      <c r="G5368"/>
      <c r="H5368"/>
      <c r="R5368"/>
      <c r="S5368"/>
      <c r="T5368"/>
      <c r="U5368"/>
      <c r="V5368"/>
      <c r="W5368"/>
      <c r="X5368"/>
      <c r="Y5368"/>
    </row>
    <row r="5369" spans="2:25">
      <c r="B5369"/>
      <c r="C5369"/>
      <c r="D5369"/>
      <c r="E5369"/>
      <c r="F5369"/>
      <c r="G5369"/>
      <c r="H5369"/>
      <c r="R5369"/>
      <c r="S5369"/>
      <c r="T5369"/>
      <c r="U5369"/>
      <c r="V5369"/>
      <c r="W5369"/>
      <c r="X5369"/>
      <c r="Y5369"/>
    </row>
    <row r="5370" spans="2:25">
      <c r="B5370"/>
      <c r="C5370"/>
      <c r="D5370"/>
      <c r="E5370"/>
      <c r="F5370"/>
      <c r="G5370"/>
      <c r="H5370"/>
      <c r="R5370"/>
      <c r="S5370"/>
      <c r="T5370"/>
      <c r="U5370"/>
      <c r="V5370"/>
      <c r="W5370"/>
      <c r="X5370"/>
      <c r="Y5370"/>
    </row>
    <row r="5371" spans="2:25">
      <c r="B5371"/>
      <c r="C5371"/>
      <c r="D5371"/>
      <c r="E5371"/>
      <c r="F5371"/>
      <c r="G5371"/>
      <c r="H5371"/>
      <c r="R5371"/>
      <c r="S5371"/>
      <c r="T5371"/>
      <c r="U5371"/>
      <c r="V5371"/>
      <c r="W5371"/>
      <c r="X5371"/>
      <c r="Y5371"/>
    </row>
    <row r="5372" spans="2:25">
      <c r="B5372"/>
      <c r="C5372"/>
      <c r="D5372"/>
      <c r="E5372"/>
      <c r="F5372"/>
      <c r="G5372"/>
      <c r="H5372"/>
      <c r="R5372"/>
      <c r="S5372"/>
      <c r="T5372"/>
      <c r="U5372"/>
      <c r="V5372"/>
      <c r="W5372"/>
      <c r="X5372"/>
      <c r="Y5372"/>
    </row>
    <row r="5373" spans="2:25">
      <c r="B5373"/>
      <c r="C5373"/>
      <c r="D5373"/>
      <c r="E5373"/>
      <c r="F5373"/>
      <c r="G5373"/>
      <c r="H5373"/>
      <c r="R5373"/>
      <c r="S5373"/>
      <c r="T5373"/>
      <c r="U5373"/>
      <c r="V5373"/>
      <c r="W5373"/>
      <c r="X5373"/>
      <c r="Y5373"/>
    </row>
    <row r="5374" spans="2:25">
      <c r="B5374"/>
      <c r="C5374"/>
      <c r="D5374"/>
      <c r="E5374"/>
      <c r="F5374"/>
      <c r="G5374"/>
      <c r="H5374"/>
      <c r="R5374"/>
      <c r="S5374"/>
      <c r="T5374"/>
      <c r="U5374"/>
      <c r="V5374"/>
      <c r="W5374"/>
      <c r="X5374"/>
      <c r="Y5374"/>
    </row>
    <row r="5375" spans="2:25">
      <c r="B5375"/>
      <c r="C5375"/>
      <c r="D5375"/>
      <c r="E5375"/>
      <c r="F5375"/>
      <c r="G5375"/>
      <c r="H5375"/>
      <c r="R5375"/>
      <c r="S5375"/>
      <c r="T5375"/>
      <c r="U5375"/>
      <c r="V5375"/>
      <c r="W5375"/>
      <c r="X5375"/>
      <c r="Y5375"/>
    </row>
    <row r="5376" spans="2:25">
      <c r="B5376"/>
      <c r="C5376"/>
      <c r="D5376"/>
      <c r="E5376"/>
      <c r="F5376"/>
      <c r="G5376"/>
      <c r="H5376"/>
      <c r="R5376"/>
      <c r="S5376"/>
      <c r="T5376"/>
      <c r="U5376"/>
      <c r="V5376"/>
      <c r="W5376"/>
      <c r="X5376"/>
      <c r="Y5376"/>
    </row>
    <row r="5377" spans="2:25">
      <c r="B5377"/>
      <c r="C5377"/>
      <c r="D5377"/>
      <c r="E5377"/>
      <c r="F5377"/>
      <c r="G5377"/>
      <c r="H5377"/>
      <c r="R5377"/>
      <c r="S5377"/>
      <c r="T5377"/>
      <c r="U5377"/>
      <c r="V5377"/>
      <c r="W5377"/>
      <c r="X5377"/>
      <c r="Y5377"/>
    </row>
    <row r="5378" spans="2:25">
      <c r="B5378"/>
      <c r="C5378"/>
      <c r="D5378"/>
      <c r="E5378"/>
      <c r="F5378"/>
      <c r="G5378"/>
      <c r="H5378"/>
      <c r="R5378"/>
      <c r="S5378"/>
      <c r="T5378"/>
      <c r="U5378"/>
      <c r="V5378"/>
      <c r="W5378"/>
      <c r="X5378"/>
      <c r="Y5378"/>
    </row>
    <row r="5379" spans="2:25">
      <c r="B5379"/>
      <c r="C5379"/>
      <c r="D5379"/>
      <c r="E5379"/>
      <c r="F5379"/>
      <c r="G5379"/>
      <c r="H5379"/>
      <c r="R5379"/>
      <c r="S5379"/>
      <c r="T5379"/>
      <c r="U5379"/>
      <c r="V5379"/>
      <c r="W5379"/>
      <c r="X5379"/>
      <c r="Y5379"/>
    </row>
    <row r="5380" spans="2:25">
      <c r="B5380"/>
      <c r="C5380"/>
      <c r="D5380"/>
      <c r="E5380"/>
      <c r="F5380"/>
      <c r="G5380"/>
      <c r="H5380"/>
      <c r="R5380"/>
      <c r="S5380"/>
      <c r="T5380"/>
      <c r="U5380"/>
      <c r="V5380"/>
      <c r="W5380"/>
      <c r="X5380"/>
      <c r="Y5380"/>
    </row>
    <row r="5381" spans="2:25">
      <c r="B5381"/>
      <c r="C5381"/>
      <c r="D5381"/>
      <c r="E5381"/>
      <c r="F5381"/>
      <c r="G5381"/>
      <c r="H5381"/>
      <c r="R5381"/>
      <c r="S5381"/>
      <c r="T5381"/>
      <c r="U5381"/>
      <c r="V5381"/>
      <c r="W5381"/>
      <c r="X5381"/>
      <c r="Y5381"/>
    </row>
    <row r="5382" spans="2:25">
      <c r="B5382"/>
      <c r="C5382"/>
      <c r="D5382"/>
      <c r="E5382"/>
      <c r="F5382"/>
      <c r="G5382"/>
      <c r="H5382"/>
      <c r="R5382"/>
      <c r="S5382"/>
      <c r="T5382"/>
      <c r="U5382"/>
      <c r="V5382"/>
      <c r="W5382"/>
      <c r="X5382"/>
      <c r="Y5382"/>
    </row>
    <row r="5383" spans="2:25">
      <c r="B5383"/>
      <c r="C5383"/>
      <c r="D5383"/>
      <c r="E5383"/>
      <c r="F5383"/>
      <c r="G5383"/>
      <c r="H5383"/>
      <c r="R5383"/>
      <c r="S5383"/>
      <c r="T5383"/>
      <c r="U5383"/>
      <c r="V5383"/>
      <c r="W5383"/>
      <c r="X5383"/>
      <c r="Y5383"/>
    </row>
    <row r="5384" spans="2:25">
      <c r="B5384"/>
      <c r="C5384"/>
      <c r="D5384"/>
      <c r="E5384"/>
      <c r="F5384"/>
      <c r="G5384"/>
      <c r="H5384"/>
      <c r="R5384"/>
      <c r="S5384"/>
      <c r="T5384"/>
      <c r="U5384"/>
      <c r="V5384"/>
      <c r="W5384"/>
      <c r="X5384"/>
      <c r="Y5384"/>
    </row>
    <row r="5385" spans="2:25">
      <c r="B5385"/>
      <c r="C5385"/>
      <c r="D5385"/>
      <c r="E5385"/>
      <c r="F5385"/>
      <c r="G5385"/>
      <c r="H5385"/>
      <c r="R5385"/>
      <c r="S5385"/>
      <c r="T5385"/>
      <c r="U5385"/>
      <c r="V5385"/>
      <c r="W5385"/>
      <c r="X5385"/>
      <c r="Y5385"/>
    </row>
    <row r="5386" spans="2:25">
      <c r="B5386"/>
      <c r="C5386"/>
      <c r="D5386"/>
      <c r="E5386"/>
      <c r="F5386"/>
      <c r="G5386"/>
      <c r="H5386"/>
      <c r="R5386"/>
      <c r="S5386"/>
      <c r="T5386"/>
      <c r="U5386"/>
      <c r="V5386"/>
      <c r="W5386"/>
      <c r="X5386"/>
      <c r="Y5386"/>
    </row>
    <row r="5387" spans="2:25">
      <c r="B5387"/>
      <c r="C5387"/>
      <c r="D5387"/>
      <c r="E5387"/>
      <c r="F5387"/>
      <c r="G5387"/>
      <c r="H5387"/>
      <c r="R5387"/>
      <c r="S5387"/>
      <c r="T5387"/>
      <c r="U5387"/>
      <c r="V5387"/>
      <c r="W5387"/>
      <c r="X5387"/>
      <c r="Y5387"/>
    </row>
    <row r="5388" spans="2:25">
      <c r="B5388"/>
      <c r="C5388"/>
      <c r="D5388"/>
      <c r="E5388"/>
      <c r="F5388"/>
      <c r="G5388"/>
      <c r="H5388"/>
      <c r="R5388"/>
      <c r="S5388"/>
      <c r="T5388"/>
      <c r="U5388"/>
      <c r="V5388"/>
      <c r="W5388"/>
      <c r="X5388"/>
      <c r="Y5388"/>
    </row>
    <row r="5389" spans="2:25">
      <c r="B5389"/>
      <c r="C5389"/>
      <c r="D5389"/>
      <c r="E5389"/>
      <c r="F5389"/>
      <c r="G5389"/>
      <c r="H5389"/>
      <c r="R5389"/>
      <c r="S5389"/>
      <c r="T5389"/>
      <c r="U5389"/>
      <c r="V5389"/>
      <c r="W5389"/>
      <c r="X5389"/>
      <c r="Y5389"/>
    </row>
    <row r="5390" spans="2:25">
      <c r="B5390"/>
      <c r="C5390"/>
      <c r="D5390"/>
      <c r="E5390"/>
      <c r="F5390"/>
      <c r="G5390"/>
      <c r="H5390"/>
      <c r="R5390"/>
      <c r="S5390"/>
      <c r="T5390"/>
      <c r="U5390"/>
      <c r="V5390"/>
      <c r="W5390"/>
      <c r="X5390"/>
      <c r="Y5390"/>
    </row>
    <row r="5391" spans="2:25">
      <c r="B5391"/>
      <c r="C5391"/>
      <c r="D5391"/>
      <c r="E5391"/>
      <c r="F5391"/>
      <c r="G5391"/>
      <c r="H5391"/>
      <c r="R5391"/>
      <c r="S5391"/>
      <c r="T5391"/>
      <c r="U5391"/>
      <c r="V5391"/>
      <c r="W5391"/>
      <c r="X5391"/>
      <c r="Y5391"/>
    </row>
    <row r="5392" spans="2:25">
      <c r="B5392"/>
      <c r="C5392"/>
      <c r="D5392"/>
      <c r="E5392"/>
      <c r="F5392"/>
      <c r="G5392"/>
      <c r="H5392"/>
      <c r="R5392"/>
      <c r="S5392"/>
      <c r="T5392"/>
      <c r="U5392"/>
      <c r="V5392"/>
      <c r="W5392"/>
      <c r="X5392"/>
      <c r="Y5392"/>
    </row>
    <row r="5393" spans="2:25">
      <c r="B5393"/>
      <c r="C5393"/>
      <c r="D5393"/>
      <c r="E5393"/>
      <c r="F5393"/>
      <c r="G5393"/>
      <c r="H5393"/>
      <c r="R5393"/>
      <c r="S5393"/>
      <c r="T5393"/>
      <c r="U5393"/>
      <c r="V5393"/>
      <c r="W5393"/>
      <c r="X5393"/>
      <c r="Y5393"/>
    </row>
    <row r="5394" spans="2:25">
      <c r="B5394"/>
      <c r="C5394"/>
      <c r="D5394"/>
      <c r="E5394"/>
      <c r="F5394"/>
      <c r="G5394"/>
      <c r="H5394"/>
      <c r="R5394"/>
      <c r="S5394"/>
      <c r="T5394"/>
      <c r="U5394"/>
      <c r="V5394"/>
      <c r="W5394"/>
      <c r="X5394"/>
      <c r="Y5394"/>
    </row>
    <row r="5395" spans="2:25">
      <c r="B5395"/>
      <c r="C5395"/>
      <c r="D5395"/>
      <c r="E5395"/>
      <c r="F5395"/>
      <c r="G5395"/>
      <c r="H5395"/>
      <c r="R5395"/>
      <c r="S5395"/>
      <c r="T5395"/>
      <c r="U5395"/>
      <c r="V5395"/>
      <c r="W5395"/>
      <c r="X5395"/>
      <c r="Y5395"/>
    </row>
    <row r="5396" spans="2:25">
      <c r="B5396"/>
      <c r="C5396"/>
      <c r="D5396"/>
      <c r="E5396"/>
      <c r="F5396"/>
      <c r="G5396"/>
      <c r="H5396"/>
      <c r="R5396"/>
      <c r="S5396"/>
      <c r="T5396"/>
      <c r="U5396"/>
      <c r="V5396"/>
      <c r="W5396"/>
      <c r="X5396"/>
      <c r="Y5396"/>
    </row>
    <row r="5397" spans="2:25">
      <c r="B5397"/>
      <c r="C5397"/>
      <c r="D5397"/>
      <c r="E5397"/>
      <c r="F5397"/>
      <c r="G5397"/>
      <c r="H5397"/>
      <c r="R5397"/>
      <c r="S5397"/>
      <c r="T5397"/>
      <c r="U5397"/>
      <c r="V5397"/>
      <c r="W5397"/>
      <c r="X5397"/>
      <c r="Y5397"/>
    </row>
    <row r="5398" spans="2:25">
      <c r="B5398"/>
      <c r="C5398"/>
      <c r="D5398"/>
      <c r="E5398"/>
      <c r="F5398"/>
      <c r="G5398"/>
      <c r="H5398"/>
      <c r="R5398"/>
      <c r="S5398"/>
      <c r="T5398"/>
      <c r="U5398"/>
      <c r="V5398"/>
      <c r="W5398"/>
      <c r="X5398"/>
      <c r="Y5398"/>
    </row>
    <row r="5399" spans="2:25">
      <c r="B5399"/>
      <c r="C5399"/>
      <c r="D5399"/>
      <c r="E5399"/>
      <c r="F5399"/>
      <c r="G5399"/>
      <c r="H5399"/>
      <c r="R5399"/>
      <c r="S5399"/>
      <c r="T5399"/>
      <c r="U5399"/>
      <c r="V5399"/>
      <c r="W5399"/>
      <c r="X5399"/>
      <c r="Y5399"/>
    </row>
    <row r="5400" spans="2:25">
      <c r="B5400"/>
      <c r="C5400"/>
      <c r="D5400"/>
      <c r="E5400"/>
      <c r="F5400"/>
      <c r="G5400"/>
      <c r="H5400"/>
      <c r="R5400"/>
      <c r="S5400"/>
      <c r="T5400"/>
      <c r="U5400"/>
      <c r="V5400"/>
      <c r="W5400"/>
      <c r="X5400"/>
      <c r="Y5400"/>
    </row>
    <row r="5401" spans="2:25">
      <c r="B5401"/>
      <c r="C5401"/>
      <c r="D5401"/>
      <c r="E5401"/>
      <c r="F5401"/>
      <c r="G5401"/>
      <c r="H5401"/>
      <c r="R5401"/>
      <c r="S5401"/>
      <c r="T5401"/>
      <c r="U5401"/>
      <c r="V5401"/>
      <c r="W5401"/>
      <c r="X5401"/>
      <c r="Y5401"/>
    </row>
    <row r="5402" spans="2:25">
      <c r="B5402"/>
      <c r="C5402"/>
      <c r="D5402"/>
      <c r="E5402"/>
      <c r="F5402"/>
      <c r="G5402"/>
      <c r="H5402"/>
      <c r="R5402"/>
      <c r="S5402"/>
      <c r="T5402"/>
      <c r="U5402"/>
      <c r="V5402"/>
      <c r="W5402"/>
      <c r="X5402"/>
      <c r="Y5402"/>
    </row>
    <row r="5403" spans="2:25">
      <c r="B5403"/>
      <c r="C5403"/>
      <c r="D5403"/>
      <c r="E5403"/>
      <c r="F5403"/>
      <c r="G5403"/>
      <c r="H5403"/>
      <c r="R5403"/>
      <c r="S5403"/>
      <c r="T5403"/>
      <c r="U5403"/>
      <c r="V5403"/>
      <c r="W5403"/>
      <c r="X5403"/>
      <c r="Y5403"/>
    </row>
    <row r="5404" spans="2:25">
      <c r="B5404"/>
      <c r="C5404"/>
      <c r="D5404"/>
      <c r="E5404"/>
      <c r="F5404"/>
      <c r="G5404"/>
      <c r="H5404"/>
      <c r="R5404"/>
      <c r="S5404"/>
      <c r="T5404"/>
      <c r="U5404"/>
      <c r="V5404"/>
      <c r="W5404"/>
      <c r="X5404"/>
      <c r="Y5404"/>
    </row>
    <row r="5405" spans="2:25">
      <c r="B5405"/>
      <c r="C5405"/>
      <c r="D5405"/>
      <c r="E5405"/>
      <c r="F5405"/>
      <c r="G5405"/>
      <c r="H5405"/>
      <c r="R5405"/>
      <c r="S5405"/>
      <c r="T5405"/>
      <c r="U5405"/>
      <c r="V5405"/>
      <c r="W5405"/>
      <c r="X5405"/>
      <c r="Y5405"/>
    </row>
    <row r="5406" spans="2:25">
      <c r="B5406"/>
      <c r="C5406"/>
      <c r="D5406"/>
      <c r="E5406"/>
      <c r="F5406"/>
      <c r="G5406"/>
      <c r="H5406"/>
      <c r="R5406"/>
      <c r="S5406"/>
      <c r="T5406"/>
      <c r="U5406"/>
      <c r="V5406"/>
      <c r="W5406"/>
      <c r="X5406"/>
      <c r="Y5406"/>
    </row>
    <row r="5407" spans="2:25">
      <c r="B5407"/>
      <c r="C5407"/>
      <c r="D5407"/>
      <c r="E5407"/>
      <c r="F5407"/>
      <c r="G5407"/>
      <c r="H5407"/>
      <c r="R5407"/>
      <c r="S5407"/>
      <c r="T5407"/>
      <c r="U5407"/>
      <c r="V5407"/>
      <c r="W5407"/>
      <c r="X5407"/>
      <c r="Y5407"/>
    </row>
    <row r="5408" spans="2:25">
      <c r="B5408"/>
      <c r="C5408"/>
      <c r="D5408"/>
      <c r="E5408"/>
      <c r="F5408"/>
      <c r="G5408"/>
      <c r="H5408"/>
      <c r="R5408"/>
      <c r="S5408"/>
      <c r="T5408"/>
      <c r="U5408"/>
      <c r="V5408"/>
      <c r="W5408"/>
      <c r="X5408"/>
      <c r="Y5408"/>
    </row>
    <row r="5409" spans="2:25">
      <c r="B5409"/>
      <c r="C5409"/>
      <c r="D5409"/>
      <c r="E5409"/>
      <c r="F5409"/>
      <c r="G5409"/>
      <c r="H5409"/>
      <c r="R5409"/>
      <c r="S5409"/>
      <c r="T5409"/>
      <c r="U5409"/>
      <c r="V5409"/>
      <c r="W5409"/>
      <c r="X5409"/>
      <c r="Y5409"/>
    </row>
    <row r="5410" spans="2:25">
      <c r="B5410"/>
      <c r="C5410"/>
      <c r="D5410"/>
      <c r="E5410"/>
      <c r="F5410"/>
      <c r="G5410"/>
      <c r="H5410"/>
      <c r="R5410"/>
      <c r="S5410"/>
      <c r="T5410"/>
      <c r="U5410"/>
      <c r="V5410"/>
      <c r="W5410"/>
      <c r="X5410"/>
      <c r="Y5410"/>
    </row>
    <row r="5411" spans="2:25">
      <c r="B5411"/>
      <c r="C5411"/>
      <c r="D5411"/>
      <c r="E5411"/>
      <c r="F5411"/>
      <c r="G5411"/>
      <c r="H5411"/>
      <c r="R5411"/>
      <c r="S5411"/>
      <c r="T5411"/>
      <c r="U5411"/>
      <c r="V5411"/>
      <c r="W5411"/>
      <c r="X5411"/>
      <c r="Y5411"/>
    </row>
    <row r="5412" spans="2:25">
      <c r="B5412"/>
      <c r="C5412"/>
      <c r="D5412"/>
      <c r="E5412"/>
      <c r="F5412"/>
      <c r="G5412"/>
      <c r="H5412"/>
      <c r="R5412"/>
      <c r="S5412"/>
      <c r="T5412"/>
      <c r="U5412"/>
      <c r="V5412"/>
      <c r="W5412"/>
      <c r="X5412"/>
      <c r="Y5412"/>
    </row>
    <row r="5413" spans="2:25">
      <c r="B5413"/>
      <c r="C5413"/>
      <c r="D5413"/>
      <c r="E5413"/>
      <c r="F5413"/>
      <c r="G5413"/>
      <c r="H5413"/>
      <c r="R5413"/>
      <c r="S5413"/>
      <c r="T5413"/>
      <c r="U5413"/>
      <c r="V5413"/>
      <c r="W5413"/>
      <c r="X5413"/>
      <c r="Y5413"/>
    </row>
    <row r="5414" spans="2:25">
      <c r="B5414"/>
      <c r="C5414"/>
      <c r="D5414"/>
      <c r="E5414"/>
      <c r="F5414"/>
      <c r="G5414"/>
      <c r="H5414"/>
      <c r="R5414"/>
      <c r="S5414"/>
      <c r="T5414"/>
      <c r="U5414"/>
      <c r="V5414"/>
      <c r="W5414"/>
      <c r="X5414"/>
      <c r="Y5414"/>
    </row>
    <row r="5415" spans="2:25">
      <c r="B5415"/>
      <c r="C5415"/>
      <c r="D5415"/>
      <c r="E5415"/>
      <c r="F5415"/>
      <c r="G5415"/>
      <c r="H5415"/>
      <c r="R5415"/>
      <c r="S5415"/>
      <c r="T5415"/>
      <c r="U5415"/>
      <c r="V5415"/>
      <c r="W5415"/>
      <c r="X5415"/>
      <c r="Y5415"/>
    </row>
    <row r="5416" spans="2:25">
      <c r="B5416"/>
      <c r="C5416"/>
      <c r="D5416"/>
      <c r="E5416"/>
      <c r="F5416"/>
      <c r="G5416"/>
      <c r="H5416"/>
      <c r="R5416"/>
      <c r="S5416"/>
      <c r="T5416"/>
      <c r="U5416"/>
      <c r="V5416"/>
      <c r="W5416"/>
      <c r="X5416"/>
      <c r="Y5416"/>
    </row>
    <row r="5417" spans="2:25">
      <c r="B5417"/>
      <c r="C5417"/>
      <c r="D5417"/>
      <c r="E5417"/>
      <c r="F5417"/>
      <c r="G5417"/>
      <c r="H5417"/>
      <c r="R5417"/>
      <c r="S5417"/>
      <c r="T5417"/>
      <c r="U5417"/>
      <c r="V5417"/>
      <c r="W5417"/>
      <c r="X5417"/>
      <c r="Y5417"/>
    </row>
    <row r="5418" spans="2:25">
      <c r="B5418"/>
      <c r="C5418"/>
      <c r="D5418"/>
      <c r="E5418"/>
      <c r="F5418"/>
      <c r="G5418"/>
      <c r="H5418"/>
      <c r="R5418"/>
      <c r="S5418"/>
      <c r="T5418"/>
      <c r="U5418"/>
      <c r="V5418"/>
      <c r="W5418"/>
      <c r="X5418"/>
      <c r="Y5418"/>
    </row>
    <row r="5419" spans="2:25">
      <c r="B5419"/>
      <c r="C5419"/>
      <c r="D5419"/>
      <c r="E5419"/>
      <c r="F5419"/>
      <c r="G5419"/>
      <c r="H5419"/>
      <c r="R5419"/>
      <c r="S5419"/>
      <c r="T5419"/>
      <c r="U5419"/>
      <c r="V5419"/>
      <c r="W5419"/>
      <c r="X5419"/>
      <c r="Y5419"/>
    </row>
    <row r="5420" spans="2:25">
      <c r="B5420"/>
      <c r="C5420"/>
      <c r="D5420"/>
      <c r="E5420"/>
      <c r="F5420"/>
      <c r="G5420"/>
      <c r="H5420"/>
      <c r="R5420"/>
      <c r="S5420"/>
      <c r="T5420"/>
      <c r="U5420"/>
      <c r="V5420"/>
      <c r="W5420"/>
      <c r="X5420"/>
      <c r="Y5420"/>
    </row>
    <row r="5421" spans="2:25">
      <c r="B5421"/>
      <c r="C5421"/>
      <c r="D5421"/>
      <c r="E5421"/>
      <c r="F5421"/>
      <c r="G5421"/>
      <c r="H5421"/>
      <c r="R5421"/>
      <c r="S5421"/>
      <c r="T5421"/>
      <c r="U5421"/>
      <c r="V5421"/>
      <c r="W5421"/>
      <c r="X5421"/>
      <c r="Y5421"/>
    </row>
    <row r="5422" spans="2:25">
      <c r="B5422"/>
      <c r="C5422"/>
      <c r="D5422"/>
      <c r="E5422"/>
      <c r="F5422"/>
      <c r="G5422"/>
      <c r="H5422"/>
      <c r="R5422"/>
      <c r="S5422"/>
      <c r="T5422"/>
      <c r="U5422"/>
      <c r="V5422"/>
      <c r="W5422"/>
      <c r="X5422"/>
      <c r="Y5422"/>
    </row>
    <row r="5423" spans="2:25">
      <c r="B5423"/>
      <c r="C5423"/>
      <c r="D5423"/>
      <c r="E5423"/>
      <c r="F5423"/>
      <c r="G5423"/>
      <c r="H5423"/>
      <c r="R5423"/>
      <c r="S5423"/>
      <c r="T5423"/>
      <c r="U5423"/>
      <c r="V5423"/>
      <c r="W5423"/>
      <c r="X5423"/>
      <c r="Y5423"/>
    </row>
    <row r="5424" spans="2:25">
      <c r="B5424"/>
      <c r="C5424"/>
      <c r="D5424"/>
      <c r="E5424"/>
      <c r="F5424"/>
      <c r="G5424"/>
      <c r="H5424"/>
      <c r="R5424"/>
      <c r="S5424"/>
      <c r="T5424"/>
      <c r="U5424"/>
      <c r="V5424"/>
      <c r="W5424"/>
      <c r="X5424"/>
      <c r="Y5424"/>
    </row>
    <row r="5425" spans="2:25">
      <c r="B5425"/>
      <c r="C5425"/>
      <c r="D5425"/>
      <c r="E5425"/>
      <c r="F5425"/>
      <c r="G5425"/>
      <c r="H5425"/>
      <c r="R5425"/>
      <c r="S5425"/>
      <c r="T5425"/>
      <c r="U5425"/>
      <c r="V5425"/>
      <c r="W5425"/>
      <c r="X5425"/>
      <c r="Y5425"/>
    </row>
    <row r="5426" spans="2:25">
      <c r="B5426"/>
      <c r="C5426"/>
      <c r="D5426"/>
      <c r="E5426"/>
      <c r="F5426"/>
      <c r="G5426"/>
      <c r="H5426"/>
      <c r="R5426"/>
      <c r="S5426"/>
      <c r="T5426"/>
      <c r="U5426"/>
      <c r="V5426"/>
      <c r="W5426"/>
      <c r="X5426"/>
      <c r="Y5426"/>
    </row>
    <row r="5427" spans="2:25">
      <c r="B5427"/>
      <c r="C5427"/>
      <c r="D5427"/>
      <c r="E5427"/>
      <c r="F5427"/>
      <c r="G5427"/>
      <c r="H5427"/>
      <c r="R5427"/>
      <c r="S5427"/>
      <c r="T5427"/>
      <c r="U5427"/>
      <c r="V5427"/>
      <c r="W5427"/>
      <c r="X5427"/>
      <c r="Y5427"/>
    </row>
    <row r="5428" spans="2:25">
      <c r="B5428"/>
      <c r="C5428"/>
      <c r="D5428"/>
      <c r="E5428"/>
      <c r="F5428"/>
      <c r="G5428"/>
      <c r="H5428"/>
      <c r="R5428"/>
      <c r="S5428"/>
      <c r="T5428"/>
      <c r="U5428"/>
      <c r="V5428"/>
      <c r="W5428"/>
      <c r="X5428"/>
      <c r="Y5428"/>
    </row>
    <row r="5429" spans="2:25">
      <c r="B5429"/>
      <c r="C5429"/>
      <c r="D5429"/>
      <c r="E5429"/>
      <c r="F5429"/>
      <c r="G5429"/>
      <c r="H5429"/>
      <c r="R5429"/>
      <c r="S5429"/>
      <c r="T5429"/>
      <c r="U5429"/>
      <c r="V5429"/>
      <c r="W5429"/>
      <c r="X5429"/>
      <c r="Y5429"/>
    </row>
    <row r="5430" spans="2:25">
      <c r="B5430"/>
      <c r="C5430"/>
      <c r="D5430"/>
      <c r="E5430"/>
      <c r="F5430"/>
      <c r="G5430"/>
      <c r="H5430"/>
      <c r="R5430"/>
      <c r="S5430"/>
      <c r="T5430"/>
      <c r="U5430"/>
      <c r="V5430"/>
      <c r="W5430"/>
      <c r="X5430"/>
      <c r="Y5430"/>
    </row>
    <row r="5431" spans="2:25">
      <c r="B5431"/>
      <c r="C5431"/>
      <c r="D5431"/>
      <c r="E5431"/>
      <c r="F5431"/>
      <c r="G5431"/>
      <c r="H5431"/>
      <c r="R5431"/>
      <c r="S5431"/>
      <c r="T5431"/>
      <c r="U5431"/>
      <c r="V5431"/>
      <c r="W5431"/>
      <c r="X5431"/>
      <c r="Y5431"/>
    </row>
    <row r="5432" spans="2:25">
      <c r="B5432"/>
      <c r="C5432"/>
      <c r="D5432"/>
      <c r="E5432"/>
      <c r="F5432"/>
      <c r="G5432"/>
      <c r="H5432"/>
      <c r="R5432"/>
      <c r="S5432"/>
      <c r="T5432"/>
      <c r="U5432"/>
      <c r="V5432"/>
      <c r="W5432"/>
      <c r="X5432"/>
      <c r="Y5432"/>
    </row>
    <row r="5433" spans="2:25">
      <c r="B5433"/>
      <c r="C5433"/>
      <c r="D5433"/>
      <c r="E5433"/>
      <c r="F5433"/>
      <c r="G5433"/>
      <c r="H5433"/>
      <c r="R5433"/>
      <c r="S5433"/>
      <c r="T5433"/>
      <c r="U5433"/>
      <c r="V5433"/>
      <c r="W5433"/>
      <c r="X5433"/>
      <c r="Y5433"/>
    </row>
    <row r="5434" spans="2:25">
      <c r="B5434"/>
      <c r="C5434"/>
      <c r="D5434"/>
      <c r="E5434"/>
      <c r="F5434"/>
      <c r="G5434"/>
      <c r="H5434"/>
      <c r="R5434"/>
      <c r="S5434"/>
      <c r="T5434"/>
      <c r="U5434"/>
      <c r="V5434"/>
      <c r="W5434"/>
      <c r="X5434"/>
      <c r="Y5434"/>
    </row>
    <row r="5435" spans="2:25">
      <c r="B5435"/>
      <c r="C5435"/>
      <c r="D5435"/>
      <c r="E5435"/>
      <c r="F5435"/>
      <c r="G5435"/>
      <c r="H5435"/>
      <c r="R5435"/>
      <c r="S5435"/>
      <c r="T5435"/>
      <c r="U5435"/>
      <c r="V5435"/>
      <c r="W5435"/>
      <c r="X5435"/>
      <c r="Y5435"/>
    </row>
    <row r="5436" spans="2:25">
      <c r="B5436"/>
      <c r="C5436"/>
      <c r="D5436"/>
      <c r="E5436"/>
      <c r="F5436"/>
      <c r="G5436"/>
      <c r="H5436"/>
      <c r="R5436"/>
      <c r="S5436"/>
      <c r="T5436"/>
      <c r="U5436"/>
      <c r="V5436"/>
      <c r="W5436"/>
      <c r="X5436"/>
      <c r="Y5436"/>
    </row>
    <row r="5437" spans="2:25">
      <c r="B5437"/>
      <c r="C5437"/>
      <c r="D5437"/>
      <c r="E5437"/>
      <c r="F5437"/>
      <c r="G5437"/>
      <c r="H5437"/>
      <c r="R5437"/>
      <c r="S5437"/>
      <c r="T5437"/>
      <c r="U5437"/>
      <c r="V5437"/>
      <c r="W5437"/>
      <c r="X5437"/>
      <c r="Y5437"/>
    </row>
    <row r="5438" spans="2:25">
      <c r="B5438"/>
      <c r="C5438"/>
      <c r="D5438"/>
      <c r="E5438"/>
      <c r="F5438"/>
      <c r="G5438"/>
      <c r="H5438"/>
      <c r="R5438"/>
      <c r="S5438"/>
      <c r="T5438"/>
      <c r="U5438"/>
      <c r="V5438"/>
      <c r="W5438"/>
      <c r="X5438"/>
      <c r="Y5438"/>
    </row>
    <row r="5439" spans="2:25">
      <c r="B5439"/>
      <c r="C5439"/>
      <c r="D5439"/>
      <c r="E5439"/>
      <c r="F5439"/>
      <c r="G5439"/>
      <c r="H5439"/>
      <c r="R5439"/>
      <c r="S5439"/>
      <c r="T5439"/>
      <c r="U5439"/>
      <c r="V5439"/>
      <c r="W5439"/>
      <c r="X5439"/>
      <c r="Y5439"/>
    </row>
    <row r="5440" spans="2:25">
      <c r="B5440"/>
      <c r="C5440"/>
      <c r="D5440"/>
      <c r="E5440"/>
      <c r="F5440"/>
      <c r="G5440"/>
      <c r="H5440"/>
      <c r="R5440"/>
      <c r="S5440"/>
      <c r="T5440"/>
      <c r="U5440"/>
      <c r="V5440"/>
      <c r="W5440"/>
      <c r="X5440"/>
      <c r="Y5440"/>
    </row>
    <row r="5441" spans="2:25">
      <c r="B5441"/>
      <c r="C5441"/>
      <c r="D5441"/>
      <c r="E5441"/>
      <c r="F5441"/>
      <c r="G5441"/>
      <c r="H5441"/>
      <c r="R5441"/>
      <c r="S5441"/>
      <c r="T5441"/>
      <c r="U5441"/>
      <c r="V5441"/>
      <c r="W5441"/>
      <c r="X5441"/>
      <c r="Y5441"/>
    </row>
    <row r="5442" spans="2:25">
      <c r="B5442"/>
      <c r="C5442"/>
      <c r="D5442"/>
      <c r="E5442"/>
      <c r="F5442"/>
      <c r="G5442"/>
      <c r="H5442"/>
      <c r="R5442"/>
      <c r="S5442"/>
      <c r="T5442"/>
      <c r="U5442"/>
      <c r="V5442"/>
      <c r="W5442"/>
      <c r="X5442"/>
      <c r="Y5442"/>
    </row>
    <row r="5443" spans="2:25">
      <c r="B5443"/>
      <c r="C5443"/>
      <c r="D5443"/>
      <c r="E5443"/>
      <c r="F5443"/>
      <c r="G5443"/>
      <c r="H5443"/>
      <c r="R5443"/>
      <c r="S5443"/>
      <c r="T5443"/>
      <c r="U5443"/>
      <c r="V5443"/>
      <c r="W5443"/>
      <c r="X5443"/>
      <c r="Y5443"/>
    </row>
    <row r="5444" spans="2:25">
      <c r="B5444"/>
      <c r="C5444"/>
      <c r="D5444"/>
      <c r="E5444"/>
      <c r="F5444"/>
      <c r="G5444"/>
      <c r="H5444"/>
      <c r="R5444"/>
      <c r="S5444"/>
      <c r="T5444"/>
      <c r="U5444"/>
      <c r="V5444"/>
      <c r="W5444"/>
      <c r="X5444"/>
      <c r="Y5444"/>
    </row>
    <row r="5445" spans="2:25">
      <c r="B5445"/>
      <c r="C5445"/>
      <c r="D5445"/>
      <c r="E5445"/>
      <c r="F5445"/>
      <c r="G5445"/>
      <c r="H5445"/>
      <c r="R5445"/>
      <c r="S5445"/>
      <c r="T5445"/>
      <c r="U5445"/>
      <c r="V5445"/>
      <c r="W5445"/>
      <c r="X5445"/>
      <c r="Y5445"/>
    </row>
    <row r="5446" spans="2:25">
      <c r="B5446"/>
      <c r="C5446"/>
      <c r="D5446"/>
      <c r="E5446"/>
      <c r="F5446"/>
      <c r="G5446"/>
      <c r="H5446"/>
      <c r="R5446"/>
      <c r="S5446"/>
      <c r="T5446"/>
      <c r="U5446"/>
      <c r="V5446"/>
      <c r="W5446"/>
      <c r="X5446"/>
      <c r="Y5446"/>
    </row>
    <row r="5447" spans="2:25">
      <c r="B5447"/>
      <c r="C5447"/>
      <c r="D5447"/>
      <c r="E5447"/>
      <c r="F5447"/>
      <c r="G5447"/>
      <c r="H5447"/>
      <c r="R5447"/>
      <c r="S5447"/>
      <c r="T5447"/>
      <c r="U5447"/>
      <c r="V5447"/>
      <c r="W5447"/>
      <c r="X5447"/>
      <c r="Y5447"/>
    </row>
    <row r="5448" spans="2:25">
      <c r="B5448"/>
      <c r="C5448"/>
      <c r="D5448"/>
      <c r="E5448"/>
      <c r="F5448"/>
      <c r="G5448"/>
      <c r="H5448"/>
      <c r="R5448"/>
      <c r="S5448"/>
      <c r="T5448"/>
      <c r="U5448"/>
      <c r="V5448"/>
      <c r="W5448"/>
      <c r="X5448"/>
      <c r="Y5448"/>
    </row>
    <row r="5449" spans="2:25">
      <c r="B5449"/>
      <c r="C5449"/>
      <c r="D5449"/>
      <c r="E5449"/>
      <c r="F5449"/>
      <c r="G5449"/>
      <c r="H5449"/>
      <c r="R5449"/>
      <c r="S5449"/>
      <c r="T5449"/>
      <c r="U5449"/>
      <c r="V5449"/>
      <c r="W5449"/>
      <c r="X5449"/>
      <c r="Y5449"/>
    </row>
    <row r="5450" spans="2:25">
      <c r="B5450"/>
      <c r="C5450"/>
      <c r="D5450"/>
      <c r="E5450"/>
      <c r="F5450"/>
      <c r="G5450"/>
      <c r="H5450"/>
      <c r="R5450"/>
      <c r="S5450"/>
      <c r="T5450"/>
      <c r="U5450"/>
      <c r="V5450"/>
      <c r="W5450"/>
      <c r="X5450"/>
      <c r="Y5450"/>
    </row>
    <row r="5451" spans="2:25">
      <c r="B5451"/>
      <c r="C5451"/>
      <c r="D5451"/>
      <c r="E5451"/>
      <c r="F5451"/>
      <c r="G5451"/>
      <c r="H5451"/>
      <c r="R5451"/>
      <c r="S5451"/>
      <c r="T5451"/>
      <c r="U5451"/>
      <c r="V5451"/>
      <c r="W5451"/>
      <c r="X5451"/>
      <c r="Y5451"/>
    </row>
    <row r="5452" spans="2:25">
      <c r="B5452"/>
      <c r="C5452"/>
      <c r="D5452"/>
      <c r="E5452"/>
      <c r="F5452"/>
      <c r="G5452"/>
      <c r="H5452"/>
      <c r="R5452"/>
      <c r="S5452"/>
      <c r="T5452"/>
      <c r="U5452"/>
      <c r="V5452"/>
      <c r="W5452"/>
      <c r="X5452"/>
      <c r="Y5452"/>
    </row>
    <row r="5453" spans="2:25">
      <c r="B5453"/>
      <c r="C5453"/>
      <c r="D5453"/>
      <c r="E5453"/>
      <c r="F5453"/>
      <c r="G5453"/>
      <c r="H5453"/>
      <c r="R5453"/>
      <c r="S5453"/>
      <c r="T5453"/>
      <c r="U5453"/>
      <c r="V5453"/>
      <c r="W5453"/>
      <c r="X5453"/>
      <c r="Y5453"/>
    </row>
    <row r="5454" spans="2:25">
      <c r="B5454"/>
      <c r="C5454"/>
      <c r="D5454"/>
      <c r="E5454"/>
      <c r="F5454"/>
      <c r="G5454"/>
      <c r="H5454"/>
      <c r="R5454"/>
      <c r="S5454"/>
      <c r="T5454"/>
      <c r="U5454"/>
      <c r="V5454"/>
      <c r="W5454"/>
      <c r="X5454"/>
      <c r="Y5454"/>
    </row>
    <row r="5455" spans="2:25">
      <c r="B5455"/>
      <c r="C5455"/>
      <c r="D5455"/>
      <c r="E5455"/>
      <c r="F5455"/>
      <c r="G5455"/>
      <c r="H5455"/>
      <c r="R5455"/>
      <c r="S5455"/>
      <c r="T5455"/>
      <c r="U5455"/>
      <c r="V5455"/>
      <c r="W5455"/>
      <c r="X5455"/>
      <c r="Y5455"/>
    </row>
    <row r="5456" spans="2:25">
      <c r="B5456"/>
      <c r="C5456"/>
      <c r="D5456"/>
      <c r="E5456"/>
      <c r="F5456"/>
      <c r="G5456"/>
      <c r="H5456"/>
      <c r="R5456"/>
      <c r="S5456"/>
      <c r="T5456"/>
      <c r="U5456"/>
      <c r="V5456"/>
      <c r="W5456"/>
      <c r="X5456"/>
      <c r="Y5456"/>
    </row>
    <row r="5457" spans="2:25">
      <c r="B5457"/>
      <c r="C5457"/>
      <c r="D5457"/>
      <c r="E5457"/>
      <c r="F5457"/>
      <c r="G5457"/>
      <c r="H5457"/>
      <c r="R5457"/>
      <c r="S5457"/>
      <c r="T5457"/>
      <c r="U5457"/>
      <c r="V5457"/>
      <c r="W5457"/>
      <c r="X5457"/>
      <c r="Y5457"/>
    </row>
    <row r="5458" spans="2:25">
      <c r="B5458"/>
      <c r="C5458"/>
      <c r="D5458"/>
      <c r="E5458"/>
      <c r="F5458"/>
      <c r="G5458"/>
      <c r="H5458"/>
      <c r="R5458"/>
      <c r="S5458"/>
      <c r="T5458"/>
      <c r="U5458"/>
      <c r="V5458"/>
      <c r="W5458"/>
      <c r="X5458"/>
      <c r="Y5458"/>
    </row>
    <row r="5459" spans="2:25">
      <c r="B5459"/>
      <c r="C5459"/>
      <c r="D5459"/>
      <c r="E5459"/>
      <c r="F5459"/>
      <c r="G5459"/>
      <c r="H5459"/>
      <c r="R5459"/>
      <c r="S5459"/>
      <c r="T5459"/>
      <c r="U5459"/>
      <c r="V5459"/>
      <c r="W5459"/>
      <c r="X5459"/>
      <c r="Y5459"/>
    </row>
    <row r="5460" spans="2:25">
      <c r="B5460"/>
      <c r="C5460"/>
      <c r="D5460"/>
      <c r="E5460"/>
      <c r="F5460"/>
      <c r="G5460"/>
      <c r="H5460"/>
      <c r="R5460"/>
      <c r="S5460"/>
      <c r="T5460"/>
      <c r="U5460"/>
      <c r="V5460"/>
      <c r="W5460"/>
      <c r="X5460"/>
      <c r="Y5460"/>
    </row>
    <row r="5461" spans="2:25">
      <c r="B5461"/>
      <c r="C5461"/>
      <c r="D5461"/>
      <c r="E5461"/>
      <c r="F5461"/>
      <c r="G5461"/>
      <c r="H5461"/>
      <c r="R5461"/>
      <c r="S5461"/>
      <c r="T5461"/>
      <c r="U5461"/>
      <c r="V5461"/>
      <c r="W5461"/>
      <c r="X5461"/>
      <c r="Y5461"/>
    </row>
    <row r="5462" spans="2:25">
      <c r="B5462"/>
      <c r="C5462"/>
      <c r="D5462"/>
      <c r="E5462"/>
      <c r="F5462"/>
      <c r="G5462"/>
      <c r="H5462"/>
      <c r="R5462"/>
      <c r="S5462"/>
      <c r="T5462"/>
      <c r="U5462"/>
      <c r="V5462"/>
      <c r="W5462"/>
      <c r="X5462"/>
      <c r="Y5462"/>
    </row>
    <row r="5463" spans="2:25">
      <c r="B5463"/>
      <c r="C5463"/>
      <c r="D5463"/>
      <c r="E5463"/>
      <c r="F5463"/>
      <c r="G5463"/>
      <c r="H5463"/>
      <c r="R5463"/>
      <c r="S5463"/>
      <c r="T5463"/>
      <c r="U5463"/>
      <c r="V5463"/>
      <c r="W5463"/>
      <c r="X5463"/>
      <c r="Y5463"/>
    </row>
    <row r="5464" spans="2:25">
      <c r="B5464"/>
      <c r="C5464"/>
      <c r="D5464"/>
      <c r="E5464"/>
      <c r="F5464"/>
      <c r="G5464"/>
      <c r="H5464"/>
      <c r="R5464"/>
      <c r="S5464"/>
      <c r="T5464"/>
      <c r="U5464"/>
      <c r="V5464"/>
      <c r="W5464"/>
      <c r="X5464"/>
      <c r="Y5464"/>
    </row>
    <row r="5465" spans="2:25">
      <c r="B5465"/>
      <c r="C5465"/>
      <c r="D5465"/>
      <c r="E5465"/>
      <c r="F5465"/>
      <c r="G5465"/>
      <c r="H5465"/>
      <c r="R5465"/>
      <c r="S5465"/>
      <c r="T5465"/>
      <c r="U5465"/>
      <c r="V5465"/>
      <c r="W5465"/>
      <c r="X5465"/>
      <c r="Y5465"/>
    </row>
    <row r="5466" spans="2:25">
      <c r="B5466"/>
      <c r="C5466"/>
      <c r="D5466"/>
      <c r="E5466"/>
      <c r="F5466"/>
      <c r="G5466"/>
      <c r="H5466"/>
      <c r="R5466"/>
      <c r="S5466"/>
      <c r="T5466"/>
      <c r="U5466"/>
      <c r="V5466"/>
      <c r="W5466"/>
      <c r="X5466"/>
      <c r="Y5466"/>
    </row>
    <row r="5467" spans="2:25">
      <c r="B5467"/>
      <c r="C5467"/>
      <c r="D5467"/>
      <c r="E5467"/>
      <c r="F5467"/>
      <c r="G5467"/>
      <c r="H5467"/>
      <c r="R5467"/>
      <c r="S5467"/>
      <c r="T5467"/>
      <c r="U5467"/>
      <c r="V5467"/>
      <c r="W5467"/>
      <c r="X5467"/>
      <c r="Y5467"/>
    </row>
    <row r="5468" spans="2:25">
      <c r="B5468"/>
      <c r="C5468"/>
      <c r="D5468"/>
      <c r="E5468"/>
      <c r="F5468"/>
      <c r="G5468"/>
      <c r="H5468"/>
      <c r="R5468"/>
      <c r="S5468"/>
      <c r="T5468"/>
      <c r="U5468"/>
      <c r="V5468"/>
      <c r="W5468"/>
      <c r="X5468"/>
      <c r="Y5468"/>
    </row>
    <row r="5469" spans="2:25">
      <c r="B5469"/>
      <c r="C5469"/>
      <c r="D5469"/>
      <c r="E5469"/>
      <c r="F5469"/>
      <c r="G5469"/>
      <c r="H5469"/>
      <c r="R5469"/>
      <c r="S5469"/>
      <c r="T5469"/>
      <c r="U5469"/>
      <c r="V5469"/>
      <c r="W5469"/>
      <c r="X5469"/>
      <c r="Y5469"/>
    </row>
    <row r="5470" spans="2:25">
      <c r="B5470"/>
      <c r="C5470"/>
      <c r="D5470"/>
      <c r="E5470"/>
      <c r="F5470"/>
      <c r="G5470"/>
      <c r="H5470"/>
      <c r="R5470"/>
      <c r="S5470"/>
      <c r="T5470"/>
      <c r="U5470"/>
      <c r="V5470"/>
      <c r="W5470"/>
      <c r="X5470"/>
      <c r="Y5470"/>
    </row>
    <row r="5471" spans="2:25">
      <c r="B5471"/>
      <c r="C5471"/>
      <c r="D5471"/>
      <c r="E5471"/>
      <c r="F5471"/>
      <c r="G5471"/>
      <c r="H5471"/>
      <c r="R5471"/>
      <c r="S5471"/>
      <c r="T5471"/>
      <c r="U5471"/>
      <c r="V5471"/>
      <c r="W5471"/>
      <c r="X5471"/>
      <c r="Y5471"/>
    </row>
    <row r="5472" spans="2:25">
      <c r="B5472"/>
      <c r="C5472"/>
      <c r="D5472"/>
      <c r="E5472"/>
      <c r="F5472"/>
      <c r="G5472"/>
      <c r="H5472"/>
      <c r="R5472"/>
      <c r="S5472"/>
      <c r="T5472"/>
      <c r="U5472"/>
      <c r="V5472"/>
      <c r="W5472"/>
      <c r="X5472"/>
      <c r="Y5472"/>
    </row>
    <row r="5473" spans="2:25">
      <c r="B5473"/>
      <c r="C5473"/>
      <c r="D5473"/>
      <c r="E5473"/>
      <c r="F5473"/>
      <c r="G5473"/>
      <c r="H5473"/>
      <c r="R5473"/>
      <c r="S5473"/>
      <c r="T5473"/>
      <c r="U5473"/>
      <c r="V5473"/>
      <c r="W5473"/>
      <c r="X5473"/>
      <c r="Y5473"/>
    </row>
    <row r="5474" spans="2:25">
      <c r="B5474"/>
      <c r="C5474"/>
      <c r="D5474"/>
      <c r="E5474"/>
      <c r="F5474"/>
      <c r="G5474"/>
      <c r="H5474"/>
      <c r="R5474"/>
      <c r="S5474"/>
      <c r="T5474"/>
      <c r="U5474"/>
      <c r="V5474"/>
      <c r="W5474"/>
      <c r="X5474"/>
      <c r="Y5474"/>
    </row>
    <row r="5475" spans="2:25">
      <c r="B5475"/>
      <c r="C5475"/>
      <c r="D5475"/>
      <c r="E5475"/>
      <c r="F5475"/>
      <c r="G5475"/>
      <c r="H5475"/>
      <c r="R5475"/>
      <c r="S5475"/>
      <c r="T5475"/>
      <c r="U5475"/>
      <c r="V5475"/>
      <c r="W5475"/>
      <c r="X5475"/>
      <c r="Y5475"/>
    </row>
    <row r="5476" spans="2:25">
      <c r="B5476"/>
      <c r="C5476"/>
      <c r="D5476"/>
      <c r="E5476"/>
      <c r="F5476"/>
      <c r="G5476"/>
      <c r="H5476"/>
      <c r="R5476"/>
      <c r="S5476"/>
      <c r="T5476"/>
      <c r="U5476"/>
      <c r="V5476"/>
      <c r="W5476"/>
      <c r="X5476"/>
      <c r="Y5476"/>
    </row>
    <row r="5477" spans="2:25">
      <c r="B5477"/>
      <c r="C5477"/>
      <c r="D5477"/>
      <c r="E5477"/>
      <c r="F5477"/>
      <c r="G5477"/>
      <c r="H5477"/>
      <c r="R5477"/>
      <c r="S5477"/>
      <c r="T5477"/>
      <c r="U5477"/>
      <c r="V5477"/>
      <c r="W5477"/>
      <c r="X5477"/>
      <c r="Y5477"/>
    </row>
    <row r="5478" spans="2:25">
      <c r="B5478"/>
      <c r="C5478"/>
      <c r="D5478"/>
      <c r="E5478"/>
      <c r="F5478"/>
      <c r="G5478"/>
      <c r="H5478"/>
      <c r="R5478"/>
      <c r="S5478"/>
      <c r="T5478"/>
      <c r="U5478"/>
      <c r="V5478"/>
      <c r="W5478"/>
      <c r="X5478"/>
      <c r="Y5478"/>
    </row>
    <row r="5479" spans="2:25">
      <c r="B5479"/>
      <c r="C5479"/>
      <c r="D5479"/>
      <c r="E5479"/>
      <c r="F5479"/>
      <c r="G5479"/>
      <c r="H5479"/>
      <c r="R5479"/>
      <c r="S5479"/>
      <c r="T5479"/>
      <c r="U5479"/>
      <c r="V5479"/>
      <c r="W5479"/>
      <c r="X5479"/>
      <c r="Y5479"/>
    </row>
    <row r="5480" spans="2:25">
      <c r="B5480"/>
      <c r="C5480"/>
      <c r="D5480"/>
      <c r="E5480"/>
      <c r="F5480"/>
      <c r="G5480"/>
      <c r="H5480"/>
      <c r="R5480"/>
      <c r="S5480"/>
      <c r="T5480"/>
      <c r="U5480"/>
      <c r="V5480"/>
      <c r="W5480"/>
      <c r="X5480"/>
      <c r="Y5480"/>
    </row>
    <row r="5481" spans="2:25">
      <c r="B5481"/>
      <c r="C5481"/>
      <c r="D5481"/>
      <c r="E5481"/>
      <c r="F5481"/>
      <c r="G5481"/>
      <c r="H5481"/>
      <c r="R5481"/>
      <c r="S5481"/>
      <c r="T5481"/>
      <c r="U5481"/>
      <c r="V5481"/>
      <c r="W5481"/>
      <c r="X5481"/>
      <c r="Y5481"/>
    </row>
    <row r="5482" spans="2:25">
      <c r="B5482"/>
      <c r="C5482"/>
      <c r="D5482"/>
      <c r="E5482"/>
      <c r="F5482"/>
      <c r="G5482"/>
      <c r="H5482"/>
      <c r="R5482"/>
      <c r="S5482"/>
      <c r="T5482"/>
      <c r="U5482"/>
      <c r="V5482"/>
      <c r="W5482"/>
      <c r="X5482"/>
      <c r="Y5482"/>
    </row>
    <row r="5483" spans="2:25">
      <c r="B5483"/>
      <c r="C5483"/>
      <c r="D5483"/>
      <c r="E5483"/>
      <c r="F5483"/>
      <c r="G5483"/>
      <c r="H5483"/>
      <c r="R5483"/>
      <c r="S5483"/>
      <c r="T5483"/>
      <c r="U5483"/>
      <c r="V5483"/>
      <c r="W5483"/>
      <c r="X5483"/>
      <c r="Y5483"/>
    </row>
    <row r="5484" spans="2:25">
      <c r="B5484"/>
      <c r="C5484"/>
      <c r="D5484"/>
      <c r="E5484"/>
      <c r="F5484"/>
      <c r="G5484"/>
      <c r="H5484"/>
      <c r="R5484"/>
      <c r="S5484"/>
      <c r="T5484"/>
      <c r="U5484"/>
      <c r="V5484"/>
      <c r="W5484"/>
      <c r="X5484"/>
      <c r="Y5484"/>
    </row>
    <row r="5485" spans="2:25">
      <c r="B5485"/>
      <c r="C5485"/>
      <c r="D5485"/>
      <c r="E5485"/>
      <c r="F5485"/>
      <c r="G5485"/>
      <c r="H5485"/>
      <c r="R5485"/>
      <c r="S5485"/>
      <c r="T5485"/>
      <c r="U5485"/>
      <c r="V5485"/>
      <c r="W5485"/>
      <c r="X5485"/>
      <c r="Y5485"/>
    </row>
    <row r="5486" spans="2:25">
      <c r="B5486"/>
      <c r="C5486"/>
      <c r="D5486"/>
      <c r="E5486"/>
      <c r="F5486"/>
      <c r="G5486"/>
      <c r="H5486"/>
      <c r="R5486"/>
      <c r="S5486"/>
      <c r="T5486"/>
      <c r="U5486"/>
      <c r="V5486"/>
      <c r="W5486"/>
      <c r="X5486"/>
      <c r="Y5486"/>
    </row>
    <row r="5487" spans="2:25">
      <c r="B5487"/>
      <c r="C5487"/>
      <c r="D5487"/>
      <c r="E5487"/>
      <c r="F5487"/>
      <c r="G5487"/>
      <c r="H5487"/>
      <c r="R5487"/>
      <c r="S5487"/>
      <c r="T5487"/>
      <c r="U5487"/>
      <c r="V5487"/>
      <c r="W5487"/>
      <c r="X5487"/>
      <c r="Y5487"/>
    </row>
    <row r="5488" spans="2:25">
      <c r="B5488"/>
      <c r="C5488"/>
      <c r="D5488"/>
      <c r="E5488"/>
      <c r="F5488"/>
      <c r="G5488"/>
      <c r="H5488"/>
      <c r="R5488"/>
      <c r="S5488"/>
      <c r="T5488"/>
      <c r="U5488"/>
      <c r="V5488"/>
      <c r="W5488"/>
      <c r="X5488"/>
      <c r="Y5488"/>
    </row>
    <row r="5489" spans="2:25">
      <c r="B5489"/>
      <c r="C5489"/>
      <c r="D5489"/>
      <c r="E5489"/>
      <c r="F5489"/>
      <c r="G5489"/>
      <c r="H5489"/>
      <c r="R5489"/>
      <c r="S5489"/>
      <c r="T5489"/>
      <c r="U5489"/>
      <c r="V5489"/>
      <c r="W5489"/>
      <c r="X5489"/>
      <c r="Y5489"/>
    </row>
    <row r="5490" spans="2:25">
      <c r="B5490"/>
      <c r="C5490"/>
      <c r="D5490"/>
      <c r="E5490"/>
      <c r="F5490"/>
      <c r="G5490"/>
      <c r="H5490"/>
      <c r="R5490"/>
      <c r="S5490"/>
      <c r="T5490"/>
      <c r="U5490"/>
      <c r="V5490"/>
      <c r="W5490"/>
      <c r="X5490"/>
      <c r="Y5490"/>
    </row>
    <row r="5491" spans="2:25">
      <c r="B5491"/>
      <c r="C5491"/>
      <c r="D5491"/>
      <c r="E5491"/>
      <c r="F5491"/>
      <c r="G5491"/>
      <c r="H5491"/>
      <c r="R5491"/>
      <c r="S5491"/>
      <c r="T5491"/>
      <c r="U5491"/>
      <c r="V5491"/>
      <c r="W5491"/>
      <c r="X5491"/>
      <c r="Y5491"/>
    </row>
    <row r="5492" spans="2:25">
      <c r="B5492"/>
      <c r="C5492"/>
      <c r="D5492"/>
      <c r="E5492"/>
      <c r="F5492"/>
      <c r="G5492"/>
      <c r="H5492"/>
      <c r="R5492"/>
      <c r="S5492"/>
      <c r="T5492"/>
      <c r="U5492"/>
      <c r="V5492"/>
      <c r="W5492"/>
      <c r="X5492"/>
      <c r="Y5492"/>
    </row>
    <row r="5493" spans="2:25">
      <c r="B5493"/>
      <c r="C5493"/>
      <c r="D5493"/>
      <c r="E5493"/>
      <c r="F5493"/>
      <c r="G5493"/>
      <c r="H5493"/>
      <c r="R5493"/>
      <c r="S5493"/>
      <c r="T5493"/>
      <c r="U5493"/>
      <c r="V5493"/>
      <c r="W5493"/>
      <c r="X5493"/>
      <c r="Y5493"/>
    </row>
    <row r="5494" spans="2:25">
      <c r="B5494"/>
      <c r="C5494"/>
      <c r="D5494"/>
      <c r="E5494"/>
      <c r="F5494"/>
      <c r="G5494"/>
      <c r="H5494"/>
      <c r="R5494"/>
      <c r="S5494"/>
      <c r="T5494"/>
      <c r="U5494"/>
      <c r="V5494"/>
      <c r="W5494"/>
      <c r="X5494"/>
      <c r="Y5494"/>
    </row>
    <row r="5495" spans="2:25">
      <c r="B5495"/>
      <c r="C5495"/>
      <c r="D5495"/>
      <c r="E5495"/>
      <c r="F5495"/>
      <c r="G5495"/>
      <c r="H5495"/>
      <c r="R5495"/>
      <c r="S5495"/>
      <c r="T5495"/>
      <c r="U5495"/>
      <c r="V5495"/>
      <c r="W5495"/>
      <c r="X5495"/>
      <c r="Y5495"/>
    </row>
    <row r="5496" spans="2:25">
      <c r="B5496"/>
      <c r="C5496"/>
      <c r="D5496"/>
      <c r="E5496"/>
      <c r="F5496"/>
      <c r="G5496"/>
      <c r="H5496"/>
      <c r="R5496"/>
      <c r="S5496"/>
      <c r="T5496"/>
      <c r="U5496"/>
      <c r="V5496"/>
      <c r="W5496"/>
      <c r="X5496"/>
      <c r="Y5496"/>
    </row>
    <row r="5497" spans="2:25">
      <c r="B5497"/>
      <c r="C5497"/>
      <c r="D5497"/>
      <c r="E5497"/>
      <c r="F5497"/>
      <c r="G5497"/>
      <c r="H5497"/>
      <c r="R5497"/>
      <c r="S5497"/>
      <c r="T5497"/>
      <c r="U5497"/>
      <c r="V5497"/>
      <c r="W5497"/>
      <c r="X5497"/>
      <c r="Y5497"/>
    </row>
    <row r="5498" spans="2:25">
      <c r="B5498"/>
      <c r="C5498"/>
      <c r="D5498"/>
      <c r="E5498"/>
      <c r="F5498"/>
      <c r="G5498"/>
      <c r="H5498"/>
      <c r="R5498"/>
      <c r="S5498"/>
      <c r="T5498"/>
      <c r="U5498"/>
      <c r="V5498"/>
      <c r="W5498"/>
      <c r="X5498"/>
      <c r="Y5498"/>
    </row>
    <row r="5499" spans="2:25">
      <c r="B5499"/>
      <c r="C5499"/>
      <c r="D5499"/>
      <c r="E5499"/>
      <c r="F5499"/>
      <c r="G5499"/>
      <c r="H5499"/>
      <c r="R5499"/>
      <c r="S5499"/>
      <c r="T5499"/>
      <c r="U5499"/>
      <c r="V5499"/>
      <c r="W5499"/>
      <c r="X5499"/>
      <c r="Y5499"/>
    </row>
    <row r="5500" spans="2:25">
      <c r="B5500"/>
      <c r="C5500"/>
      <c r="D5500"/>
      <c r="E5500"/>
      <c r="F5500"/>
      <c r="G5500"/>
      <c r="H5500"/>
      <c r="R5500"/>
      <c r="S5500"/>
      <c r="T5500"/>
      <c r="U5500"/>
      <c r="V5500"/>
      <c r="W5500"/>
      <c r="X5500"/>
      <c r="Y5500"/>
    </row>
    <row r="5501" spans="2:25">
      <c r="B5501"/>
      <c r="C5501"/>
      <c r="D5501"/>
      <c r="E5501"/>
      <c r="F5501"/>
      <c r="G5501"/>
      <c r="H5501"/>
      <c r="R5501"/>
      <c r="S5501"/>
      <c r="T5501"/>
      <c r="U5501"/>
      <c r="V5501"/>
      <c r="W5501"/>
      <c r="X5501"/>
      <c r="Y5501"/>
    </row>
    <row r="5502" spans="2:25">
      <c r="B5502"/>
      <c r="C5502"/>
      <c r="D5502"/>
      <c r="E5502"/>
      <c r="F5502"/>
      <c r="G5502"/>
      <c r="H5502"/>
      <c r="R5502"/>
      <c r="S5502"/>
      <c r="T5502"/>
      <c r="U5502"/>
      <c r="V5502"/>
      <c r="W5502"/>
      <c r="X5502"/>
      <c r="Y5502"/>
    </row>
    <row r="5503" spans="2:25">
      <c r="B5503"/>
      <c r="C5503"/>
      <c r="D5503"/>
      <c r="E5503"/>
      <c r="F5503"/>
      <c r="G5503"/>
      <c r="H5503"/>
      <c r="R5503"/>
      <c r="S5503"/>
      <c r="T5503"/>
      <c r="U5503"/>
      <c r="V5503"/>
      <c r="W5503"/>
      <c r="X5503"/>
      <c r="Y5503"/>
    </row>
    <row r="5504" spans="2:25">
      <c r="B5504"/>
      <c r="C5504"/>
      <c r="D5504"/>
      <c r="E5504"/>
      <c r="F5504"/>
      <c r="G5504"/>
      <c r="H5504"/>
      <c r="R5504"/>
      <c r="S5504"/>
      <c r="T5504"/>
      <c r="U5504"/>
      <c r="V5504"/>
      <c r="W5504"/>
      <c r="X5504"/>
      <c r="Y5504"/>
    </row>
    <row r="5505" spans="2:25">
      <c r="B5505"/>
      <c r="C5505"/>
      <c r="D5505"/>
      <c r="E5505"/>
      <c r="F5505"/>
      <c r="G5505"/>
      <c r="H5505"/>
      <c r="R5505"/>
      <c r="S5505"/>
      <c r="T5505"/>
      <c r="U5505"/>
      <c r="V5505"/>
      <c r="W5505"/>
      <c r="X5505"/>
      <c r="Y5505"/>
    </row>
    <row r="5506" spans="2:25">
      <c r="B5506"/>
      <c r="C5506"/>
      <c r="D5506"/>
      <c r="E5506"/>
      <c r="F5506"/>
      <c r="G5506"/>
      <c r="H5506"/>
      <c r="R5506"/>
      <c r="S5506"/>
      <c r="T5506"/>
      <c r="U5506"/>
      <c r="V5506"/>
      <c r="W5506"/>
      <c r="X5506"/>
      <c r="Y5506"/>
    </row>
    <row r="5507" spans="2:25">
      <c r="B5507"/>
      <c r="C5507"/>
      <c r="D5507"/>
      <c r="E5507"/>
      <c r="F5507"/>
      <c r="G5507"/>
      <c r="H5507"/>
      <c r="R5507"/>
      <c r="S5507"/>
      <c r="T5507"/>
      <c r="U5507"/>
      <c r="V5507"/>
      <c r="W5507"/>
      <c r="X5507"/>
      <c r="Y5507"/>
    </row>
    <row r="5508" spans="2:25">
      <c r="B5508"/>
      <c r="C5508"/>
      <c r="D5508"/>
      <c r="E5508"/>
      <c r="F5508"/>
      <c r="G5508"/>
      <c r="H5508"/>
      <c r="R5508"/>
      <c r="S5508"/>
      <c r="T5508"/>
      <c r="U5508"/>
      <c r="V5508"/>
      <c r="W5508"/>
      <c r="X5508"/>
      <c r="Y5508"/>
    </row>
    <row r="5509" spans="2:25">
      <c r="B5509"/>
      <c r="C5509"/>
      <c r="D5509"/>
      <c r="E5509"/>
      <c r="F5509"/>
      <c r="G5509"/>
      <c r="H5509"/>
      <c r="R5509"/>
      <c r="S5509"/>
      <c r="T5509"/>
      <c r="U5509"/>
      <c r="V5509"/>
      <c r="W5509"/>
      <c r="X5509"/>
      <c r="Y5509"/>
    </row>
    <row r="5510" spans="2:25">
      <c r="B5510"/>
      <c r="C5510"/>
      <c r="D5510"/>
      <c r="E5510"/>
      <c r="F5510"/>
      <c r="G5510"/>
      <c r="H5510"/>
      <c r="R5510"/>
      <c r="S5510"/>
      <c r="T5510"/>
      <c r="U5510"/>
      <c r="V5510"/>
      <c r="W5510"/>
      <c r="X5510"/>
      <c r="Y5510"/>
    </row>
    <row r="5511" spans="2:25">
      <c r="B5511"/>
      <c r="C5511"/>
      <c r="D5511"/>
      <c r="E5511"/>
      <c r="F5511"/>
      <c r="G5511"/>
      <c r="H5511"/>
      <c r="R5511"/>
      <c r="S5511"/>
      <c r="T5511"/>
      <c r="U5511"/>
      <c r="V5511"/>
      <c r="W5511"/>
      <c r="X5511"/>
      <c r="Y5511"/>
    </row>
    <row r="5512" spans="2:25">
      <c r="B5512"/>
      <c r="C5512"/>
      <c r="D5512"/>
      <c r="E5512"/>
      <c r="F5512"/>
      <c r="G5512"/>
      <c r="H5512"/>
      <c r="R5512"/>
      <c r="S5512"/>
      <c r="T5512"/>
      <c r="U5512"/>
      <c r="V5512"/>
      <c r="W5512"/>
      <c r="X5512"/>
      <c r="Y5512"/>
    </row>
    <row r="5513" spans="2:25">
      <c r="B5513"/>
      <c r="C5513"/>
      <c r="D5513"/>
      <c r="E5513"/>
      <c r="F5513"/>
      <c r="G5513"/>
      <c r="H5513"/>
      <c r="R5513"/>
      <c r="S5513"/>
      <c r="T5513"/>
      <c r="U5513"/>
      <c r="V5513"/>
      <c r="W5513"/>
      <c r="X5513"/>
      <c r="Y5513"/>
    </row>
    <row r="5514" spans="2:25">
      <c r="B5514"/>
      <c r="C5514"/>
      <c r="D5514"/>
      <c r="E5514"/>
      <c r="F5514"/>
      <c r="G5514"/>
      <c r="H5514"/>
      <c r="R5514"/>
      <c r="S5514"/>
      <c r="T5514"/>
      <c r="U5514"/>
      <c r="V5514"/>
      <c r="W5514"/>
      <c r="X5514"/>
      <c r="Y5514"/>
    </row>
    <row r="5515" spans="2:25">
      <c r="B5515"/>
      <c r="C5515"/>
      <c r="D5515"/>
      <c r="E5515"/>
      <c r="F5515"/>
      <c r="G5515"/>
      <c r="H5515"/>
      <c r="R5515"/>
      <c r="S5515"/>
      <c r="T5515"/>
      <c r="U5515"/>
      <c r="V5515"/>
      <c r="W5515"/>
      <c r="X5515"/>
      <c r="Y5515"/>
    </row>
    <row r="5516" spans="2:25">
      <c r="B5516"/>
      <c r="C5516"/>
      <c r="D5516"/>
      <c r="E5516"/>
      <c r="F5516"/>
      <c r="G5516"/>
      <c r="H5516"/>
      <c r="R5516"/>
      <c r="S5516"/>
      <c r="T5516"/>
      <c r="U5516"/>
      <c r="V5516"/>
      <c r="W5516"/>
      <c r="X5516"/>
      <c r="Y5516"/>
    </row>
    <row r="5517" spans="2:25">
      <c r="B5517"/>
      <c r="C5517"/>
      <c r="D5517"/>
      <c r="E5517"/>
      <c r="F5517"/>
      <c r="G5517"/>
      <c r="H5517"/>
      <c r="R5517"/>
      <c r="S5517"/>
      <c r="T5517"/>
      <c r="U5517"/>
      <c r="V5517"/>
      <c r="W5517"/>
      <c r="X5517"/>
      <c r="Y5517"/>
    </row>
    <row r="5518" spans="2:25">
      <c r="B5518"/>
      <c r="C5518"/>
      <c r="D5518"/>
      <c r="E5518"/>
      <c r="F5518"/>
      <c r="G5518"/>
      <c r="H5518"/>
      <c r="R5518"/>
      <c r="S5518"/>
      <c r="T5518"/>
      <c r="U5518"/>
      <c r="V5518"/>
      <c r="W5518"/>
      <c r="X5518"/>
      <c r="Y5518"/>
    </row>
    <row r="5519" spans="2:25">
      <c r="B5519"/>
      <c r="C5519"/>
      <c r="D5519"/>
      <c r="E5519"/>
      <c r="F5519"/>
      <c r="G5519"/>
      <c r="H5519"/>
      <c r="R5519"/>
      <c r="S5519"/>
      <c r="T5519"/>
      <c r="U5519"/>
      <c r="V5519"/>
      <c r="W5519"/>
      <c r="X5519"/>
      <c r="Y5519"/>
    </row>
    <row r="5520" spans="2:25">
      <c r="B5520"/>
      <c r="C5520"/>
      <c r="D5520"/>
      <c r="E5520"/>
      <c r="F5520"/>
      <c r="G5520"/>
      <c r="H5520"/>
      <c r="R5520"/>
      <c r="S5520"/>
      <c r="T5520"/>
      <c r="U5520"/>
      <c r="V5520"/>
      <c r="W5520"/>
      <c r="X5520"/>
      <c r="Y5520"/>
    </row>
    <row r="5521" spans="2:25">
      <c r="B5521"/>
      <c r="C5521"/>
      <c r="D5521"/>
      <c r="E5521"/>
      <c r="F5521"/>
      <c r="G5521"/>
      <c r="H5521"/>
      <c r="R5521"/>
      <c r="S5521"/>
      <c r="T5521"/>
      <c r="U5521"/>
      <c r="V5521"/>
      <c r="W5521"/>
      <c r="X5521"/>
      <c r="Y5521"/>
    </row>
    <row r="5522" spans="2:25">
      <c r="B5522"/>
      <c r="C5522"/>
      <c r="D5522"/>
      <c r="E5522"/>
      <c r="F5522"/>
      <c r="G5522"/>
      <c r="H5522"/>
      <c r="R5522"/>
      <c r="S5522"/>
      <c r="T5522"/>
      <c r="U5522"/>
      <c r="V5522"/>
      <c r="W5522"/>
      <c r="X5522"/>
      <c r="Y5522"/>
    </row>
    <row r="5523" spans="2:25">
      <c r="B5523"/>
      <c r="C5523"/>
      <c r="D5523"/>
      <c r="E5523"/>
      <c r="F5523"/>
      <c r="G5523"/>
      <c r="H5523"/>
      <c r="R5523"/>
      <c r="S5523"/>
      <c r="T5523"/>
      <c r="U5523"/>
      <c r="V5523"/>
      <c r="W5523"/>
      <c r="X5523"/>
      <c r="Y5523"/>
    </row>
    <row r="5524" spans="2:25">
      <c r="B5524"/>
      <c r="C5524"/>
      <c r="D5524"/>
      <c r="E5524"/>
      <c r="F5524"/>
      <c r="G5524"/>
      <c r="H5524"/>
      <c r="R5524"/>
      <c r="S5524"/>
      <c r="T5524"/>
      <c r="U5524"/>
      <c r="V5524"/>
      <c r="W5524"/>
      <c r="X5524"/>
      <c r="Y5524"/>
    </row>
    <row r="5525" spans="2:25">
      <c r="B5525"/>
      <c r="C5525"/>
      <c r="D5525"/>
      <c r="E5525"/>
      <c r="F5525"/>
      <c r="G5525"/>
      <c r="H5525"/>
      <c r="R5525"/>
      <c r="S5525"/>
      <c r="T5525"/>
      <c r="U5525"/>
      <c r="V5525"/>
      <c r="W5525"/>
      <c r="X5525"/>
      <c r="Y5525"/>
    </row>
    <row r="5526" spans="2:25">
      <c r="B5526"/>
      <c r="C5526"/>
      <c r="D5526"/>
      <c r="E5526"/>
      <c r="F5526"/>
      <c r="G5526"/>
      <c r="H5526"/>
      <c r="R5526"/>
      <c r="S5526"/>
      <c r="T5526"/>
      <c r="U5526"/>
      <c r="V5526"/>
      <c r="W5526"/>
      <c r="X5526"/>
      <c r="Y5526"/>
    </row>
    <row r="5527" spans="2:25">
      <c r="B5527"/>
      <c r="C5527"/>
      <c r="D5527"/>
      <c r="E5527"/>
      <c r="F5527"/>
      <c r="G5527"/>
      <c r="H5527"/>
      <c r="R5527"/>
      <c r="S5527"/>
      <c r="T5527"/>
      <c r="U5527"/>
      <c r="V5527"/>
      <c r="W5527"/>
      <c r="X5527"/>
      <c r="Y5527"/>
    </row>
    <row r="5528" spans="2:25">
      <c r="B5528"/>
      <c r="C5528"/>
      <c r="D5528"/>
      <c r="E5528"/>
      <c r="F5528"/>
      <c r="G5528"/>
      <c r="H5528"/>
      <c r="R5528"/>
      <c r="S5528"/>
      <c r="T5528"/>
      <c r="U5528"/>
      <c r="V5528"/>
      <c r="W5528"/>
      <c r="X5528"/>
      <c r="Y5528"/>
    </row>
    <row r="5529" spans="2:25">
      <c r="B5529"/>
      <c r="C5529"/>
      <c r="D5529"/>
      <c r="E5529"/>
      <c r="F5529"/>
      <c r="G5529"/>
      <c r="H5529"/>
      <c r="R5529"/>
      <c r="S5529"/>
      <c r="T5529"/>
      <c r="U5529"/>
      <c r="V5529"/>
      <c r="W5529"/>
      <c r="X5529"/>
      <c r="Y5529"/>
    </row>
    <row r="5530" spans="2:25">
      <c r="B5530"/>
      <c r="C5530"/>
      <c r="D5530"/>
      <c r="E5530"/>
      <c r="F5530"/>
      <c r="G5530"/>
      <c r="H5530"/>
      <c r="R5530"/>
      <c r="S5530"/>
      <c r="T5530"/>
      <c r="U5530"/>
      <c r="V5530"/>
      <c r="W5530"/>
      <c r="X5530"/>
      <c r="Y5530"/>
    </row>
    <row r="5531" spans="2:25">
      <c r="B5531"/>
      <c r="C5531"/>
      <c r="D5531"/>
      <c r="E5531"/>
      <c r="F5531"/>
      <c r="G5531"/>
      <c r="H5531"/>
      <c r="R5531"/>
      <c r="S5531"/>
      <c r="T5531"/>
      <c r="U5531"/>
      <c r="V5531"/>
      <c r="W5531"/>
      <c r="X5531"/>
      <c r="Y5531"/>
    </row>
    <row r="5532" spans="2:25">
      <c r="B5532"/>
      <c r="C5532"/>
      <c r="D5532"/>
      <c r="E5532"/>
      <c r="F5532"/>
      <c r="G5532"/>
      <c r="H5532"/>
      <c r="R5532"/>
      <c r="S5532"/>
      <c r="T5532"/>
      <c r="U5532"/>
      <c r="V5532"/>
      <c r="W5532"/>
      <c r="X5532"/>
      <c r="Y5532"/>
    </row>
    <row r="5533" spans="2:25">
      <c r="B5533"/>
      <c r="C5533"/>
      <c r="D5533"/>
      <c r="E5533"/>
      <c r="F5533"/>
      <c r="G5533"/>
      <c r="H5533"/>
      <c r="R5533"/>
      <c r="S5533"/>
      <c r="T5533"/>
      <c r="U5533"/>
      <c r="V5533"/>
      <c r="W5533"/>
      <c r="X5533"/>
      <c r="Y5533"/>
    </row>
    <row r="5534" spans="2:25">
      <c r="B5534"/>
      <c r="C5534"/>
      <c r="D5534"/>
      <c r="E5534"/>
      <c r="F5534"/>
      <c r="G5534"/>
      <c r="H5534"/>
      <c r="R5534"/>
      <c r="S5534"/>
      <c r="T5534"/>
      <c r="U5534"/>
      <c r="V5534"/>
      <c r="W5534"/>
      <c r="X5534"/>
      <c r="Y5534"/>
    </row>
    <row r="5535" spans="2:25">
      <c r="B5535"/>
      <c r="C5535"/>
      <c r="D5535"/>
      <c r="E5535"/>
      <c r="F5535"/>
      <c r="G5535"/>
      <c r="H5535"/>
      <c r="R5535"/>
      <c r="S5535"/>
      <c r="T5535"/>
      <c r="U5535"/>
      <c r="V5535"/>
      <c r="W5535"/>
      <c r="X5535"/>
      <c r="Y5535"/>
    </row>
    <row r="5536" spans="2:25">
      <c r="B5536"/>
      <c r="C5536"/>
      <c r="D5536"/>
      <c r="E5536"/>
      <c r="F5536"/>
      <c r="G5536"/>
      <c r="H5536"/>
      <c r="R5536"/>
      <c r="S5536"/>
      <c r="T5536"/>
      <c r="U5536"/>
      <c r="V5536"/>
      <c r="W5536"/>
      <c r="X5536"/>
      <c r="Y5536"/>
    </row>
    <row r="5537" spans="2:25">
      <c r="B5537"/>
      <c r="C5537"/>
      <c r="D5537"/>
      <c r="E5537"/>
      <c r="F5537"/>
      <c r="G5537"/>
      <c r="H5537"/>
      <c r="R5537"/>
      <c r="S5537"/>
      <c r="T5537"/>
      <c r="U5537"/>
      <c r="V5537"/>
      <c r="W5537"/>
      <c r="X5537"/>
      <c r="Y5537"/>
    </row>
    <row r="5538" spans="2:25">
      <c r="B5538"/>
      <c r="C5538"/>
      <c r="D5538"/>
      <c r="E5538"/>
      <c r="F5538"/>
      <c r="G5538"/>
      <c r="H5538"/>
      <c r="R5538"/>
      <c r="S5538"/>
      <c r="T5538"/>
      <c r="U5538"/>
      <c r="V5538"/>
      <c r="W5538"/>
      <c r="X5538"/>
      <c r="Y5538"/>
    </row>
    <row r="5539" spans="2:25">
      <c r="B5539"/>
      <c r="C5539"/>
      <c r="D5539"/>
      <c r="E5539"/>
      <c r="F5539"/>
      <c r="G5539"/>
      <c r="H5539"/>
      <c r="R5539"/>
      <c r="S5539"/>
      <c r="T5539"/>
      <c r="U5539"/>
      <c r="V5539"/>
      <c r="W5539"/>
      <c r="X5539"/>
      <c r="Y5539"/>
    </row>
    <row r="5540" spans="2:25">
      <c r="B5540"/>
      <c r="C5540"/>
      <c r="D5540"/>
      <c r="E5540"/>
      <c r="F5540"/>
      <c r="G5540"/>
      <c r="H5540"/>
      <c r="R5540"/>
      <c r="S5540"/>
      <c r="T5540"/>
      <c r="U5540"/>
      <c r="V5540"/>
      <c r="W5540"/>
      <c r="X5540"/>
      <c r="Y5540"/>
    </row>
    <row r="5541" spans="2:25">
      <c r="B5541"/>
      <c r="C5541"/>
      <c r="D5541"/>
      <c r="E5541"/>
      <c r="F5541"/>
      <c r="G5541"/>
      <c r="H5541"/>
      <c r="R5541"/>
      <c r="S5541"/>
      <c r="T5541"/>
      <c r="U5541"/>
      <c r="V5541"/>
      <c r="W5541"/>
      <c r="X5541"/>
      <c r="Y5541"/>
    </row>
    <row r="5542" spans="2:25">
      <c r="B5542"/>
      <c r="C5542"/>
      <c r="D5542"/>
      <c r="E5542"/>
      <c r="F5542"/>
      <c r="G5542"/>
      <c r="H5542"/>
      <c r="R5542"/>
      <c r="S5542"/>
      <c r="T5542"/>
      <c r="U5542"/>
      <c r="V5542"/>
      <c r="W5542"/>
      <c r="X5542"/>
      <c r="Y5542"/>
    </row>
    <row r="5543" spans="2:25">
      <c r="B5543"/>
      <c r="C5543"/>
      <c r="D5543"/>
      <c r="E5543"/>
      <c r="F5543"/>
      <c r="G5543"/>
      <c r="H5543"/>
      <c r="R5543"/>
      <c r="S5543"/>
      <c r="T5543"/>
      <c r="U5543"/>
      <c r="V5543"/>
      <c r="W5543"/>
      <c r="X5543"/>
      <c r="Y5543"/>
    </row>
    <row r="5544" spans="2:25">
      <c r="B5544"/>
      <c r="C5544"/>
      <c r="D5544"/>
      <c r="E5544"/>
      <c r="F5544"/>
      <c r="G5544"/>
      <c r="H5544"/>
      <c r="R5544"/>
      <c r="S5544"/>
      <c r="T5544"/>
      <c r="U5544"/>
      <c r="V5544"/>
      <c r="W5544"/>
      <c r="X5544"/>
      <c r="Y5544"/>
    </row>
    <row r="5545" spans="2:25">
      <c r="B5545"/>
      <c r="C5545"/>
      <c r="D5545"/>
      <c r="E5545"/>
      <c r="F5545"/>
      <c r="G5545"/>
      <c r="H5545"/>
      <c r="R5545"/>
      <c r="S5545"/>
      <c r="T5545"/>
      <c r="U5545"/>
      <c r="V5545"/>
      <c r="W5545"/>
      <c r="X5545"/>
      <c r="Y5545"/>
    </row>
    <row r="5546" spans="2:25">
      <c r="B5546"/>
      <c r="C5546"/>
      <c r="D5546"/>
      <c r="E5546"/>
      <c r="F5546"/>
      <c r="G5546"/>
      <c r="H5546"/>
      <c r="R5546"/>
      <c r="S5546"/>
      <c r="T5546"/>
      <c r="U5546"/>
      <c r="V5546"/>
      <c r="W5546"/>
      <c r="X5546"/>
      <c r="Y5546"/>
    </row>
    <row r="5547" spans="2:25">
      <c r="B5547"/>
      <c r="C5547"/>
      <c r="D5547"/>
      <c r="E5547"/>
      <c r="F5547"/>
      <c r="G5547"/>
      <c r="H5547"/>
      <c r="R5547"/>
      <c r="S5547"/>
      <c r="T5547"/>
      <c r="U5547"/>
      <c r="V5547"/>
      <c r="W5547"/>
      <c r="X5547"/>
      <c r="Y5547"/>
    </row>
    <row r="5548" spans="2:25">
      <c r="B5548"/>
      <c r="C5548"/>
      <c r="D5548"/>
      <c r="E5548"/>
      <c r="F5548"/>
      <c r="G5548"/>
      <c r="H5548"/>
      <c r="R5548"/>
      <c r="S5548"/>
      <c r="T5548"/>
      <c r="U5548"/>
      <c r="V5548"/>
      <c r="W5548"/>
      <c r="X5548"/>
      <c r="Y5548"/>
    </row>
    <row r="5549" spans="2:25">
      <c r="B5549"/>
      <c r="C5549"/>
      <c r="D5549"/>
      <c r="E5549"/>
      <c r="F5549"/>
      <c r="G5549"/>
      <c r="H5549"/>
      <c r="R5549"/>
      <c r="S5549"/>
      <c r="T5549"/>
      <c r="U5549"/>
      <c r="V5549"/>
      <c r="W5549"/>
      <c r="X5549"/>
      <c r="Y5549"/>
    </row>
    <row r="5550" spans="2:25">
      <c r="B5550"/>
      <c r="C5550"/>
      <c r="D5550"/>
      <c r="E5550"/>
      <c r="F5550"/>
      <c r="G5550"/>
      <c r="H5550"/>
      <c r="R5550"/>
      <c r="S5550"/>
      <c r="T5550"/>
      <c r="U5550"/>
      <c r="V5550"/>
      <c r="W5550"/>
      <c r="X5550"/>
      <c r="Y5550"/>
    </row>
    <row r="5551" spans="2:25">
      <c r="B5551"/>
      <c r="C5551"/>
      <c r="D5551"/>
      <c r="E5551"/>
      <c r="F5551"/>
      <c r="G5551"/>
      <c r="H5551"/>
      <c r="R5551"/>
      <c r="S5551"/>
      <c r="T5551"/>
      <c r="U5551"/>
      <c r="V5551"/>
      <c r="W5551"/>
      <c r="X5551"/>
      <c r="Y5551"/>
    </row>
    <row r="5552" spans="2:25">
      <c r="B5552"/>
      <c r="C5552"/>
      <c r="D5552"/>
      <c r="E5552"/>
      <c r="F5552"/>
      <c r="G5552"/>
      <c r="H5552"/>
      <c r="R5552"/>
      <c r="S5552"/>
      <c r="T5552"/>
      <c r="U5552"/>
      <c r="V5552"/>
      <c r="W5552"/>
      <c r="X5552"/>
      <c r="Y5552"/>
    </row>
    <row r="5553" spans="2:25">
      <c r="B5553"/>
      <c r="C5553"/>
      <c r="D5553"/>
      <c r="E5553"/>
      <c r="F5553"/>
      <c r="G5553"/>
      <c r="H5553"/>
      <c r="R5553"/>
      <c r="S5553"/>
      <c r="T5553"/>
      <c r="U5553"/>
      <c r="V5553"/>
      <c r="W5553"/>
      <c r="X5553"/>
      <c r="Y5553"/>
    </row>
    <row r="5554" spans="2:25">
      <c r="B5554"/>
      <c r="C5554"/>
      <c r="D5554"/>
      <c r="E5554"/>
      <c r="F5554"/>
      <c r="G5554"/>
      <c r="H5554"/>
      <c r="R5554"/>
      <c r="S5554"/>
      <c r="T5554"/>
      <c r="U5554"/>
      <c r="V5554"/>
      <c r="W5554"/>
      <c r="X5554"/>
      <c r="Y5554"/>
    </row>
    <row r="5555" spans="2:25">
      <c r="B5555"/>
      <c r="C5555"/>
      <c r="D5555"/>
      <c r="E5555"/>
      <c r="F5555"/>
      <c r="G5555"/>
      <c r="H5555"/>
      <c r="R5555"/>
      <c r="S5555"/>
      <c r="T5555"/>
      <c r="U5555"/>
      <c r="V5555"/>
      <c r="W5555"/>
      <c r="X5555"/>
      <c r="Y5555"/>
    </row>
    <row r="5556" spans="2:25">
      <c r="B5556"/>
      <c r="C5556"/>
      <c r="D5556"/>
      <c r="E5556"/>
      <c r="F5556"/>
      <c r="G5556"/>
      <c r="H5556"/>
      <c r="R5556"/>
      <c r="S5556"/>
      <c r="T5556"/>
      <c r="U5556"/>
      <c r="V5556"/>
      <c r="W5556"/>
      <c r="X5556"/>
      <c r="Y5556"/>
    </row>
    <row r="5557" spans="2:25">
      <c r="B5557"/>
      <c r="C5557"/>
      <c r="D5557"/>
      <c r="E5557"/>
      <c r="F5557"/>
      <c r="G5557"/>
      <c r="H5557"/>
      <c r="R5557"/>
      <c r="S5557"/>
      <c r="T5557"/>
      <c r="U5557"/>
      <c r="V5557"/>
      <c r="W5557"/>
      <c r="X5557"/>
      <c r="Y5557"/>
    </row>
    <row r="5558" spans="2:25">
      <c r="B5558"/>
      <c r="C5558"/>
      <c r="D5558"/>
      <c r="E5558"/>
      <c r="F5558"/>
      <c r="G5558"/>
      <c r="H5558"/>
      <c r="R5558"/>
      <c r="S5558"/>
      <c r="T5558"/>
      <c r="U5558"/>
      <c r="V5558"/>
      <c r="W5558"/>
      <c r="X5558"/>
      <c r="Y5558"/>
    </row>
    <row r="5559" spans="2:25">
      <c r="B5559"/>
      <c r="C5559"/>
      <c r="D5559"/>
      <c r="E5559"/>
      <c r="F5559"/>
      <c r="G5559"/>
      <c r="H5559"/>
      <c r="R5559"/>
      <c r="S5559"/>
      <c r="T5559"/>
      <c r="U5559"/>
      <c r="V5559"/>
      <c r="W5559"/>
      <c r="X5559"/>
      <c r="Y5559"/>
    </row>
    <row r="5560" spans="2:25">
      <c r="B5560"/>
      <c r="C5560"/>
      <c r="D5560"/>
      <c r="E5560"/>
      <c r="F5560"/>
      <c r="G5560"/>
      <c r="H5560"/>
      <c r="R5560"/>
      <c r="S5560"/>
      <c r="T5560"/>
      <c r="U5560"/>
      <c r="V5560"/>
      <c r="W5560"/>
      <c r="X5560"/>
      <c r="Y5560"/>
    </row>
    <row r="5561" spans="2:25">
      <c r="B5561"/>
      <c r="C5561"/>
      <c r="D5561"/>
      <c r="E5561"/>
      <c r="F5561"/>
      <c r="G5561"/>
      <c r="H5561"/>
      <c r="R5561"/>
      <c r="S5561"/>
      <c r="T5561"/>
      <c r="U5561"/>
      <c r="V5561"/>
      <c r="W5561"/>
      <c r="X5561"/>
      <c r="Y5561"/>
    </row>
    <row r="5562" spans="2:25">
      <c r="B5562"/>
      <c r="C5562"/>
      <c r="D5562"/>
      <c r="E5562"/>
      <c r="F5562"/>
      <c r="G5562"/>
      <c r="H5562"/>
      <c r="R5562"/>
      <c r="S5562"/>
      <c r="T5562"/>
      <c r="U5562"/>
      <c r="V5562"/>
      <c r="W5562"/>
      <c r="X5562"/>
      <c r="Y5562"/>
    </row>
    <row r="5563" spans="2:25">
      <c r="B5563"/>
      <c r="C5563"/>
      <c r="D5563"/>
      <c r="E5563"/>
      <c r="F5563"/>
      <c r="G5563"/>
      <c r="H5563"/>
      <c r="R5563"/>
      <c r="S5563"/>
      <c r="T5563"/>
      <c r="U5563"/>
      <c r="V5563"/>
      <c r="W5563"/>
      <c r="X5563"/>
      <c r="Y5563"/>
    </row>
    <row r="5564" spans="2:25">
      <c r="B5564"/>
      <c r="C5564"/>
      <c r="D5564"/>
      <c r="E5564"/>
      <c r="F5564"/>
      <c r="G5564"/>
      <c r="H5564"/>
      <c r="R5564"/>
      <c r="S5564"/>
      <c r="T5564"/>
      <c r="U5564"/>
      <c r="V5564"/>
      <c r="W5564"/>
      <c r="X5564"/>
      <c r="Y5564"/>
    </row>
    <row r="5565" spans="2:25">
      <c r="B5565"/>
      <c r="C5565"/>
      <c r="D5565"/>
      <c r="E5565"/>
      <c r="F5565"/>
      <c r="G5565"/>
      <c r="H5565"/>
      <c r="R5565"/>
      <c r="S5565"/>
      <c r="T5565"/>
      <c r="U5565"/>
      <c r="V5565"/>
      <c r="W5565"/>
      <c r="X5565"/>
      <c r="Y5565"/>
    </row>
    <row r="5566" spans="2:25">
      <c r="B5566"/>
      <c r="C5566"/>
      <c r="D5566"/>
      <c r="E5566"/>
      <c r="F5566"/>
      <c r="G5566"/>
      <c r="H5566"/>
      <c r="R5566"/>
      <c r="S5566"/>
      <c r="T5566"/>
      <c r="U5566"/>
      <c r="V5566"/>
      <c r="W5566"/>
      <c r="X5566"/>
      <c r="Y5566"/>
    </row>
    <row r="5567" spans="2:25">
      <c r="B5567"/>
      <c r="C5567"/>
      <c r="D5567"/>
      <c r="E5567"/>
      <c r="F5567"/>
      <c r="G5567"/>
      <c r="H5567"/>
      <c r="R5567"/>
      <c r="S5567"/>
      <c r="T5567"/>
      <c r="U5567"/>
      <c r="V5567"/>
      <c r="W5567"/>
      <c r="X5567"/>
      <c r="Y5567"/>
    </row>
    <row r="5568" spans="2:25">
      <c r="B5568"/>
      <c r="C5568"/>
      <c r="D5568"/>
      <c r="E5568"/>
      <c r="F5568"/>
      <c r="G5568"/>
      <c r="H5568"/>
      <c r="R5568"/>
      <c r="S5568"/>
      <c r="T5568"/>
      <c r="U5568"/>
      <c r="V5568"/>
      <c r="W5568"/>
      <c r="X5568"/>
      <c r="Y5568"/>
    </row>
    <row r="5569" spans="2:25">
      <c r="B5569"/>
      <c r="C5569"/>
      <c r="D5569"/>
      <c r="E5569"/>
      <c r="F5569"/>
      <c r="G5569"/>
      <c r="H5569"/>
      <c r="R5569"/>
      <c r="S5569"/>
      <c r="T5569"/>
      <c r="U5569"/>
      <c r="V5569"/>
      <c r="W5569"/>
      <c r="X5569"/>
      <c r="Y5569"/>
    </row>
    <row r="5570" spans="2:25">
      <c r="B5570"/>
      <c r="C5570"/>
      <c r="D5570"/>
      <c r="E5570"/>
      <c r="F5570"/>
      <c r="G5570"/>
      <c r="H5570"/>
      <c r="R5570"/>
      <c r="S5570"/>
      <c r="T5570"/>
      <c r="U5570"/>
      <c r="V5570"/>
      <c r="W5570"/>
      <c r="X5570"/>
      <c r="Y5570"/>
    </row>
    <row r="5571" spans="2:25">
      <c r="B5571"/>
      <c r="C5571"/>
      <c r="D5571"/>
      <c r="E5571"/>
      <c r="F5571"/>
      <c r="G5571"/>
      <c r="H5571"/>
      <c r="R5571"/>
      <c r="S5571"/>
      <c r="T5571"/>
      <c r="U5571"/>
      <c r="V5571"/>
      <c r="W5571"/>
      <c r="X5571"/>
      <c r="Y5571"/>
    </row>
    <row r="5572" spans="2:25">
      <c r="B5572"/>
      <c r="C5572"/>
      <c r="D5572"/>
      <c r="E5572"/>
      <c r="F5572"/>
      <c r="G5572"/>
      <c r="H5572"/>
      <c r="R5572"/>
      <c r="S5572"/>
      <c r="T5572"/>
      <c r="U5572"/>
      <c r="V5572"/>
      <c r="W5572"/>
      <c r="X5572"/>
      <c r="Y5572"/>
    </row>
    <row r="5573" spans="2:25">
      <c r="B5573"/>
      <c r="C5573"/>
      <c r="D5573"/>
      <c r="E5573"/>
      <c r="F5573"/>
      <c r="G5573"/>
      <c r="H5573"/>
      <c r="R5573"/>
      <c r="S5573"/>
      <c r="T5573"/>
      <c r="U5573"/>
      <c r="V5573"/>
      <c r="W5573"/>
      <c r="X5573"/>
      <c r="Y5573"/>
    </row>
    <row r="5574" spans="2:25">
      <c r="B5574"/>
      <c r="C5574"/>
      <c r="D5574"/>
      <c r="E5574"/>
      <c r="F5574"/>
      <c r="G5574"/>
      <c r="H5574"/>
      <c r="R5574"/>
      <c r="S5574"/>
      <c r="T5574"/>
      <c r="U5574"/>
      <c r="V5574"/>
      <c r="W5574"/>
      <c r="X5574"/>
      <c r="Y5574"/>
    </row>
    <row r="5575" spans="2:25">
      <c r="B5575"/>
      <c r="C5575"/>
      <c r="D5575"/>
      <c r="E5575"/>
      <c r="F5575"/>
      <c r="G5575"/>
      <c r="H5575"/>
      <c r="R5575"/>
      <c r="S5575"/>
      <c r="T5575"/>
      <c r="U5575"/>
      <c r="V5575"/>
      <c r="W5575"/>
      <c r="X5575"/>
      <c r="Y5575"/>
    </row>
    <row r="5576" spans="2:25">
      <c r="B5576"/>
      <c r="C5576"/>
      <c r="D5576"/>
      <c r="E5576"/>
      <c r="F5576"/>
      <c r="G5576"/>
      <c r="H5576"/>
      <c r="R5576"/>
      <c r="S5576"/>
      <c r="T5576"/>
      <c r="U5576"/>
      <c r="V5576"/>
      <c r="W5576"/>
      <c r="X5576"/>
      <c r="Y5576"/>
    </row>
    <row r="5577" spans="2:25">
      <c r="B5577"/>
      <c r="C5577"/>
      <c r="D5577"/>
      <c r="E5577"/>
      <c r="F5577"/>
      <c r="G5577"/>
      <c r="H5577"/>
      <c r="R5577"/>
      <c r="S5577"/>
      <c r="T5577"/>
      <c r="U5577"/>
      <c r="V5577"/>
      <c r="W5577"/>
      <c r="X5577"/>
      <c r="Y5577"/>
    </row>
    <row r="5578" spans="2:25">
      <c r="B5578"/>
      <c r="C5578"/>
      <c r="D5578"/>
      <c r="E5578"/>
      <c r="F5578"/>
      <c r="G5578"/>
      <c r="H5578"/>
      <c r="R5578"/>
      <c r="S5578"/>
      <c r="T5578"/>
      <c r="U5578"/>
      <c r="V5578"/>
      <c r="W5578"/>
      <c r="X5578"/>
      <c r="Y5578"/>
    </row>
    <row r="5579" spans="2:25">
      <c r="B5579"/>
      <c r="C5579"/>
      <c r="D5579"/>
      <c r="E5579"/>
      <c r="F5579"/>
      <c r="G5579"/>
      <c r="H5579"/>
      <c r="R5579"/>
      <c r="S5579"/>
      <c r="T5579"/>
      <c r="U5579"/>
      <c r="V5579"/>
      <c r="W5579"/>
      <c r="X5579"/>
      <c r="Y5579"/>
    </row>
    <row r="5580" spans="2:25">
      <c r="B5580"/>
      <c r="C5580"/>
      <c r="D5580"/>
      <c r="E5580"/>
      <c r="F5580"/>
      <c r="G5580"/>
      <c r="H5580"/>
      <c r="R5580"/>
      <c r="S5580"/>
      <c r="T5580"/>
      <c r="U5580"/>
      <c r="V5580"/>
      <c r="W5580"/>
      <c r="X5580"/>
      <c r="Y5580"/>
    </row>
    <row r="5581" spans="2:25">
      <c r="B5581"/>
      <c r="C5581"/>
      <c r="D5581"/>
      <c r="E5581"/>
      <c r="F5581"/>
      <c r="G5581"/>
      <c r="H5581"/>
      <c r="R5581"/>
      <c r="S5581"/>
      <c r="T5581"/>
      <c r="U5581"/>
      <c r="V5581"/>
      <c r="W5581"/>
      <c r="X5581"/>
      <c r="Y5581"/>
    </row>
    <row r="5582" spans="2:25">
      <c r="B5582"/>
      <c r="C5582"/>
      <c r="D5582"/>
      <c r="E5582"/>
      <c r="F5582"/>
      <c r="G5582"/>
      <c r="H5582"/>
      <c r="R5582"/>
      <c r="S5582"/>
      <c r="T5582"/>
      <c r="U5582"/>
      <c r="V5582"/>
      <c r="W5582"/>
      <c r="X5582"/>
      <c r="Y5582"/>
    </row>
    <row r="5583" spans="2:25">
      <c r="B5583"/>
      <c r="C5583"/>
      <c r="D5583"/>
      <c r="E5583"/>
      <c r="F5583"/>
      <c r="G5583"/>
      <c r="H5583"/>
      <c r="R5583"/>
      <c r="S5583"/>
      <c r="T5583"/>
      <c r="U5583"/>
      <c r="V5583"/>
      <c r="W5583"/>
      <c r="X5583"/>
      <c r="Y5583"/>
    </row>
    <row r="5584" spans="2:25">
      <c r="B5584"/>
      <c r="C5584"/>
      <c r="D5584"/>
      <c r="E5584"/>
      <c r="F5584"/>
      <c r="G5584"/>
      <c r="H5584"/>
      <c r="R5584"/>
      <c r="S5584"/>
      <c r="T5584"/>
      <c r="U5584"/>
      <c r="V5584"/>
      <c r="W5584"/>
      <c r="X5584"/>
      <c r="Y5584"/>
    </row>
    <row r="5585" spans="2:25">
      <c r="B5585"/>
      <c r="C5585"/>
      <c r="D5585"/>
      <c r="E5585"/>
      <c r="F5585"/>
      <c r="G5585"/>
      <c r="H5585"/>
      <c r="R5585"/>
      <c r="S5585"/>
      <c r="T5585"/>
      <c r="U5585"/>
      <c r="V5585"/>
      <c r="W5585"/>
      <c r="X5585"/>
      <c r="Y5585"/>
    </row>
    <row r="5586" spans="2:25">
      <c r="B5586"/>
      <c r="C5586"/>
      <c r="D5586"/>
      <c r="E5586"/>
      <c r="F5586"/>
      <c r="G5586"/>
      <c r="H5586"/>
      <c r="R5586"/>
      <c r="S5586"/>
      <c r="T5586"/>
      <c r="U5586"/>
      <c r="V5586"/>
      <c r="W5586"/>
      <c r="X5586"/>
      <c r="Y5586"/>
    </row>
    <row r="5587" spans="2:25">
      <c r="B5587"/>
      <c r="C5587"/>
      <c r="D5587"/>
      <c r="E5587"/>
      <c r="F5587"/>
      <c r="G5587"/>
      <c r="H5587"/>
      <c r="R5587"/>
      <c r="S5587"/>
      <c r="T5587"/>
      <c r="U5587"/>
      <c r="V5587"/>
      <c r="W5587"/>
      <c r="X5587"/>
      <c r="Y5587"/>
    </row>
    <row r="5588" spans="2:25">
      <c r="B5588"/>
      <c r="C5588"/>
      <c r="D5588"/>
      <c r="E5588"/>
      <c r="F5588"/>
      <c r="G5588"/>
      <c r="H5588"/>
      <c r="R5588"/>
      <c r="S5588"/>
      <c r="T5588"/>
      <c r="U5588"/>
      <c r="V5588"/>
      <c r="W5588"/>
      <c r="X5588"/>
      <c r="Y5588"/>
    </row>
    <row r="5589" spans="2:25">
      <c r="B5589"/>
      <c r="C5589"/>
      <c r="D5589"/>
      <c r="E5589"/>
      <c r="F5589"/>
      <c r="G5589"/>
      <c r="H5589"/>
      <c r="R5589"/>
      <c r="S5589"/>
      <c r="T5589"/>
      <c r="U5589"/>
      <c r="V5589"/>
      <c r="W5589"/>
      <c r="X5589"/>
      <c r="Y5589"/>
    </row>
    <row r="5590" spans="2:25">
      <c r="B5590"/>
      <c r="C5590"/>
      <c r="D5590"/>
      <c r="E5590"/>
      <c r="F5590"/>
      <c r="G5590"/>
      <c r="H5590"/>
      <c r="R5590"/>
      <c r="S5590"/>
      <c r="T5590"/>
      <c r="U5590"/>
      <c r="V5590"/>
      <c r="W5590"/>
      <c r="X5590"/>
      <c r="Y5590"/>
    </row>
    <row r="5591" spans="2:25">
      <c r="B5591"/>
      <c r="C5591"/>
      <c r="D5591"/>
      <c r="E5591"/>
      <c r="F5591"/>
      <c r="G5591"/>
      <c r="H5591"/>
      <c r="R5591"/>
      <c r="S5591"/>
      <c r="T5591"/>
      <c r="U5591"/>
      <c r="V5591"/>
      <c r="W5591"/>
      <c r="X5591"/>
      <c r="Y5591"/>
    </row>
    <row r="5592" spans="2:25">
      <c r="B5592"/>
      <c r="C5592"/>
      <c r="D5592"/>
      <c r="E5592"/>
      <c r="F5592"/>
      <c r="G5592"/>
      <c r="H5592"/>
      <c r="R5592"/>
      <c r="S5592"/>
      <c r="T5592"/>
      <c r="U5592"/>
      <c r="V5592"/>
      <c r="W5592"/>
      <c r="X5592"/>
      <c r="Y5592"/>
    </row>
    <row r="5593" spans="2:25">
      <c r="B5593"/>
      <c r="C5593"/>
      <c r="D5593"/>
      <c r="E5593"/>
      <c r="F5593"/>
      <c r="G5593"/>
      <c r="H5593"/>
      <c r="R5593"/>
      <c r="S5593"/>
      <c r="T5593"/>
      <c r="U5593"/>
      <c r="V5593"/>
      <c r="W5593"/>
      <c r="X5593"/>
      <c r="Y5593"/>
    </row>
    <row r="5594" spans="2:25">
      <c r="B5594"/>
      <c r="C5594"/>
      <c r="D5594"/>
      <c r="E5594"/>
      <c r="F5594"/>
      <c r="G5594"/>
      <c r="H5594"/>
      <c r="R5594"/>
      <c r="S5594"/>
      <c r="T5594"/>
      <c r="U5594"/>
      <c r="V5594"/>
      <c r="W5594"/>
      <c r="X5594"/>
      <c r="Y5594"/>
    </row>
    <row r="5595" spans="2:25">
      <c r="B5595"/>
      <c r="C5595"/>
      <c r="D5595"/>
      <c r="E5595"/>
      <c r="F5595"/>
      <c r="G5595"/>
      <c r="H5595"/>
      <c r="R5595"/>
      <c r="S5595"/>
      <c r="T5595"/>
      <c r="U5595"/>
      <c r="V5595"/>
      <c r="W5595"/>
      <c r="X5595"/>
      <c r="Y5595"/>
    </row>
    <row r="5596" spans="2:25">
      <c r="B5596"/>
      <c r="C5596"/>
      <c r="D5596"/>
      <c r="E5596"/>
      <c r="F5596"/>
      <c r="G5596"/>
      <c r="H5596"/>
      <c r="R5596"/>
      <c r="S5596"/>
      <c r="T5596"/>
      <c r="U5596"/>
      <c r="V5596"/>
      <c r="W5596"/>
      <c r="X5596"/>
      <c r="Y5596"/>
    </row>
    <row r="5597" spans="2:25">
      <c r="B5597"/>
      <c r="C5597"/>
      <c r="D5597"/>
      <c r="E5597"/>
      <c r="F5597"/>
      <c r="G5597"/>
      <c r="H5597"/>
      <c r="R5597"/>
      <c r="S5597"/>
      <c r="T5597"/>
      <c r="U5597"/>
      <c r="V5597"/>
      <c r="W5597"/>
      <c r="X5597"/>
      <c r="Y5597"/>
    </row>
    <row r="5598" spans="2:25">
      <c r="B5598"/>
      <c r="C5598"/>
      <c r="D5598"/>
      <c r="E5598"/>
      <c r="F5598"/>
      <c r="G5598"/>
      <c r="H5598"/>
      <c r="R5598"/>
      <c r="S5598"/>
      <c r="T5598"/>
      <c r="U5598"/>
      <c r="V5598"/>
      <c r="W5598"/>
      <c r="X5598"/>
      <c r="Y5598"/>
    </row>
    <row r="5599" spans="2:25">
      <c r="B5599"/>
      <c r="C5599"/>
      <c r="D5599"/>
      <c r="E5599"/>
      <c r="F5599"/>
      <c r="G5599"/>
      <c r="H5599"/>
      <c r="R5599"/>
      <c r="S5599"/>
      <c r="T5599"/>
      <c r="U5599"/>
      <c r="V5599"/>
      <c r="W5599"/>
      <c r="X5599"/>
      <c r="Y5599"/>
    </row>
    <row r="5600" spans="2:25">
      <c r="B5600"/>
      <c r="C5600"/>
      <c r="D5600"/>
      <c r="E5600"/>
      <c r="F5600"/>
      <c r="G5600"/>
      <c r="H5600"/>
      <c r="R5600"/>
      <c r="S5600"/>
      <c r="T5600"/>
      <c r="U5600"/>
      <c r="V5600"/>
      <c r="W5600"/>
      <c r="X5600"/>
      <c r="Y5600"/>
    </row>
    <row r="5601" spans="2:25">
      <c r="B5601"/>
      <c r="C5601"/>
      <c r="D5601"/>
      <c r="E5601"/>
      <c r="F5601"/>
      <c r="G5601"/>
      <c r="H5601"/>
      <c r="R5601"/>
      <c r="S5601"/>
      <c r="T5601"/>
      <c r="U5601"/>
      <c r="V5601"/>
      <c r="W5601"/>
      <c r="X5601"/>
      <c r="Y5601"/>
    </row>
    <row r="5602" spans="2:25">
      <c r="B5602"/>
      <c r="C5602"/>
      <c r="D5602"/>
      <c r="E5602"/>
      <c r="F5602"/>
      <c r="G5602"/>
      <c r="H5602"/>
      <c r="R5602"/>
      <c r="S5602"/>
      <c r="T5602"/>
      <c r="U5602"/>
      <c r="V5602"/>
      <c r="W5602"/>
      <c r="X5602"/>
      <c r="Y5602"/>
    </row>
    <row r="5603" spans="2:25">
      <c r="B5603"/>
      <c r="C5603"/>
      <c r="D5603"/>
      <c r="E5603"/>
      <c r="F5603"/>
      <c r="G5603"/>
      <c r="H5603"/>
      <c r="R5603"/>
      <c r="S5603"/>
      <c r="T5603"/>
      <c r="U5603"/>
      <c r="V5603"/>
      <c r="W5603"/>
      <c r="X5603"/>
      <c r="Y5603"/>
    </row>
    <row r="5604" spans="2:25">
      <c r="B5604"/>
      <c r="C5604"/>
      <c r="D5604"/>
      <c r="E5604"/>
      <c r="F5604"/>
      <c r="G5604"/>
      <c r="H5604"/>
      <c r="R5604"/>
      <c r="S5604"/>
      <c r="T5604"/>
      <c r="U5604"/>
      <c r="V5604"/>
      <c r="W5604"/>
      <c r="X5604"/>
      <c r="Y5604"/>
    </row>
    <row r="5605" spans="2:25">
      <c r="B5605"/>
      <c r="C5605"/>
      <c r="D5605"/>
      <c r="E5605"/>
      <c r="F5605"/>
      <c r="G5605"/>
      <c r="H5605"/>
      <c r="R5605"/>
      <c r="S5605"/>
      <c r="T5605"/>
      <c r="U5605"/>
      <c r="V5605"/>
      <c r="W5605"/>
      <c r="X5605"/>
      <c r="Y5605"/>
    </row>
    <row r="5606" spans="2:25">
      <c r="B5606"/>
      <c r="C5606"/>
      <c r="D5606"/>
      <c r="E5606"/>
      <c r="F5606"/>
      <c r="G5606"/>
      <c r="H5606"/>
      <c r="R5606"/>
      <c r="S5606"/>
      <c r="T5606"/>
      <c r="U5606"/>
      <c r="V5606"/>
      <c r="W5606"/>
      <c r="X5606"/>
      <c r="Y5606"/>
    </row>
    <row r="5607" spans="2:25">
      <c r="B5607"/>
      <c r="C5607"/>
      <c r="D5607"/>
      <c r="E5607"/>
      <c r="F5607"/>
      <c r="G5607"/>
      <c r="H5607"/>
      <c r="R5607"/>
      <c r="S5607"/>
      <c r="T5607"/>
      <c r="U5607"/>
      <c r="V5607"/>
      <c r="W5607"/>
      <c r="X5607"/>
      <c r="Y5607"/>
    </row>
    <row r="5608" spans="2:25">
      <c r="B5608"/>
      <c r="C5608"/>
      <c r="D5608"/>
      <c r="E5608"/>
      <c r="F5608"/>
      <c r="G5608"/>
      <c r="H5608"/>
      <c r="R5608"/>
      <c r="S5608"/>
      <c r="T5608"/>
      <c r="U5608"/>
      <c r="V5608"/>
      <c r="W5608"/>
      <c r="X5608"/>
      <c r="Y5608"/>
    </row>
    <row r="5609" spans="2:25">
      <c r="B5609"/>
      <c r="C5609"/>
      <c r="D5609"/>
      <c r="E5609"/>
      <c r="F5609"/>
      <c r="G5609"/>
      <c r="H5609"/>
      <c r="R5609"/>
      <c r="S5609"/>
      <c r="T5609"/>
      <c r="U5609"/>
      <c r="V5609"/>
      <c r="W5609"/>
      <c r="X5609"/>
      <c r="Y5609"/>
    </row>
    <row r="5610" spans="2:25">
      <c r="B5610"/>
      <c r="C5610"/>
      <c r="D5610"/>
      <c r="E5610"/>
      <c r="F5610"/>
      <c r="G5610"/>
      <c r="H5610"/>
      <c r="R5610"/>
      <c r="S5610"/>
      <c r="T5610"/>
      <c r="U5610"/>
      <c r="V5610"/>
      <c r="W5610"/>
      <c r="X5610"/>
      <c r="Y5610"/>
    </row>
    <row r="5611" spans="2:25">
      <c r="B5611"/>
      <c r="C5611"/>
      <c r="D5611"/>
      <c r="E5611"/>
      <c r="F5611"/>
      <c r="G5611"/>
      <c r="H5611"/>
      <c r="R5611"/>
      <c r="S5611"/>
      <c r="T5611"/>
      <c r="U5611"/>
      <c r="V5611"/>
      <c r="W5611"/>
      <c r="X5611"/>
      <c r="Y5611"/>
    </row>
    <row r="5612" spans="2:25">
      <c r="B5612"/>
      <c r="C5612"/>
      <c r="D5612"/>
      <c r="E5612"/>
      <c r="F5612"/>
      <c r="G5612"/>
      <c r="H5612"/>
      <c r="R5612"/>
      <c r="S5612"/>
      <c r="T5612"/>
      <c r="U5612"/>
      <c r="V5612"/>
      <c r="W5612"/>
      <c r="X5612"/>
      <c r="Y5612"/>
    </row>
    <row r="5613" spans="2:25">
      <c r="B5613"/>
      <c r="C5613"/>
      <c r="D5613"/>
      <c r="E5613"/>
      <c r="F5613"/>
      <c r="G5613"/>
      <c r="H5613"/>
      <c r="R5613"/>
      <c r="S5613"/>
      <c r="T5613"/>
      <c r="U5613"/>
      <c r="V5613"/>
      <c r="W5613"/>
      <c r="X5613"/>
      <c r="Y5613"/>
    </row>
    <row r="5614" spans="2:25">
      <c r="B5614"/>
      <c r="C5614"/>
      <c r="D5614"/>
      <c r="E5614"/>
      <c r="F5614"/>
      <c r="G5614"/>
      <c r="H5614"/>
      <c r="R5614"/>
      <c r="S5614"/>
      <c r="T5614"/>
      <c r="U5614"/>
      <c r="V5614"/>
      <c r="W5614"/>
      <c r="X5614"/>
      <c r="Y5614"/>
    </row>
    <row r="5615" spans="2:25">
      <c r="B5615"/>
      <c r="C5615"/>
      <c r="D5615"/>
      <c r="E5615"/>
      <c r="F5615"/>
      <c r="G5615"/>
      <c r="H5615"/>
      <c r="R5615"/>
      <c r="S5615"/>
      <c r="T5615"/>
      <c r="U5615"/>
      <c r="V5615"/>
      <c r="W5615"/>
      <c r="X5615"/>
      <c r="Y5615"/>
    </row>
    <row r="5616" spans="2:25">
      <c r="B5616"/>
      <c r="C5616"/>
      <c r="D5616"/>
      <c r="E5616"/>
      <c r="F5616"/>
      <c r="G5616"/>
      <c r="H5616"/>
      <c r="R5616"/>
      <c r="S5616"/>
      <c r="T5616"/>
      <c r="U5616"/>
      <c r="V5616"/>
      <c r="W5616"/>
      <c r="X5616"/>
      <c r="Y5616"/>
    </row>
    <row r="5617" spans="2:25">
      <c r="B5617"/>
      <c r="C5617"/>
      <c r="D5617"/>
      <c r="E5617"/>
      <c r="F5617"/>
      <c r="G5617"/>
      <c r="H5617"/>
      <c r="R5617"/>
      <c r="S5617"/>
      <c r="T5617"/>
      <c r="U5617"/>
      <c r="V5617"/>
      <c r="W5617"/>
      <c r="X5617"/>
      <c r="Y5617"/>
    </row>
    <row r="5618" spans="2:25">
      <c r="B5618"/>
      <c r="C5618"/>
      <c r="D5618"/>
      <c r="E5618"/>
      <c r="F5618"/>
      <c r="G5618"/>
      <c r="H5618"/>
      <c r="R5618"/>
      <c r="S5618"/>
      <c r="T5618"/>
      <c r="U5618"/>
      <c r="V5618"/>
      <c r="W5618"/>
      <c r="X5618"/>
      <c r="Y5618"/>
    </row>
    <row r="5619" spans="2:25">
      <c r="B5619"/>
      <c r="C5619"/>
      <c r="D5619"/>
      <c r="E5619"/>
      <c r="F5619"/>
      <c r="G5619"/>
      <c r="H5619"/>
      <c r="R5619"/>
      <c r="S5619"/>
      <c r="T5619"/>
      <c r="U5619"/>
      <c r="V5619"/>
      <c r="W5619"/>
      <c r="X5619"/>
      <c r="Y5619"/>
    </row>
    <row r="5620" spans="2:25">
      <c r="B5620"/>
      <c r="C5620"/>
      <c r="D5620"/>
      <c r="E5620"/>
      <c r="F5620"/>
      <c r="G5620"/>
      <c r="H5620"/>
      <c r="R5620"/>
      <c r="S5620"/>
      <c r="T5620"/>
      <c r="U5620"/>
      <c r="V5620"/>
      <c r="W5620"/>
      <c r="X5620"/>
      <c r="Y5620"/>
    </row>
    <row r="5621" spans="2:25">
      <c r="B5621"/>
      <c r="C5621"/>
      <c r="D5621"/>
      <c r="E5621"/>
      <c r="F5621"/>
      <c r="G5621"/>
      <c r="H5621"/>
      <c r="R5621"/>
      <c r="S5621"/>
      <c r="T5621"/>
      <c r="U5621"/>
      <c r="V5621"/>
      <c r="W5621"/>
      <c r="X5621"/>
      <c r="Y5621"/>
    </row>
    <row r="5622" spans="2:25">
      <c r="B5622"/>
      <c r="C5622"/>
      <c r="D5622"/>
      <c r="E5622"/>
      <c r="F5622"/>
      <c r="G5622"/>
      <c r="H5622"/>
      <c r="R5622"/>
      <c r="S5622"/>
      <c r="T5622"/>
      <c r="U5622"/>
      <c r="V5622"/>
      <c r="W5622"/>
      <c r="X5622"/>
      <c r="Y5622"/>
    </row>
    <row r="5623" spans="2:25">
      <c r="B5623"/>
      <c r="C5623"/>
      <c r="D5623"/>
      <c r="E5623"/>
      <c r="F5623"/>
      <c r="G5623"/>
      <c r="H5623"/>
      <c r="R5623"/>
      <c r="S5623"/>
      <c r="T5623"/>
      <c r="U5623"/>
      <c r="V5623"/>
      <c r="W5623"/>
      <c r="X5623"/>
      <c r="Y5623"/>
    </row>
    <row r="5624" spans="2:25">
      <c r="B5624"/>
      <c r="C5624"/>
      <c r="D5624"/>
      <c r="E5624"/>
      <c r="F5624"/>
      <c r="G5624"/>
      <c r="H5624"/>
      <c r="R5624"/>
      <c r="S5624"/>
      <c r="T5624"/>
      <c r="U5624"/>
      <c r="V5624"/>
      <c r="W5624"/>
      <c r="X5624"/>
      <c r="Y5624"/>
    </row>
    <row r="5625" spans="2:25">
      <c r="B5625"/>
      <c r="C5625"/>
      <c r="D5625"/>
      <c r="E5625"/>
      <c r="F5625"/>
      <c r="G5625"/>
      <c r="H5625"/>
      <c r="R5625"/>
      <c r="S5625"/>
      <c r="T5625"/>
      <c r="U5625"/>
      <c r="V5625"/>
      <c r="W5625"/>
      <c r="X5625"/>
      <c r="Y5625"/>
    </row>
    <row r="5626" spans="2:25">
      <c r="B5626"/>
      <c r="C5626"/>
      <c r="D5626"/>
      <c r="E5626"/>
      <c r="F5626"/>
      <c r="G5626"/>
      <c r="H5626"/>
      <c r="R5626"/>
      <c r="S5626"/>
      <c r="T5626"/>
      <c r="U5626"/>
      <c r="V5626"/>
      <c r="W5626"/>
      <c r="X5626"/>
      <c r="Y5626"/>
    </row>
    <row r="5627" spans="2:25">
      <c r="B5627"/>
      <c r="C5627"/>
      <c r="D5627"/>
      <c r="E5627"/>
      <c r="F5627"/>
      <c r="G5627"/>
      <c r="H5627"/>
      <c r="R5627"/>
      <c r="S5627"/>
      <c r="T5627"/>
      <c r="U5627"/>
      <c r="V5627"/>
      <c r="W5627"/>
      <c r="X5627"/>
      <c r="Y5627"/>
    </row>
    <row r="5628" spans="2:25">
      <c r="B5628"/>
      <c r="C5628"/>
      <c r="D5628"/>
      <c r="E5628"/>
      <c r="F5628"/>
      <c r="G5628"/>
      <c r="H5628"/>
      <c r="R5628"/>
      <c r="S5628"/>
      <c r="T5628"/>
      <c r="U5628"/>
      <c r="V5628"/>
      <c r="W5628"/>
      <c r="X5628"/>
      <c r="Y5628"/>
    </row>
    <row r="5629" spans="2:25">
      <c r="B5629"/>
      <c r="C5629"/>
      <c r="D5629"/>
      <c r="E5629"/>
      <c r="F5629"/>
      <c r="G5629"/>
      <c r="H5629"/>
      <c r="R5629"/>
      <c r="S5629"/>
      <c r="T5629"/>
      <c r="U5629"/>
      <c r="V5629"/>
      <c r="W5629"/>
      <c r="X5629"/>
      <c r="Y5629"/>
    </row>
    <row r="5630" spans="2:25">
      <c r="B5630"/>
      <c r="C5630"/>
      <c r="D5630"/>
      <c r="E5630"/>
      <c r="F5630"/>
      <c r="G5630"/>
      <c r="H5630"/>
      <c r="R5630"/>
      <c r="S5630"/>
      <c r="T5630"/>
      <c r="U5630"/>
      <c r="V5630"/>
      <c r="W5630"/>
      <c r="X5630"/>
      <c r="Y5630"/>
    </row>
    <row r="5631" spans="2:25">
      <c r="B5631"/>
      <c r="C5631"/>
      <c r="D5631"/>
      <c r="E5631"/>
      <c r="F5631"/>
      <c r="G5631"/>
      <c r="H5631"/>
      <c r="R5631"/>
      <c r="S5631"/>
      <c r="T5631"/>
      <c r="U5631"/>
      <c r="V5631"/>
      <c r="W5631"/>
      <c r="X5631"/>
      <c r="Y5631"/>
    </row>
    <row r="5632" spans="2:25">
      <c r="B5632"/>
      <c r="C5632"/>
      <c r="D5632"/>
      <c r="E5632"/>
      <c r="F5632"/>
      <c r="G5632"/>
      <c r="H5632"/>
      <c r="R5632"/>
      <c r="S5632"/>
      <c r="T5632"/>
      <c r="U5632"/>
      <c r="V5632"/>
      <c r="W5632"/>
      <c r="X5632"/>
      <c r="Y5632"/>
    </row>
    <row r="5633" spans="2:25">
      <c r="B5633"/>
      <c r="C5633"/>
      <c r="D5633"/>
      <c r="E5633"/>
      <c r="F5633"/>
      <c r="G5633"/>
      <c r="H5633"/>
      <c r="R5633"/>
      <c r="S5633"/>
      <c r="T5633"/>
      <c r="U5633"/>
      <c r="V5633"/>
      <c r="W5633"/>
      <c r="X5633"/>
      <c r="Y5633"/>
    </row>
    <row r="5634" spans="2:25">
      <c r="B5634"/>
      <c r="C5634"/>
      <c r="D5634"/>
      <c r="E5634"/>
      <c r="F5634"/>
      <c r="G5634"/>
      <c r="H5634"/>
      <c r="R5634"/>
      <c r="S5634"/>
      <c r="T5634"/>
      <c r="U5634"/>
      <c r="V5634"/>
      <c r="W5634"/>
      <c r="X5634"/>
      <c r="Y5634"/>
    </row>
    <row r="5635" spans="2:25">
      <c r="B5635"/>
      <c r="C5635"/>
      <c r="D5635"/>
      <c r="E5635"/>
      <c r="F5635"/>
      <c r="G5635"/>
      <c r="H5635"/>
      <c r="R5635"/>
      <c r="S5635"/>
      <c r="T5635"/>
      <c r="U5635"/>
      <c r="V5635"/>
      <c r="W5635"/>
      <c r="X5635"/>
      <c r="Y5635"/>
    </row>
    <row r="5636" spans="2:25">
      <c r="B5636"/>
      <c r="C5636"/>
      <c r="D5636"/>
      <c r="E5636"/>
      <c r="F5636"/>
      <c r="G5636"/>
      <c r="H5636"/>
      <c r="R5636"/>
      <c r="S5636"/>
      <c r="T5636"/>
      <c r="U5636"/>
      <c r="V5636"/>
      <c r="W5636"/>
      <c r="X5636"/>
      <c r="Y5636"/>
    </row>
    <row r="5637" spans="2:25">
      <c r="B5637"/>
      <c r="C5637"/>
      <c r="D5637"/>
      <c r="E5637"/>
      <c r="F5637"/>
      <c r="G5637"/>
      <c r="H5637"/>
      <c r="R5637"/>
      <c r="S5637"/>
      <c r="T5637"/>
      <c r="U5637"/>
      <c r="V5637"/>
      <c r="W5637"/>
      <c r="X5637"/>
      <c r="Y5637"/>
    </row>
    <row r="5638" spans="2:25">
      <c r="B5638"/>
      <c r="C5638"/>
      <c r="D5638"/>
      <c r="E5638"/>
      <c r="F5638"/>
      <c r="G5638"/>
      <c r="H5638"/>
      <c r="R5638"/>
      <c r="S5638"/>
      <c r="T5638"/>
      <c r="U5638"/>
      <c r="V5638"/>
      <c r="W5638"/>
      <c r="X5638"/>
      <c r="Y5638"/>
    </row>
    <row r="5639" spans="2:25">
      <c r="B5639"/>
      <c r="C5639"/>
      <c r="D5639"/>
      <c r="E5639"/>
      <c r="F5639"/>
      <c r="G5639"/>
      <c r="H5639"/>
      <c r="R5639"/>
      <c r="S5639"/>
      <c r="T5639"/>
      <c r="U5639"/>
      <c r="V5639"/>
      <c r="W5639"/>
      <c r="X5639"/>
      <c r="Y5639"/>
    </row>
    <row r="5640" spans="2:25">
      <c r="B5640"/>
      <c r="C5640"/>
      <c r="D5640"/>
      <c r="E5640"/>
      <c r="F5640"/>
      <c r="G5640"/>
      <c r="H5640"/>
      <c r="R5640"/>
      <c r="S5640"/>
      <c r="T5640"/>
      <c r="U5640"/>
      <c r="V5640"/>
      <c r="W5640"/>
      <c r="X5640"/>
      <c r="Y5640"/>
    </row>
    <row r="5641" spans="2:25">
      <c r="B5641"/>
      <c r="C5641"/>
      <c r="D5641"/>
      <c r="E5641"/>
      <c r="F5641"/>
      <c r="G5641"/>
      <c r="H5641"/>
      <c r="R5641"/>
      <c r="S5641"/>
      <c r="T5641"/>
      <c r="U5641"/>
      <c r="V5641"/>
      <c r="W5641"/>
      <c r="X5641"/>
      <c r="Y5641"/>
    </row>
    <row r="5642" spans="2:25">
      <c r="B5642"/>
      <c r="C5642"/>
      <c r="D5642"/>
      <c r="E5642"/>
      <c r="F5642"/>
      <c r="G5642"/>
      <c r="H5642"/>
      <c r="R5642"/>
      <c r="S5642"/>
      <c r="T5642"/>
      <c r="U5642"/>
      <c r="V5642"/>
      <c r="W5642"/>
      <c r="X5642"/>
      <c r="Y5642"/>
    </row>
    <row r="5643" spans="2:25">
      <c r="B5643"/>
      <c r="C5643"/>
      <c r="D5643"/>
      <c r="E5643"/>
      <c r="F5643"/>
      <c r="G5643"/>
      <c r="H5643"/>
      <c r="R5643"/>
      <c r="S5643"/>
      <c r="T5643"/>
      <c r="U5643"/>
      <c r="V5643"/>
      <c r="W5643"/>
      <c r="X5643"/>
      <c r="Y5643"/>
    </row>
    <row r="5644" spans="2:25">
      <c r="B5644"/>
      <c r="C5644"/>
      <c r="D5644"/>
      <c r="E5644"/>
      <c r="F5644"/>
      <c r="G5644"/>
      <c r="H5644"/>
      <c r="R5644"/>
      <c r="S5644"/>
      <c r="T5644"/>
      <c r="U5644"/>
      <c r="V5644"/>
      <c r="W5644"/>
      <c r="X5644"/>
      <c r="Y5644"/>
    </row>
    <row r="5645" spans="2:25">
      <c r="B5645"/>
      <c r="C5645"/>
      <c r="D5645"/>
      <c r="E5645"/>
      <c r="F5645"/>
      <c r="G5645"/>
      <c r="H5645"/>
      <c r="R5645"/>
      <c r="S5645"/>
      <c r="T5645"/>
      <c r="U5645"/>
      <c r="V5645"/>
      <c r="W5645"/>
      <c r="X5645"/>
      <c r="Y5645"/>
    </row>
    <row r="5646" spans="2:25">
      <c r="B5646"/>
      <c r="C5646"/>
      <c r="D5646"/>
      <c r="E5646"/>
      <c r="F5646"/>
      <c r="G5646"/>
      <c r="H5646"/>
      <c r="R5646"/>
      <c r="S5646"/>
      <c r="T5646"/>
      <c r="U5646"/>
      <c r="V5646"/>
      <c r="W5646"/>
      <c r="X5646"/>
      <c r="Y5646"/>
    </row>
    <row r="5647" spans="2:25">
      <c r="B5647"/>
      <c r="C5647"/>
      <c r="D5647"/>
      <c r="E5647"/>
      <c r="F5647"/>
      <c r="G5647"/>
      <c r="H5647"/>
      <c r="R5647"/>
      <c r="S5647"/>
      <c r="T5647"/>
      <c r="U5647"/>
      <c r="V5647"/>
      <c r="W5647"/>
      <c r="X5647"/>
      <c r="Y5647"/>
    </row>
    <row r="5648" spans="2:25">
      <c r="B5648"/>
      <c r="C5648"/>
      <c r="D5648"/>
      <c r="E5648"/>
      <c r="F5648"/>
      <c r="G5648"/>
      <c r="H5648"/>
      <c r="R5648"/>
      <c r="S5648"/>
      <c r="T5648"/>
      <c r="U5648"/>
      <c r="V5648"/>
      <c r="W5648"/>
      <c r="X5648"/>
      <c r="Y5648"/>
    </row>
    <row r="5649" spans="2:25">
      <c r="B5649"/>
      <c r="C5649"/>
      <c r="D5649"/>
      <c r="E5649"/>
      <c r="F5649"/>
      <c r="G5649"/>
      <c r="H5649"/>
      <c r="R5649"/>
      <c r="S5649"/>
      <c r="T5649"/>
      <c r="U5649"/>
      <c r="V5649"/>
      <c r="W5649"/>
      <c r="X5649"/>
      <c r="Y5649"/>
    </row>
    <row r="5650" spans="2:25">
      <c r="B5650"/>
      <c r="C5650"/>
      <c r="D5650"/>
      <c r="E5650"/>
      <c r="F5650"/>
      <c r="G5650"/>
      <c r="H5650"/>
      <c r="R5650"/>
      <c r="S5650"/>
      <c r="T5650"/>
      <c r="U5650"/>
      <c r="V5650"/>
      <c r="W5650"/>
      <c r="X5650"/>
      <c r="Y5650"/>
    </row>
    <row r="5651" spans="2:25">
      <c r="B5651"/>
      <c r="C5651"/>
      <c r="D5651"/>
      <c r="E5651"/>
      <c r="F5651"/>
      <c r="G5651"/>
      <c r="H5651"/>
      <c r="R5651"/>
      <c r="S5651"/>
      <c r="T5651"/>
      <c r="U5651"/>
      <c r="V5651"/>
      <c r="W5651"/>
      <c r="X5651"/>
      <c r="Y5651"/>
    </row>
    <row r="5652" spans="2:25">
      <c r="B5652"/>
      <c r="C5652"/>
      <c r="D5652"/>
      <c r="E5652"/>
      <c r="F5652"/>
      <c r="G5652"/>
      <c r="H5652"/>
      <c r="R5652"/>
      <c r="S5652"/>
      <c r="T5652"/>
      <c r="U5652"/>
      <c r="V5652"/>
      <c r="W5652"/>
      <c r="X5652"/>
      <c r="Y5652"/>
    </row>
    <row r="5653" spans="2:25">
      <c r="B5653"/>
      <c r="C5653"/>
      <c r="D5653"/>
      <c r="E5653"/>
      <c r="F5653"/>
      <c r="G5653"/>
      <c r="H5653"/>
      <c r="R5653"/>
      <c r="S5653"/>
      <c r="T5653"/>
      <c r="U5653"/>
      <c r="V5653"/>
      <c r="W5653"/>
      <c r="X5653"/>
      <c r="Y5653"/>
    </row>
    <row r="5654" spans="2:25">
      <c r="B5654"/>
      <c r="C5654"/>
      <c r="D5654"/>
      <c r="E5654"/>
      <c r="F5654"/>
      <c r="G5654"/>
      <c r="H5654"/>
      <c r="R5654"/>
      <c r="S5654"/>
      <c r="T5654"/>
      <c r="U5654"/>
      <c r="V5654"/>
      <c r="W5654"/>
      <c r="X5654"/>
      <c r="Y5654"/>
    </row>
    <row r="5655" spans="2:25">
      <c r="B5655"/>
      <c r="C5655"/>
      <c r="D5655"/>
      <c r="E5655"/>
      <c r="F5655"/>
      <c r="G5655"/>
      <c r="H5655"/>
      <c r="R5655"/>
      <c r="S5655"/>
      <c r="T5655"/>
      <c r="U5655"/>
      <c r="V5655"/>
      <c r="W5655"/>
      <c r="X5655"/>
      <c r="Y5655"/>
    </row>
    <row r="5656" spans="2:25">
      <c r="B5656"/>
      <c r="C5656"/>
      <c r="D5656"/>
      <c r="E5656"/>
      <c r="F5656"/>
      <c r="G5656"/>
      <c r="H5656"/>
      <c r="R5656"/>
      <c r="S5656"/>
      <c r="T5656"/>
      <c r="U5656"/>
      <c r="V5656"/>
      <c r="W5656"/>
      <c r="X5656"/>
      <c r="Y5656"/>
    </row>
    <row r="5657" spans="2:25">
      <c r="B5657"/>
      <c r="C5657"/>
      <c r="D5657"/>
      <c r="E5657"/>
      <c r="F5657"/>
      <c r="G5657"/>
      <c r="H5657"/>
      <c r="R5657"/>
      <c r="S5657"/>
      <c r="T5657"/>
      <c r="U5657"/>
      <c r="V5657"/>
      <c r="W5657"/>
      <c r="X5657"/>
      <c r="Y5657"/>
    </row>
    <row r="5658" spans="2:25">
      <c r="B5658"/>
      <c r="C5658"/>
      <c r="D5658"/>
      <c r="E5658"/>
      <c r="F5658"/>
      <c r="G5658"/>
      <c r="H5658"/>
      <c r="R5658"/>
      <c r="S5658"/>
      <c r="T5658"/>
      <c r="U5658"/>
      <c r="V5658"/>
      <c r="W5658"/>
      <c r="X5658"/>
      <c r="Y5658"/>
    </row>
    <row r="5659" spans="2:25">
      <c r="B5659"/>
      <c r="C5659"/>
      <c r="D5659"/>
      <c r="E5659"/>
      <c r="F5659"/>
      <c r="G5659"/>
      <c r="H5659"/>
      <c r="R5659"/>
      <c r="S5659"/>
      <c r="T5659"/>
      <c r="U5659"/>
      <c r="V5659"/>
      <c r="W5659"/>
      <c r="X5659"/>
      <c r="Y5659"/>
    </row>
    <row r="5660" spans="2:25">
      <c r="B5660"/>
      <c r="C5660"/>
      <c r="D5660"/>
      <c r="E5660"/>
      <c r="F5660"/>
      <c r="G5660"/>
      <c r="H5660"/>
      <c r="R5660"/>
      <c r="S5660"/>
      <c r="T5660"/>
      <c r="U5660"/>
      <c r="V5660"/>
      <c r="W5660"/>
      <c r="X5660"/>
      <c r="Y5660"/>
    </row>
    <row r="5661" spans="2:25">
      <c r="B5661"/>
      <c r="C5661"/>
      <c r="D5661"/>
      <c r="E5661"/>
      <c r="F5661"/>
      <c r="G5661"/>
      <c r="H5661"/>
      <c r="R5661"/>
      <c r="S5661"/>
      <c r="T5661"/>
      <c r="U5661"/>
      <c r="V5661"/>
      <c r="W5661"/>
      <c r="X5661"/>
      <c r="Y5661"/>
    </row>
    <row r="5662" spans="2:25">
      <c r="B5662"/>
      <c r="C5662"/>
      <c r="D5662"/>
      <c r="E5662"/>
      <c r="F5662"/>
      <c r="G5662"/>
      <c r="H5662"/>
      <c r="R5662"/>
      <c r="S5662"/>
      <c r="T5662"/>
      <c r="U5662"/>
      <c r="V5662"/>
      <c r="W5662"/>
      <c r="X5662"/>
      <c r="Y5662"/>
    </row>
    <row r="5663" spans="2:25">
      <c r="B5663"/>
      <c r="C5663"/>
      <c r="D5663"/>
      <c r="E5663"/>
      <c r="F5663"/>
      <c r="G5663"/>
      <c r="H5663"/>
      <c r="R5663"/>
      <c r="S5663"/>
      <c r="T5663"/>
      <c r="U5663"/>
      <c r="V5663"/>
      <c r="W5663"/>
      <c r="X5663"/>
      <c r="Y5663"/>
    </row>
    <row r="5664" spans="2:25">
      <c r="B5664"/>
      <c r="C5664"/>
      <c r="D5664"/>
      <c r="E5664"/>
      <c r="F5664"/>
      <c r="G5664"/>
      <c r="H5664"/>
      <c r="R5664"/>
      <c r="S5664"/>
      <c r="T5664"/>
      <c r="U5664"/>
      <c r="V5664"/>
      <c r="W5664"/>
      <c r="X5664"/>
      <c r="Y5664"/>
    </row>
    <row r="5665" spans="2:25">
      <c r="B5665"/>
      <c r="C5665"/>
      <c r="D5665"/>
      <c r="E5665"/>
      <c r="F5665"/>
      <c r="G5665"/>
      <c r="H5665"/>
      <c r="R5665"/>
      <c r="S5665"/>
      <c r="T5665"/>
      <c r="U5665"/>
      <c r="V5665"/>
      <c r="W5665"/>
      <c r="X5665"/>
      <c r="Y5665"/>
    </row>
    <row r="5666" spans="2:25">
      <c r="B5666"/>
      <c r="C5666"/>
      <c r="D5666"/>
      <c r="E5666"/>
      <c r="F5666"/>
      <c r="G5666"/>
      <c r="H5666"/>
      <c r="R5666"/>
      <c r="S5666"/>
      <c r="T5666"/>
      <c r="U5666"/>
      <c r="V5666"/>
      <c r="W5666"/>
      <c r="X5666"/>
      <c r="Y5666"/>
    </row>
    <row r="5667" spans="2:25">
      <c r="B5667"/>
      <c r="C5667"/>
      <c r="D5667"/>
      <c r="E5667"/>
      <c r="F5667"/>
      <c r="G5667"/>
      <c r="H5667"/>
      <c r="R5667"/>
      <c r="S5667"/>
      <c r="T5667"/>
      <c r="U5667"/>
      <c r="V5667"/>
      <c r="W5667"/>
      <c r="X5667"/>
      <c r="Y5667"/>
    </row>
    <row r="5668" spans="2:25">
      <c r="B5668"/>
      <c r="C5668"/>
      <c r="D5668"/>
      <c r="E5668"/>
      <c r="F5668"/>
      <c r="G5668"/>
      <c r="H5668"/>
      <c r="R5668"/>
      <c r="S5668"/>
      <c r="T5668"/>
      <c r="U5668"/>
      <c r="V5668"/>
      <c r="W5668"/>
      <c r="X5668"/>
      <c r="Y5668"/>
    </row>
    <row r="5669" spans="2:25">
      <c r="B5669"/>
      <c r="C5669"/>
      <c r="D5669"/>
      <c r="E5669"/>
      <c r="F5669"/>
      <c r="G5669"/>
      <c r="H5669"/>
      <c r="R5669"/>
      <c r="S5669"/>
      <c r="T5669"/>
      <c r="U5669"/>
      <c r="V5669"/>
      <c r="W5669"/>
      <c r="X5669"/>
      <c r="Y5669"/>
    </row>
    <row r="5670" spans="2:25">
      <c r="B5670"/>
      <c r="C5670"/>
      <c r="D5670"/>
      <c r="E5670"/>
      <c r="F5670"/>
      <c r="G5670"/>
      <c r="H5670"/>
      <c r="R5670"/>
      <c r="S5670"/>
      <c r="T5670"/>
      <c r="U5670"/>
      <c r="V5670"/>
      <c r="W5670"/>
      <c r="X5670"/>
      <c r="Y5670"/>
    </row>
    <row r="5671" spans="2:25">
      <c r="B5671"/>
      <c r="C5671"/>
      <c r="D5671"/>
      <c r="E5671"/>
      <c r="F5671"/>
      <c r="G5671"/>
      <c r="H5671"/>
      <c r="R5671"/>
      <c r="S5671"/>
      <c r="T5671"/>
      <c r="U5671"/>
      <c r="V5671"/>
      <c r="W5671"/>
      <c r="X5671"/>
      <c r="Y5671"/>
    </row>
    <row r="5672" spans="2:25">
      <c r="B5672"/>
      <c r="C5672"/>
      <c r="D5672"/>
      <c r="E5672"/>
      <c r="F5672"/>
      <c r="G5672"/>
      <c r="H5672"/>
      <c r="R5672"/>
      <c r="S5672"/>
      <c r="T5672"/>
      <c r="U5672"/>
      <c r="V5672"/>
      <c r="W5672"/>
      <c r="X5672"/>
      <c r="Y5672"/>
    </row>
    <row r="5673" spans="2:25">
      <c r="B5673"/>
      <c r="C5673"/>
      <c r="D5673"/>
      <c r="E5673"/>
      <c r="F5673"/>
      <c r="G5673"/>
      <c r="H5673"/>
      <c r="R5673"/>
      <c r="S5673"/>
      <c r="T5673"/>
      <c r="U5673"/>
      <c r="V5673"/>
      <c r="W5673"/>
      <c r="X5673"/>
      <c r="Y5673"/>
    </row>
    <row r="5674" spans="2:25">
      <c r="B5674"/>
      <c r="C5674"/>
      <c r="D5674"/>
      <c r="E5674"/>
      <c r="F5674"/>
      <c r="G5674"/>
      <c r="H5674"/>
      <c r="R5674"/>
      <c r="S5674"/>
      <c r="T5674"/>
      <c r="U5674"/>
      <c r="V5674"/>
      <c r="W5674"/>
      <c r="X5674"/>
      <c r="Y5674"/>
    </row>
    <row r="5675" spans="2:25">
      <c r="B5675"/>
      <c r="C5675"/>
      <c r="D5675"/>
      <c r="E5675"/>
      <c r="F5675"/>
      <c r="G5675"/>
      <c r="H5675"/>
      <c r="R5675"/>
      <c r="S5675"/>
      <c r="T5675"/>
      <c r="U5675"/>
      <c r="V5675"/>
      <c r="W5675"/>
      <c r="X5675"/>
      <c r="Y5675"/>
    </row>
    <row r="5676" spans="2:25">
      <c r="B5676"/>
      <c r="C5676"/>
      <c r="D5676"/>
      <c r="E5676"/>
      <c r="F5676"/>
      <c r="G5676"/>
      <c r="H5676"/>
      <c r="R5676"/>
      <c r="S5676"/>
      <c r="T5676"/>
      <c r="U5676"/>
      <c r="V5676"/>
      <c r="W5676"/>
      <c r="X5676"/>
      <c r="Y5676"/>
    </row>
    <row r="5677" spans="2:25">
      <c r="B5677"/>
      <c r="C5677"/>
      <c r="D5677"/>
      <c r="E5677"/>
      <c r="F5677"/>
      <c r="G5677"/>
      <c r="H5677"/>
      <c r="R5677"/>
      <c r="S5677"/>
      <c r="T5677"/>
      <c r="U5677"/>
      <c r="V5677"/>
      <c r="W5677"/>
      <c r="X5677"/>
      <c r="Y5677"/>
    </row>
    <row r="5678" spans="2:25">
      <c r="B5678"/>
      <c r="C5678"/>
      <c r="D5678"/>
      <c r="E5678"/>
      <c r="F5678"/>
      <c r="G5678"/>
      <c r="H5678"/>
      <c r="R5678"/>
      <c r="S5678"/>
      <c r="T5678"/>
      <c r="U5678"/>
      <c r="V5678"/>
      <c r="W5678"/>
      <c r="X5678"/>
      <c r="Y5678"/>
    </row>
    <row r="5679" spans="2:25">
      <c r="B5679"/>
      <c r="C5679"/>
      <c r="D5679"/>
      <c r="E5679"/>
      <c r="F5679"/>
      <c r="G5679"/>
      <c r="H5679"/>
      <c r="R5679"/>
      <c r="S5679"/>
      <c r="T5679"/>
      <c r="U5679"/>
      <c r="V5679"/>
      <c r="W5679"/>
      <c r="X5679"/>
      <c r="Y5679"/>
    </row>
    <row r="5680" spans="2:25">
      <c r="B5680"/>
      <c r="C5680"/>
      <c r="D5680"/>
      <c r="E5680"/>
      <c r="F5680"/>
      <c r="G5680"/>
      <c r="H5680"/>
      <c r="R5680"/>
      <c r="S5680"/>
      <c r="T5680"/>
      <c r="U5680"/>
      <c r="V5680"/>
      <c r="W5680"/>
      <c r="X5680"/>
      <c r="Y5680"/>
    </row>
    <row r="5681" spans="2:25">
      <c r="B5681"/>
      <c r="C5681"/>
      <c r="D5681"/>
      <c r="E5681"/>
      <c r="F5681"/>
      <c r="G5681"/>
      <c r="H5681"/>
      <c r="R5681"/>
      <c r="S5681"/>
      <c r="T5681"/>
      <c r="U5681"/>
      <c r="V5681"/>
      <c r="W5681"/>
      <c r="X5681"/>
      <c r="Y5681"/>
    </row>
    <row r="5682" spans="2:25">
      <c r="B5682"/>
      <c r="C5682"/>
      <c r="D5682"/>
      <c r="E5682"/>
      <c r="F5682"/>
      <c r="G5682"/>
      <c r="H5682"/>
      <c r="R5682"/>
      <c r="S5682"/>
      <c r="T5682"/>
      <c r="U5682"/>
      <c r="V5682"/>
      <c r="W5682"/>
      <c r="X5682"/>
      <c r="Y5682"/>
    </row>
    <row r="5683" spans="2:25">
      <c r="B5683"/>
      <c r="C5683"/>
      <c r="D5683"/>
      <c r="E5683"/>
      <c r="F5683"/>
      <c r="G5683"/>
      <c r="H5683"/>
      <c r="R5683"/>
      <c r="S5683"/>
      <c r="T5683"/>
      <c r="U5683"/>
      <c r="V5683"/>
      <c r="W5683"/>
      <c r="X5683"/>
      <c r="Y5683"/>
    </row>
    <row r="5684" spans="2:25">
      <c r="B5684"/>
      <c r="C5684"/>
      <c r="D5684"/>
      <c r="E5684"/>
      <c r="F5684"/>
      <c r="G5684"/>
      <c r="H5684"/>
      <c r="R5684"/>
      <c r="S5684"/>
      <c r="T5684"/>
      <c r="U5684"/>
      <c r="V5684"/>
      <c r="W5684"/>
      <c r="X5684"/>
      <c r="Y5684"/>
    </row>
    <row r="5685" spans="2:25">
      <c r="B5685"/>
      <c r="C5685"/>
      <c r="D5685"/>
      <c r="E5685"/>
      <c r="F5685"/>
      <c r="G5685"/>
      <c r="H5685"/>
      <c r="R5685"/>
      <c r="S5685"/>
      <c r="T5685"/>
      <c r="U5685"/>
      <c r="V5685"/>
      <c r="W5685"/>
      <c r="X5685"/>
      <c r="Y5685"/>
    </row>
    <row r="5686" spans="2:25">
      <c r="B5686"/>
      <c r="C5686"/>
      <c r="D5686"/>
      <c r="E5686"/>
      <c r="F5686"/>
      <c r="G5686"/>
      <c r="H5686"/>
      <c r="R5686"/>
      <c r="S5686"/>
      <c r="T5686"/>
      <c r="U5686"/>
      <c r="V5686"/>
      <c r="W5686"/>
      <c r="X5686"/>
      <c r="Y5686"/>
    </row>
    <row r="5687" spans="2:25">
      <c r="B5687"/>
      <c r="C5687"/>
      <c r="D5687"/>
      <c r="E5687"/>
      <c r="F5687"/>
      <c r="G5687"/>
      <c r="H5687"/>
      <c r="R5687"/>
      <c r="S5687"/>
      <c r="T5687"/>
      <c r="U5687"/>
      <c r="V5687"/>
      <c r="W5687"/>
      <c r="X5687"/>
      <c r="Y5687"/>
    </row>
    <row r="5688" spans="2:25">
      <c r="B5688"/>
      <c r="C5688"/>
      <c r="D5688"/>
      <c r="E5688"/>
      <c r="F5688"/>
      <c r="G5688"/>
      <c r="H5688"/>
      <c r="R5688"/>
      <c r="S5688"/>
      <c r="T5688"/>
      <c r="U5688"/>
      <c r="V5688"/>
      <c r="W5688"/>
      <c r="X5688"/>
      <c r="Y5688"/>
    </row>
    <row r="5689" spans="2:25">
      <c r="B5689"/>
      <c r="C5689"/>
      <c r="D5689"/>
      <c r="E5689"/>
      <c r="F5689"/>
      <c r="G5689"/>
      <c r="H5689"/>
      <c r="R5689"/>
      <c r="S5689"/>
      <c r="T5689"/>
      <c r="U5689"/>
      <c r="V5689"/>
      <c r="W5689"/>
      <c r="X5689"/>
      <c r="Y5689"/>
    </row>
    <row r="5690" spans="2:25">
      <c r="B5690"/>
      <c r="C5690"/>
      <c r="D5690"/>
      <c r="E5690"/>
      <c r="F5690"/>
      <c r="G5690"/>
      <c r="H5690"/>
      <c r="R5690"/>
      <c r="S5690"/>
      <c r="T5690"/>
      <c r="U5690"/>
      <c r="V5690"/>
      <c r="W5690"/>
      <c r="X5690"/>
      <c r="Y5690"/>
    </row>
    <row r="5691" spans="2:25">
      <c r="B5691"/>
      <c r="C5691"/>
      <c r="D5691"/>
      <c r="E5691"/>
      <c r="F5691"/>
      <c r="G5691"/>
      <c r="H5691"/>
      <c r="R5691"/>
      <c r="S5691"/>
      <c r="T5691"/>
      <c r="U5691"/>
      <c r="V5691"/>
      <c r="W5691"/>
      <c r="X5691"/>
      <c r="Y5691"/>
    </row>
    <row r="5692" spans="2:25">
      <c r="B5692"/>
      <c r="C5692"/>
      <c r="D5692"/>
      <c r="E5692"/>
      <c r="F5692"/>
      <c r="G5692"/>
      <c r="H5692"/>
      <c r="R5692"/>
      <c r="S5692"/>
      <c r="T5692"/>
      <c r="U5692"/>
      <c r="V5692"/>
      <c r="W5692"/>
      <c r="X5692"/>
      <c r="Y5692"/>
    </row>
    <row r="5693" spans="2:25">
      <c r="B5693"/>
      <c r="C5693"/>
      <c r="D5693"/>
      <c r="E5693"/>
      <c r="F5693"/>
      <c r="G5693"/>
      <c r="H5693"/>
      <c r="R5693"/>
      <c r="S5693"/>
      <c r="T5693"/>
      <c r="U5693"/>
      <c r="V5693"/>
      <c r="W5693"/>
      <c r="X5693"/>
      <c r="Y5693"/>
    </row>
    <row r="5694" spans="2:25">
      <c r="B5694"/>
      <c r="C5694"/>
      <c r="D5694"/>
      <c r="E5694"/>
      <c r="F5694"/>
      <c r="G5694"/>
      <c r="H5694"/>
      <c r="R5694"/>
      <c r="S5694"/>
      <c r="T5694"/>
      <c r="U5694"/>
      <c r="V5694"/>
      <c r="W5694"/>
      <c r="X5694"/>
      <c r="Y5694"/>
    </row>
    <row r="5695" spans="2:25">
      <c r="B5695"/>
      <c r="C5695"/>
      <c r="D5695"/>
      <c r="E5695"/>
      <c r="F5695"/>
      <c r="G5695"/>
      <c r="H5695"/>
      <c r="R5695"/>
      <c r="S5695"/>
      <c r="T5695"/>
      <c r="U5695"/>
      <c r="V5695"/>
      <c r="W5695"/>
      <c r="X5695"/>
      <c r="Y5695"/>
    </row>
    <row r="5696" spans="2:25">
      <c r="B5696"/>
      <c r="C5696"/>
      <c r="D5696"/>
      <c r="E5696"/>
      <c r="F5696"/>
      <c r="G5696"/>
      <c r="H5696"/>
      <c r="R5696"/>
      <c r="S5696"/>
      <c r="T5696"/>
      <c r="U5696"/>
      <c r="V5696"/>
      <c r="W5696"/>
      <c r="X5696"/>
      <c r="Y5696"/>
    </row>
    <row r="5697" spans="2:25">
      <c r="B5697"/>
      <c r="C5697"/>
      <c r="D5697"/>
      <c r="E5697"/>
      <c r="F5697"/>
      <c r="G5697"/>
      <c r="H5697"/>
      <c r="R5697"/>
      <c r="S5697"/>
      <c r="T5697"/>
      <c r="U5697"/>
      <c r="V5697"/>
      <c r="W5697"/>
      <c r="X5697"/>
      <c r="Y5697"/>
    </row>
    <row r="5698" spans="2:25">
      <c r="B5698"/>
      <c r="C5698"/>
      <c r="D5698"/>
      <c r="E5698"/>
      <c r="F5698"/>
      <c r="G5698"/>
      <c r="H5698"/>
      <c r="R5698"/>
      <c r="S5698"/>
      <c r="T5698"/>
      <c r="U5698"/>
      <c r="V5698"/>
      <c r="W5698"/>
      <c r="X5698"/>
      <c r="Y5698"/>
    </row>
    <row r="5699" spans="2:25">
      <c r="B5699"/>
      <c r="C5699"/>
      <c r="D5699"/>
      <c r="E5699"/>
      <c r="F5699"/>
      <c r="G5699"/>
      <c r="H5699"/>
      <c r="R5699"/>
      <c r="S5699"/>
      <c r="T5699"/>
      <c r="U5699"/>
      <c r="V5699"/>
      <c r="W5699"/>
      <c r="X5699"/>
      <c r="Y5699"/>
    </row>
    <row r="5700" spans="2:25">
      <c r="B5700"/>
      <c r="C5700"/>
      <c r="D5700"/>
      <c r="E5700"/>
      <c r="F5700"/>
      <c r="G5700"/>
      <c r="H5700"/>
      <c r="R5700"/>
      <c r="S5700"/>
      <c r="T5700"/>
      <c r="U5700"/>
      <c r="V5700"/>
      <c r="W5700"/>
      <c r="X5700"/>
      <c r="Y5700"/>
    </row>
    <row r="5701" spans="2:25">
      <c r="B5701"/>
      <c r="C5701"/>
      <c r="D5701"/>
      <c r="E5701"/>
      <c r="F5701"/>
      <c r="G5701"/>
      <c r="H5701"/>
      <c r="R5701"/>
      <c r="S5701"/>
      <c r="T5701"/>
      <c r="U5701"/>
      <c r="V5701"/>
      <c r="W5701"/>
      <c r="X5701"/>
      <c r="Y5701"/>
    </row>
    <row r="5702" spans="2:25">
      <c r="B5702"/>
      <c r="C5702"/>
      <c r="D5702"/>
      <c r="E5702"/>
      <c r="F5702"/>
      <c r="G5702"/>
      <c r="H5702"/>
      <c r="R5702"/>
      <c r="S5702"/>
      <c r="T5702"/>
      <c r="U5702"/>
      <c r="V5702"/>
      <c r="W5702"/>
      <c r="X5702"/>
      <c r="Y5702"/>
    </row>
    <row r="5703" spans="2:25">
      <c r="B5703"/>
      <c r="C5703"/>
      <c r="D5703"/>
      <c r="E5703"/>
      <c r="F5703"/>
      <c r="G5703"/>
      <c r="H5703"/>
      <c r="R5703"/>
      <c r="S5703"/>
      <c r="T5703"/>
      <c r="U5703"/>
      <c r="V5703"/>
      <c r="W5703"/>
      <c r="X5703"/>
      <c r="Y5703"/>
    </row>
    <row r="5704" spans="2:25">
      <c r="B5704"/>
      <c r="C5704"/>
      <c r="D5704"/>
      <c r="E5704"/>
      <c r="F5704"/>
      <c r="G5704"/>
      <c r="H5704"/>
      <c r="R5704"/>
      <c r="S5704"/>
      <c r="T5704"/>
      <c r="U5704"/>
      <c r="V5704"/>
      <c r="W5704"/>
      <c r="X5704"/>
      <c r="Y5704"/>
    </row>
    <row r="5705" spans="2:25">
      <c r="B5705"/>
      <c r="C5705"/>
      <c r="D5705"/>
      <c r="E5705"/>
      <c r="F5705"/>
      <c r="G5705"/>
      <c r="H5705"/>
      <c r="R5705"/>
      <c r="S5705"/>
      <c r="T5705"/>
      <c r="U5705"/>
      <c r="V5705"/>
      <c r="W5705"/>
      <c r="X5705"/>
      <c r="Y5705"/>
    </row>
    <row r="5706" spans="2:25">
      <c r="B5706"/>
      <c r="C5706"/>
      <c r="D5706"/>
      <c r="E5706"/>
      <c r="F5706"/>
      <c r="G5706"/>
      <c r="H5706"/>
      <c r="R5706"/>
      <c r="S5706"/>
      <c r="T5706"/>
      <c r="U5706"/>
      <c r="V5706"/>
      <c r="W5706"/>
      <c r="X5706"/>
      <c r="Y5706"/>
    </row>
    <row r="5707" spans="2:25">
      <c r="B5707"/>
      <c r="C5707"/>
      <c r="D5707"/>
      <c r="E5707"/>
      <c r="F5707"/>
      <c r="G5707"/>
      <c r="H5707"/>
      <c r="R5707"/>
      <c r="S5707"/>
      <c r="T5707"/>
      <c r="U5707"/>
      <c r="V5707"/>
      <c r="W5707"/>
      <c r="X5707"/>
      <c r="Y5707"/>
    </row>
    <row r="5708" spans="2:25">
      <c r="B5708"/>
      <c r="C5708"/>
      <c r="D5708"/>
      <c r="E5708"/>
      <c r="F5708"/>
      <c r="G5708"/>
      <c r="H5708"/>
      <c r="R5708"/>
      <c r="S5708"/>
      <c r="T5708"/>
      <c r="U5708"/>
      <c r="V5708"/>
      <c r="W5708"/>
      <c r="X5708"/>
      <c r="Y5708"/>
    </row>
    <row r="5709" spans="2:25">
      <c r="B5709"/>
      <c r="C5709"/>
      <c r="D5709"/>
      <c r="E5709"/>
      <c r="F5709"/>
      <c r="G5709"/>
      <c r="H5709"/>
      <c r="R5709"/>
      <c r="S5709"/>
      <c r="T5709"/>
      <c r="U5709"/>
      <c r="V5709"/>
      <c r="W5709"/>
      <c r="X5709"/>
      <c r="Y5709"/>
    </row>
    <row r="5710" spans="2:25">
      <c r="B5710"/>
      <c r="C5710"/>
      <c r="D5710"/>
      <c r="E5710"/>
      <c r="F5710"/>
      <c r="G5710"/>
      <c r="H5710"/>
      <c r="R5710"/>
      <c r="S5710"/>
      <c r="T5710"/>
      <c r="U5710"/>
      <c r="V5710"/>
      <c r="W5710"/>
      <c r="X5710"/>
      <c r="Y5710"/>
    </row>
    <row r="5711" spans="2:25">
      <c r="B5711"/>
      <c r="C5711"/>
      <c r="D5711"/>
      <c r="E5711"/>
      <c r="F5711"/>
      <c r="G5711"/>
      <c r="H5711"/>
      <c r="R5711"/>
      <c r="S5711"/>
      <c r="T5711"/>
      <c r="U5711"/>
      <c r="V5711"/>
      <c r="W5711"/>
      <c r="X5711"/>
      <c r="Y5711"/>
    </row>
    <row r="5712" spans="2:25">
      <c r="B5712"/>
      <c r="C5712"/>
      <c r="D5712"/>
      <c r="E5712"/>
      <c r="F5712"/>
      <c r="G5712"/>
      <c r="H5712"/>
      <c r="R5712"/>
      <c r="S5712"/>
      <c r="T5712"/>
      <c r="U5712"/>
      <c r="V5712"/>
      <c r="W5712"/>
      <c r="X5712"/>
      <c r="Y5712"/>
    </row>
    <row r="5713" spans="2:25">
      <c r="B5713"/>
      <c r="C5713"/>
      <c r="D5713"/>
      <c r="E5713"/>
      <c r="F5713"/>
      <c r="G5713"/>
      <c r="H5713"/>
      <c r="R5713"/>
      <c r="S5713"/>
      <c r="T5713"/>
      <c r="U5713"/>
      <c r="V5713"/>
      <c r="W5713"/>
      <c r="X5713"/>
      <c r="Y5713"/>
    </row>
    <row r="5714" spans="2:25">
      <c r="B5714"/>
      <c r="C5714"/>
      <c r="D5714"/>
      <c r="E5714"/>
      <c r="F5714"/>
      <c r="G5714"/>
      <c r="H5714"/>
      <c r="R5714"/>
      <c r="S5714"/>
      <c r="T5714"/>
      <c r="U5714"/>
      <c r="V5714"/>
      <c r="W5714"/>
      <c r="X5714"/>
      <c r="Y5714"/>
    </row>
    <row r="5715" spans="2:25">
      <c r="B5715"/>
      <c r="C5715"/>
      <c r="D5715"/>
      <c r="E5715"/>
      <c r="F5715"/>
      <c r="G5715"/>
      <c r="H5715"/>
      <c r="R5715"/>
      <c r="S5715"/>
      <c r="T5715"/>
      <c r="U5715"/>
      <c r="V5715"/>
      <c r="W5715"/>
      <c r="X5715"/>
      <c r="Y5715"/>
    </row>
    <row r="5716" spans="2:25">
      <c r="B5716"/>
      <c r="C5716"/>
      <c r="D5716"/>
      <c r="E5716"/>
      <c r="F5716"/>
      <c r="G5716"/>
      <c r="H5716"/>
      <c r="R5716"/>
      <c r="S5716"/>
      <c r="T5716"/>
      <c r="U5716"/>
      <c r="V5716"/>
      <c r="W5716"/>
      <c r="X5716"/>
      <c r="Y5716"/>
    </row>
    <row r="5717" spans="2:25">
      <c r="B5717"/>
      <c r="C5717"/>
      <c r="D5717"/>
      <c r="E5717"/>
      <c r="F5717"/>
      <c r="G5717"/>
      <c r="H5717"/>
      <c r="R5717"/>
      <c r="S5717"/>
      <c r="T5717"/>
      <c r="U5717"/>
      <c r="V5717"/>
      <c r="W5717"/>
      <c r="X5717"/>
      <c r="Y5717"/>
    </row>
    <row r="5718" spans="2:25">
      <c r="B5718"/>
      <c r="C5718"/>
      <c r="D5718"/>
      <c r="E5718"/>
      <c r="F5718"/>
      <c r="G5718"/>
      <c r="H5718"/>
      <c r="R5718"/>
      <c r="S5718"/>
      <c r="T5718"/>
      <c r="U5718"/>
      <c r="V5718"/>
      <c r="W5718"/>
      <c r="X5718"/>
      <c r="Y5718"/>
    </row>
    <row r="5719" spans="2:25">
      <c r="B5719"/>
      <c r="C5719"/>
      <c r="D5719"/>
      <c r="E5719"/>
      <c r="F5719"/>
      <c r="G5719"/>
      <c r="H5719"/>
      <c r="R5719"/>
      <c r="S5719"/>
      <c r="T5719"/>
      <c r="U5719"/>
      <c r="V5719"/>
      <c r="W5719"/>
      <c r="X5719"/>
      <c r="Y5719"/>
    </row>
    <row r="5720" spans="2:25">
      <c r="B5720"/>
      <c r="C5720"/>
      <c r="D5720"/>
      <c r="E5720"/>
      <c r="F5720"/>
      <c r="G5720"/>
      <c r="H5720"/>
      <c r="R5720"/>
      <c r="S5720"/>
      <c r="T5720"/>
      <c r="U5720"/>
      <c r="V5720"/>
      <c r="W5720"/>
      <c r="X5720"/>
      <c r="Y5720"/>
    </row>
    <row r="5721" spans="2:25">
      <c r="B5721"/>
      <c r="C5721"/>
      <c r="D5721"/>
      <c r="E5721"/>
      <c r="F5721"/>
      <c r="G5721"/>
      <c r="H5721"/>
      <c r="R5721"/>
      <c r="S5721"/>
      <c r="T5721"/>
      <c r="U5721"/>
      <c r="V5721"/>
      <c r="W5721"/>
      <c r="X5721"/>
      <c r="Y5721"/>
    </row>
    <row r="5722" spans="2:25">
      <c r="B5722"/>
      <c r="C5722"/>
      <c r="D5722"/>
      <c r="E5722"/>
      <c r="F5722"/>
      <c r="G5722"/>
      <c r="H5722"/>
      <c r="R5722"/>
      <c r="S5722"/>
      <c r="T5722"/>
      <c r="U5722"/>
      <c r="V5722"/>
      <c r="W5722"/>
      <c r="X5722"/>
      <c r="Y5722"/>
    </row>
    <row r="5723" spans="2:25">
      <c r="B5723"/>
      <c r="C5723"/>
      <c r="D5723"/>
      <c r="E5723"/>
      <c r="F5723"/>
      <c r="G5723"/>
      <c r="H5723"/>
      <c r="R5723"/>
      <c r="S5723"/>
      <c r="T5723"/>
      <c r="U5723"/>
      <c r="V5723"/>
      <c r="W5723"/>
      <c r="X5723"/>
      <c r="Y5723"/>
    </row>
    <row r="5724" spans="2:25">
      <c r="B5724"/>
      <c r="C5724"/>
      <c r="D5724"/>
      <c r="E5724"/>
      <c r="F5724"/>
      <c r="G5724"/>
      <c r="H5724"/>
      <c r="R5724"/>
      <c r="S5724"/>
      <c r="T5724"/>
      <c r="U5724"/>
      <c r="V5724"/>
      <c r="W5724"/>
      <c r="X5724"/>
      <c r="Y5724"/>
    </row>
    <row r="5725" spans="2:25">
      <c r="B5725"/>
      <c r="C5725"/>
      <c r="D5725"/>
      <c r="E5725"/>
      <c r="F5725"/>
      <c r="G5725"/>
      <c r="H5725"/>
      <c r="R5725"/>
      <c r="S5725"/>
      <c r="T5725"/>
      <c r="U5725"/>
      <c r="V5725"/>
      <c r="W5725"/>
      <c r="X5725"/>
      <c r="Y5725"/>
    </row>
    <row r="5726" spans="2:25">
      <c r="B5726"/>
      <c r="C5726"/>
      <c r="D5726"/>
      <c r="E5726"/>
      <c r="F5726"/>
      <c r="G5726"/>
      <c r="H5726"/>
      <c r="R5726"/>
      <c r="S5726"/>
      <c r="T5726"/>
      <c r="U5726"/>
      <c r="V5726"/>
      <c r="W5726"/>
      <c r="X5726"/>
      <c r="Y5726"/>
    </row>
    <row r="5727" spans="2:25">
      <c r="B5727"/>
      <c r="C5727"/>
      <c r="D5727"/>
      <c r="E5727"/>
      <c r="F5727"/>
      <c r="G5727"/>
      <c r="H5727"/>
      <c r="R5727"/>
      <c r="S5727"/>
      <c r="T5727"/>
      <c r="U5727"/>
      <c r="V5727"/>
      <c r="W5727"/>
      <c r="X5727"/>
      <c r="Y5727"/>
    </row>
    <row r="5728" spans="2:25">
      <c r="B5728"/>
      <c r="C5728"/>
      <c r="D5728"/>
      <c r="E5728"/>
      <c r="F5728"/>
      <c r="G5728"/>
      <c r="H5728"/>
      <c r="R5728"/>
      <c r="S5728"/>
      <c r="T5728"/>
      <c r="U5728"/>
      <c r="V5728"/>
      <c r="W5728"/>
      <c r="X5728"/>
      <c r="Y5728"/>
    </row>
    <row r="5729" spans="2:25">
      <c r="B5729"/>
      <c r="C5729"/>
      <c r="D5729"/>
      <c r="E5729"/>
      <c r="F5729"/>
      <c r="G5729"/>
      <c r="H5729"/>
      <c r="R5729"/>
      <c r="S5729"/>
      <c r="T5729"/>
      <c r="U5729"/>
      <c r="V5729"/>
      <c r="W5729"/>
      <c r="X5729"/>
      <c r="Y5729"/>
    </row>
    <row r="5730" spans="2:25">
      <c r="B5730"/>
      <c r="C5730"/>
      <c r="D5730"/>
      <c r="E5730"/>
      <c r="F5730"/>
      <c r="G5730"/>
      <c r="H5730"/>
      <c r="R5730"/>
      <c r="S5730"/>
      <c r="T5730"/>
      <c r="U5730"/>
      <c r="V5730"/>
      <c r="W5730"/>
      <c r="X5730"/>
      <c r="Y5730"/>
    </row>
    <row r="5731" spans="2:25">
      <c r="B5731"/>
      <c r="C5731"/>
      <c r="D5731"/>
      <c r="E5731"/>
      <c r="F5731"/>
      <c r="G5731"/>
      <c r="H5731"/>
      <c r="R5731"/>
      <c r="S5731"/>
      <c r="T5731"/>
      <c r="U5731"/>
      <c r="V5731"/>
      <c r="W5731"/>
      <c r="X5731"/>
      <c r="Y5731"/>
    </row>
    <row r="5732" spans="2:25">
      <c r="B5732"/>
      <c r="C5732"/>
      <c r="D5732"/>
      <c r="E5732"/>
      <c r="F5732"/>
      <c r="G5732"/>
      <c r="H5732"/>
      <c r="R5732"/>
      <c r="S5732"/>
      <c r="T5732"/>
      <c r="U5732"/>
      <c r="V5732"/>
      <c r="W5732"/>
      <c r="X5732"/>
      <c r="Y5732"/>
    </row>
    <row r="5733" spans="2:25">
      <c r="B5733"/>
      <c r="C5733"/>
      <c r="D5733"/>
      <c r="E5733"/>
      <c r="F5733"/>
      <c r="G5733"/>
      <c r="H5733"/>
      <c r="R5733"/>
      <c r="S5733"/>
      <c r="T5733"/>
      <c r="U5733"/>
      <c r="V5733"/>
      <c r="W5733"/>
      <c r="X5733"/>
      <c r="Y5733"/>
    </row>
    <row r="5734" spans="2:25">
      <c r="B5734"/>
      <c r="C5734"/>
      <c r="D5734"/>
      <c r="E5734"/>
      <c r="F5734"/>
      <c r="G5734"/>
      <c r="H5734"/>
      <c r="R5734"/>
      <c r="S5734"/>
      <c r="T5734"/>
      <c r="U5734"/>
      <c r="V5734"/>
      <c r="W5734"/>
      <c r="X5734"/>
      <c r="Y5734"/>
    </row>
    <row r="5735" spans="2:25">
      <c r="B5735"/>
      <c r="C5735"/>
      <c r="D5735"/>
      <c r="E5735"/>
      <c r="F5735"/>
      <c r="G5735"/>
      <c r="H5735"/>
      <c r="R5735"/>
      <c r="S5735"/>
      <c r="T5735"/>
      <c r="U5735"/>
      <c r="V5735"/>
      <c r="W5735"/>
      <c r="X5735"/>
      <c r="Y5735"/>
    </row>
    <row r="5736" spans="2:25">
      <c r="B5736"/>
      <c r="C5736"/>
      <c r="D5736"/>
      <c r="E5736"/>
      <c r="F5736"/>
      <c r="G5736"/>
      <c r="H5736"/>
      <c r="R5736"/>
      <c r="S5736"/>
      <c r="T5736"/>
      <c r="U5736"/>
      <c r="V5736"/>
      <c r="W5736"/>
      <c r="X5736"/>
      <c r="Y5736"/>
    </row>
    <row r="5737" spans="2:25">
      <c r="B5737"/>
      <c r="C5737"/>
      <c r="D5737"/>
      <c r="E5737"/>
      <c r="F5737"/>
      <c r="G5737"/>
      <c r="H5737"/>
      <c r="R5737"/>
      <c r="S5737"/>
      <c r="T5737"/>
      <c r="U5737"/>
      <c r="V5737"/>
      <c r="W5737"/>
      <c r="X5737"/>
      <c r="Y5737"/>
    </row>
    <row r="5738" spans="2:25">
      <c r="B5738"/>
      <c r="C5738"/>
      <c r="D5738"/>
      <c r="E5738"/>
      <c r="F5738"/>
      <c r="G5738"/>
      <c r="H5738"/>
      <c r="R5738"/>
      <c r="S5738"/>
      <c r="T5738"/>
      <c r="U5738"/>
      <c r="V5738"/>
      <c r="W5738"/>
      <c r="X5738"/>
      <c r="Y5738"/>
    </row>
    <row r="5739" spans="2:25">
      <c r="B5739"/>
      <c r="C5739"/>
      <c r="D5739"/>
      <c r="E5739"/>
      <c r="F5739"/>
      <c r="G5739"/>
      <c r="H5739"/>
      <c r="R5739"/>
      <c r="S5739"/>
      <c r="T5739"/>
      <c r="U5739"/>
      <c r="V5739"/>
      <c r="W5739"/>
      <c r="X5739"/>
      <c r="Y5739"/>
    </row>
    <row r="5740" spans="2:25">
      <c r="B5740"/>
      <c r="C5740"/>
      <c r="D5740"/>
      <c r="E5740"/>
      <c r="F5740"/>
      <c r="G5740"/>
      <c r="H5740"/>
      <c r="R5740"/>
      <c r="S5740"/>
      <c r="T5740"/>
      <c r="U5740"/>
      <c r="V5740"/>
      <c r="W5740"/>
      <c r="X5740"/>
      <c r="Y5740"/>
    </row>
    <row r="5741" spans="2:25">
      <c r="B5741"/>
      <c r="C5741"/>
      <c r="D5741"/>
      <c r="E5741"/>
      <c r="F5741"/>
      <c r="G5741"/>
      <c r="H5741"/>
      <c r="R5741"/>
      <c r="S5741"/>
      <c r="T5741"/>
      <c r="U5741"/>
      <c r="V5741"/>
      <c r="W5741"/>
      <c r="X5741"/>
      <c r="Y5741"/>
    </row>
    <row r="5742" spans="2:25">
      <c r="B5742"/>
      <c r="C5742"/>
      <c r="D5742"/>
      <c r="E5742"/>
      <c r="F5742"/>
      <c r="G5742"/>
      <c r="H5742"/>
      <c r="R5742"/>
      <c r="S5742"/>
      <c r="T5742"/>
      <c r="U5742"/>
      <c r="V5742"/>
      <c r="W5742"/>
      <c r="X5742"/>
      <c r="Y5742"/>
    </row>
    <row r="5743" spans="2:25">
      <c r="B5743"/>
      <c r="C5743"/>
      <c r="D5743"/>
      <c r="E5743"/>
      <c r="F5743"/>
      <c r="G5743"/>
      <c r="H5743"/>
      <c r="R5743"/>
      <c r="S5743"/>
      <c r="T5743"/>
      <c r="U5743"/>
      <c r="V5743"/>
      <c r="W5743"/>
      <c r="X5743"/>
      <c r="Y5743"/>
    </row>
    <row r="5744" spans="2:25">
      <c r="B5744"/>
      <c r="C5744"/>
      <c r="D5744"/>
      <c r="E5744"/>
      <c r="F5744"/>
      <c r="G5744"/>
      <c r="H5744"/>
      <c r="R5744"/>
      <c r="S5744"/>
      <c r="T5744"/>
      <c r="U5744"/>
      <c r="V5744"/>
      <c r="W5744"/>
      <c r="X5744"/>
      <c r="Y5744"/>
    </row>
    <row r="5745" spans="2:25">
      <c r="B5745"/>
      <c r="C5745"/>
      <c r="D5745"/>
      <c r="E5745"/>
      <c r="F5745"/>
      <c r="G5745"/>
      <c r="H5745"/>
      <c r="R5745"/>
      <c r="S5745"/>
      <c r="T5745"/>
      <c r="U5745"/>
      <c r="V5745"/>
      <c r="W5745"/>
      <c r="X5745"/>
      <c r="Y5745"/>
    </row>
    <row r="5746" spans="2:25">
      <c r="B5746"/>
      <c r="C5746"/>
      <c r="D5746"/>
      <c r="E5746"/>
      <c r="F5746"/>
      <c r="G5746"/>
      <c r="H5746"/>
      <c r="R5746"/>
      <c r="S5746"/>
      <c r="T5746"/>
      <c r="U5746"/>
      <c r="V5746"/>
      <c r="W5746"/>
      <c r="X5746"/>
      <c r="Y5746"/>
    </row>
    <row r="5747" spans="2:25">
      <c r="B5747"/>
      <c r="C5747"/>
      <c r="D5747"/>
      <c r="E5747"/>
      <c r="F5747"/>
      <c r="G5747"/>
      <c r="H5747"/>
      <c r="R5747"/>
      <c r="S5747"/>
      <c r="T5747"/>
      <c r="U5747"/>
      <c r="V5747"/>
      <c r="W5747"/>
      <c r="X5747"/>
      <c r="Y5747"/>
    </row>
    <row r="5748" spans="2:25">
      <c r="B5748"/>
      <c r="C5748"/>
      <c r="D5748"/>
      <c r="E5748"/>
      <c r="F5748"/>
      <c r="G5748"/>
      <c r="H5748"/>
      <c r="R5748"/>
      <c r="S5748"/>
      <c r="T5748"/>
      <c r="U5748"/>
      <c r="V5748"/>
      <c r="W5748"/>
      <c r="X5748"/>
      <c r="Y5748"/>
    </row>
    <row r="5749" spans="2:25">
      <c r="B5749"/>
      <c r="C5749"/>
      <c r="D5749"/>
      <c r="E5749"/>
      <c r="F5749"/>
      <c r="G5749"/>
      <c r="H5749"/>
      <c r="R5749"/>
      <c r="S5749"/>
      <c r="T5749"/>
      <c r="U5749"/>
      <c r="V5749"/>
      <c r="W5749"/>
      <c r="X5749"/>
      <c r="Y5749"/>
    </row>
    <row r="5750" spans="2:25">
      <c r="B5750"/>
      <c r="C5750"/>
      <c r="D5750"/>
      <c r="E5750"/>
      <c r="F5750"/>
      <c r="G5750"/>
      <c r="H5750"/>
      <c r="R5750"/>
      <c r="S5750"/>
      <c r="T5750"/>
      <c r="U5750"/>
      <c r="V5750"/>
      <c r="W5750"/>
      <c r="X5750"/>
      <c r="Y5750"/>
    </row>
    <row r="5751" spans="2:25">
      <c r="B5751"/>
      <c r="C5751"/>
      <c r="D5751"/>
      <c r="E5751"/>
      <c r="F5751"/>
      <c r="G5751"/>
      <c r="H5751"/>
      <c r="R5751"/>
      <c r="S5751"/>
      <c r="T5751"/>
      <c r="U5751"/>
      <c r="V5751"/>
      <c r="W5751"/>
      <c r="X5751"/>
      <c r="Y5751"/>
    </row>
    <row r="5752" spans="2:25">
      <c r="B5752"/>
      <c r="C5752"/>
      <c r="D5752"/>
      <c r="E5752"/>
      <c r="F5752"/>
      <c r="G5752"/>
      <c r="H5752"/>
      <c r="R5752"/>
      <c r="S5752"/>
      <c r="T5752"/>
      <c r="U5752"/>
      <c r="V5752"/>
      <c r="W5752"/>
      <c r="X5752"/>
      <c r="Y5752"/>
    </row>
    <row r="5753" spans="2:25">
      <c r="B5753"/>
      <c r="C5753"/>
      <c r="D5753"/>
      <c r="E5753"/>
      <c r="F5753"/>
      <c r="G5753"/>
      <c r="H5753"/>
      <c r="R5753"/>
      <c r="S5753"/>
      <c r="T5753"/>
      <c r="U5753"/>
      <c r="V5753"/>
      <c r="W5753"/>
      <c r="X5753"/>
      <c r="Y5753"/>
    </row>
    <row r="5754" spans="2:25">
      <c r="B5754"/>
      <c r="C5754"/>
      <c r="D5754"/>
      <c r="E5754"/>
      <c r="F5754"/>
      <c r="G5754"/>
      <c r="H5754"/>
      <c r="R5754"/>
      <c r="S5754"/>
      <c r="T5754"/>
      <c r="U5754"/>
      <c r="V5754"/>
      <c r="W5754"/>
      <c r="X5754"/>
      <c r="Y5754"/>
    </row>
    <row r="5755" spans="2:25">
      <c r="B5755"/>
      <c r="C5755"/>
      <c r="D5755"/>
      <c r="E5755"/>
      <c r="F5755"/>
      <c r="G5755"/>
      <c r="H5755"/>
      <c r="R5755"/>
      <c r="S5755"/>
      <c r="T5755"/>
      <c r="U5755"/>
      <c r="V5755"/>
      <c r="W5755"/>
      <c r="X5755"/>
      <c r="Y5755"/>
    </row>
    <row r="5756" spans="2:25">
      <c r="B5756"/>
      <c r="C5756"/>
      <c r="D5756"/>
      <c r="E5756"/>
      <c r="F5756"/>
      <c r="G5756"/>
      <c r="H5756"/>
      <c r="R5756"/>
      <c r="S5756"/>
      <c r="T5756"/>
      <c r="U5756"/>
      <c r="V5756"/>
      <c r="W5756"/>
      <c r="X5756"/>
      <c r="Y5756"/>
    </row>
    <row r="5757" spans="2:25">
      <c r="B5757"/>
      <c r="C5757"/>
      <c r="D5757"/>
      <c r="E5757"/>
      <c r="F5757"/>
      <c r="G5757"/>
      <c r="H5757"/>
      <c r="R5757"/>
      <c r="S5757"/>
      <c r="T5757"/>
      <c r="U5757"/>
      <c r="V5757"/>
      <c r="W5757"/>
      <c r="X5757"/>
      <c r="Y5757"/>
    </row>
    <row r="5758" spans="2:25">
      <c r="B5758"/>
      <c r="C5758"/>
      <c r="D5758"/>
      <c r="E5758"/>
      <c r="F5758"/>
      <c r="G5758"/>
      <c r="H5758"/>
      <c r="R5758"/>
      <c r="S5758"/>
      <c r="T5758"/>
      <c r="U5758"/>
      <c r="V5758"/>
      <c r="W5758"/>
      <c r="X5758"/>
      <c r="Y5758"/>
    </row>
    <row r="5759" spans="2:25">
      <c r="B5759"/>
      <c r="C5759"/>
      <c r="D5759"/>
      <c r="E5759"/>
      <c r="F5759"/>
      <c r="G5759"/>
      <c r="H5759"/>
      <c r="R5759"/>
      <c r="S5759"/>
      <c r="T5759"/>
      <c r="U5759"/>
      <c r="V5759"/>
      <c r="W5759"/>
      <c r="X5759"/>
      <c r="Y5759"/>
    </row>
    <row r="5760" spans="2:25">
      <c r="B5760"/>
      <c r="C5760"/>
      <c r="D5760"/>
      <c r="E5760"/>
      <c r="F5760"/>
      <c r="G5760"/>
      <c r="H5760"/>
      <c r="R5760"/>
      <c r="S5760"/>
      <c r="T5760"/>
      <c r="U5760"/>
      <c r="V5760"/>
      <c r="W5760"/>
      <c r="X5760"/>
      <c r="Y5760"/>
    </row>
    <row r="5761" spans="2:25">
      <c r="B5761"/>
      <c r="C5761"/>
      <c r="D5761"/>
      <c r="E5761"/>
      <c r="F5761"/>
      <c r="G5761"/>
      <c r="H5761"/>
      <c r="R5761"/>
      <c r="S5761"/>
      <c r="T5761"/>
      <c r="U5761"/>
      <c r="V5761"/>
      <c r="W5761"/>
      <c r="X5761"/>
      <c r="Y5761"/>
    </row>
    <row r="5762" spans="2:25">
      <c r="B5762"/>
      <c r="C5762"/>
      <c r="D5762"/>
      <c r="E5762"/>
      <c r="F5762"/>
      <c r="G5762"/>
      <c r="H5762"/>
      <c r="R5762"/>
      <c r="S5762"/>
      <c r="T5762"/>
      <c r="U5762"/>
      <c r="V5762"/>
      <c r="W5762"/>
      <c r="X5762"/>
      <c r="Y5762"/>
    </row>
    <row r="5763" spans="2:25">
      <c r="B5763"/>
      <c r="C5763"/>
      <c r="D5763"/>
      <c r="E5763"/>
      <c r="F5763"/>
      <c r="G5763"/>
      <c r="H5763"/>
      <c r="R5763"/>
      <c r="S5763"/>
      <c r="T5763"/>
      <c r="U5763"/>
      <c r="V5763"/>
      <c r="W5763"/>
      <c r="X5763"/>
      <c r="Y5763"/>
    </row>
    <row r="5764" spans="2:25">
      <c r="B5764"/>
      <c r="C5764"/>
      <c r="D5764"/>
      <c r="E5764"/>
      <c r="F5764"/>
      <c r="G5764"/>
      <c r="H5764"/>
      <c r="R5764"/>
      <c r="S5764"/>
      <c r="T5764"/>
      <c r="U5764"/>
      <c r="V5764"/>
      <c r="W5764"/>
      <c r="X5764"/>
      <c r="Y5764"/>
    </row>
    <row r="5765" spans="2:25">
      <c r="B5765"/>
      <c r="C5765"/>
      <c r="D5765"/>
      <c r="E5765"/>
      <c r="F5765"/>
      <c r="G5765"/>
      <c r="H5765"/>
      <c r="R5765"/>
      <c r="S5765"/>
      <c r="T5765"/>
      <c r="U5765"/>
      <c r="V5765"/>
      <c r="W5765"/>
      <c r="X5765"/>
      <c r="Y5765"/>
    </row>
    <row r="5766" spans="2:25">
      <c r="B5766"/>
      <c r="C5766"/>
      <c r="D5766"/>
      <c r="E5766"/>
      <c r="F5766"/>
      <c r="G5766"/>
      <c r="H5766"/>
      <c r="R5766"/>
      <c r="S5766"/>
      <c r="T5766"/>
      <c r="U5766"/>
      <c r="V5766"/>
      <c r="W5766"/>
      <c r="X5766"/>
      <c r="Y5766"/>
    </row>
    <row r="5767" spans="2:25">
      <c r="B5767"/>
      <c r="C5767"/>
      <c r="D5767"/>
      <c r="E5767"/>
      <c r="F5767"/>
      <c r="G5767"/>
      <c r="H5767"/>
      <c r="R5767"/>
      <c r="S5767"/>
      <c r="T5767"/>
      <c r="U5767"/>
      <c r="V5767"/>
      <c r="W5767"/>
      <c r="X5767"/>
      <c r="Y5767"/>
    </row>
    <row r="5768" spans="2:25">
      <c r="B5768"/>
      <c r="C5768"/>
      <c r="D5768"/>
      <c r="E5768"/>
      <c r="F5768"/>
      <c r="G5768"/>
      <c r="H5768"/>
      <c r="R5768"/>
      <c r="S5768"/>
      <c r="T5768"/>
      <c r="U5768"/>
      <c r="V5768"/>
      <c r="W5768"/>
      <c r="X5768"/>
      <c r="Y5768"/>
    </row>
    <row r="5769" spans="2:25">
      <c r="B5769"/>
      <c r="C5769"/>
      <c r="D5769"/>
      <c r="E5769"/>
      <c r="F5769"/>
      <c r="G5769"/>
      <c r="H5769"/>
      <c r="R5769"/>
      <c r="S5769"/>
      <c r="T5769"/>
      <c r="U5769"/>
      <c r="V5769"/>
      <c r="W5769"/>
      <c r="X5769"/>
      <c r="Y5769"/>
    </row>
    <row r="5770" spans="2:25">
      <c r="B5770"/>
      <c r="C5770"/>
      <c r="D5770"/>
      <c r="E5770"/>
      <c r="F5770"/>
      <c r="G5770"/>
      <c r="H5770"/>
      <c r="R5770"/>
      <c r="S5770"/>
      <c r="T5770"/>
      <c r="U5770"/>
      <c r="V5770"/>
      <c r="W5770"/>
      <c r="X5770"/>
      <c r="Y5770"/>
    </row>
    <row r="5771" spans="2:25">
      <c r="B5771"/>
      <c r="C5771"/>
      <c r="D5771"/>
      <c r="E5771"/>
      <c r="F5771"/>
      <c r="G5771"/>
      <c r="H5771"/>
      <c r="R5771"/>
      <c r="S5771"/>
      <c r="T5771"/>
      <c r="U5771"/>
      <c r="V5771"/>
      <c r="W5771"/>
      <c r="X5771"/>
      <c r="Y5771"/>
    </row>
    <row r="5772" spans="2:25">
      <c r="B5772"/>
      <c r="C5772"/>
      <c r="D5772"/>
      <c r="E5772"/>
      <c r="F5772"/>
      <c r="G5772"/>
      <c r="H5772"/>
      <c r="R5772"/>
      <c r="S5772"/>
      <c r="T5772"/>
      <c r="U5772"/>
      <c r="V5772"/>
      <c r="W5772"/>
      <c r="X5772"/>
      <c r="Y5772"/>
    </row>
    <row r="5773" spans="2:25">
      <c r="B5773"/>
      <c r="C5773"/>
      <c r="D5773"/>
      <c r="E5773"/>
      <c r="F5773"/>
      <c r="G5773"/>
      <c r="H5773"/>
      <c r="R5773"/>
      <c r="S5773"/>
      <c r="T5773"/>
      <c r="U5773"/>
      <c r="V5773"/>
      <c r="W5773"/>
      <c r="X5773"/>
      <c r="Y5773"/>
    </row>
    <row r="5774" spans="2:25">
      <c r="B5774"/>
      <c r="C5774"/>
      <c r="D5774"/>
      <c r="E5774"/>
      <c r="F5774"/>
      <c r="G5774"/>
      <c r="H5774"/>
      <c r="R5774"/>
      <c r="S5774"/>
      <c r="T5774"/>
      <c r="U5774"/>
      <c r="V5774"/>
      <c r="W5774"/>
      <c r="X5774"/>
      <c r="Y5774"/>
    </row>
    <row r="5775" spans="2:25">
      <c r="B5775"/>
      <c r="C5775"/>
      <c r="D5775"/>
      <c r="E5775"/>
      <c r="F5775"/>
      <c r="G5775"/>
      <c r="H5775"/>
      <c r="R5775"/>
      <c r="S5775"/>
      <c r="T5775"/>
      <c r="U5775"/>
      <c r="V5775"/>
      <c r="W5775"/>
      <c r="X5775"/>
      <c r="Y5775"/>
    </row>
    <row r="5776" spans="2:25">
      <c r="B5776"/>
      <c r="C5776"/>
      <c r="D5776"/>
      <c r="E5776"/>
      <c r="F5776"/>
      <c r="G5776"/>
      <c r="H5776"/>
      <c r="R5776"/>
      <c r="S5776"/>
      <c r="T5776"/>
      <c r="U5776"/>
      <c r="V5776"/>
      <c r="W5776"/>
      <c r="X5776"/>
      <c r="Y5776"/>
    </row>
    <row r="5777" spans="2:25">
      <c r="B5777"/>
      <c r="C5777"/>
      <c r="D5777"/>
      <c r="E5777"/>
      <c r="F5777"/>
      <c r="G5777"/>
      <c r="H5777"/>
      <c r="R5777"/>
      <c r="S5777"/>
      <c r="T5777"/>
      <c r="U5777"/>
      <c r="V5777"/>
      <c r="W5777"/>
      <c r="X5777"/>
      <c r="Y5777"/>
    </row>
    <row r="5778" spans="2:25">
      <c r="B5778"/>
      <c r="C5778"/>
      <c r="D5778"/>
      <c r="E5778"/>
      <c r="F5778"/>
      <c r="G5778"/>
      <c r="H5778"/>
      <c r="R5778"/>
      <c r="S5778"/>
      <c r="T5778"/>
      <c r="U5778"/>
      <c r="V5778"/>
      <c r="W5778"/>
      <c r="X5778"/>
      <c r="Y5778"/>
    </row>
    <row r="5779" spans="2:25">
      <c r="B5779"/>
      <c r="C5779"/>
      <c r="D5779"/>
      <c r="E5779"/>
      <c r="F5779"/>
      <c r="G5779"/>
      <c r="H5779"/>
      <c r="R5779"/>
      <c r="S5779"/>
      <c r="T5779"/>
      <c r="U5779"/>
      <c r="V5779"/>
      <c r="W5779"/>
      <c r="X5779"/>
      <c r="Y5779"/>
    </row>
    <row r="5780" spans="2:25">
      <c r="B5780"/>
      <c r="C5780"/>
      <c r="D5780"/>
      <c r="E5780"/>
      <c r="F5780"/>
      <c r="G5780"/>
      <c r="H5780"/>
      <c r="R5780"/>
      <c r="S5780"/>
      <c r="T5780"/>
      <c r="U5780"/>
      <c r="V5780"/>
      <c r="W5780"/>
      <c r="X5780"/>
      <c r="Y5780"/>
    </row>
    <row r="5781" spans="2:25">
      <c r="B5781"/>
      <c r="C5781"/>
      <c r="D5781"/>
      <c r="E5781"/>
      <c r="F5781"/>
      <c r="G5781"/>
      <c r="H5781"/>
      <c r="R5781"/>
      <c r="S5781"/>
      <c r="T5781"/>
      <c r="U5781"/>
      <c r="V5781"/>
      <c r="W5781"/>
      <c r="X5781"/>
      <c r="Y5781"/>
    </row>
    <row r="5782" spans="2:25">
      <c r="B5782"/>
      <c r="C5782"/>
      <c r="D5782"/>
      <c r="E5782"/>
      <c r="F5782"/>
      <c r="G5782"/>
      <c r="H5782"/>
      <c r="R5782"/>
      <c r="S5782"/>
      <c r="T5782"/>
      <c r="U5782"/>
      <c r="V5782"/>
      <c r="W5782"/>
      <c r="X5782"/>
      <c r="Y5782"/>
    </row>
    <row r="5783" spans="2:25">
      <c r="B5783"/>
      <c r="C5783"/>
      <c r="D5783"/>
      <c r="E5783"/>
      <c r="F5783"/>
      <c r="G5783"/>
      <c r="H5783"/>
      <c r="R5783"/>
      <c r="S5783"/>
      <c r="T5783"/>
      <c r="U5783"/>
      <c r="V5783"/>
      <c r="W5783"/>
      <c r="X5783"/>
      <c r="Y5783"/>
    </row>
    <row r="5784" spans="2:25">
      <c r="B5784"/>
      <c r="C5784"/>
      <c r="D5784"/>
      <c r="E5784"/>
      <c r="F5784"/>
      <c r="G5784"/>
      <c r="H5784"/>
      <c r="R5784"/>
      <c r="S5784"/>
      <c r="T5784"/>
      <c r="U5784"/>
      <c r="V5784"/>
      <c r="W5784"/>
      <c r="X5784"/>
      <c r="Y5784"/>
    </row>
    <row r="5785" spans="2:25">
      <c r="B5785"/>
      <c r="C5785"/>
      <c r="D5785"/>
      <c r="E5785"/>
      <c r="F5785"/>
      <c r="G5785"/>
      <c r="H5785"/>
      <c r="R5785"/>
      <c r="S5785"/>
      <c r="T5785"/>
      <c r="U5785"/>
      <c r="V5785"/>
      <c r="W5785"/>
      <c r="X5785"/>
      <c r="Y5785"/>
    </row>
    <row r="5786" spans="2:25">
      <c r="B5786"/>
      <c r="C5786"/>
      <c r="D5786"/>
      <c r="E5786"/>
      <c r="F5786"/>
      <c r="G5786"/>
      <c r="H5786"/>
      <c r="R5786"/>
      <c r="S5786"/>
      <c r="T5786"/>
      <c r="U5786"/>
      <c r="V5786"/>
      <c r="W5786"/>
      <c r="X5786"/>
      <c r="Y5786"/>
    </row>
    <row r="5787" spans="2:25">
      <c r="B5787"/>
      <c r="C5787"/>
      <c r="D5787"/>
      <c r="E5787"/>
      <c r="F5787"/>
      <c r="G5787"/>
      <c r="H5787"/>
      <c r="R5787"/>
      <c r="S5787"/>
      <c r="T5787"/>
      <c r="U5787"/>
      <c r="V5787"/>
      <c r="W5787"/>
      <c r="X5787"/>
      <c r="Y5787"/>
    </row>
    <row r="5788" spans="2:25">
      <c r="B5788"/>
      <c r="C5788"/>
      <c r="D5788"/>
      <c r="E5788"/>
      <c r="F5788"/>
      <c r="G5788"/>
      <c r="H5788"/>
      <c r="R5788"/>
      <c r="S5788"/>
      <c r="T5788"/>
      <c r="U5788"/>
      <c r="V5788"/>
      <c r="W5788"/>
      <c r="X5788"/>
      <c r="Y5788"/>
    </row>
    <row r="5789" spans="2:25">
      <c r="B5789"/>
      <c r="C5789"/>
      <c r="D5789"/>
      <c r="E5789"/>
      <c r="F5789"/>
      <c r="G5789"/>
      <c r="H5789"/>
      <c r="R5789"/>
      <c r="S5789"/>
      <c r="T5789"/>
      <c r="U5789"/>
      <c r="V5789"/>
      <c r="W5789"/>
      <c r="X5789"/>
      <c r="Y5789"/>
    </row>
    <row r="5790" spans="2:25">
      <c r="B5790"/>
      <c r="C5790"/>
      <c r="D5790"/>
      <c r="E5790"/>
      <c r="F5790"/>
      <c r="G5790"/>
      <c r="H5790"/>
      <c r="R5790"/>
      <c r="S5790"/>
      <c r="T5790"/>
      <c r="U5790"/>
      <c r="V5790"/>
      <c r="W5790"/>
      <c r="X5790"/>
      <c r="Y5790"/>
    </row>
    <row r="5791" spans="2:25">
      <c r="B5791"/>
      <c r="C5791"/>
      <c r="D5791"/>
      <c r="E5791"/>
      <c r="F5791"/>
      <c r="G5791"/>
      <c r="H5791"/>
      <c r="R5791"/>
      <c r="S5791"/>
      <c r="T5791"/>
      <c r="U5791"/>
      <c r="V5791"/>
      <c r="W5791"/>
      <c r="X5791"/>
      <c r="Y5791"/>
    </row>
    <row r="5792" spans="2:25">
      <c r="B5792"/>
      <c r="C5792"/>
      <c r="D5792"/>
      <c r="E5792"/>
      <c r="F5792"/>
      <c r="G5792"/>
      <c r="H5792"/>
      <c r="R5792"/>
      <c r="S5792"/>
      <c r="T5792"/>
      <c r="U5792"/>
      <c r="V5792"/>
      <c r="W5792"/>
      <c r="X5792"/>
      <c r="Y5792"/>
    </row>
    <row r="5793" spans="2:25">
      <c r="B5793"/>
      <c r="C5793"/>
      <c r="D5793"/>
      <c r="E5793"/>
      <c r="F5793"/>
      <c r="G5793"/>
      <c r="H5793"/>
      <c r="R5793"/>
      <c r="S5793"/>
      <c r="T5793"/>
      <c r="U5793"/>
      <c r="V5793"/>
      <c r="W5793"/>
      <c r="X5793"/>
      <c r="Y5793"/>
    </row>
    <row r="5794" spans="2:25">
      <c r="B5794"/>
      <c r="C5794"/>
      <c r="D5794"/>
      <c r="E5794"/>
      <c r="F5794"/>
      <c r="G5794"/>
      <c r="H5794"/>
      <c r="R5794"/>
      <c r="S5794"/>
      <c r="T5794"/>
      <c r="U5794"/>
      <c r="V5794"/>
      <c r="W5794"/>
      <c r="X5794"/>
      <c r="Y5794"/>
    </row>
    <row r="5795" spans="2:25">
      <c r="B5795"/>
      <c r="C5795"/>
      <c r="D5795"/>
      <c r="E5795"/>
      <c r="F5795"/>
      <c r="G5795"/>
      <c r="H5795"/>
      <c r="R5795"/>
      <c r="S5795"/>
      <c r="T5795"/>
      <c r="U5795"/>
      <c r="V5795"/>
      <c r="W5795"/>
      <c r="X5795"/>
      <c r="Y5795"/>
    </row>
    <row r="5796" spans="2:25">
      <c r="B5796"/>
      <c r="C5796"/>
      <c r="D5796"/>
      <c r="E5796"/>
      <c r="F5796"/>
      <c r="G5796"/>
      <c r="H5796"/>
      <c r="R5796"/>
      <c r="S5796"/>
      <c r="T5796"/>
      <c r="U5796"/>
      <c r="V5796"/>
      <c r="W5796"/>
      <c r="X5796"/>
      <c r="Y5796"/>
    </row>
    <row r="5797" spans="2:25">
      <c r="B5797"/>
      <c r="C5797"/>
      <c r="D5797"/>
      <c r="E5797"/>
      <c r="F5797"/>
      <c r="G5797"/>
      <c r="H5797"/>
      <c r="R5797"/>
      <c r="S5797"/>
      <c r="T5797"/>
      <c r="U5797"/>
      <c r="V5797"/>
      <c r="W5797"/>
      <c r="X5797"/>
      <c r="Y5797"/>
    </row>
    <row r="5798" spans="2:25">
      <c r="B5798"/>
      <c r="C5798"/>
      <c r="D5798"/>
      <c r="E5798"/>
      <c r="F5798"/>
      <c r="G5798"/>
      <c r="H5798"/>
      <c r="R5798"/>
      <c r="S5798"/>
      <c r="T5798"/>
      <c r="U5798"/>
      <c r="V5798"/>
      <c r="W5798"/>
      <c r="X5798"/>
      <c r="Y5798"/>
    </row>
    <row r="5799" spans="2:25">
      <c r="B5799"/>
      <c r="C5799"/>
      <c r="D5799"/>
      <c r="E5799"/>
      <c r="F5799"/>
      <c r="G5799"/>
      <c r="H5799"/>
      <c r="R5799"/>
      <c r="S5799"/>
      <c r="T5799"/>
      <c r="U5799"/>
      <c r="V5799"/>
      <c r="W5799"/>
      <c r="X5799"/>
      <c r="Y5799"/>
    </row>
    <row r="5800" spans="2:25">
      <c r="B5800"/>
      <c r="C5800"/>
      <c r="D5800"/>
      <c r="E5800"/>
      <c r="F5800"/>
      <c r="G5800"/>
      <c r="H5800"/>
      <c r="R5800"/>
      <c r="S5800"/>
      <c r="T5800"/>
      <c r="U5800"/>
      <c r="V5800"/>
      <c r="W5800"/>
      <c r="X5800"/>
      <c r="Y5800"/>
    </row>
    <row r="5801" spans="2:25">
      <c r="B5801"/>
      <c r="C5801"/>
      <c r="D5801"/>
      <c r="E5801"/>
      <c r="F5801"/>
      <c r="G5801"/>
      <c r="H5801"/>
      <c r="R5801"/>
      <c r="S5801"/>
      <c r="T5801"/>
      <c r="U5801"/>
      <c r="V5801"/>
      <c r="W5801"/>
      <c r="X5801"/>
      <c r="Y5801"/>
    </row>
    <row r="5802" spans="2:25">
      <c r="B5802"/>
      <c r="C5802"/>
      <c r="D5802"/>
      <c r="E5802"/>
      <c r="F5802"/>
      <c r="G5802"/>
      <c r="H5802"/>
      <c r="R5802"/>
      <c r="S5802"/>
      <c r="T5802"/>
      <c r="U5802"/>
      <c r="V5802"/>
      <c r="W5802"/>
      <c r="X5802"/>
      <c r="Y5802"/>
    </row>
    <row r="5803" spans="2:25">
      <c r="B5803"/>
      <c r="C5803"/>
      <c r="D5803"/>
      <c r="E5803"/>
      <c r="F5803"/>
      <c r="G5803"/>
      <c r="H5803"/>
      <c r="R5803"/>
      <c r="S5803"/>
      <c r="T5803"/>
      <c r="U5803"/>
      <c r="V5803"/>
      <c r="W5803"/>
      <c r="X5803"/>
      <c r="Y5803"/>
    </row>
    <row r="5804" spans="2:25">
      <c r="B5804"/>
      <c r="C5804"/>
      <c r="D5804"/>
      <c r="E5804"/>
      <c r="F5804"/>
      <c r="G5804"/>
      <c r="H5804"/>
      <c r="R5804"/>
      <c r="S5804"/>
      <c r="T5804"/>
      <c r="U5804"/>
      <c r="V5804"/>
      <c r="W5804"/>
      <c r="X5804"/>
      <c r="Y5804"/>
    </row>
    <row r="5805" spans="2:25">
      <c r="B5805"/>
      <c r="C5805"/>
      <c r="D5805"/>
      <c r="E5805"/>
      <c r="F5805"/>
      <c r="G5805"/>
      <c r="H5805"/>
      <c r="R5805"/>
      <c r="S5805"/>
      <c r="T5805"/>
      <c r="U5805"/>
      <c r="V5805"/>
      <c r="W5805"/>
      <c r="X5805"/>
      <c r="Y5805"/>
    </row>
    <row r="5806" spans="2:25">
      <c r="B5806"/>
      <c r="C5806"/>
      <c r="D5806"/>
      <c r="E5806"/>
      <c r="F5806"/>
      <c r="G5806"/>
      <c r="H5806"/>
      <c r="R5806"/>
      <c r="S5806"/>
      <c r="T5806"/>
      <c r="U5806"/>
      <c r="V5806"/>
      <c r="W5806"/>
      <c r="X5806"/>
      <c r="Y5806"/>
    </row>
    <row r="5807" spans="2:25">
      <c r="B5807"/>
      <c r="C5807"/>
      <c r="D5807"/>
      <c r="E5807"/>
      <c r="F5807"/>
      <c r="G5807"/>
      <c r="H5807"/>
      <c r="R5807"/>
      <c r="S5807"/>
      <c r="T5807"/>
      <c r="U5807"/>
      <c r="V5807"/>
      <c r="W5807"/>
      <c r="X5807"/>
      <c r="Y5807"/>
    </row>
    <row r="5808" spans="2:25">
      <c r="B5808"/>
      <c r="C5808"/>
      <c r="D5808"/>
      <c r="E5808"/>
      <c r="F5808"/>
      <c r="G5808"/>
      <c r="H5808"/>
      <c r="R5808"/>
      <c r="S5808"/>
      <c r="T5808"/>
      <c r="U5808"/>
      <c r="V5808"/>
      <c r="W5808"/>
      <c r="X5808"/>
      <c r="Y5808"/>
    </row>
    <row r="5809" spans="2:25">
      <c r="B5809"/>
      <c r="C5809"/>
      <c r="D5809"/>
      <c r="E5809"/>
      <c r="F5809"/>
      <c r="G5809"/>
      <c r="H5809"/>
      <c r="R5809"/>
      <c r="S5809"/>
      <c r="T5809"/>
      <c r="U5809"/>
      <c r="V5809"/>
      <c r="W5809"/>
      <c r="X5809"/>
      <c r="Y5809"/>
    </row>
    <row r="5810" spans="2:25">
      <c r="B5810"/>
      <c r="C5810"/>
      <c r="D5810"/>
      <c r="E5810"/>
      <c r="F5810"/>
      <c r="G5810"/>
      <c r="H5810"/>
      <c r="R5810"/>
      <c r="S5810"/>
      <c r="T5810"/>
      <c r="U5810"/>
      <c r="V5810"/>
      <c r="W5810"/>
      <c r="X5810"/>
      <c r="Y5810"/>
    </row>
    <row r="5811" spans="2:25">
      <c r="B5811"/>
      <c r="C5811"/>
      <c r="D5811"/>
      <c r="E5811"/>
      <c r="F5811"/>
      <c r="G5811"/>
      <c r="H5811"/>
      <c r="R5811"/>
      <c r="S5811"/>
      <c r="T5811"/>
      <c r="U5811"/>
      <c r="V5811"/>
      <c r="W5811"/>
      <c r="X5811"/>
      <c r="Y5811"/>
    </row>
    <row r="5812" spans="2:25">
      <c r="B5812"/>
      <c r="C5812"/>
      <c r="D5812"/>
      <c r="E5812"/>
      <c r="F5812"/>
      <c r="G5812"/>
      <c r="H5812"/>
      <c r="R5812"/>
      <c r="S5812"/>
      <c r="T5812"/>
      <c r="U5812"/>
      <c r="V5812"/>
      <c r="W5812"/>
      <c r="X5812"/>
      <c r="Y5812"/>
    </row>
    <row r="5813" spans="2:25">
      <c r="B5813"/>
      <c r="C5813"/>
      <c r="D5813"/>
      <c r="E5813"/>
      <c r="F5813"/>
      <c r="G5813"/>
      <c r="H5813"/>
      <c r="R5813"/>
      <c r="S5813"/>
      <c r="T5813"/>
      <c r="U5813"/>
      <c r="V5813"/>
      <c r="W5813"/>
      <c r="X5813"/>
      <c r="Y5813"/>
    </row>
    <row r="5814" spans="2:25">
      <c r="B5814"/>
      <c r="C5814"/>
      <c r="D5814"/>
      <c r="E5814"/>
      <c r="F5814"/>
      <c r="G5814"/>
      <c r="H5814"/>
      <c r="R5814"/>
      <c r="S5814"/>
      <c r="T5814"/>
      <c r="U5814"/>
      <c r="V5814"/>
      <c r="W5814"/>
      <c r="X5814"/>
      <c r="Y5814"/>
    </row>
    <row r="5815" spans="2:25">
      <c r="B5815"/>
      <c r="C5815"/>
      <c r="D5815"/>
      <c r="E5815"/>
      <c r="F5815"/>
      <c r="G5815"/>
      <c r="H5815"/>
      <c r="R5815"/>
      <c r="S5815"/>
      <c r="T5815"/>
      <c r="U5815"/>
      <c r="V5815"/>
      <c r="W5815"/>
      <c r="X5815"/>
      <c r="Y5815"/>
    </row>
    <row r="5816" spans="2:25">
      <c r="B5816"/>
      <c r="C5816"/>
      <c r="D5816"/>
      <c r="E5816"/>
      <c r="F5816"/>
      <c r="G5816"/>
      <c r="H5816"/>
      <c r="R5816"/>
      <c r="S5816"/>
      <c r="T5816"/>
      <c r="U5816"/>
      <c r="V5816"/>
      <c r="W5816"/>
      <c r="X5816"/>
      <c r="Y5816"/>
    </row>
    <row r="5817" spans="2:25">
      <c r="B5817"/>
      <c r="C5817"/>
      <c r="D5817"/>
      <c r="E5817"/>
      <c r="F5817"/>
      <c r="G5817"/>
      <c r="H5817"/>
      <c r="R5817"/>
      <c r="S5817"/>
      <c r="T5817"/>
      <c r="U5817"/>
      <c r="V5817"/>
      <c r="W5817"/>
      <c r="X5817"/>
      <c r="Y5817"/>
    </row>
    <row r="5818" spans="2:25">
      <c r="B5818"/>
      <c r="C5818"/>
      <c r="D5818"/>
      <c r="E5818"/>
      <c r="F5818"/>
      <c r="G5818"/>
      <c r="H5818"/>
      <c r="R5818"/>
      <c r="S5818"/>
      <c r="T5818"/>
      <c r="U5818"/>
      <c r="V5818"/>
      <c r="W5818"/>
      <c r="X5818"/>
      <c r="Y5818"/>
    </row>
    <row r="5819" spans="2:25">
      <c r="B5819"/>
      <c r="C5819"/>
      <c r="D5819"/>
      <c r="E5819"/>
      <c r="F5819"/>
      <c r="G5819"/>
      <c r="H5819"/>
      <c r="R5819"/>
      <c r="S5819"/>
      <c r="T5819"/>
      <c r="U5819"/>
      <c r="V5819"/>
      <c r="W5819"/>
      <c r="X5819"/>
      <c r="Y5819"/>
    </row>
    <row r="5820" spans="2:25">
      <c r="B5820"/>
      <c r="C5820"/>
      <c r="D5820"/>
      <c r="E5820"/>
      <c r="F5820"/>
      <c r="G5820"/>
      <c r="H5820"/>
      <c r="R5820"/>
      <c r="S5820"/>
      <c r="T5820"/>
      <c r="U5820"/>
      <c r="V5820"/>
      <c r="W5820"/>
      <c r="X5820"/>
      <c r="Y5820"/>
    </row>
    <row r="5821" spans="2:25">
      <c r="B5821"/>
      <c r="C5821"/>
      <c r="D5821"/>
      <c r="E5821"/>
      <c r="F5821"/>
      <c r="G5821"/>
      <c r="H5821"/>
      <c r="R5821"/>
      <c r="S5821"/>
      <c r="T5821"/>
      <c r="U5821"/>
      <c r="V5821"/>
      <c r="W5821"/>
      <c r="X5821"/>
      <c r="Y5821"/>
    </row>
    <row r="5822" spans="2:25">
      <c r="B5822"/>
      <c r="C5822"/>
      <c r="D5822"/>
      <c r="E5822"/>
      <c r="F5822"/>
      <c r="G5822"/>
      <c r="H5822"/>
      <c r="R5822"/>
      <c r="S5822"/>
      <c r="T5822"/>
      <c r="U5822"/>
      <c r="V5822"/>
      <c r="W5822"/>
      <c r="X5822"/>
      <c r="Y5822"/>
    </row>
    <row r="5823" spans="2:25">
      <c r="B5823"/>
      <c r="C5823"/>
      <c r="D5823"/>
      <c r="E5823"/>
      <c r="F5823"/>
      <c r="G5823"/>
      <c r="H5823"/>
      <c r="R5823"/>
      <c r="S5823"/>
      <c r="T5823"/>
      <c r="U5823"/>
      <c r="V5823"/>
      <c r="W5823"/>
      <c r="X5823"/>
      <c r="Y5823"/>
    </row>
    <row r="5824" spans="2:25">
      <c r="B5824"/>
      <c r="C5824"/>
      <c r="D5824"/>
      <c r="E5824"/>
      <c r="F5824"/>
      <c r="G5824"/>
      <c r="H5824"/>
      <c r="R5824"/>
      <c r="S5824"/>
      <c r="T5824"/>
      <c r="U5824"/>
      <c r="V5824"/>
      <c r="W5824"/>
      <c r="X5824"/>
      <c r="Y5824"/>
    </row>
    <row r="5825" spans="2:25">
      <c r="B5825"/>
      <c r="C5825"/>
      <c r="D5825"/>
      <c r="E5825"/>
      <c r="F5825"/>
      <c r="G5825"/>
      <c r="H5825"/>
      <c r="R5825"/>
      <c r="S5825"/>
      <c r="T5825"/>
      <c r="U5825"/>
      <c r="V5825"/>
      <c r="W5825"/>
      <c r="X5825"/>
      <c r="Y5825"/>
    </row>
    <row r="5826" spans="2:25">
      <c r="B5826"/>
      <c r="C5826"/>
      <c r="D5826"/>
      <c r="E5826"/>
      <c r="F5826"/>
      <c r="G5826"/>
      <c r="H5826"/>
      <c r="R5826"/>
      <c r="S5826"/>
      <c r="T5826"/>
      <c r="U5826"/>
      <c r="V5826"/>
      <c r="W5826"/>
      <c r="X5826"/>
      <c r="Y5826"/>
    </row>
    <row r="5827" spans="2:25">
      <c r="B5827"/>
      <c r="C5827"/>
      <c r="D5827"/>
      <c r="E5827"/>
      <c r="F5827"/>
      <c r="G5827"/>
      <c r="H5827"/>
      <c r="R5827"/>
      <c r="S5827"/>
      <c r="T5827"/>
      <c r="U5827"/>
      <c r="V5827"/>
      <c r="W5827"/>
      <c r="X5827"/>
      <c r="Y5827"/>
    </row>
    <row r="5828" spans="2:25">
      <c r="B5828"/>
      <c r="C5828"/>
      <c r="D5828"/>
      <c r="E5828"/>
      <c r="F5828"/>
      <c r="G5828"/>
      <c r="H5828"/>
      <c r="R5828"/>
      <c r="S5828"/>
      <c r="T5828"/>
      <c r="U5828"/>
      <c r="V5828"/>
      <c r="W5828"/>
      <c r="X5828"/>
      <c r="Y5828"/>
    </row>
    <row r="5829" spans="2:25">
      <c r="B5829"/>
      <c r="C5829"/>
      <c r="D5829"/>
      <c r="E5829"/>
      <c r="F5829"/>
      <c r="G5829"/>
      <c r="H5829"/>
      <c r="R5829"/>
      <c r="S5829"/>
      <c r="T5829"/>
      <c r="U5829"/>
      <c r="V5829"/>
      <c r="W5829"/>
      <c r="X5829"/>
      <c r="Y5829"/>
    </row>
    <row r="5830" spans="2:25">
      <c r="B5830"/>
      <c r="C5830"/>
      <c r="D5830"/>
      <c r="E5830"/>
      <c r="F5830"/>
      <c r="G5830"/>
      <c r="H5830"/>
      <c r="R5830"/>
      <c r="S5830"/>
      <c r="T5830"/>
      <c r="U5830"/>
      <c r="V5830"/>
      <c r="W5830"/>
      <c r="X5830"/>
      <c r="Y5830"/>
    </row>
    <row r="5831" spans="2:25">
      <c r="B5831"/>
      <c r="C5831"/>
      <c r="D5831"/>
      <c r="E5831"/>
      <c r="F5831"/>
      <c r="G5831"/>
      <c r="H5831"/>
      <c r="R5831"/>
      <c r="S5831"/>
      <c r="T5831"/>
      <c r="U5831"/>
      <c r="V5831"/>
      <c r="W5831"/>
      <c r="X5831"/>
      <c r="Y5831"/>
    </row>
    <row r="5832" spans="2:25">
      <c r="B5832"/>
      <c r="C5832"/>
      <c r="D5832"/>
      <c r="E5832"/>
      <c r="F5832"/>
      <c r="G5832"/>
      <c r="H5832"/>
      <c r="R5832"/>
      <c r="S5832"/>
      <c r="T5832"/>
      <c r="U5832"/>
      <c r="V5832"/>
      <c r="W5832"/>
      <c r="X5832"/>
      <c r="Y5832"/>
    </row>
    <row r="5833" spans="2:25">
      <c r="B5833"/>
      <c r="C5833"/>
      <c r="D5833"/>
      <c r="E5833"/>
      <c r="F5833"/>
      <c r="G5833"/>
      <c r="H5833"/>
      <c r="R5833"/>
      <c r="S5833"/>
      <c r="T5833"/>
      <c r="U5833"/>
      <c r="V5833"/>
      <c r="W5833"/>
      <c r="X5833"/>
      <c r="Y5833"/>
    </row>
    <row r="5834" spans="2:25">
      <c r="B5834"/>
      <c r="C5834"/>
      <c r="D5834"/>
      <c r="E5834"/>
      <c r="F5834"/>
      <c r="G5834"/>
      <c r="H5834"/>
      <c r="R5834"/>
      <c r="S5834"/>
      <c r="T5834"/>
      <c r="U5834"/>
      <c r="V5834"/>
      <c r="W5834"/>
      <c r="X5834"/>
      <c r="Y5834"/>
    </row>
    <row r="5835" spans="2:25">
      <c r="B5835"/>
      <c r="C5835"/>
      <c r="D5835"/>
      <c r="E5835"/>
      <c r="F5835"/>
      <c r="G5835"/>
      <c r="H5835"/>
      <c r="R5835"/>
      <c r="S5835"/>
      <c r="T5835"/>
      <c r="U5835"/>
      <c r="V5835"/>
      <c r="W5835"/>
      <c r="X5835"/>
      <c r="Y5835"/>
    </row>
    <row r="5836" spans="2:25">
      <c r="B5836"/>
      <c r="C5836"/>
      <c r="D5836"/>
      <c r="E5836"/>
      <c r="F5836"/>
      <c r="G5836"/>
      <c r="H5836"/>
      <c r="R5836"/>
      <c r="S5836"/>
      <c r="T5836"/>
      <c r="U5836"/>
      <c r="V5836"/>
      <c r="W5836"/>
      <c r="X5836"/>
      <c r="Y5836"/>
    </row>
    <row r="5837" spans="2:25">
      <c r="B5837"/>
      <c r="C5837"/>
      <c r="D5837"/>
      <c r="E5837"/>
      <c r="F5837"/>
      <c r="G5837"/>
      <c r="H5837"/>
      <c r="R5837"/>
      <c r="S5837"/>
      <c r="T5837"/>
      <c r="U5837"/>
      <c r="V5837"/>
      <c r="W5837"/>
      <c r="X5837"/>
      <c r="Y5837"/>
    </row>
    <row r="5838" spans="2:25">
      <c r="B5838"/>
      <c r="C5838"/>
      <c r="D5838"/>
      <c r="E5838"/>
      <c r="F5838"/>
      <c r="G5838"/>
      <c r="H5838"/>
      <c r="R5838"/>
      <c r="S5838"/>
      <c r="T5838"/>
      <c r="U5838"/>
      <c r="V5838"/>
      <c r="W5838"/>
      <c r="X5838"/>
      <c r="Y5838"/>
    </row>
    <row r="5839" spans="2:25">
      <c r="B5839"/>
      <c r="C5839"/>
      <c r="D5839"/>
      <c r="E5839"/>
      <c r="F5839"/>
      <c r="G5839"/>
      <c r="H5839"/>
      <c r="R5839"/>
      <c r="S5839"/>
      <c r="T5839"/>
      <c r="U5839"/>
      <c r="V5839"/>
      <c r="W5839"/>
      <c r="X5839"/>
      <c r="Y5839"/>
    </row>
    <row r="5840" spans="2:25">
      <c r="B5840"/>
      <c r="C5840"/>
      <c r="D5840"/>
      <c r="E5840"/>
      <c r="F5840"/>
      <c r="G5840"/>
      <c r="H5840"/>
      <c r="R5840"/>
      <c r="S5840"/>
      <c r="T5840"/>
      <c r="U5840"/>
      <c r="V5840"/>
      <c r="W5840"/>
      <c r="X5840"/>
      <c r="Y5840"/>
    </row>
    <row r="5841" spans="2:25">
      <c r="B5841"/>
      <c r="C5841"/>
      <c r="D5841"/>
      <c r="E5841"/>
      <c r="F5841"/>
      <c r="G5841"/>
      <c r="H5841"/>
      <c r="R5841"/>
      <c r="S5841"/>
      <c r="T5841"/>
      <c r="U5841"/>
      <c r="V5841"/>
      <c r="W5841"/>
      <c r="X5841"/>
      <c r="Y5841"/>
    </row>
    <row r="5842" spans="2:25">
      <c r="B5842"/>
      <c r="C5842"/>
      <c r="D5842"/>
      <c r="E5842"/>
      <c r="F5842"/>
      <c r="G5842"/>
      <c r="H5842"/>
      <c r="R5842"/>
      <c r="S5842"/>
      <c r="T5842"/>
      <c r="U5842"/>
      <c r="V5842"/>
      <c r="W5842"/>
      <c r="X5842"/>
      <c r="Y5842"/>
    </row>
    <row r="5843" spans="2:25">
      <c r="B5843"/>
      <c r="C5843"/>
      <c r="D5843"/>
      <c r="E5843"/>
      <c r="F5843"/>
      <c r="G5843"/>
      <c r="H5843"/>
      <c r="R5843"/>
      <c r="S5843"/>
      <c r="T5843"/>
      <c r="U5843"/>
      <c r="V5843"/>
      <c r="W5843"/>
      <c r="X5843"/>
      <c r="Y5843"/>
    </row>
    <row r="5844" spans="2:25">
      <c r="B5844"/>
      <c r="C5844"/>
      <c r="D5844"/>
      <c r="E5844"/>
      <c r="F5844"/>
      <c r="G5844"/>
      <c r="H5844"/>
      <c r="R5844"/>
      <c r="S5844"/>
      <c r="T5844"/>
      <c r="U5844"/>
      <c r="V5844"/>
      <c r="W5844"/>
      <c r="X5844"/>
      <c r="Y5844"/>
    </row>
    <row r="5845" spans="2:25">
      <c r="B5845"/>
      <c r="C5845"/>
      <c r="D5845"/>
      <c r="E5845"/>
      <c r="F5845"/>
      <c r="G5845"/>
      <c r="H5845"/>
      <c r="R5845"/>
      <c r="S5845"/>
      <c r="T5845"/>
      <c r="U5845"/>
      <c r="V5845"/>
      <c r="W5845"/>
      <c r="X5845"/>
      <c r="Y5845"/>
    </row>
    <row r="5846" spans="2:25">
      <c r="B5846"/>
      <c r="C5846"/>
      <c r="D5846"/>
      <c r="E5846"/>
      <c r="F5846"/>
      <c r="G5846"/>
      <c r="H5846"/>
      <c r="R5846"/>
      <c r="S5846"/>
      <c r="T5846"/>
      <c r="U5846"/>
      <c r="V5846"/>
      <c r="W5846"/>
      <c r="X5846"/>
      <c r="Y5846"/>
    </row>
    <row r="5847" spans="2:25">
      <c r="B5847"/>
      <c r="C5847"/>
      <c r="D5847"/>
      <c r="E5847"/>
      <c r="F5847"/>
      <c r="G5847"/>
      <c r="H5847"/>
      <c r="R5847"/>
      <c r="S5847"/>
      <c r="T5847"/>
      <c r="U5847"/>
      <c r="V5847"/>
      <c r="W5847"/>
      <c r="X5847"/>
      <c r="Y5847"/>
    </row>
    <row r="5848" spans="2:25">
      <c r="B5848"/>
      <c r="C5848"/>
      <c r="D5848"/>
      <c r="E5848"/>
      <c r="F5848"/>
      <c r="G5848"/>
      <c r="H5848"/>
      <c r="R5848"/>
      <c r="S5848"/>
      <c r="T5848"/>
      <c r="U5848"/>
      <c r="V5848"/>
      <c r="W5848"/>
      <c r="X5848"/>
      <c r="Y5848"/>
    </row>
    <row r="5849" spans="2:25">
      <c r="B5849"/>
      <c r="C5849"/>
      <c r="D5849"/>
      <c r="E5849"/>
      <c r="F5849"/>
      <c r="G5849"/>
      <c r="H5849"/>
      <c r="R5849"/>
      <c r="S5849"/>
      <c r="T5849"/>
      <c r="U5849"/>
      <c r="V5849"/>
      <c r="W5849"/>
      <c r="X5849"/>
      <c r="Y5849"/>
    </row>
    <row r="5850" spans="2:25">
      <c r="B5850"/>
      <c r="C5850"/>
      <c r="D5850"/>
      <c r="E5850"/>
      <c r="F5850"/>
      <c r="G5850"/>
      <c r="H5850"/>
      <c r="R5850"/>
      <c r="S5850"/>
      <c r="T5850"/>
      <c r="U5850"/>
      <c r="V5850"/>
      <c r="W5850"/>
      <c r="X5850"/>
      <c r="Y5850"/>
    </row>
    <row r="5851" spans="2:25">
      <c r="B5851"/>
      <c r="C5851"/>
      <c r="D5851"/>
      <c r="E5851"/>
      <c r="F5851"/>
      <c r="G5851"/>
      <c r="H5851"/>
      <c r="R5851"/>
      <c r="S5851"/>
      <c r="T5851"/>
      <c r="U5851"/>
      <c r="V5851"/>
      <c r="W5851"/>
      <c r="X5851"/>
      <c r="Y5851"/>
    </row>
    <row r="5852" spans="2:25">
      <c r="B5852"/>
      <c r="C5852"/>
      <c r="D5852"/>
      <c r="E5852"/>
      <c r="F5852"/>
      <c r="G5852"/>
      <c r="H5852"/>
      <c r="R5852"/>
      <c r="S5852"/>
      <c r="T5852"/>
      <c r="U5852"/>
      <c r="V5852"/>
      <c r="W5852"/>
      <c r="X5852"/>
      <c r="Y5852"/>
    </row>
    <row r="5853" spans="2:25">
      <c r="B5853"/>
      <c r="C5853"/>
      <c r="D5853"/>
      <c r="E5853"/>
      <c r="F5853"/>
      <c r="G5853"/>
      <c r="H5853"/>
      <c r="R5853"/>
      <c r="S5853"/>
      <c r="T5853"/>
      <c r="U5853"/>
      <c r="V5853"/>
      <c r="W5853"/>
      <c r="X5853"/>
      <c r="Y5853"/>
    </row>
    <row r="5854" spans="2:25">
      <c r="B5854"/>
      <c r="C5854"/>
      <c r="D5854"/>
      <c r="E5854"/>
      <c r="F5854"/>
      <c r="G5854"/>
      <c r="H5854"/>
      <c r="R5854"/>
      <c r="S5854"/>
      <c r="T5854"/>
      <c r="U5854"/>
      <c r="V5854"/>
      <c r="W5854"/>
      <c r="X5854"/>
      <c r="Y5854"/>
    </row>
    <row r="5855" spans="2:25">
      <c r="B5855"/>
      <c r="C5855"/>
      <c r="D5855"/>
      <c r="E5855"/>
      <c r="F5855"/>
      <c r="G5855"/>
      <c r="H5855"/>
      <c r="R5855"/>
      <c r="S5855"/>
      <c r="T5855"/>
      <c r="U5855"/>
      <c r="V5855"/>
      <c r="W5855"/>
      <c r="X5855"/>
      <c r="Y5855"/>
    </row>
    <row r="5856" spans="2:25">
      <c r="B5856"/>
      <c r="C5856"/>
      <c r="D5856"/>
      <c r="E5856"/>
      <c r="F5856"/>
      <c r="G5856"/>
      <c r="H5856"/>
      <c r="R5856"/>
      <c r="S5856"/>
      <c r="T5856"/>
      <c r="U5856"/>
      <c r="V5856"/>
      <c r="W5856"/>
      <c r="X5856"/>
      <c r="Y5856"/>
    </row>
    <row r="5857" spans="2:25">
      <c r="B5857"/>
      <c r="C5857"/>
      <c r="D5857"/>
      <c r="E5857"/>
      <c r="F5857"/>
      <c r="G5857"/>
      <c r="H5857"/>
      <c r="R5857"/>
      <c r="S5857"/>
      <c r="T5857"/>
      <c r="U5857"/>
      <c r="V5857"/>
      <c r="W5857"/>
      <c r="X5857"/>
      <c r="Y5857"/>
    </row>
    <row r="5858" spans="2:25">
      <c r="B5858"/>
      <c r="C5858"/>
      <c r="D5858"/>
      <c r="E5858"/>
      <c r="F5858"/>
      <c r="G5858"/>
      <c r="H5858"/>
      <c r="R5858"/>
      <c r="S5858"/>
      <c r="T5858"/>
      <c r="U5858"/>
      <c r="V5858"/>
      <c r="W5858"/>
      <c r="X5858"/>
      <c r="Y5858"/>
    </row>
    <row r="5859" spans="2:25">
      <c r="B5859"/>
      <c r="C5859"/>
      <c r="D5859"/>
      <c r="E5859"/>
      <c r="F5859"/>
      <c r="G5859"/>
      <c r="H5859"/>
      <c r="R5859"/>
      <c r="S5859"/>
      <c r="T5859"/>
      <c r="U5859"/>
      <c r="V5859"/>
      <c r="W5859"/>
      <c r="X5859"/>
      <c r="Y5859"/>
    </row>
    <row r="5860" spans="2:25">
      <c r="B5860"/>
      <c r="C5860"/>
      <c r="D5860"/>
      <c r="E5860"/>
      <c r="F5860"/>
      <c r="G5860"/>
      <c r="H5860"/>
      <c r="R5860"/>
      <c r="S5860"/>
      <c r="T5860"/>
      <c r="U5860"/>
      <c r="V5860"/>
      <c r="W5860"/>
      <c r="X5860"/>
      <c r="Y5860"/>
    </row>
    <row r="5861" spans="2:25">
      <c r="B5861"/>
      <c r="C5861"/>
      <c r="D5861"/>
      <c r="E5861"/>
      <c r="F5861"/>
      <c r="G5861"/>
      <c r="H5861"/>
      <c r="R5861"/>
      <c r="S5861"/>
      <c r="T5861"/>
      <c r="U5861"/>
      <c r="V5861"/>
      <c r="W5861"/>
      <c r="X5861"/>
      <c r="Y5861"/>
    </row>
    <row r="5862" spans="2:25">
      <c r="B5862"/>
      <c r="C5862"/>
      <c r="D5862"/>
      <c r="E5862"/>
      <c r="F5862"/>
      <c r="G5862"/>
      <c r="H5862"/>
      <c r="R5862"/>
      <c r="S5862"/>
      <c r="T5862"/>
      <c r="U5862"/>
      <c r="V5862"/>
      <c r="W5862"/>
      <c r="X5862"/>
      <c r="Y5862"/>
    </row>
    <row r="5863" spans="2:25">
      <c r="B5863"/>
      <c r="C5863"/>
      <c r="D5863"/>
      <c r="E5863"/>
      <c r="F5863"/>
      <c r="G5863"/>
      <c r="H5863"/>
      <c r="R5863"/>
      <c r="S5863"/>
      <c r="T5863"/>
      <c r="U5863"/>
      <c r="V5863"/>
      <c r="W5863"/>
      <c r="X5863"/>
      <c r="Y5863"/>
    </row>
    <row r="5864" spans="2:25">
      <c r="B5864"/>
      <c r="C5864"/>
      <c r="D5864"/>
      <c r="E5864"/>
      <c r="F5864"/>
      <c r="G5864"/>
      <c r="H5864"/>
      <c r="R5864"/>
      <c r="S5864"/>
      <c r="T5864"/>
      <c r="U5864"/>
      <c r="V5864"/>
      <c r="W5864"/>
      <c r="X5864"/>
      <c r="Y5864"/>
    </row>
    <row r="5865" spans="2:25">
      <c r="B5865"/>
      <c r="C5865"/>
      <c r="D5865"/>
      <c r="E5865"/>
      <c r="F5865"/>
      <c r="G5865"/>
      <c r="H5865"/>
      <c r="R5865"/>
      <c r="S5865"/>
      <c r="T5865"/>
      <c r="U5865"/>
      <c r="V5865"/>
      <c r="W5865"/>
      <c r="X5865"/>
      <c r="Y5865"/>
    </row>
    <row r="5866" spans="2:25">
      <c r="B5866"/>
      <c r="C5866"/>
      <c r="D5866"/>
      <c r="E5866"/>
      <c r="F5866"/>
      <c r="G5866"/>
      <c r="H5866"/>
      <c r="R5866"/>
      <c r="S5866"/>
      <c r="T5866"/>
      <c r="U5866"/>
      <c r="V5866"/>
      <c r="W5866"/>
      <c r="X5866"/>
      <c r="Y5866"/>
    </row>
    <row r="5867" spans="2:25">
      <c r="B5867"/>
      <c r="C5867"/>
      <c r="D5867"/>
      <c r="E5867"/>
      <c r="F5867"/>
      <c r="G5867"/>
      <c r="H5867"/>
      <c r="R5867"/>
      <c r="S5867"/>
      <c r="T5867"/>
      <c r="U5867"/>
      <c r="V5867"/>
      <c r="W5867"/>
      <c r="X5867"/>
      <c r="Y5867"/>
    </row>
    <row r="5868" spans="2:25">
      <c r="B5868"/>
      <c r="C5868"/>
      <c r="D5868"/>
      <c r="E5868"/>
      <c r="F5868"/>
      <c r="G5868"/>
      <c r="H5868"/>
      <c r="R5868"/>
      <c r="S5868"/>
      <c r="T5868"/>
      <c r="U5868"/>
      <c r="V5868"/>
      <c r="W5868"/>
      <c r="X5868"/>
      <c r="Y5868"/>
    </row>
    <row r="5869" spans="2:25">
      <c r="B5869"/>
      <c r="C5869"/>
      <c r="D5869"/>
      <c r="E5869"/>
      <c r="F5869"/>
      <c r="G5869"/>
      <c r="H5869"/>
      <c r="R5869"/>
      <c r="S5869"/>
      <c r="T5869"/>
      <c r="U5869"/>
      <c r="V5869"/>
      <c r="W5869"/>
      <c r="X5869"/>
      <c r="Y5869"/>
    </row>
    <row r="5870" spans="2:25">
      <c r="B5870"/>
      <c r="C5870"/>
      <c r="D5870"/>
      <c r="E5870"/>
      <c r="F5870"/>
      <c r="G5870"/>
      <c r="H5870"/>
      <c r="R5870"/>
      <c r="S5870"/>
      <c r="T5870"/>
      <c r="U5870"/>
      <c r="V5870"/>
      <c r="W5870"/>
      <c r="X5870"/>
      <c r="Y5870"/>
    </row>
    <row r="5871" spans="2:25">
      <c r="B5871"/>
      <c r="C5871"/>
      <c r="D5871"/>
      <c r="E5871"/>
      <c r="F5871"/>
      <c r="G5871"/>
      <c r="H5871"/>
      <c r="R5871"/>
      <c r="S5871"/>
      <c r="T5871"/>
      <c r="U5871"/>
      <c r="V5871"/>
      <c r="W5871"/>
      <c r="X5871"/>
      <c r="Y5871"/>
    </row>
    <row r="5872" spans="2:25">
      <c r="B5872"/>
      <c r="C5872"/>
      <c r="D5872"/>
      <c r="E5872"/>
      <c r="F5872"/>
      <c r="G5872"/>
      <c r="H5872"/>
      <c r="R5872"/>
      <c r="S5872"/>
      <c r="T5872"/>
      <c r="U5872"/>
      <c r="V5872"/>
      <c r="W5872"/>
      <c r="X5872"/>
      <c r="Y5872"/>
    </row>
    <row r="5873" spans="2:25">
      <c r="B5873"/>
      <c r="C5873"/>
      <c r="D5873"/>
      <c r="E5873"/>
      <c r="F5873"/>
      <c r="G5873"/>
      <c r="H5873"/>
      <c r="R5873"/>
      <c r="S5873"/>
      <c r="T5873"/>
      <c r="U5873"/>
      <c r="V5873"/>
      <c r="W5873"/>
      <c r="X5873"/>
      <c r="Y5873"/>
    </row>
    <row r="5874" spans="2:25">
      <c r="B5874"/>
      <c r="C5874"/>
      <c r="D5874"/>
      <c r="E5874"/>
      <c r="F5874"/>
      <c r="G5874"/>
      <c r="H5874"/>
      <c r="R5874"/>
      <c r="S5874"/>
      <c r="T5874"/>
      <c r="U5874"/>
      <c r="V5874"/>
      <c r="W5874"/>
      <c r="X5874"/>
      <c r="Y5874"/>
    </row>
    <row r="5875" spans="2:25">
      <c r="B5875"/>
      <c r="C5875"/>
      <c r="D5875"/>
      <c r="E5875"/>
      <c r="F5875"/>
      <c r="G5875"/>
      <c r="H5875"/>
      <c r="R5875"/>
      <c r="S5875"/>
      <c r="T5875"/>
      <c r="U5875"/>
      <c r="V5875"/>
      <c r="W5875"/>
      <c r="X5875"/>
      <c r="Y5875"/>
    </row>
    <row r="5876" spans="2:25">
      <c r="B5876"/>
      <c r="C5876"/>
      <c r="D5876"/>
      <c r="E5876"/>
      <c r="F5876"/>
      <c r="G5876"/>
      <c r="H5876"/>
      <c r="R5876"/>
      <c r="S5876"/>
      <c r="T5876"/>
      <c r="U5876"/>
      <c r="V5876"/>
      <c r="W5876"/>
      <c r="X5876"/>
      <c r="Y5876"/>
    </row>
    <row r="5877" spans="2:25">
      <c r="B5877"/>
      <c r="C5877"/>
      <c r="D5877"/>
      <c r="E5877"/>
      <c r="F5877"/>
      <c r="G5877"/>
      <c r="H5877"/>
      <c r="R5877"/>
      <c r="S5877"/>
      <c r="T5877"/>
      <c r="U5877"/>
      <c r="V5877"/>
      <c r="W5877"/>
      <c r="X5877"/>
      <c r="Y5877"/>
    </row>
    <row r="5878" spans="2:25">
      <c r="B5878"/>
      <c r="C5878"/>
      <c r="D5878"/>
      <c r="E5878"/>
      <c r="F5878"/>
      <c r="G5878"/>
      <c r="H5878"/>
      <c r="R5878"/>
      <c r="S5878"/>
      <c r="T5878"/>
      <c r="U5878"/>
      <c r="V5878"/>
      <c r="W5878"/>
      <c r="X5878"/>
      <c r="Y5878"/>
    </row>
    <row r="5879" spans="2:25">
      <c r="B5879"/>
      <c r="C5879"/>
      <c r="D5879"/>
      <c r="E5879"/>
      <c r="F5879"/>
      <c r="G5879"/>
      <c r="H5879"/>
      <c r="R5879"/>
      <c r="S5879"/>
      <c r="T5879"/>
      <c r="U5879"/>
      <c r="V5879"/>
      <c r="W5879"/>
      <c r="X5879"/>
      <c r="Y5879"/>
    </row>
    <row r="5880" spans="2:25">
      <c r="B5880"/>
      <c r="C5880"/>
      <c r="D5880"/>
      <c r="E5880"/>
      <c r="F5880"/>
      <c r="G5880"/>
      <c r="H5880"/>
      <c r="R5880"/>
      <c r="S5880"/>
      <c r="T5880"/>
      <c r="U5880"/>
      <c r="V5880"/>
      <c r="W5880"/>
      <c r="X5880"/>
      <c r="Y5880"/>
    </row>
    <row r="5881" spans="2:25">
      <c r="B5881"/>
      <c r="C5881"/>
      <c r="D5881"/>
      <c r="E5881"/>
      <c r="F5881"/>
      <c r="G5881"/>
      <c r="H5881"/>
      <c r="R5881"/>
      <c r="S5881"/>
      <c r="T5881"/>
      <c r="U5881"/>
      <c r="V5881"/>
      <c r="W5881"/>
      <c r="X5881"/>
      <c r="Y5881"/>
    </row>
    <row r="5882" spans="2:25">
      <c r="B5882"/>
      <c r="C5882"/>
      <c r="D5882"/>
      <c r="E5882"/>
      <c r="F5882"/>
      <c r="G5882"/>
      <c r="H5882"/>
      <c r="R5882"/>
      <c r="S5882"/>
      <c r="T5882"/>
      <c r="U5882"/>
      <c r="V5882"/>
      <c r="W5882"/>
      <c r="X5882"/>
      <c r="Y5882"/>
    </row>
    <row r="5883" spans="2:25">
      <c r="B5883"/>
      <c r="C5883"/>
      <c r="D5883"/>
      <c r="E5883"/>
      <c r="F5883"/>
      <c r="G5883"/>
      <c r="H5883"/>
      <c r="R5883"/>
      <c r="S5883"/>
      <c r="T5883"/>
      <c r="U5883"/>
      <c r="V5883"/>
      <c r="W5883"/>
      <c r="X5883"/>
      <c r="Y5883"/>
    </row>
    <row r="5884" spans="2:25">
      <c r="B5884"/>
      <c r="C5884"/>
      <c r="D5884"/>
      <c r="E5884"/>
      <c r="F5884"/>
      <c r="G5884"/>
      <c r="H5884"/>
      <c r="R5884"/>
      <c r="S5884"/>
      <c r="T5884"/>
      <c r="U5884"/>
      <c r="V5884"/>
      <c r="W5884"/>
      <c r="X5884"/>
      <c r="Y5884"/>
    </row>
    <row r="5885" spans="2:25">
      <c r="B5885"/>
      <c r="C5885"/>
      <c r="D5885"/>
      <c r="E5885"/>
      <c r="F5885"/>
      <c r="G5885"/>
      <c r="H5885"/>
      <c r="R5885"/>
      <c r="S5885"/>
      <c r="T5885"/>
      <c r="U5885"/>
      <c r="V5885"/>
      <c r="W5885"/>
      <c r="X5885"/>
      <c r="Y5885"/>
    </row>
    <row r="5886" spans="2:25">
      <c r="B5886"/>
      <c r="C5886"/>
      <c r="D5886"/>
      <c r="E5886"/>
      <c r="F5886"/>
      <c r="G5886"/>
      <c r="H5886"/>
      <c r="R5886"/>
      <c r="S5886"/>
      <c r="T5886"/>
      <c r="U5886"/>
      <c r="V5886"/>
      <c r="W5886"/>
      <c r="X5886"/>
      <c r="Y5886"/>
    </row>
    <row r="5887" spans="2:25">
      <c r="B5887"/>
      <c r="C5887"/>
      <c r="D5887"/>
      <c r="E5887"/>
      <c r="F5887"/>
      <c r="G5887"/>
      <c r="H5887"/>
      <c r="R5887"/>
      <c r="S5887"/>
      <c r="T5887"/>
      <c r="U5887"/>
      <c r="V5887"/>
      <c r="W5887"/>
      <c r="X5887"/>
      <c r="Y5887"/>
    </row>
    <row r="5888" spans="2:25">
      <c r="B5888"/>
      <c r="C5888"/>
      <c r="D5888"/>
      <c r="E5888"/>
      <c r="F5888"/>
      <c r="G5888"/>
      <c r="H5888"/>
      <c r="R5888"/>
      <c r="S5888"/>
      <c r="T5888"/>
      <c r="U5888"/>
      <c r="V5888"/>
      <c r="W5888"/>
      <c r="X5888"/>
      <c r="Y5888"/>
    </row>
    <row r="5889" spans="2:25">
      <c r="B5889"/>
      <c r="C5889"/>
      <c r="D5889"/>
      <c r="E5889"/>
      <c r="F5889"/>
      <c r="G5889"/>
      <c r="H5889"/>
      <c r="R5889"/>
      <c r="S5889"/>
      <c r="T5889"/>
      <c r="U5889"/>
      <c r="V5889"/>
      <c r="W5889"/>
      <c r="X5889"/>
      <c r="Y5889"/>
    </row>
    <row r="5890" spans="2:25">
      <c r="B5890"/>
      <c r="C5890"/>
      <c r="D5890"/>
      <c r="E5890"/>
      <c r="F5890"/>
      <c r="G5890"/>
      <c r="H5890"/>
      <c r="R5890"/>
      <c r="S5890"/>
      <c r="T5890"/>
      <c r="U5890"/>
      <c r="V5890"/>
      <c r="W5890"/>
      <c r="X5890"/>
      <c r="Y5890"/>
    </row>
    <row r="5891" spans="2:25">
      <c r="B5891"/>
      <c r="C5891"/>
      <c r="D5891"/>
      <c r="E5891"/>
      <c r="F5891"/>
      <c r="G5891"/>
      <c r="H5891"/>
      <c r="R5891"/>
      <c r="S5891"/>
      <c r="T5891"/>
      <c r="U5891"/>
      <c r="V5891"/>
      <c r="W5891"/>
      <c r="X5891"/>
      <c r="Y5891"/>
    </row>
    <row r="5892" spans="2:25">
      <c r="B5892"/>
      <c r="C5892"/>
      <c r="D5892"/>
      <c r="E5892"/>
      <c r="F5892"/>
      <c r="G5892"/>
      <c r="H5892"/>
      <c r="R5892"/>
      <c r="S5892"/>
      <c r="T5892"/>
      <c r="U5892"/>
      <c r="V5892"/>
      <c r="W5892"/>
      <c r="X5892"/>
      <c r="Y5892"/>
    </row>
    <row r="5893" spans="2:25">
      <c r="B5893"/>
      <c r="C5893"/>
      <c r="D5893"/>
      <c r="E5893"/>
      <c r="F5893"/>
      <c r="G5893"/>
      <c r="H5893"/>
      <c r="R5893"/>
      <c r="S5893"/>
      <c r="T5893"/>
      <c r="U5893"/>
      <c r="V5893"/>
      <c r="W5893"/>
      <c r="X5893"/>
      <c r="Y5893"/>
    </row>
    <row r="5894" spans="2:25">
      <c r="B5894"/>
      <c r="C5894"/>
      <c r="D5894"/>
      <c r="E5894"/>
      <c r="F5894"/>
      <c r="G5894"/>
      <c r="H5894"/>
      <c r="R5894"/>
      <c r="S5894"/>
      <c r="T5894"/>
      <c r="U5894"/>
      <c r="V5894"/>
      <c r="W5894"/>
      <c r="X5894"/>
      <c r="Y5894"/>
    </row>
    <row r="5895" spans="2:25">
      <c r="B5895"/>
      <c r="C5895"/>
      <c r="D5895"/>
      <c r="E5895"/>
      <c r="F5895"/>
      <c r="G5895"/>
      <c r="H5895"/>
      <c r="R5895"/>
      <c r="S5895"/>
      <c r="T5895"/>
      <c r="U5895"/>
      <c r="V5895"/>
      <c r="W5895"/>
      <c r="X5895"/>
      <c r="Y5895"/>
    </row>
    <row r="5896" spans="2:25">
      <c r="B5896"/>
      <c r="C5896"/>
      <c r="D5896"/>
      <c r="E5896"/>
      <c r="F5896"/>
      <c r="G5896"/>
      <c r="H5896"/>
      <c r="R5896"/>
      <c r="S5896"/>
      <c r="T5896"/>
      <c r="U5896"/>
      <c r="V5896"/>
      <c r="W5896"/>
      <c r="X5896"/>
      <c r="Y5896"/>
    </row>
    <row r="5897" spans="2:25">
      <c r="B5897"/>
      <c r="C5897"/>
      <c r="D5897"/>
      <c r="E5897"/>
      <c r="F5897"/>
      <c r="G5897"/>
      <c r="H5897"/>
      <c r="R5897"/>
      <c r="S5897"/>
      <c r="T5897"/>
      <c r="U5897"/>
      <c r="V5897"/>
      <c r="W5897"/>
      <c r="X5897"/>
      <c r="Y5897"/>
    </row>
    <row r="5898" spans="2:25">
      <c r="B5898"/>
      <c r="C5898"/>
      <c r="D5898"/>
      <c r="E5898"/>
      <c r="F5898"/>
      <c r="G5898"/>
      <c r="H5898"/>
      <c r="R5898"/>
      <c r="S5898"/>
      <c r="T5898"/>
      <c r="U5898"/>
      <c r="V5898"/>
      <c r="W5898"/>
      <c r="X5898"/>
      <c r="Y5898"/>
    </row>
    <row r="5899" spans="2:25">
      <c r="B5899"/>
      <c r="C5899"/>
      <c r="D5899"/>
      <c r="E5899"/>
      <c r="F5899"/>
      <c r="G5899"/>
      <c r="H5899"/>
      <c r="R5899"/>
      <c r="S5899"/>
      <c r="T5899"/>
      <c r="U5899"/>
      <c r="V5899"/>
      <c r="W5899"/>
      <c r="X5899"/>
      <c r="Y5899"/>
    </row>
    <row r="5900" spans="2:25">
      <c r="B5900"/>
      <c r="C5900"/>
      <c r="D5900"/>
      <c r="E5900"/>
      <c r="F5900"/>
      <c r="G5900"/>
      <c r="H5900"/>
      <c r="R5900"/>
      <c r="S5900"/>
      <c r="T5900"/>
      <c r="U5900"/>
      <c r="V5900"/>
      <c r="W5900"/>
      <c r="X5900"/>
      <c r="Y5900"/>
    </row>
    <row r="5901" spans="2:25">
      <c r="B5901"/>
      <c r="C5901"/>
      <c r="D5901"/>
      <c r="E5901"/>
      <c r="F5901"/>
      <c r="G5901"/>
      <c r="H5901"/>
      <c r="R5901"/>
      <c r="S5901"/>
      <c r="T5901"/>
      <c r="U5901"/>
      <c r="V5901"/>
      <c r="W5901"/>
      <c r="X5901"/>
      <c r="Y5901"/>
    </row>
    <row r="5902" spans="2:25">
      <c r="B5902"/>
      <c r="C5902"/>
      <c r="D5902"/>
      <c r="E5902"/>
      <c r="F5902"/>
      <c r="G5902"/>
      <c r="H5902"/>
      <c r="R5902"/>
      <c r="S5902"/>
      <c r="T5902"/>
      <c r="U5902"/>
      <c r="V5902"/>
      <c r="W5902"/>
      <c r="X5902"/>
      <c r="Y5902"/>
    </row>
    <row r="5903" spans="2:25">
      <c r="B5903"/>
      <c r="C5903"/>
      <c r="D5903"/>
      <c r="E5903"/>
      <c r="F5903"/>
      <c r="G5903"/>
      <c r="H5903"/>
      <c r="R5903"/>
      <c r="S5903"/>
      <c r="T5903"/>
      <c r="U5903"/>
      <c r="V5903"/>
      <c r="W5903"/>
      <c r="X5903"/>
      <c r="Y5903"/>
    </row>
    <row r="5904" spans="2:25">
      <c r="B5904"/>
      <c r="C5904"/>
      <c r="D5904"/>
      <c r="E5904"/>
      <c r="F5904"/>
      <c r="G5904"/>
      <c r="H5904"/>
      <c r="R5904"/>
      <c r="S5904"/>
      <c r="T5904"/>
      <c r="U5904"/>
      <c r="V5904"/>
      <c r="W5904"/>
      <c r="X5904"/>
      <c r="Y5904"/>
    </row>
    <row r="5905" spans="2:25">
      <c r="B5905"/>
      <c r="C5905"/>
      <c r="D5905"/>
      <c r="E5905"/>
      <c r="F5905"/>
      <c r="G5905"/>
      <c r="H5905"/>
      <c r="R5905"/>
      <c r="S5905"/>
      <c r="T5905"/>
      <c r="U5905"/>
      <c r="V5905"/>
      <c r="W5905"/>
      <c r="X5905"/>
      <c r="Y5905"/>
    </row>
    <row r="5906" spans="2:25">
      <c r="B5906"/>
      <c r="C5906"/>
      <c r="D5906"/>
      <c r="E5906"/>
      <c r="F5906"/>
      <c r="G5906"/>
      <c r="H5906"/>
      <c r="R5906"/>
      <c r="S5906"/>
      <c r="T5906"/>
      <c r="U5906"/>
      <c r="V5906"/>
      <c r="W5906"/>
      <c r="X5906"/>
      <c r="Y5906"/>
    </row>
    <row r="5907" spans="2:25">
      <c r="B5907"/>
      <c r="C5907"/>
      <c r="D5907"/>
      <c r="E5907"/>
      <c r="F5907"/>
      <c r="G5907"/>
      <c r="H5907"/>
      <c r="R5907"/>
      <c r="S5907"/>
      <c r="T5907"/>
      <c r="U5907"/>
      <c r="V5907"/>
      <c r="W5907"/>
      <c r="X5907"/>
      <c r="Y5907"/>
    </row>
    <row r="5908" spans="2:25">
      <c r="B5908"/>
      <c r="C5908"/>
      <c r="D5908"/>
      <c r="E5908"/>
      <c r="F5908"/>
      <c r="G5908"/>
      <c r="H5908"/>
      <c r="R5908"/>
      <c r="S5908"/>
      <c r="T5908"/>
      <c r="U5908"/>
      <c r="V5908"/>
      <c r="W5908"/>
      <c r="X5908"/>
      <c r="Y5908"/>
    </row>
    <row r="5909" spans="2:25">
      <c r="B5909"/>
      <c r="C5909"/>
      <c r="D5909"/>
      <c r="E5909"/>
      <c r="F5909"/>
      <c r="G5909"/>
      <c r="H5909"/>
      <c r="R5909"/>
      <c r="S5909"/>
      <c r="T5909"/>
      <c r="U5909"/>
      <c r="V5909"/>
      <c r="W5909"/>
      <c r="X5909"/>
      <c r="Y5909"/>
    </row>
    <row r="5910" spans="2:25">
      <c r="B5910"/>
      <c r="C5910"/>
      <c r="D5910"/>
      <c r="E5910"/>
      <c r="F5910"/>
      <c r="G5910"/>
      <c r="H5910"/>
      <c r="R5910"/>
      <c r="S5910"/>
      <c r="T5910"/>
      <c r="U5910"/>
      <c r="V5910"/>
      <c r="W5910"/>
      <c r="X5910"/>
      <c r="Y5910"/>
    </row>
    <row r="5911" spans="2:25">
      <c r="B5911"/>
      <c r="C5911"/>
      <c r="D5911"/>
      <c r="E5911"/>
      <c r="F5911"/>
      <c r="G5911"/>
      <c r="H5911"/>
      <c r="R5911"/>
      <c r="S5911"/>
      <c r="T5911"/>
      <c r="U5911"/>
      <c r="V5911"/>
      <c r="W5911"/>
      <c r="X5911"/>
      <c r="Y5911"/>
    </row>
    <row r="5912" spans="2:25">
      <c r="B5912"/>
      <c r="C5912"/>
      <c r="D5912"/>
      <c r="E5912"/>
      <c r="F5912"/>
      <c r="G5912"/>
      <c r="H5912"/>
      <c r="R5912"/>
      <c r="S5912"/>
      <c r="T5912"/>
      <c r="U5912"/>
      <c r="V5912"/>
      <c r="W5912"/>
      <c r="X5912"/>
      <c r="Y5912"/>
    </row>
    <row r="5913" spans="2:25">
      <c r="B5913"/>
      <c r="C5913"/>
      <c r="D5913"/>
      <c r="E5913"/>
      <c r="F5913"/>
      <c r="G5913"/>
      <c r="H5913"/>
      <c r="R5913"/>
      <c r="S5913"/>
      <c r="T5913"/>
      <c r="U5913"/>
      <c r="V5913"/>
      <c r="W5913"/>
      <c r="X5913"/>
      <c r="Y5913"/>
    </row>
    <row r="5914" spans="2:25">
      <c r="B5914"/>
      <c r="C5914"/>
      <c r="D5914"/>
      <c r="E5914"/>
      <c r="F5914"/>
      <c r="G5914"/>
      <c r="H5914"/>
      <c r="R5914"/>
      <c r="S5914"/>
      <c r="T5914"/>
      <c r="U5914"/>
      <c r="V5914"/>
      <c r="W5914"/>
      <c r="X5914"/>
      <c r="Y5914"/>
    </row>
    <row r="5915" spans="2:25">
      <c r="B5915"/>
      <c r="C5915"/>
      <c r="D5915"/>
      <c r="E5915"/>
      <c r="F5915"/>
      <c r="G5915"/>
      <c r="H5915"/>
      <c r="R5915"/>
      <c r="S5915"/>
      <c r="T5915"/>
      <c r="U5915"/>
      <c r="V5915"/>
      <c r="W5915"/>
      <c r="X5915"/>
      <c r="Y5915"/>
    </row>
    <row r="5916" spans="2:25">
      <c r="B5916"/>
      <c r="C5916"/>
      <c r="D5916"/>
      <c r="E5916"/>
      <c r="F5916"/>
      <c r="G5916"/>
      <c r="H5916"/>
      <c r="R5916"/>
      <c r="S5916"/>
      <c r="T5916"/>
      <c r="U5916"/>
      <c r="V5916"/>
      <c r="W5916"/>
      <c r="X5916"/>
      <c r="Y5916"/>
    </row>
    <row r="5917" spans="2:25">
      <c r="B5917"/>
      <c r="C5917"/>
      <c r="D5917"/>
      <c r="E5917"/>
      <c r="F5917"/>
      <c r="G5917"/>
      <c r="H5917"/>
      <c r="R5917"/>
      <c r="S5917"/>
      <c r="T5917"/>
      <c r="U5917"/>
      <c r="V5917"/>
      <c r="W5917"/>
      <c r="X5917"/>
      <c r="Y5917"/>
    </row>
    <row r="5918" spans="2:25">
      <c r="B5918"/>
      <c r="C5918"/>
      <c r="D5918"/>
      <c r="E5918"/>
      <c r="F5918"/>
      <c r="G5918"/>
      <c r="H5918"/>
      <c r="R5918"/>
      <c r="S5918"/>
      <c r="T5918"/>
      <c r="U5918"/>
      <c r="V5918"/>
      <c r="W5918"/>
      <c r="X5918"/>
      <c r="Y5918"/>
    </row>
    <row r="5919" spans="2:25">
      <c r="B5919"/>
      <c r="C5919"/>
      <c r="D5919"/>
      <c r="E5919"/>
      <c r="F5919"/>
      <c r="G5919"/>
      <c r="H5919"/>
      <c r="R5919"/>
      <c r="S5919"/>
      <c r="T5919"/>
      <c r="U5919"/>
      <c r="V5919"/>
      <c r="W5919"/>
      <c r="X5919"/>
      <c r="Y5919"/>
    </row>
    <row r="5920" spans="2:25">
      <c r="B5920"/>
      <c r="C5920"/>
      <c r="D5920"/>
      <c r="E5920"/>
      <c r="F5920"/>
      <c r="G5920"/>
      <c r="H5920"/>
      <c r="R5920"/>
      <c r="S5920"/>
      <c r="T5920"/>
      <c r="U5920"/>
      <c r="V5920"/>
      <c r="W5920"/>
      <c r="X5920"/>
      <c r="Y5920"/>
    </row>
    <row r="5921" spans="2:25">
      <c r="B5921"/>
      <c r="C5921"/>
      <c r="D5921"/>
      <c r="E5921"/>
      <c r="F5921"/>
      <c r="G5921"/>
      <c r="H5921"/>
      <c r="R5921"/>
      <c r="S5921"/>
      <c r="T5921"/>
      <c r="U5921"/>
      <c r="V5921"/>
      <c r="W5921"/>
      <c r="X5921"/>
      <c r="Y5921"/>
    </row>
    <row r="5922" spans="2:25">
      <c r="B5922"/>
      <c r="C5922"/>
      <c r="D5922"/>
      <c r="E5922"/>
      <c r="F5922"/>
      <c r="G5922"/>
      <c r="H5922"/>
      <c r="R5922"/>
      <c r="S5922"/>
      <c r="T5922"/>
      <c r="U5922"/>
      <c r="V5922"/>
      <c r="W5922"/>
      <c r="X5922"/>
      <c r="Y5922"/>
    </row>
    <row r="5923" spans="2:25">
      <c r="B5923"/>
      <c r="C5923"/>
      <c r="D5923"/>
      <c r="E5923"/>
      <c r="F5923"/>
      <c r="G5923"/>
      <c r="H5923"/>
      <c r="R5923"/>
      <c r="S5923"/>
      <c r="T5923"/>
      <c r="U5923"/>
      <c r="V5923"/>
      <c r="W5923"/>
      <c r="X5923"/>
      <c r="Y5923"/>
    </row>
    <row r="5924" spans="2:25">
      <c r="B5924"/>
      <c r="C5924"/>
      <c r="D5924"/>
      <c r="E5924"/>
      <c r="F5924"/>
      <c r="G5924"/>
      <c r="H5924"/>
      <c r="R5924"/>
      <c r="S5924"/>
      <c r="T5924"/>
      <c r="U5924"/>
      <c r="V5924"/>
      <c r="W5924"/>
      <c r="X5924"/>
      <c r="Y5924"/>
    </row>
    <row r="5925" spans="2:25">
      <c r="B5925"/>
      <c r="C5925"/>
      <c r="D5925"/>
      <c r="E5925"/>
      <c r="F5925"/>
      <c r="G5925"/>
      <c r="H5925"/>
      <c r="R5925"/>
      <c r="S5925"/>
      <c r="T5925"/>
      <c r="U5925"/>
      <c r="V5925"/>
      <c r="W5925"/>
      <c r="X5925"/>
      <c r="Y5925"/>
    </row>
    <row r="5926" spans="2:25">
      <c r="B5926"/>
      <c r="C5926"/>
      <c r="D5926"/>
      <c r="E5926"/>
      <c r="F5926"/>
      <c r="G5926"/>
      <c r="H5926"/>
      <c r="R5926"/>
      <c r="S5926"/>
      <c r="T5926"/>
      <c r="U5926"/>
      <c r="V5926"/>
      <c r="W5926"/>
      <c r="X5926"/>
      <c r="Y5926"/>
    </row>
    <row r="5927" spans="2:25">
      <c r="B5927"/>
      <c r="C5927"/>
      <c r="D5927"/>
      <c r="E5927"/>
      <c r="F5927"/>
      <c r="G5927"/>
      <c r="H5927"/>
      <c r="R5927"/>
      <c r="S5927"/>
      <c r="T5927"/>
      <c r="U5927"/>
      <c r="V5927"/>
      <c r="W5927"/>
      <c r="X5927"/>
      <c r="Y5927"/>
    </row>
    <row r="5928" spans="2:25">
      <c r="B5928"/>
      <c r="C5928"/>
      <c r="D5928"/>
      <c r="E5928"/>
      <c r="F5928"/>
      <c r="G5928"/>
      <c r="H5928"/>
      <c r="R5928"/>
      <c r="S5928"/>
      <c r="T5928"/>
      <c r="U5928"/>
      <c r="V5928"/>
      <c r="W5928"/>
      <c r="X5928"/>
      <c r="Y5928"/>
    </row>
    <row r="5929" spans="2:25">
      <c r="B5929"/>
      <c r="C5929"/>
      <c r="D5929"/>
      <c r="E5929"/>
      <c r="F5929"/>
      <c r="G5929"/>
      <c r="H5929"/>
      <c r="R5929"/>
      <c r="S5929"/>
      <c r="T5929"/>
      <c r="U5929"/>
      <c r="V5929"/>
      <c r="W5929"/>
      <c r="X5929"/>
      <c r="Y5929"/>
    </row>
    <row r="5930" spans="2:25">
      <c r="B5930"/>
      <c r="C5930"/>
      <c r="D5930"/>
      <c r="E5930"/>
      <c r="F5930"/>
      <c r="G5930"/>
      <c r="H5930"/>
      <c r="R5930"/>
      <c r="S5930"/>
      <c r="T5930"/>
      <c r="U5930"/>
      <c r="V5930"/>
      <c r="W5930"/>
      <c r="X5930"/>
      <c r="Y5930"/>
    </row>
    <row r="5931" spans="2:25">
      <c r="B5931"/>
      <c r="C5931"/>
      <c r="D5931"/>
      <c r="E5931"/>
      <c r="F5931"/>
      <c r="G5931"/>
      <c r="H5931"/>
      <c r="R5931"/>
      <c r="S5931"/>
      <c r="T5931"/>
      <c r="U5931"/>
      <c r="V5931"/>
      <c r="W5931"/>
      <c r="X5931"/>
      <c r="Y5931"/>
    </row>
    <row r="5932" spans="2:25">
      <c r="B5932"/>
      <c r="C5932"/>
      <c r="D5932"/>
      <c r="E5932"/>
      <c r="F5932"/>
      <c r="G5932"/>
      <c r="H5932"/>
      <c r="R5932"/>
      <c r="S5932"/>
      <c r="T5932"/>
      <c r="U5932"/>
      <c r="V5932"/>
      <c r="W5932"/>
      <c r="X5932"/>
      <c r="Y5932"/>
    </row>
    <row r="5933" spans="2:25">
      <c r="B5933"/>
      <c r="C5933"/>
      <c r="D5933"/>
      <c r="E5933"/>
      <c r="F5933"/>
      <c r="G5933"/>
      <c r="H5933"/>
      <c r="R5933"/>
      <c r="S5933"/>
      <c r="T5933"/>
      <c r="U5933"/>
      <c r="V5933"/>
      <c r="W5933"/>
      <c r="X5933"/>
      <c r="Y5933"/>
    </row>
    <row r="5934" spans="2:25">
      <c r="B5934"/>
      <c r="C5934"/>
      <c r="D5934"/>
      <c r="E5934"/>
      <c r="F5934"/>
      <c r="G5934"/>
      <c r="H5934"/>
      <c r="R5934"/>
      <c r="S5934"/>
      <c r="T5934"/>
      <c r="U5934"/>
      <c r="V5934"/>
      <c r="W5934"/>
      <c r="X5934"/>
      <c r="Y5934"/>
    </row>
    <row r="5935" spans="2:25">
      <c r="B5935"/>
      <c r="C5935"/>
      <c r="D5935"/>
      <c r="E5935"/>
      <c r="F5935"/>
      <c r="G5935"/>
      <c r="H5935"/>
      <c r="R5935"/>
      <c r="S5935"/>
      <c r="T5935"/>
      <c r="U5935"/>
      <c r="V5935"/>
      <c r="W5935"/>
      <c r="X5935"/>
      <c r="Y5935"/>
    </row>
    <row r="5936" spans="2:25">
      <c r="B5936"/>
      <c r="C5936"/>
      <c r="D5936"/>
      <c r="E5936"/>
      <c r="F5936"/>
      <c r="G5936"/>
      <c r="H5936"/>
      <c r="R5936"/>
      <c r="S5936"/>
      <c r="T5936"/>
      <c r="U5936"/>
      <c r="V5936"/>
      <c r="W5936"/>
      <c r="X5936"/>
      <c r="Y5936"/>
    </row>
    <row r="5937" spans="2:25">
      <c r="B5937"/>
      <c r="C5937"/>
      <c r="D5937"/>
      <c r="E5937"/>
      <c r="F5937"/>
      <c r="G5937"/>
      <c r="H5937"/>
      <c r="R5937"/>
      <c r="S5937"/>
      <c r="T5937"/>
      <c r="U5937"/>
      <c r="V5937"/>
      <c r="W5937"/>
      <c r="X5937"/>
      <c r="Y5937"/>
    </row>
    <row r="5938" spans="2:25">
      <c r="B5938"/>
      <c r="C5938"/>
      <c r="D5938"/>
      <c r="E5938"/>
      <c r="F5938"/>
      <c r="G5938"/>
      <c r="H5938"/>
      <c r="R5938"/>
      <c r="S5938"/>
      <c r="T5938"/>
      <c r="U5938"/>
      <c r="V5938"/>
      <c r="W5938"/>
      <c r="X5938"/>
      <c r="Y5938"/>
    </row>
    <row r="5939" spans="2:25">
      <c r="B5939"/>
      <c r="C5939"/>
      <c r="D5939"/>
      <c r="E5939"/>
      <c r="F5939"/>
      <c r="G5939"/>
      <c r="H5939"/>
      <c r="R5939"/>
      <c r="S5939"/>
      <c r="T5939"/>
      <c r="U5939"/>
      <c r="V5939"/>
      <c r="W5939"/>
      <c r="X5939"/>
      <c r="Y5939"/>
    </row>
    <row r="5940" spans="2:25">
      <c r="B5940"/>
      <c r="C5940"/>
      <c r="D5940"/>
      <c r="E5940"/>
      <c r="F5940"/>
      <c r="G5940"/>
      <c r="H5940"/>
      <c r="R5940"/>
      <c r="S5940"/>
      <c r="T5940"/>
      <c r="U5940"/>
      <c r="V5940"/>
      <c r="W5940"/>
      <c r="X5940"/>
      <c r="Y5940"/>
    </row>
    <row r="5941" spans="2:25">
      <c r="B5941"/>
      <c r="C5941"/>
      <c r="D5941"/>
      <c r="E5941"/>
      <c r="F5941"/>
      <c r="G5941"/>
      <c r="H5941"/>
      <c r="R5941"/>
      <c r="S5941"/>
      <c r="T5941"/>
      <c r="U5941"/>
      <c r="V5941"/>
      <c r="W5941"/>
      <c r="X5941"/>
      <c r="Y5941"/>
    </row>
    <row r="5942" spans="2:25">
      <c r="B5942"/>
      <c r="C5942"/>
      <c r="D5942"/>
      <c r="E5942"/>
      <c r="F5942"/>
      <c r="G5942"/>
      <c r="H5942"/>
      <c r="R5942"/>
      <c r="S5942"/>
      <c r="T5942"/>
      <c r="U5942"/>
      <c r="V5942"/>
      <c r="W5942"/>
      <c r="X5942"/>
      <c r="Y5942"/>
    </row>
    <row r="5943" spans="2:25">
      <c r="B5943"/>
      <c r="C5943"/>
      <c r="D5943"/>
      <c r="E5943"/>
      <c r="F5943"/>
      <c r="G5943"/>
      <c r="H5943"/>
      <c r="R5943"/>
      <c r="S5943"/>
      <c r="T5943"/>
      <c r="U5943"/>
      <c r="V5943"/>
      <c r="W5943"/>
      <c r="X5943"/>
      <c r="Y5943"/>
    </row>
    <row r="5944" spans="2:25">
      <c r="B5944"/>
      <c r="C5944"/>
      <c r="D5944"/>
      <c r="E5944"/>
      <c r="F5944"/>
      <c r="G5944"/>
      <c r="H5944"/>
      <c r="R5944"/>
      <c r="S5944"/>
      <c r="T5944"/>
      <c r="U5944"/>
      <c r="V5944"/>
      <c r="W5944"/>
      <c r="X5944"/>
      <c r="Y5944"/>
    </row>
    <row r="5945" spans="2:25">
      <c r="B5945"/>
      <c r="C5945"/>
      <c r="D5945"/>
      <c r="E5945"/>
      <c r="F5945"/>
      <c r="G5945"/>
      <c r="H5945"/>
      <c r="R5945"/>
      <c r="S5945"/>
      <c r="T5945"/>
      <c r="U5945"/>
      <c r="V5945"/>
      <c r="W5945"/>
      <c r="X5945"/>
      <c r="Y5945"/>
    </row>
    <row r="5946" spans="2:25">
      <c r="B5946"/>
      <c r="C5946"/>
      <c r="D5946"/>
      <c r="E5946"/>
      <c r="F5946"/>
      <c r="G5946"/>
      <c r="H5946"/>
      <c r="R5946"/>
      <c r="S5946"/>
      <c r="T5946"/>
      <c r="U5946"/>
      <c r="V5946"/>
      <c r="W5946"/>
      <c r="X5946"/>
      <c r="Y5946"/>
    </row>
    <row r="5947" spans="2:25">
      <c r="B5947"/>
      <c r="C5947"/>
      <c r="D5947"/>
      <c r="E5947"/>
      <c r="F5947"/>
      <c r="G5947"/>
      <c r="H5947"/>
      <c r="R5947"/>
      <c r="S5947"/>
      <c r="T5947"/>
      <c r="U5947"/>
      <c r="V5947"/>
      <c r="W5947"/>
      <c r="X5947"/>
      <c r="Y5947"/>
    </row>
    <row r="5948" spans="2:25">
      <c r="B5948"/>
      <c r="C5948"/>
      <c r="D5948"/>
      <c r="E5948"/>
      <c r="F5948"/>
      <c r="G5948"/>
      <c r="H5948"/>
      <c r="R5948"/>
      <c r="S5948"/>
      <c r="T5948"/>
      <c r="U5948"/>
      <c r="V5948"/>
      <c r="W5948"/>
      <c r="X5948"/>
      <c r="Y5948"/>
    </row>
    <row r="5949" spans="2:25">
      <c r="B5949"/>
      <c r="C5949"/>
      <c r="D5949"/>
      <c r="E5949"/>
      <c r="F5949"/>
      <c r="G5949"/>
      <c r="H5949"/>
      <c r="R5949"/>
      <c r="S5949"/>
      <c r="T5949"/>
      <c r="U5949"/>
      <c r="V5949"/>
      <c r="W5949"/>
      <c r="X5949"/>
      <c r="Y5949"/>
    </row>
    <row r="5950" spans="2:25">
      <c r="B5950"/>
      <c r="C5950"/>
      <c r="D5950"/>
      <c r="E5950"/>
      <c r="F5950"/>
      <c r="G5950"/>
      <c r="H5950"/>
      <c r="R5950"/>
      <c r="S5950"/>
      <c r="T5950"/>
      <c r="U5950"/>
      <c r="V5950"/>
      <c r="W5950"/>
      <c r="X5950"/>
      <c r="Y5950"/>
    </row>
    <row r="5951" spans="2:25">
      <c r="B5951"/>
      <c r="C5951"/>
      <c r="D5951"/>
      <c r="E5951"/>
      <c r="F5951"/>
      <c r="G5951"/>
      <c r="H5951"/>
      <c r="R5951"/>
      <c r="S5951"/>
      <c r="T5951"/>
      <c r="U5951"/>
      <c r="V5951"/>
      <c r="W5951"/>
      <c r="X5951"/>
      <c r="Y5951"/>
    </row>
    <row r="5952" spans="2:25">
      <c r="B5952"/>
      <c r="C5952"/>
      <c r="D5952"/>
      <c r="E5952"/>
      <c r="F5952"/>
      <c r="G5952"/>
      <c r="H5952"/>
      <c r="R5952"/>
      <c r="S5952"/>
      <c r="T5952"/>
      <c r="U5952"/>
      <c r="V5952"/>
      <c r="W5952"/>
      <c r="X5952"/>
      <c r="Y5952"/>
    </row>
    <row r="5953" spans="2:25">
      <c r="B5953"/>
      <c r="C5953"/>
      <c r="D5953"/>
      <c r="E5953"/>
      <c r="F5953"/>
      <c r="G5953"/>
      <c r="H5953"/>
      <c r="R5953"/>
      <c r="S5953"/>
      <c r="T5953"/>
      <c r="U5953"/>
      <c r="V5953"/>
      <c r="W5953"/>
      <c r="X5953"/>
      <c r="Y5953"/>
    </row>
    <row r="5954" spans="2:25">
      <c r="B5954"/>
      <c r="C5954"/>
      <c r="D5954"/>
      <c r="E5954"/>
      <c r="F5954"/>
      <c r="G5954"/>
      <c r="H5954"/>
      <c r="R5954"/>
      <c r="S5954"/>
      <c r="T5954"/>
      <c r="U5954"/>
      <c r="V5954"/>
      <c r="W5954"/>
      <c r="X5954"/>
      <c r="Y5954"/>
    </row>
    <row r="5955" spans="2:25">
      <c r="B5955"/>
      <c r="C5955"/>
      <c r="D5955"/>
      <c r="E5955"/>
      <c r="F5955"/>
      <c r="G5955"/>
      <c r="H5955"/>
      <c r="R5955"/>
      <c r="S5955"/>
      <c r="T5955"/>
      <c r="U5955"/>
      <c r="V5955"/>
      <c r="W5955"/>
      <c r="X5955"/>
      <c r="Y5955"/>
    </row>
    <row r="5956" spans="2:25">
      <c r="B5956"/>
      <c r="C5956"/>
      <c r="D5956"/>
      <c r="E5956"/>
      <c r="F5956"/>
      <c r="G5956"/>
      <c r="H5956"/>
      <c r="R5956"/>
      <c r="S5956"/>
      <c r="T5956"/>
      <c r="U5956"/>
      <c r="V5956"/>
      <c r="W5956"/>
      <c r="X5956"/>
      <c r="Y5956"/>
    </row>
    <row r="5957" spans="2:25">
      <c r="B5957"/>
      <c r="C5957"/>
      <c r="D5957"/>
      <c r="E5957"/>
      <c r="F5957"/>
      <c r="G5957"/>
      <c r="H5957"/>
      <c r="R5957"/>
      <c r="S5957"/>
      <c r="T5957"/>
      <c r="U5957"/>
      <c r="V5957"/>
      <c r="W5957"/>
      <c r="X5957"/>
      <c r="Y5957"/>
    </row>
    <row r="5958" spans="2:25">
      <c r="B5958"/>
      <c r="C5958"/>
      <c r="D5958"/>
      <c r="E5958"/>
      <c r="F5958"/>
      <c r="G5958"/>
      <c r="H5958"/>
      <c r="R5958"/>
      <c r="S5958"/>
      <c r="T5958"/>
      <c r="U5958"/>
      <c r="V5958"/>
      <c r="W5958"/>
      <c r="X5958"/>
      <c r="Y5958"/>
    </row>
    <row r="5959" spans="2:25">
      <c r="B5959"/>
      <c r="C5959"/>
      <c r="D5959"/>
      <c r="E5959"/>
      <c r="F5959"/>
      <c r="G5959"/>
      <c r="H5959"/>
      <c r="R5959"/>
      <c r="S5959"/>
      <c r="T5959"/>
      <c r="U5959"/>
      <c r="V5959"/>
      <c r="W5959"/>
      <c r="X5959"/>
      <c r="Y5959"/>
    </row>
    <row r="5960" spans="2:25">
      <c r="B5960"/>
      <c r="C5960"/>
      <c r="D5960"/>
      <c r="E5960"/>
      <c r="F5960"/>
      <c r="G5960"/>
      <c r="H5960"/>
      <c r="R5960"/>
      <c r="S5960"/>
      <c r="T5960"/>
      <c r="U5960"/>
      <c r="V5960"/>
      <c r="W5960"/>
      <c r="X5960"/>
      <c r="Y5960"/>
    </row>
    <row r="5961" spans="2:25">
      <c r="B5961"/>
      <c r="C5961"/>
      <c r="D5961"/>
      <c r="E5961"/>
      <c r="F5961"/>
      <c r="G5961"/>
      <c r="H5961"/>
      <c r="R5961"/>
      <c r="S5961"/>
      <c r="T5961"/>
      <c r="U5961"/>
      <c r="V5961"/>
      <c r="W5961"/>
      <c r="X5961"/>
      <c r="Y5961"/>
    </row>
    <row r="5962" spans="2:25">
      <c r="B5962"/>
      <c r="C5962"/>
      <c r="D5962"/>
      <c r="E5962"/>
      <c r="F5962"/>
      <c r="G5962"/>
      <c r="H5962"/>
      <c r="R5962"/>
      <c r="S5962"/>
      <c r="T5962"/>
      <c r="U5962"/>
      <c r="V5962"/>
      <c r="W5962"/>
      <c r="X5962"/>
      <c r="Y5962"/>
    </row>
    <row r="5963" spans="2:25">
      <c r="B5963"/>
      <c r="C5963"/>
      <c r="D5963"/>
      <c r="E5963"/>
      <c r="F5963"/>
      <c r="G5963"/>
      <c r="H5963"/>
      <c r="R5963"/>
      <c r="S5963"/>
      <c r="T5963"/>
      <c r="U5963"/>
      <c r="V5963"/>
      <c r="W5963"/>
      <c r="X5963"/>
      <c r="Y5963"/>
    </row>
    <row r="5964" spans="2:25">
      <c r="B5964"/>
      <c r="C5964"/>
      <c r="D5964"/>
      <c r="E5964"/>
      <c r="F5964"/>
      <c r="G5964"/>
      <c r="H5964"/>
      <c r="R5964"/>
      <c r="S5964"/>
      <c r="T5964"/>
      <c r="U5964"/>
      <c r="V5964"/>
      <c r="W5964"/>
      <c r="X5964"/>
      <c r="Y5964"/>
    </row>
    <row r="5965" spans="2:25">
      <c r="B5965"/>
      <c r="C5965"/>
      <c r="D5965"/>
      <c r="E5965"/>
      <c r="F5965"/>
      <c r="G5965"/>
      <c r="H5965"/>
      <c r="R5965"/>
      <c r="S5965"/>
      <c r="T5965"/>
      <c r="U5965"/>
      <c r="V5965"/>
      <c r="W5965"/>
      <c r="X5965"/>
      <c r="Y5965"/>
    </row>
    <row r="5966" spans="2:25">
      <c r="B5966"/>
      <c r="C5966"/>
      <c r="D5966"/>
      <c r="E5966"/>
      <c r="F5966"/>
      <c r="G5966"/>
      <c r="H5966"/>
      <c r="R5966"/>
      <c r="S5966"/>
      <c r="T5966"/>
      <c r="U5966"/>
      <c r="V5966"/>
      <c r="W5966"/>
      <c r="X5966"/>
      <c r="Y5966"/>
    </row>
    <row r="5967" spans="2:25">
      <c r="B5967"/>
      <c r="C5967"/>
      <c r="D5967"/>
      <c r="E5967"/>
      <c r="F5967"/>
      <c r="G5967"/>
      <c r="H5967"/>
      <c r="R5967"/>
      <c r="S5967"/>
      <c r="T5967"/>
      <c r="U5967"/>
      <c r="V5967"/>
      <c r="W5967"/>
      <c r="X5967"/>
      <c r="Y5967"/>
    </row>
    <row r="5968" spans="2:25">
      <c r="B5968"/>
      <c r="C5968"/>
      <c r="D5968"/>
      <c r="E5968"/>
      <c r="F5968"/>
      <c r="G5968"/>
      <c r="H5968"/>
      <c r="R5968"/>
      <c r="S5968"/>
      <c r="T5968"/>
      <c r="U5968"/>
      <c r="V5968"/>
      <c r="W5968"/>
      <c r="X5968"/>
      <c r="Y5968"/>
    </row>
    <row r="5969" spans="2:25">
      <c r="B5969"/>
      <c r="C5969"/>
      <c r="D5969"/>
      <c r="E5969"/>
      <c r="F5969"/>
      <c r="G5969"/>
      <c r="H5969"/>
      <c r="R5969"/>
      <c r="S5969"/>
      <c r="T5969"/>
      <c r="U5969"/>
      <c r="V5969"/>
      <c r="W5969"/>
      <c r="X5969"/>
      <c r="Y5969"/>
    </row>
    <row r="5970" spans="2:25">
      <c r="B5970"/>
      <c r="C5970"/>
      <c r="D5970"/>
      <c r="E5970"/>
      <c r="F5970"/>
      <c r="G5970"/>
      <c r="H5970"/>
      <c r="R5970"/>
      <c r="S5970"/>
      <c r="T5970"/>
      <c r="U5970"/>
      <c r="V5970"/>
      <c r="W5970"/>
      <c r="X5970"/>
      <c r="Y5970"/>
    </row>
    <row r="5971" spans="2:25">
      <c r="B5971"/>
      <c r="C5971"/>
      <c r="D5971"/>
      <c r="E5971"/>
      <c r="F5971"/>
      <c r="G5971"/>
      <c r="H5971"/>
      <c r="R5971"/>
      <c r="S5971"/>
      <c r="T5971"/>
      <c r="U5971"/>
      <c r="V5971"/>
      <c r="W5971"/>
      <c r="X5971"/>
      <c r="Y5971"/>
    </row>
    <row r="5972" spans="2:25">
      <c r="B5972"/>
      <c r="C5972"/>
      <c r="D5972"/>
      <c r="E5972"/>
      <c r="F5972"/>
      <c r="G5972"/>
      <c r="H5972"/>
      <c r="R5972"/>
      <c r="S5972"/>
      <c r="T5972"/>
      <c r="U5972"/>
      <c r="V5972"/>
      <c r="W5972"/>
      <c r="X5972"/>
      <c r="Y5972"/>
    </row>
    <row r="5973" spans="2:25">
      <c r="B5973"/>
      <c r="C5973"/>
      <c r="D5973"/>
      <c r="E5973"/>
      <c r="F5973"/>
      <c r="G5973"/>
      <c r="H5973"/>
      <c r="R5973"/>
      <c r="S5973"/>
      <c r="T5973"/>
      <c r="U5973"/>
      <c r="V5973"/>
      <c r="W5973"/>
      <c r="X5973"/>
      <c r="Y5973"/>
    </row>
    <row r="5974" spans="2:25">
      <c r="B5974"/>
      <c r="C5974"/>
      <c r="D5974"/>
      <c r="E5974"/>
      <c r="F5974"/>
      <c r="G5974"/>
      <c r="H5974"/>
      <c r="R5974"/>
      <c r="S5974"/>
      <c r="T5974"/>
      <c r="U5974"/>
      <c r="V5974"/>
      <c r="W5974"/>
      <c r="X5974"/>
      <c r="Y5974"/>
    </row>
    <row r="5975" spans="2:25">
      <c r="B5975"/>
      <c r="C5975"/>
      <c r="D5975"/>
      <c r="E5975"/>
      <c r="F5975"/>
      <c r="G5975"/>
      <c r="H5975"/>
      <c r="R5975"/>
      <c r="S5975"/>
      <c r="T5975"/>
      <c r="U5975"/>
      <c r="V5975"/>
      <c r="W5975"/>
      <c r="X5975"/>
      <c r="Y5975"/>
    </row>
    <row r="5976" spans="2:25">
      <c r="B5976"/>
      <c r="C5976"/>
      <c r="D5976"/>
      <c r="E5976"/>
      <c r="F5976"/>
      <c r="G5976"/>
      <c r="H5976"/>
      <c r="R5976"/>
      <c r="S5976"/>
      <c r="T5976"/>
      <c r="U5976"/>
      <c r="V5976"/>
      <c r="W5976"/>
      <c r="X5976"/>
      <c r="Y5976"/>
    </row>
    <row r="5977" spans="2:25">
      <c r="B5977"/>
      <c r="C5977"/>
      <c r="D5977"/>
      <c r="E5977"/>
      <c r="F5977"/>
      <c r="G5977"/>
      <c r="H5977"/>
      <c r="R5977"/>
      <c r="S5977"/>
      <c r="T5977"/>
      <c r="U5977"/>
      <c r="V5977"/>
      <c r="W5977"/>
      <c r="X5977"/>
      <c r="Y5977"/>
    </row>
    <row r="5978" spans="2:25">
      <c r="B5978"/>
      <c r="C5978"/>
      <c r="D5978"/>
      <c r="E5978"/>
      <c r="F5978"/>
      <c r="G5978"/>
      <c r="H5978"/>
      <c r="R5978"/>
      <c r="S5978"/>
      <c r="T5978"/>
      <c r="U5978"/>
      <c r="V5978"/>
      <c r="W5978"/>
      <c r="X5978"/>
      <c r="Y5978"/>
    </row>
    <row r="5979" spans="2:25">
      <c r="B5979"/>
      <c r="C5979"/>
      <c r="D5979"/>
      <c r="E5979"/>
      <c r="F5979"/>
      <c r="G5979"/>
      <c r="H5979"/>
      <c r="R5979"/>
      <c r="S5979"/>
      <c r="T5979"/>
      <c r="U5979"/>
      <c r="V5979"/>
      <c r="W5979"/>
      <c r="X5979"/>
      <c r="Y5979"/>
    </row>
    <row r="5980" spans="2:25">
      <c r="B5980"/>
      <c r="C5980"/>
      <c r="D5980"/>
      <c r="E5980"/>
      <c r="F5980"/>
      <c r="G5980"/>
      <c r="H5980"/>
      <c r="R5980"/>
      <c r="S5980"/>
      <c r="T5980"/>
      <c r="U5980"/>
      <c r="V5980"/>
      <c r="W5980"/>
      <c r="X5980"/>
      <c r="Y5980"/>
    </row>
    <row r="5981" spans="2:25">
      <c r="B5981"/>
      <c r="C5981"/>
      <c r="D5981"/>
      <c r="E5981"/>
      <c r="F5981"/>
      <c r="G5981"/>
      <c r="H5981"/>
      <c r="R5981"/>
      <c r="S5981"/>
      <c r="T5981"/>
      <c r="U5981"/>
      <c r="V5981"/>
      <c r="W5981"/>
      <c r="X5981"/>
      <c r="Y5981"/>
    </row>
    <row r="5982" spans="2:25">
      <c r="B5982"/>
      <c r="C5982"/>
      <c r="D5982"/>
      <c r="E5982"/>
      <c r="F5982"/>
      <c r="G5982"/>
      <c r="H5982"/>
      <c r="R5982"/>
      <c r="S5982"/>
      <c r="T5982"/>
      <c r="U5982"/>
      <c r="V5982"/>
      <c r="W5982"/>
      <c r="X5982"/>
      <c r="Y5982"/>
    </row>
    <row r="5983" spans="2:25">
      <c r="B5983"/>
      <c r="C5983"/>
      <c r="D5983"/>
      <c r="E5983"/>
      <c r="F5983"/>
      <c r="G5983"/>
      <c r="H5983"/>
      <c r="R5983"/>
      <c r="S5983"/>
      <c r="T5983"/>
      <c r="U5983"/>
      <c r="V5983"/>
      <c r="W5983"/>
      <c r="X5983"/>
      <c r="Y5983"/>
    </row>
    <row r="5984" spans="2:25">
      <c r="B5984"/>
      <c r="C5984"/>
      <c r="D5984"/>
      <c r="E5984"/>
      <c r="F5984"/>
      <c r="G5984"/>
      <c r="H5984"/>
      <c r="R5984"/>
      <c r="S5984"/>
      <c r="T5984"/>
      <c r="U5984"/>
      <c r="V5984"/>
      <c r="W5984"/>
      <c r="X5984"/>
      <c r="Y5984"/>
    </row>
    <row r="5985" spans="2:25">
      <c r="B5985"/>
      <c r="C5985"/>
      <c r="D5985"/>
      <c r="E5985"/>
      <c r="F5985"/>
      <c r="G5985"/>
      <c r="H5985"/>
      <c r="R5985"/>
      <c r="S5985"/>
      <c r="T5985"/>
      <c r="U5985"/>
      <c r="V5985"/>
      <c r="W5985"/>
      <c r="X5985"/>
      <c r="Y5985"/>
    </row>
    <row r="5986" spans="2:25">
      <c r="B5986"/>
      <c r="C5986"/>
      <c r="D5986"/>
      <c r="E5986"/>
      <c r="F5986"/>
      <c r="G5986"/>
      <c r="H5986"/>
      <c r="R5986"/>
      <c r="S5986"/>
      <c r="T5986"/>
      <c r="U5986"/>
      <c r="V5986"/>
      <c r="W5986"/>
      <c r="X5986"/>
      <c r="Y5986"/>
    </row>
    <row r="5987" spans="2:25">
      <c r="B5987"/>
      <c r="C5987"/>
      <c r="D5987"/>
      <c r="E5987"/>
      <c r="F5987"/>
      <c r="G5987"/>
      <c r="H5987"/>
      <c r="R5987"/>
      <c r="S5987"/>
      <c r="T5987"/>
      <c r="U5987"/>
      <c r="V5987"/>
      <c r="W5987"/>
      <c r="X5987"/>
      <c r="Y5987"/>
    </row>
    <row r="5988" spans="2:25">
      <c r="B5988"/>
      <c r="C5988"/>
      <c r="D5988"/>
      <c r="E5988"/>
      <c r="F5988"/>
      <c r="G5988"/>
      <c r="H5988"/>
      <c r="R5988"/>
      <c r="S5988"/>
      <c r="T5988"/>
      <c r="U5988"/>
      <c r="V5988"/>
      <c r="W5988"/>
      <c r="X5988"/>
      <c r="Y5988"/>
    </row>
    <row r="5989" spans="2:25">
      <c r="B5989"/>
      <c r="C5989"/>
      <c r="D5989"/>
      <c r="E5989"/>
      <c r="F5989"/>
      <c r="G5989"/>
      <c r="H5989"/>
      <c r="R5989"/>
      <c r="S5989"/>
      <c r="T5989"/>
      <c r="U5989"/>
      <c r="V5989"/>
      <c r="W5989"/>
      <c r="X5989"/>
      <c r="Y5989"/>
    </row>
    <row r="5990" spans="2:25">
      <c r="B5990"/>
      <c r="C5990"/>
      <c r="D5990"/>
      <c r="E5990"/>
      <c r="F5990"/>
      <c r="G5990"/>
      <c r="H5990"/>
      <c r="R5990"/>
      <c r="S5990"/>
      <c r="T5990"/>
      <c r="U5990"/>
      <c r="V5990"/>
      <c r="W5990"/>
      <c r="X5990"/>
      <c r="Y5990"/>
    </row>
    <row r="5991" spans="2:25">
      <c r="B5991"/>
      <c r="C5991"/>
      <c r="D5991"/>
      <c r="E5991"/>
      <c r="F5991"/>
      <c r="G5991"/>
      <c r="H5991"/>
      <c r="R5991"/>
      <c r="S5991"/>
      <c r="T5991"/>
      <c r="U5991"/>
      <c r="V5991"/>
      <c r="W5991"/>
      <c r="X5991"/>
      <c r="Y5991"/>
    </row>
    <row r="5992" spans="2:25">
      <c r="B5992"/>
      <c r="C5992"/>
      <c r="D5992"/>
      <c r="E5992"/>
      <c r="F5992"/>
      <c r="G5992"/>
      <c r="H5992"/>
      <c r="R5992"/>
      <c r="S5992"/>
      <c r="T5992"/>
      <c r="U5992"/>
      <c r="V5992"/>
      <c r="W5992"/>
      <c r="X5992"/>
      <c r="Y5992"/>
    </row>
    <row r="5993" spans="2:25">
      <c r="B5993"/>
      <c r="C5993"/>
      <c r="D5993"/>
      <c r="E5993"/>
      <c r="F5993"/>
      <c r="G5993"/>
      <c r="H5993"/>
      <c r="R5993"/>
      <c r="S5993"/>
      <c r="T5993"/>
      <c r="U5993"/>
      <c r="V5993"/>
      <c r="W5993"/>
      <c r="X5993"/>
      <c r="Y5993"/>
    </row>
    <row r="5994" spans="2:25">
      <c r="B5994"/>
      <c r="C5994"/>
      <c r="D5994"/>
      <c r="E5994"/>
      <c r="F5994"/>
      <c r="G5994"/>
      <c r="H5994"/>
      <c r="R5994"/>
      <c r="S5994"/>
      <c r="T5994"/>
      <c r="U5994"/>
      <c r="V5994"/>
      <c r="W5994"/>
      <c r="X5994"/>
      <c r="Y5994"/>
    </row>
    <row r="5995" spans="2:25">
      <c r="B5995"/>
      <c r="C5995"/>
      <c r="D5995"/>
      <c r="E5995"/>
      <c r="F5995"/>
      <c r="G5995"/>
      <c r="H5995"/>
      <c r="R5995"/>
      <c r="S5995"/>
      <c r="T5995"/>
      <c r="U5995"/>
      <c r="V5995"/>
      <c r="W5995"/>
      <c r="X5995"/>
      <c r="Y5995"/>
    </row>
    <row r="5996" spans="2:25">
      <c r="B5996"/>
      <c r="C5996"/>
      <c r="D5996"/>
      <c r="E5996"/>
      <c r="F5996"/>
      <c r="G5996"/>
      <c r="H5996"/>
      <c r="R5996"/>
      <c r="S5996"/>
      <c r="T5996"/>
      <c r="U5996"/>
      <c r="V5996"/>
      <c r="W5996"/>
      <c r="X5996"/>
      <c r="Y5996"/>
    </row>
    <row r="5997" spans="2:25">
      <c r="B5997"/>
      <c r="C5997"/>
      <c r="D5997"/>
      <c r="E5997"/>
      <c r="F5997"/>
      <c r="G5997"/>
      <c r="H5997"/>
      <c r="R5997"/>
      <c r="S5997"/>
      <c r="T5997"/>
      <c r="U5997"/>
      <c r="V5997"/>
      <c r="W5997"/>
      <c r="X5997"/>
      <c r="Y5997"/>
    </row>
    <row r="5998" spans="2:25">
      <c r="B5998"/>
      <c r="C5998"/>
      <c r="D5998"/>
      <c r="E5998"/>
      <c r="F5998"/>
      <c r="G5998"/>
      <c r="H5998"/>
      <c r="R5998"/>
      <c r="S5998"/>
      <c r="T5998"/>
      <c r="U5998"/>
      <c r="V5998"/>
      <c r="W5998"/>
      <c r="X5998"/>
      <c r="Y5998"/>
    </row>
    <row r="5999" spans="2:25">
      <c r="B5999"/>
      <c r="C5999"/>
      <c r="D5999"/>
      <c r="E5999"/>
      <c r="F5999"/>
      <c r="G5999"/>
      <c r="H5999"/>
      <c r="R5999"/>
      <c r="S5999"/>
      <c r="T5999"/>
      <c r="U5999"/>
      <c r="V5999"/>
      <c r="W5999"/>
      <c r="X5999"/>
      <c r="Y5999"/>
    </row>
    <row r="6000" spans="2:25">
      <c r="B6000"/>
      <c r="C6000"/>
      <c r="D6000"/>
      <c r="E6000"/>
      <c r="F6000"/>
      <c r="G6000"/>
      <c r="H6000"/>
      <c r="R6000"/>
      <c r="S6000"/>
      <c r="T6000"/>
      <c r="U6000"/>
      <c r="V6000"/>
      <c r="W6000"/>
      <c r="X6000"/>
      <c r="Y6000"/>
    </row>
    <row r="6001" spans="2:25">
      <c r="B6001"/>
      <c r="C6001"/>
      <c r="D6001"/>
      <c r="E6001"/>
      <c r="F6001"/>
      <c r="G6001"/>
      <c r="H6001"/>
      <c r="R6001"/>
      <c r="S6001"/>
      <c r="T6001"/>
      <c r="U6001"/>
      <c r="V6001"/>
      <c r="W6001"/>
      <c r="X6001"/>
      <c r="Y6001"/>
    </row>
    <row r="6002" spans="2:25">
      <c r="B6002"/>
      <c r="C6002"/>
      <c r="D6002"/>
      <c r="E6002"/>
      <c r="F6002"/>
      <c r="G6002"/>
      <c r="H6002"/>
      <c r="R6002"/>
      <c r="S6002"/>
      <c r="T6002"/>
      <c r="U6002"/>
      <c r="V6002"/>
      <c r="W6002"/>
      <c r="X6002"/>
      <c r="Y6002"/>
    </row>
    <row r="6003" spans="2:25">
      <c r="B6003"/>
      <c r="C6003"/>
      <c r="D6003"/>
      <c r="E6003"/>
      <c r="F6003"/>
      <c r="G6003"/>
      <c r="H6003"/>
      <c r="R6003"/>
      <c r="S6003"/>
      <c r="T6003"/>
      <c r="U6003"/>
      <c r="V6003"/>
      <c r="W6003"/>
      <c r="X6003"/>
      <c r="Y6003"/>
    </row>
    <row r="6004" spans="2:25">
      <c r="B6004"/>
      <c r="C6004"/>
      <c r="D6004"/>
      <c r="E6004"/>
      <c r="F6004"/>
      <c r="G6004"/>
      <c r="H6004"/>
      <c r="R6004"/>
      <c r="S6004"/>
      <c r="T6004"/>
      <c r="U6004"/>
      <c r="V6004"/>
      <c r="W6004"/>
      <c r="X6004"/>
      <c r="Y6004"/>
    </row>
    <row r="6005" spans="2:25">
      <c r="B6005"/>
      <c r="C6005"/>
      <c r="D6005"/>
      <c r="E6005"/>
      <c r="F6005"/>
      <c r="G6005"/>
      <c r="H6005"/>
      <c r="R6005"/>
      <c r="S6005"/>
      <c r="T6005"/>
      <c r="U6005"/>
      <c r="V6005"/>
      <c r="W6005"/>
      <c r="X6005"/>
      <c r="Y6005"/>
    </row>
    <row r="6006" spans="2:25">
      <c r="B6006"/>
      <c r="C6006"/>
      <c r="D6006"/>
      <c r="E6006"/>
      <c r="F6006"/>
      <c r="G6006"/>
      <c r="H6006"/>
      <c r="R6006"/>
      <c r="S6006"/>
      <c r="T6006"/>
      <c r="U6006"/>
      <c r="V6006"/>
      <c r="W6006"/>
      <c r="X6006"/>
      <c r="Y6006"/>
    </row>
    <row r="6007" spans="2:25">
      <c r="B6007"/>
      <c r="C6007"/>
      <c r="D6007"/>
      <c r="E6007"/>
      <c r="F6007"/>
      <c r="G6007"/>
      <c r="H6007"/>
      <c r="R6007"/>
      <c r="S6007"/>
      <c r="T6007"/>
      <c r="U6007"/>
      <c r="V6007"/>
      <c r="W6007"/>
      <c r="X6007"/>
      <c r="Y6007"/>
    </row>
    <row r="6008" spans="2:25">
      <c r="B6008"/>
      <c r="C6008"/>
      <c r="D6008"/>
      <c r="E6008"/>
      <c r="F6008"/>
      <c r="G6008"/>
      <c r="H6008"/>
      <c r="R6008"/>
      <c r="S6008"/>
      <c r="T6008"/>
      <c r="U6008"/>
      <c r="V6008"/>
      <c r="W6008"/>
      <c r="X6008"/>
      <c r="Y6008"/>
    </row>
    <row r="6009" spans="2:25">
      <c r="B6009"/>
      <c r="C6009"/>
      <c r="D6009"/>
      <c r="E6009"/>
      <c r="F6009"/>
      <c r="G6009"/>
      <c r="H6009"/>
      <c r="R6009"/>
      <c r="S6009"/>
      <c r="T6009"/>
      <c r="U6009"/>
      <c r="V6009"/>
      <c r="W6009"/>
      <c r="X6009"/>
      <c r="Y6009"/>
    </row>
    <row r="6010" spans="2:25">
      <c r="B6010"/>
      <c r="C6010"/>
      <c r="D6010"/>
      <c r="E6010"/>
      <c r="F6010"/>
      <c r="G6010"/>
      <c r="H6010"/>
      <c r="R6010"/>
      <c r="S6010"/>
      <c r="T6010"/>
      <c r="U6010"/>
      <c r="V6010"/>
      <c r="W6010"/>
      <c r="X6010"/>
      <c r="Y6010"/>
    </row>
    <row r="6011" spans="2:25">
      <c r="B6011"/>
      <c r="C6011"/>
      <c r="D6011"/>
      <c r="E6011"/>
      <c r="F6011"/>
      <c r="G6011"/>
      <c r="H6011"/>
      <c r="R6011"/>
      <c r="S6011"/>
      <c r="T6011"/>
      <c r="U6011"/>
      <c r="V6011"/>
      <c r="W6011"/>
      <c r="X6011"/>
      <c r="Y6011"/>
    </row>
    <row r="6012" spans="2:25">
      <c r="B6012"/>
      <c r="C6012"/>
      <c r="D6012"/>
      <c r="E6012"/>
      <c r="F6012"/>
      <c r="G6012"/>
      <c r="H6012"/>
      <c r="R6012"/>
      <c r="S6012"/>
      <c r="T6012"/>
      <c r="U6012"/>
      <c r="V6012"/>
      <c r="W6012"/>
      <c r="X6012"/>
      <c r="Y6012"/>
    </row>
    <row r="6013" spans="2:25">
      <c r="B6013"/>
      <c r="C6013"/>
      <c r="D6013"/>
      <c r="E6013"/>
      <c r="F6013"/>
      <c r="G6013"/>
      <c r="H6013"/>
      <c r="R6013"/>
      <c r="S6013"/>
      <c r="T6013"/>
      <c r="U6013"/>
      <c r="V6013"/>
      <c r="W6013"/>
      <c r="X6013"/>
      <c r="Y6013"/>
    </row>
    <row r="6014" spans="2:25">
      <c r="B6014"/>
      <c r="C6014"/>
      <c r="D6014"/>
      <c r="E6014"/>
      <c r="F6014"/>
      <c r="G6014"/>
      <c r="H6014"/>
      <c r="R6014"/>
      <c r="S6014"/>
      <c r="T6014"/>
      <c r="U6014"/>
      <c r="V6014"/>
      <c r="W6014"/>
      <c r="X6014"/>
      <c r="Y6014"/>
    </row>
    <row r="6015" spans="2:25">
      <c r="B6015"/>
      <c r="C6015"/>
      <c r="D6015"/>
      <c r="E6015"/>
      <c r="F6015"/>
      <c r="G6015"/>
      <c r="H6015"/>
      <c r="R6015"/>
      <c r="S6015"/>
      <c r="T6015"/>
      <c r="U6015"/>
      <c r="V6015"/>
      <c r="W6015"/>
      <c r="X6015"/>
      <c r="Y6015"/>
    </row>
    <row r="6016" spans="2:25">
      <c r="B6016"/>
      <c r="C6016"/>
      <c r="D6016"/>
      <c r="E6016"/>
      <c r="F6016"/>
      <c r="G6016"/>
      <c r="H6016"/>
      <c r="R6016"/>
      <c r="S6016"/>
      <c r="T6016"/>
      <c r="U6016"/>
      <c r="V6016"/>
      <c r="W6016"/>
      <c r="X6016"/>
      <c r="Y6016"/>
    </row>
    <row r="6017" spans="2:25">
      <c r="B6017"/>
      <c r="C6017"/>
      <c r="D6017"/>
      <c r="E6017"/>
      <c r="F6017"/>
      <c r="G6017"/>
      <c r="H6017"/>
      <c r="R6017"/>
      <c r="S6017"/>
      <c r="T6017"/>
      <c r="U6017"/>
      <c r="V6017"/>
      <c r="W6017"/>
      <c r="X6017"/>
      <c r="Y6017"/>
    </row>
    <row r="6018" spans="2:25">
      <c r="B6018"/>
      <c r="C6018"/>
      <c r="D6018"/>
      <c r="E6018"/>
      <c r="F6018"/>
      <c r="G6018"/>
      <c r="H6018"/>
      <c r="R6018"/>
      <c r="S6018"/>
      <c r="T6018"/>
      <c r="U6018"/>
      <c r="V6018"/>
      <c r="W6018"/>
      <c r="X6018"/>
      <c r="Y6018"/>
    </row>
    <row r="6019" spans="2:25">
      <c r="B6019"/>
      <c r="C6019"/>
      <c r="D6019"/>
      <c r="E6019"/>
      <c r="F6019"/>
      <c r="G6019"/>
      <c r="H6019"/>
      <c r="R6019"/>
      <c r="S6019"/>
      <c r="T6019"/>
      <c r="U6019"/>
      <c r="V6019"/>
      <c r="W6019"/>
      <c r="X6019"/>
      <c r="Y6019"/>
    </row>
    <row r="6020" spans="2:25">
      <c r="B6020"/>
      <c r="C6020"/>
      <c r="D6020"/>
      <c r="E6020"/>
      <c r="F6020"/>
      <c r="G6020"/>
      <c r="H6020"/>
      <c r="R6020"/>
      <c r="S6020"/>
      <c r="T6020"/>
      <c r="U6020"/>
      <c r="V6020"/>
      <c r="W6020"/>
      <c r="X6020"/>
      <c r="Y6020"/>
    </row>
    <row r="6021" spans="2:25">
      <c r="B6021"/>
      <c r="C6021"/>
      <c r="D6021"/>
      <c r="E6021"/>
      <c r="F6021"/>
      <c r="G6021"/>
      <c r="H6021"/>
      <c r="R6021"/>
      <c r="S6021"/>
      <c r="T6021"/>
      <c r="U6021"/>
      <c r="V6021"/>
      <c r="W6021"/>
      <c r="X6021"/>
      <c r="Y6021"/>
    </row>
    <row r="6022" spans="2:25">
      <c r="B6022"/>
      <c r="C6022"/>
      <c r="D6022"/>
      <c r="E6022"/>
      <c r="F6022"/>
      <c r="G6022"/>
      <c r="H6022"/>
      <c r="R6022"/>
      <c r="S6022"/>
      <c r="T6022"/>
      <c r="U6022"/>
      <c r="V6022"/>
      <c r="W6022"/>
      <c r="X6022"/>
      <c r="Y6022"/>
    </row>
    <row r="6023" spans="2:25">
      <c r="B6023"/>
      <c r="C6023"/>
      <c r="D6023"/>
      <c r="E6023"/>
      <c r="F6023"/>
      <c r="G6023"/>
      <c r="H6023"/>
      <c r="R6023"/>
      <c r="S6023"/>
      <c r="T6023"/>
      <c r="U6023"/>
      <c r="V6023"/>
      <c r="W6023"/>
      <c r="X6023"/>
      <c r="Y6023"/>
    </row>
    <row r="6024" spans="2:25">
      <c r="B6024"/>
      <c r="C6024"/>
      <c r="D6024"/>
      <c r="E6024"/>
      <c r="F6024"/>
      <c r="G6024"/>
      <c r="H6024"/>
      <c r="R6024"/>
      <c r="S6024"/>
      <c r="T6024"/>
      <c r="U6024"/>
      <c r="V6024"/>
      <c r="W6024"/>
      <c r="X6024"/>
      <c r="Y6024"/>
    </row>
    <row r="6025" spans="2:25">
      <c r="B6025"/>
      <c r="C6025"/>
      <c r="D6025"/>
      <c r="E6025"/>
      <c r="F6025"/>
      <c r="G6025"/>
      <c r="H6025"/>
      <c r="R6025"/>
      <c r="S6025"/>
      <c r="T6025"/>
      <c r="U6025"/>
      <c r="V6025"/>
      <c r="W6025"/>
      <c r="X6025"/>
      <c r="Y6025"/>
    </row>
    <row r="6026" spans="2:25">
      <c r="B6026"/>
      <c r="C6026"/>
      <c r="D6026"/>
      <c r="E6026"/>
      <c r="F6026"/>
      <c r="G6026"/>
      <c r="H6026"/>
      <c r="R6026"/>
      <c r="S6026"/>
      <c r="T6026"/>
      <c r="U6026"/>
      <c r="V6026"/>
      <c r="W6026"/>
      <c r="X6026"/>
      <c r="Y6026"/>
    </row>
    <row r="6027" spans="2:25">
      <c r="B6027"/>
      <c r="C6027"/>
      <c r="D6027"/>
      <c r="E6027"/>
      <c r="F6027"/>
      <c r="G6027"/>
      <c r="H6027"/>
      <c r="R6027"/>
      <c r="S6027"/>
      <c r="T6027"/>
      <c r="U6027"/>
      <c r="V6027"/>
      <c r="W6027"/>
      <c r="X6027"/>
      <c r="Y6027"/>
    </row>
    <row r="6028" spans="2:25">
      <c r="B6028"/>
      <c r="C6028"/>
      <c r="D6028"/>
      <c r="E6028"/>
      <c r="F6028"/>
      <c r="G6028"/>
      <c r="H6028"/>
      <c r="R6028"/>
      <c r="S6028"/>
      <c r="T6028"/>
      <c r="U6028"/>
      <c r="V6028"/>
      <c r="W6028"/>
      <c r="X6028"/>
      <c r="Y6028"/>
    </row>
    <row r="6029" spans="2:25">
      <c r="B6029"/>
      <c r="C6029"/>
      <c r="D6029"/>
      <c r="E6029"/>
      <c r="F6029"/>
      <c r="G6029"/>
      <c r="H6029"/>
      <c r="R6029"/>
      <c r="S6029"/>
      <c r="T6029"/>
      <c r="U6029"/>
      <c r="V6029"/>
      <c r="W6029"/>
      <c r="X6029"/>
      <c r="Y6029"/>
    </row>
    <row r="6030" spans="2:25">
      <c r="B6030"/>
      <c r="C6030"/>
      <c r="D6030"/>
      <c r="E6030"/>
      <c r="F6030"/>
      <c r="G6030"/>
      <c r="H6030"/>
      <c r="R6030"/>
      <c r="S6030"/>
      <c r="T6030"/>
      <c r="U6030"/>
      <c r="V6030"/>
      <c r="W6030"/>
      <c r="X6030"/>
      <c r="Y6030"/>
    </row>
    <row r="6031" spans="2:25">
      <c r="B6031"/>
      <c r="C6031"/>
      <c r="D6031"/>
      <c r="E6031"/>
      <c r="F6031"/>
      <c r="G6031"/>
      <c r="H6031"/>
      <c r="R6031"/>
      <c r="S6031"/>
      <c r="T6031"/>
      <c r="U6031"/>
      <c r="V6031"/>
      <c r="W6031"/>
      <c r="X6031"/>
      <c r="Y6031"/>
    </row>
    <row r="6032" spans="2:25">
      <c r="B6032"/>
      <c r="C6032"/>
      <c r="D6032"/>
      <c r="E6032"/>
      <c r="F6032"/>
      <c r="G6032"/>
      <c r="H6032"/>
      <c r="R6032"/>
      <c r="S6032"/>
      <c r="T6032"/>
      <c r="U6032"/>
      <c r="V6032"/>
      <c r="W6032"/>
      <c r="X6032"/>
      <c r="Y6032"/>
    </row>
    <row r="6033" spans="2:25">
      <c r="B6033"/>
      <c r="C6033"/>
      <c r="D6033"/>
      <c r="E6033"/>
      <c r="F6033"/>
      <c r="G6033"/>
      <c r="H6033"/>
      <c r="R6033"/>
      <c r="S6033"/>
      <c r="T6033"/>
      <c r="U6033"/>
      <c r="V6033"/>
      <c r="W6033"/>
      <c r="X6033"/>
      <c r="Y6033"/>
    </row>
    <row r="6034" spans="2:25">
      <c r="B6034"/>
      <c r="C6034"/>
      <c r="D6034"/>
      <c r="E6034"/>
      <c r="F6034"/>
      <c r="G6034"/>
      <c r="H6034"/>
      <c r="R6034"/>
      <c r="S6034"/>
      <c r="T6034"/>
      <c r="U6034"/>
      <c r="V6034"/>
      <c r="W6034"/>
      <c r="X6034"/>
      <c r="Y6034"/>
    </row>
    <row r="6035" spans="2:25">
      <c r="B6035"/>
      <c r="C6035"/>
      <c r="D6035"/>
      <c r="E6035"/>
      <c r="F6035"/>
      <c r="G6035"/>
      <c r="H6035"/>
      <c r="R6035"/>
      <c r="S6035"/>
      <c r="T6035"/>
      <c r="U6035"/>
      <c r="V6035"/>
      <c r="W6035"/>
      <c r="X6035"/>
      <c r="Y6035"/>
    </row>
    <row r="6036" spans="2:25">
      <c r="B6036"/>
      <c r="C6036"/>
      <c r="D6036"/>
      <c r="E6036"/>
      <c r="F6036"/>
      <c r="G6036"/>
      <c r="H6036"/>
      <c r="R6036"/>
      <c r="S6036"/>
      <c r="T6036"/>
      <c r="U6036"/>
      <c r="V6036"/>
      <c r="W6036"/>
      <c r="X6036"/>
      <c r="Y6036"/>
    </row>
    <row r="6037" spans="2:25">
      <c r="B6037"/>
      <c r="C6037"/>
      <c r="D6037"/>
      <c r="E6037"/>
      <c r="F6037"/>
      <c r="G6037"/>
      <c r="H6037"/>
      <c r="R6037"/>
      <c r="S6037"/>
      <c r="T6037"/>
      <c r="U6037"/>
      <c r="V6037"/>
      <c r="W6037"/>
      <c r="X6037"/>
      <c r="Y6037"/>
    </row>
    <row r="6038" spans="2:25">
      <c r="B6038"/>
      <c r="C6038"/>
      <c r="D6038"/>
      <c r="E6038"/>
      <c r="F6038"/>
      <c r="G6038"/>
      <c r="H6038"/>
      <c r="R6038"/>
      <c r="S6038"/>
      <c r="T6038"/>
      <c r="U6038"/>
      <c r="V6038"/>
      <c r="W6038"/>
      <c r="X6038"/>
      <c r="Y6038"/>
    </row>
    <row r="6039" spans="2:25">
      <c r="B6039"/>
      <c r="C6039"/>
      <c r="D6039"/>
      <c r="E6039"/>
      <c r="F6039"/>
      <c r="G6039"/>
      <c r="H6039"/>
      <c r="R6039"/>
      <c r="S6039"/>
      <c r="T6039"/>
      <c r="U6039"/>
      <c r="V6039"/>
      <c r="W6039"/>
      <c r="X6039"/>
      <c r="Y6039"/>
    </row>
    <row r="6040" spans="2:25">
      <c r="B6040"/>
      <c r="C6040"/>
      <c r="D6040"/>
      <c r="E6040"/>
      <c r="F6040"/>
      <c r="G6040"/>
      <c r="H6040"/>
      <c r="R6040"/>
      <c r="S6040"/>
      <c r="T6040"/>
      <c r="U6040"/>
      <c r="V6040"/>
      <c r="W6040"/>
      <c r="X6040"/>
      <c r="Y6040"/>
    </row>
    <row r="6041" spans="2:25">
      <c r="B6041"/>
      <c r="C6041"/>
      <c r="D6041"/>
      <c r="E6041"/>
      <c r="F6041"/>
      <c r="G6041"/>
      <c r="H6041"/>
      <c r="R6041"/>
      <c r="S6041"/>
      <c r="T6041"/>
      <c r="U6041"/>
      <c r="V6041"/>
      <c r="W6041"/>
      <c r="X6041"/>
      <c r="Y6041"/>
    </row>
    <row r="6042" spans="2:25">
      <c r="B6042"/>
      <c r="C6042"/>
      <c r="D6042"/>
      <c r="E6042"/>
      <c r="F6042"/>
      <c r="G6042"/>
      <c r="H6042"/>
      <c r="R6042"/>
      <c r="S6042"/>
      <c r="T6042"/>
      <c r="U6042"/>
      <c r="V6042"/>
      <c r="W6042"/>
      <c r="X6042"/>
      <c r="Y6042"/>
    </row>
    <row r="6043" spans="2:25">
      <c r="B6043"/>
      <c r="C6043"/>
      <c r="D6043"/>
      <c r="E6043"/>
      <c r="F6043"/>
      <c r="G6043"/>
      <c r="H6043"/>
      <c r="R6043"/>
      <c r="S6043"/>
      <c r="T6043"/>
      <c r="U6043"/>
      <c r="V6043"/>
      <c r="W6043"/>
      <c r="X6043"/>
      <c r="Y6043"/>
    </row>
    <row r="6044" spans="2:25">
      <c r="B6044"/>
      <c r="C6044"/>
      <c r="D6044"/>
      <c r="E6044"/>
      <c r="F6044"/>
      <c r="G6044"/>
      <c r="H6044"/>
      <c r="R6044"/>
      <c r="S6044"/>
      <c r="T6044"/>
      <c r="U6044"/>
      <c r="V6044"/>
      <c r="W6044"/>
      <c r="X6044"/>
      <c r="Y6044"/>
    </row>
    <row r="6045" spans="2:25">
      <c r="B6045"/>
      <c r="C6045"/>
      <c r="D6045"/>
      <c r="E6045"/>
      <c r="F6045"/>
      <c r="G6045"/>
      <c r="H6045"/>
      <c r="R6045"/>
      <c r="S6045"/>
      <c r="T6045"/>
      <c r="U6045"/>
      <c r="V6045"/>
      <c r="W6045"/>
      <c r="X6045"/>
      <c r="Y6045"/>
    </row>
    <row r="6046" spans="2:25">
      <c r="B6046"/>
      <c r="C6046"/>
      <c r="D6046"/>
      <c r="E6046"/>
      <c r="F6046"/>
      <c r="G6046"/>
      <c r="H6046"/>
      <c r="R6046"/>
      <c r="S6046"/>
      <c r="T6046"/>
      <c r="U6046"/>
      <c r="V6046"/>
      <c r="W6046"/>
      <c r="X6046"/>
      <c r="Y6046"/>
    </row>
    <row r="6047" spans="2:25">
      <c r="B6047"/>
      <c r="C6047"/>
      <c r="D6047"/>
      <c r="E6047"/>
      <c r="F6047"/>
      <c r="G6047"/>
      <c r="H6047"/>
      <c r="R6047"/>
      <c r="S6047"/>
      <c r="T6047"/>
      <c r="U6047"/>
      <c r="V6047"/>
      <c r="W6047"/>
      <c r="X6047"/>
      <c r="Y6047"/>
    </row>
    <row r="6048" spans="2:25">
      <c r="B6048"/>
      <c r="C6048"/>
      <c r="D6048"/>
      <c r="E6048"/>
      <c r="F6048"/>
      <c r="G6048"/>
      <c r="H6048"/>
      <c r="R6048"/>
      <c r="S6048"/>
      <c r="T6048"/>
      <c r="U6048"/>
      <c r="V6048"/>
      <c r="W6048"/>
      <c r="X6048"/>
      <c r="Y6048"/>
    </row>
    <row r="6049" spans="2:25">
      <c r="B6049"/>
      <c r="C6049"/>
      <c r="D6049"/>
      <c r="E6049"/>
      <c r="F6049"/>
      <c r="G6049"/>
      <c r="H6049"/>
      <c r="R6049"/>
      <c r="S6049"/>
      <c r="T6049"/>
      <c r="U6049"/>
      <c r="V6049"/>
      <c r="W6049"/>
      <c r="X6049"/>
      <c r="Y6049"/>
    </row>
    <row r="6050" spans="2:25">
      <c r="B6050"/>
      <c r="C6050"/>
      <c r="D6050"/>
      <c r="E6050"/>
      <c r="F6050"/>
      <c r="G6050"/>
      <c r="H6050"/>
      <c r="R6050"/>
      <c r="S6050"/>
      <c r="T6050"/>
      <c r="U6050"/>
      <c r="V6050"/>
      <c r="W6050"/>
      <c r="X6050"/>
      <c r="Y6050"/>
    </row>
    <row r="6051" spans="2:25">
      <c r="B6051"/>
      <c r="C6051"/>
      <c r="D6051"/>
      <c r="E6051"/>
      <c r="F6051"/>
      <c r="G6051"/>
      <c r="H6051"/>
      <c r="R6051"/>
      <c r="S6051"/>
      <c r="T6051"/>
      <c r="U6051"/>
      <c r="V6051"/>
      <c r="W6051"/>
      <c r="X6051"/>
      <c r="Y6051"/>
    </row>
    <row r="6052" spans="2:25">
      <c r="B6052"/>
      <c r="C6052"/>
      <c r="D6052"/>
      <c r="E6052"/>
      <c r="F6052"/>
      <c r="G6052"/>
      <c r="H6052"/>
      <c r="R6052"/>
      <c r="S6052"/>
      <c r="T6052"/>
      <c r="U6052"/>
      <c r="V6052"/>
      <c r="W6052"/>
      <c r="X6052"/>
      <c r="Y6052"/>
    </row>
    <row r="6053" spans="2:25">
      <c r="B6053"/>
      <c r="C6053"/>
      <c r="D6053"/>
      <c r="E6053"/>
      <c r="F6053"/>
      <c r="G6053"/>
      <c r="H6053"/>
      <c r="R6053"/>
      <c r="S6053"/>
      <c r="T6053"/>
      <c r="U6053"/>
      <c r="V6053"/>
      <c r="W6053"/>
      <c r="X6053"/>
      <c r="Y6053"/>
    </row>
    <row r="6054" spans="2:25">
      <c r="B6054"/>
      <c r="C6054"/>
      <c r="D6054"/>
      <c r="E6054"/>
      <c r="F6054"/>
      <c r="G6054"/>
      <c r="H6054"/>
      <c r="R6054"/>
      <c r="S6054"/>
      <c r="T6054"/>
      <c r="U6054"/>
      <c r="V6054"/>
      <c r="W6054"/>
      <c r="X6054"/>
      <c r="Y6054"/>
    </row>
    <row r="6055" spans="2:25">
      <c r="B6055"/>
      <c r="C6055"/>
      <c r="D6055"/>
      <c r="E6055"/>
      <c r="F6055"/>
      <c r="G6055"/>
      <c r="H6055"/>
      <c r="R6055"/>
      <c r="S6055"/>
      <c r="T6055"/>
      <c r="U6055"/>
      <c r="V6055"/>
      <c r="W6055"/>
      <c r="X6055"/>
      <c r="Y6055"/>
    </row>
    <row r="6056" spans="2:25">
      <c r="B6056"/>
      <c r="C6056"/>
      <c r="D6056"/>
      <c r="E6056"/>
      <c r="F6056"/>
      <c r="G6056"/>
      <c r="H6056"/>
      <c r="R6056"/>
      <c r="S6056"/>
      <c r="T6056"/>
      <c r="U6056"/>
      <c r="V6056"/>
      <c r="W6056"/>
      <c r="X6056"/>
      <c r="Y6056"/>
    </row>
    <row r="6057" spans="2:25">
      <c r="B6057"/>
      <c r="C6057"/>
      <c r="D6057"/>
      <c r="E6057"/>
      <c r="F6057"/>
      <c r="G6057"/>
      <c r="H6057"/>
      <c r="R6057"/>
      <c r="S6057"/>
      <c r="T6057"/>
      <c r="U6057"/>
      <c r="V6057"/>
      <c r="W6057"/>
      <c r="X6057"/>
      <c r="Y6057"/>
    </row>
    <row r="6058" spans="2:25">
      <c r="B6058"/>
      <c r="C6058"/>
      <c r="D6058"/>
      <c r="E6058"/>
      <c r="F6058"/>
      <c r="G6058"/>
      <c r="H6058"/>
      <c r="R6058"/>
      <c r="S6058"/>
      <c r="T6058"/>
      <c r="U6058"/>
      <c r="V6058"/>
      <c r="W6058"/>
      <c r="X6058"/>
      <c r="Y6058"/>
    </row>
    <row r="6059" spans="2:25">
      <c r="B6059"/>
      <c r="C6059"/>
      <c r="D6059"/>
      <c r="E6059"/>
      <c r="F6059"/>
      <c r="G6059"/>
      <c r="H6059"/>
      <c r="R6059"/>
      <c r="S6059"/>
      <c r="T6059"/>
      <c r="U6059"/>
      <c r="V6059"/>
      <c r="W6059"/>
      <c r="X6059"/>
      <c r="Y6059"/>
    </row>
    <row r="6060" spans="2:25">
      <c r="B6060"/>
      <c r="C6060"/>
      <c r="D6060"/>
      <c r="E6060"/>
      <c r="F6060"/>
      <c r="G6060"/>
      <c r="H6060"/>
      <c r="R6060"/>
      <c r="S6060"/>
      <c r="T6060"/>
      <c r="U6060"/>
      <c r="V6060"/>
      <c r="W6060"/>
      <c r="X6060"/>
      <c r="Y6060"/>
    </row>
    <row r="6061" spans="2:25">
      <c r="B6061"/>
      <c r="C6061"/>
      <c r="D6061"/>
      <c r="E6061"/>
      <c r="F6061"/>
      <c r="G6061"/>
      <c r="H6061"/>
      <c r="R6061"/>
      <c r="S6061"/>
      <c r="T6061"/>
      <c r="U6061"/>
      <c r="V6061"/>
      <c r="W6061"/>
      <c r="X6061"/>
      <c r="Y6061"/>
    </row>
    <row r="6062" spans="2:25">
      <c r="B6062"/>
      <c r="C6062"/>
      <c r="D6062"/>
      <c r="E6062"/>
      <c r="F6062"/>
      <c r="G6062"/>
      <c r="H6062"/>
      <c r="R6062"/>
      <c r="S6062"/>
      <c r="T6062"/>
      <c r="U6062"/>
      <c r="V6062"/>
      <c r="W6062"/>
      <c r="X6062"/>
      <c r="Y6062"/>
    </row>
    <row r="6063" spans="2:25">
      <c r="B6063"/>
      <c r="C6063"/>
      <c r="D6063"/>
      <c r="E6063"/>
      <c r="F6063"/>
      <c r="G6063"/>
      <c r="H6063"/>
      <c r="R6063"/>
      <c r="S6063"/>
      <c r="T6063"/>
      <c r="U6063"/>
      <c r="V6063"/>
      <c r="W6063"/>
      <c r="X6063"/>
      <c r="Y6063"/>
    </row>
    <row r="6064" spans="2:25">
      <c r="B6064"/>
      <c r="C6064"/>
      <c r="D6064"/>
      <c r="E6064"/>
      <c r="F6064"/>
      <c r="G6064"/>
      <c r="H6064"/>
      <c r="R6064"/>
      <c r="S6064"/>
      <c r="T6064"/>
      <c r="U6064"/>
      <c r="V6064"/>
      <c r="W6064"/>
      <c r="X6064"/>
      <c r="Y6064"/>
    </row>
    <row r="6065" spans="2:25">
      <c r="B6065"/>
      <c r="C6065"/>
      <c r="D6065"/>
      <c r="E6065"/>
      <c r="F6065"/>
      <c r="G6065"/>
      <c r="H6065"/>
      <c r="R6065"/>
      <c r="S6065"/>
      <c r="T6065"/>
      <c r="U6065"/>
      <c r="V6065"/>
      <c r="W6065"/>
      <c r="X6065"/>
      <c r="Y6065"/>
    </row>
    <row r="6066" spans="2:25">
      <c r="B6066"/>
      <c r="C6066"/>
      <c r="D6066"/>
      <c r="E6066"/>
      <c r="F6066"/>
      <c r="G6066"/>
      <c r="H6066"/>
      <c r="R6066"/>
      <c r="S6066"/>
      <c r="T6066"/>
      <c r="U6066"/>
      <c r="V6066"/>
      <c r="W6066"/>
      <c r="X6066"/>
      <c r="Y6066"/>
    </row>
    <row r="6067" spans="2:25">
      <c r="B6067"/>
      <c r="C6067"/>
      <c r="D6067"/>
      <c r="E6067"/>
      <c r="F6067"/>
      <c r="G6067"/>
      <c r="H6067"/>
      <c r="R6067"/>
      <c r="S6067"/>
      <c r="T6067"/>
      <c r="U6067"/>
      <c r="V6067"/>
      <c r="W6067"/>
      <c r="X6067"/>
      <c r="Y6067"/>
    </row>
    <row r="6068" spans="2:25">
      <c r="B6068"/>
      <c r="C6068"/>
      <c r="D6068"/>
      <c r="E6068"/>
      <c r="F6068"/>
      <c r="G6068"/>
      <c r="H6068"/>
      <c r="R6068"/>
      <c r="S6068"/>
      <c r="T6068"/>
      <c r="U6068"/>
      <c r="V6068"/>
      <c r="W6068"/>
      <c r="X6068"/>
      <c r="Y6068"/>
    </row>
    <row r="6069" spans="2:25">
      <c r="B6069"/>
      <c r="C6069"/>
      <c r="D6069"/>
      <c r="E6069"/>
      <c r="F6069"/>
      <c r="G6069"/>
      <c r="H6069"/>
      <c r="R6069"/>
      <c r="S6069"/>
      <c r="T6069"/>
      <c r="U6069"/>
      <c r="V6069"/>
      <c r="W6069"/>
      <c r="X6069"/>
      <c r="Y6069"/>
    </row>
    <row r="6070" spans="2:25">
      <c r="B6070"/>
      <c r="C6070"/>
      <c r="D6070"/>
      <c r="E6070"/>
      <c r="F6070"/>
      <c r="G6070"/>
      <c r="H6070"/>
      <c r="R6070"/>
      <c r="S6070"/>
      <c r="T6070"/>
      <c r="U6070"/>
      <c r="V6070"/>
      <c r="W6070"/>
      <c r="X6070"/>
      <c r="Y6070"/>
    </row>
    <row r="6071" spans="2:25">
      <c r="B6071"/>
      <c r="C6071"/>
      <c r="D6071"/>
      <c r="E6071"/>
      <c r="F6071"/>
      <c r="G6071"/>
      <c r="H6071"/>
      <c r="R6071"/>
      <c r="S6071"/>
      <c r="T6071"/>
      <c r="U6071"/>
      <c r="V6071"/>
      <c r="W6071"/>
      <c r="X6071"/>
      <c r="Y6071"/>
    </row>
    <row r="6072" spans="2:25">
      <c r="B6072"/>
      <c r="C6072"/>
      <c r="D6072"/>
      <c r="E6072"/>
      <c r="F6072"/>
      <c r="G6072"/>
      <c r="H6072"/>
      <c r="R6072"/>
      <c r="S6072"/>
      <c r="T6072"/>
      <c r="U6072"/>
      <c r="V6072"/>
      <c r="W6072"/>
      <c r="X6072"/>
      <c r="Y6072"/>
    </row>
    <row r="6073" spans="2:25">
      <c r="B6073"/>
      <c r="C6073"/>
      <c r="D6073"/>
      <c r="E6073"/>
      <c r="F6073"/>
      <c r="G6073"/>
      <c r="H6073"/>
      <c r="R6073"/>
      <c r="S6073"/>
      <c r="T6073"/>
      <c r="U6073"/>
      <c r="V6073"/>
      <c r="W6073"/>
      <c r="X6073"/>
      <c r="Y6073"/>
    </row>
    <row r="6074" spans="2:25">
      <c r="B6074"/>
      <c r="C6074"/>
      <c r="D6074"/>
      <c r="E6074"/>
      <c r="F6074"/>
      <c r="G6074"/>
      <c r="H6074"/>
      <c r="R6074"/>
      <c r="S6074"/>
      <c r="T6074"/>
      <c r="U6074"/>
      <c r="V6074"/>
      <c r="W6074"/>
      <c r="X6074"/>
      <c r="Y6074"/>
    </row>
    <row r="6075" spans="2:25">
      <c r="B6075"/>
      <c r="C6075"/>
      <c r="D6075"/>
      <c r="E6075"/>
      <c r="F6075"/>
      <c r="G6075"/>
      <c r="H6075"/>
      <c r="R6075"/>
      <c r="S6075"/>
      <c r="T6075"/>
      <c r="U6075"/>
      <c r="V6075"/>
      <c r="W6075"/>
      <c r="X6075"/>
      <c r="Y6075"/>
    </row>
    <row r="6076" spans="2:25">
      <c r="B6076"/>
      <c r="C6076"/>
      <c r="D6076"/>
      <c r="E6076"/>
      <c r="F6076"/>
      <c r="G6076"/>
      <c r="H6076"/>
      <c r="R6076"/>
      <c r="S6076"/>
      <c r="T6076"/>
      <c r="U6076"/>
      <c r="V6076"/>
      <c r="W6076"/>
      <c r="X6076"/>
      <c r="Y6076"/>
    </row>
    <row r="6077" spans="2:25">
      <c r="B6077"/>
      <c r="C6077"/>
      <c r="D6077"/>
      <c r="E6077"/>
      <c r="F6077"/>
      <c r="G6077"/>
      <c r="H6077"/>
      <c r="R6077"/>
      <c r="S6077"/>
      <c r="T6077"/>
      <c r="U6077"/>
      <c r="V6077"/>
      <c r="W6077"/>
      <c r="X6077"/>
      <c r="Y6077"/>
    </row>
    <row r="6078" spans="2:25">
      <c r="B6078"/>
      <c r="C6078"/>
      <c r="D6078"/>
      <c r="E6078"/>
      <c r="F6078"/>
      <c r="G6078"/>
      <c r="H6078"/>
      <c r="R6078"/>
      <c r="S6078"/>
      <c r="T6078"/>
      <c r="U6078"/>
      <c r="V6078"/>
      <c r="W6078"/>
      <c r="X6078"/>
      <c r="Y6078"/>
    </row>
    <row r="6079" spans="2:25">
      <c r="B6079"/>
      <c r="C6079"/>
      <c r="D6079"/>
      <c r="E6079"/>
      <c r="F6079"/>
      <c r="G6079"/>
      <c r="H6079"/>
      <c r="R6079"/>
      <c r="S6079"/>
      <c r="T6079"/>
      <c r="U6079"/>
      <c r="V6079"/>
      <c r="W6079"/>
      <c r="X6079"/>
      <c r="Y6079"/>
    </row>
    <row r="6080" spans="2:25">
      <c r="B6080"/>
      <c r="C6080"/>
      <c r="D6080"/>
      <c r="E6080"/>
      <c r="F6080"/>
      <c r="G6080"/>
      <c r="H6080"/>
      <c r="R6080"/>
      <c r="S6080"/>
      <c r="T6080"/>
      <c r="U6080"/>
      <c r="V6080"/>
      <c r="W6080"/>
      <c r="X6080"/>
      <c r="Y6080"/>
    </row>
    <row r="6081" spans="2:25">
      <c r="B6081"/>
      <c r="C6081"/>
      <c r="D6081"/>
      <c r="E6081"/>
      <c r="F6081"/>
      <c r="G6081"/>
      <c r="H6081"/>
      <c r="R6081"/>
      <c r="S6081"/>
      <c r="T6081"/>
      <c r="U6081"/>
      <c r="V6081"/>
      <c r="W6081"/>
      <c r="X6081"/>
      <c r="Y6081"/>
    </row>
    <row r="6082" spans="2:25">
      <c r="B6082"/>
      <c r="C6082"/>
      <c r="D6082"/>
      <c r="E6082"/>
      <c r="F6082"/>
      <c r="G6082"/>
      <c r="H6082"/>
      <c r="R6082"/>
      <c r="S6082"/>
      <c r="T6082"/>
      <c r="U6082"/>
      <c r="V6082"/>
      <c r="W6082"/>
      <c r="X6082"/>
      <c r="Y6082"/>
    </row>
    <row r="6083" spans="2:25">
      <c r="B6083"/>
      <c r="C6083"/>
      <c r="D6083"/>
      <c r="E6083"/>
      <c r="F6083"/>
      <c r="G6083"/>
      <c r="H6083"/>
      <c r="R6083"/>
      <c r="S6083"/>
      <c r="T6083"/>
      <c r="U6083"/>
      <c r="V6083"/>
      <c r="W6083"/>
      <c r="X6083"/>
      <c r="Y6083"/>
    </row>
    <row r="6084" spans="2:25">
      <c r="B6084"/>
      <c r="C6084"/>
      <c r="D6084"/>
      <c r="E6084"/>
      <c r="F6084"/>
      <c r="G6084"/>
      <c r="H6084"/>
      <c r="R6084"/>
      <c r="S6084"/>
      <c r="T6084"/>
      <c r="U6084"/>
      <c r="V6084"/>
      <c r="W6084"/>
      <c r="X6084"/>
      <c r="Y6084"/>
    </row>
    <row r="6085" spans="2:25">
      <c r="B6085"/>
      <c r="C6085"/>
      <c r="D6085"/>
      <c r="E6085"/>
      <c r="F6085"/>
      <c r="G6085"/>
      <c r="H6085"/>
      <c r="R6085"/>
      <c r="S6085"/>
      <c r="T6085"/>
      <c r="U6085"/>
      <c r="V6085"/>
      <c r="W6085"/>
      <c r="X6085"/>
      <c r="Y6085"/>
    </row>
    <row r="6086" spans="2:25">
      <c r="B6086"/>
      <c r="C6086"/>
      <c r="D6086"/>
      <c r="E6086"/>
      <c r="F6086"/>
      <c r="G6086"/>
      <c r="H6086"/>
      <c r="R6086"/>
      <c r="S6086"/>
      <c r="T6086"/>
      <c r="U6086"/>
      <c r="V6086"/>
      <c r="W6086"/>
      <c r="X6086"/>
      <c r="Y6086"/>
    </row>
    <row r="6087" spans="2:25">
      <c r="B6087"/>
      <c r="C6087"/>
      <c r="D6087"/>
      <c r="E6087"/>
      <c r="F6087"/>
      <c r="G6087"/>
      <c r="H6087"/>
      <c r="R6087"/>
      <c r="S6087"/>
      <c r="T6087"/>
      <c r="U6087"/>
      <c r="V6087"/>
      <c r="W6087"/>
      <c r="X6087"/>
      <c r="Y6087"/>
    </row>
    <row r="6088" spans="2:25">
      <c r="B6088"/>
      <c r="C6088"/>
      <c r="D6088"/>
      <c r="E6088"/>
      <c r="F6088"/>
      <c r="G6088"/>
      <c r="H6088"/>
      <c r="R6088"/>
      <c r="S6088"/>
      <c r="T6088"/>
      <c r="U6088"/>
      <c r="V6088"/>
      <c r="W6088"/>
      <c r="X6088"/>
      <c r="Y6088"/>
    </row>
    <row r="6089" spans="2:25">
      <c r="B6089"/>
      <c r="C6089"/>
      <c r="D6089"/>
      <c r="E6089"/>
      <c r="F6089"/>
      <c r="G6089"/>
      <c r="H6089"/>
      <c r="R6089"/>
      <c r="S6089"/>
      <c r="T6089"/>
      <c r="U6089"/>
      <c r="V6089"/>
      <c r="W6089"/>
      <c r="X6089"/>
      <c r="Y6089"/>
    </row>
    <row r="6090" spans="2:25">
      <c r="B6090"/>
      <c r="C6090"/>
      <c r="D6090"/>
      <c r="E6090"/>
      <c r="F6090"/>
      <c r="G6090"/>
      <c r="H6090"/>
      <c r="R6090"/>
      <c r="S6090"/>
      <c r="T6090"/>
      <c r="U6090"/>
      <c r="V6090"/>
      <c r="W6090"/>
      <c r="X6090"/>
      <c r="Y6090"/>
    </row>
    <row r="6091" spans="2:25">
      <c r="B6091"/>
      <c r="C6091"/>
      <c r="D6091"/>
      <c r="E6091"/>
      <c r="F6091"/>
      <c r="G6091"/>
      <c r="H6091"/>
      <c r="R6091"/>
      <c r="S6091"/>
      <c r="T6091"/>
      <c r="U6091"/>
      <c r="V6091"/>
      <c r="W6091"/>
      <c r="X6091"/>
      <c r="Y6091"/>
    </row>
    <row r="6092" spans="2:25">
      <c r="B6092"/>
      <c r="C6092"/>
      <c r="D6092"/>
      <c r="E6092"/>
      <c r="F6092"/>
      <c r="G6092"/>
      <c r="H6092"/>
      <c r="R6092"/>
      <c r="S6092"/>
      <c r="T6092"/>
      <c r="U6092"/>
      <c r="V6092"/>
      <c r="W6092"/>
      <c r="X6092"/>
      <c r="Y6092"/>
    </row>
    <row r="6093" spans="2:25">
      <c r="B6093"/>
      <c r="C6093"/>
      <c r="D6093"/>
      <c r="E6093"/>
      <c r="F6093"/>
      <c r="G6093"/>
      <c r="H6093"/>
      <c r="R6093"/>
      <c r="S6093"/>
      <c r="T6093"/>
      <c r="U6093"/>
      <c r="V6093"/>
      <c r="W6093"/>
      <c r="X6093"/>
      <c r="Y6093"/>
    </row>
    <row r="6094" spans="2:25">
      <c r="B6094"/>
      <c r="C6094"/>
      <c r="D6094"/>
      <c r="E6094"/>
      <c r="F6094"/>
      <c r="G6094"/>
      <c r="H6094"/>
      <c r="R6094"/>
      <c r="S6094"/>
      <c r="T6094"/>
      <c r="U6094"/>
      <c r="V6094"/>
      <c r="W6094"/>
      <c r="X6094"/>
      <c r="Y6094"/>
    </row>
    <row r="6095" spans="2:25">
      <c r="B6095"/>
      <c r="C6095"/>
      <c r="D6095"/>
      <c r="E6095"/>
      <c r="F6095"/>
      <c r="G6095"/>
      <c r="H6095"/>
      <c r="R6095"/>
      <c r="S6095"/>
      <c r="T6095"/>
      <c r="U6095"/>
      <c r="V6095"/>
      <c r="W6095"/>
      <c r="X6095"/>
      <c r="Y6095"/>
    </row>
    <row r="6096" spans="2:25">
      <c r="B6096"/>
      <c r="C6096"/>
      <c r="D6096"/>
      <c r="E6096"/>
      <c r="F6096"/>
      <c r="G6096"/>
      <c r="H6096"/>
      <c r="R6096"/>
      <c r="S6096"/>
      <c r="T6096"/>
      <c r="U6096"/>
      <c r="V6096"/>
      <c r="W6096"/>
      <c r="X6096"/>
      <c r="Y6096"/>
    </row>
    <row r="6097" spans="2:25">
      <c r="B6097"/>
      <c r="C6097"/>
      <c r="D6097"/>
      <c r="E6097"/>
      <c r="F6097"/>
      <c r="G6097"/>
      <c r="H6097"/>
      <c r="R6097"/>
      <c r="S6097"/>
      <c r="T6097"/>
      <c r="U6097"/>
      <c r="V6097"/>
      <c r="W6097"/>
      <c r="X6097"/>
      <c r="Y6097"/>
    </row>
    <row r="6098" spans="2:25">
      <c r="B6098"/>
      <c r="C6098"/>
      <c r="D6098"/>
      <c r="E6098"/>
      <c r="F6098"/>
      <c r="G6098"/>
      <c r="H6098"/>
      <c r="R6098"/>
      <c r="S6098"/>
      <c r="T6098"/>
      <c r="U6098"/>
      <c r="V6098"/>
      <c r="W6098"/>
      <c r="X6098"/>
      <c r="Y6098"/>
    </row>
    <row r="6099" spans="2:25">
      <c r="B6099"/>
      <c r="C6099"/>
      <c r="D6099"/>
      <c r="E6099"/>
      <c r="F6099"/>
      <c r="G6099"/>
      <c r="H6099"/>
      <c r="R6099"/>
      <c r="S6099"/>
      <c r="T6099"/>
      <c r="U6099"/>
      <c r="V6099"/>
      <c r="W6099"/>
      <c r="X6099"/>
      <c r="Y6099"/>
    </row>
    <row r="6100" spans="2:25">
      <c r="B6100"/>
      <c r="C6100"/>
      <c r="D6100"/>
      <c r="E6100"/>
      <c r="F6100"/>
      <c r="G6100"/>
      <c r="H6100"/>
      <c r="R6100"/>
      <c r="S6100"/>
      <c r="T6100"/>
      <c r="U6100"/>
      <c r="V6100"/>
      <c r="W6100"/>
      <c r="X6100"/>
      <c r="Y6100"/>
    </row>
    <row r="6101" spans="2:25">
      <c r="B6101"/>
      <c r="C6101"/>
      <c r="D6101"/>
      <c r="E6101"/>
      <c r="F6101"/>
      <c r="G6101"/>
      <c r="H6101"/>
      <c r="R6101"/>
      <c r="S6101"/>
      <c r="T6101"/>
      <c r="U6101"/>
      <c r="V6101"/>
      <c r="W6101"/>
      <c r="X6101"/>
      <c r="Y6101"/>
    </row>
    <row r="6102" spans="2:25">
      <c r="B6102"/>
      <c r="C6102"/>
      <c r="D6102"/>
      <c r="E6102"/>
      <c r="F6102"/>
      <c r="G6102"/>
      <c r="H6102"/>
      <c r="R6102"/>
      <c r="S6102"/>
      <c r="T6102"/>
      <c r="U6102"/>
      <c r="V6102"/>
      <c r="W6102"/>
      <c r="X6102"/>
      <c r="Y6102"/>
    </row>
    <row r="6103" spans="2:25">
      <c r="B6103"/>
      <c r="C6103"/>
      <c r="D6103"/>
      <c r="E6103"/>
      <c r="F6103"/>
      <c r="G6103"/>
      <c r="H6103"/>
      <c r="R6103"/>
      <c r="S6103"/>
      <c r="T6103"/>
      <c r="U6103"/>
      <c r="V6103"/>
      <c r="W6103"/>
      <c r="X6103"/>
      <c r="Y6103"/>
    </row>
    <row r="6104" spans="2:25">
      <c r="B6104"/>
      <c r="C6104"/>
      <c r="D6104"/>
      <c r="E6104"/>
      <c r="F6104"/>
      <c r="G6104"/>
      <c r="H6104"/>
      <c r="R6104"/>
      <c r="S6104"/>
      <c r="T6104"/>
      <c r="U6104"/>
      <c r="V6104"/>
      <c r="W6104"/>
      <c r="X6104"/>
      <c r="Y6104"/>
    </row>
    <row r="6105" spans="2:25">
      <c r="B6105"/>
      <c r="C6105"/>
      <c r="D6105"/>
      <c r="E6105"/>
      <c r="F6105"/>
      <c r="G6105"/>
      <c r="H6105"/>
      <c r="R6105"/>
      <c r="S6105"/>
      <c r="T6105"/>
      <c r="U6105"/>
      <c r="V6105"/>
      <c r="W6105"/>
      <c r="X6105"/>
      <c r="Y6105"/>
    </row>
    <row r="6106" spans="2:25">
      <c r="B6106"/>
      <c r="C6106"/>
      <c r="D6106"/>
      <c r="E6106"/>
      <c r="F6106"/>
      <c r="G6106"/>
      <c r="H6106"/>
      <c r="R6106"/>
      <c r="S6106"/>
      <c r="T6106"/>
      <c r="U6106"/>
      <c r="V6106"/>
      <c r="W6106"/>
      <c r="X6106"/>
      <c r="Y6106"/>
    </row>
    <row r="6107" spans="2:25">
      <c r="B6107"/>
      <c r="C6107"/>
      <c r="D6107"/>
      <c r="E6107"/>
      <c r="F6107"/>
      <c r="G6107"/>
      <c r="H6107"/>
      <c r="R6107"/>
      <c r="S6107"/>
      <c r="T6107"/>
      <c r="U6107"/>
      <c r="V6107"/>
      <c r="W6107"/>
      <c r="X6107"/>
      <c r="Y6107"/>
    </row>
    <row r="6108" spans="2:25">
      <c r="B6108"/>
      <c r="C6108"/>
      <c r="D6108"/>
      <c r="E6108"/>
      <c r="F6108"/>
      <c r="G6108"/>
      <c r="H6108"/>
      <c r="R6108"/>
      <c r="S6108"/>
      <c r="T6108"/>
      <c r="U6108"/>
      <c r="V6108"/>
      <c r="W6108"/>
      <c r="X6108"/>
      <c r="Y6108"/>
    </row>
    <row r="6109" spans="2:25">
      <c r="B6109"/>
      <c r="C6109"/>
      <c r="D6109"/>
      <c r="E6109"/>
      <c r="F6109"/>
      <c r="G6109"/>
      <c r="H6109"/>
      <c r="R6109"/>
      <c r="S6109"/>
      <c r="T6109"/>
      <c r="U6109"/>
      <c r="V6109"/>
      <c r="W6109"/>
      <c r="X6109"/>
      <c r="Y6109"/>
    </row>
    <row r="6110" spans="2:25">
      <c r="B6110"/>
      <c r="C6110"/>
      <c r="D6110"/>
      <c r="E6110"/>
      <c r="F6110"/>
      <c r="G6110"/>
      <c r="H6110"/>
      <c r="R6110"/>
      <c r="S6110"/>
      <c r="T6110"/>
      <c r="U6110"/>
      <c r="V6110"/>
      <c r="W6110"/>
      <c r="X6110"/>
      <c r="Y6110"/>
    </row>
    <row r="6111" spans="2:25">
      <c r="B6111"/>
      <c r="C6111"/>
      <c r="D6111"/>
      <c r="E6111"/>
      <c r="F6111"/>
      <c r="G6111"/>
      <c r="H6111"/>
      <c r="R6111"/>
      <c r="S6111"/>
      <c r="T6111"/>
      <c r="U6111"/>
      <c r="V6111"/>
      <c r="W6111"/>
      <c r="X6111"/>
      <c r="Y6111"/>
    </row>
    <row r="6112" spans="2:25">
      <c r="B6112"/>
      <c r="C6112"/>
      <c r="D6112"/>
      <c r="E6112"/>
      <c r="F6112"/>
      <c r="G6112"/>
      <c r="H6112"/>
      <c r="R6112"/>
      <c r="S6112"/>
      <c r="T6112"/>
      <c r="U6112"/>
      <c r="V6112"/>
      <c r="W6112"/>
      <c r="X6112"/>
      <c r="Y6112"/>
    </row>
    <row r="6113" spans="2:25">
      <c r="B6113"/>
      <c r="C6113"/>
      <c r="D6113"/>
      <c r="E6113"/>
      <c r="F6113"/>
      <c r="G6113"/>
      <c r="H6113"/>
      <c r="R6113"/>
      <c r="S6113"/>
      <c r="T6113"/>
      <c r="U6113"/>
      <c r="V6113"/>
      <c r="W6113"/>
      <c r="X6113"/>
      <c r="Y6113"/>
    </row>
    <row r="6114" spans="2:25">
      <c r="B6114"/>
      <c r="C6114"/>
      <c r="D6114"/>
      <c r="E6114"/>
      <c r="F6114"/>
      <c r="G6114"/>
      <c r="H6114"/>
      <c r="R6114"/>
      <c r="S6114"/>
      <c r="T6114"/>
      <c r="U6114"/>
      <c r="V6114"/>
      <c r="W6114"/>
      <c r="X6114"/>
      <c r="Y6114"/>
    </row>
    <row r="6115" spans="2:25">
      <c r="B6115"/>
      <c r="C6115"/>
      <c r="D6115"/>
      <c r="E6115"/>
      <c r="F6115"/>
      <c r="G6115"/>
      <c r="H6115"/>
      <c r="R6115"/>
      <c r="S6115"/>
      <c r="T6115"/>
      <c r="U6115"/>
      <c r="V6115"/>
      <c r="W6115"/>
      <c r="X6115"/>
      <c r="Y6115"/>
    </row>
    <row r="6116" spans="2:25">
      <c r="B6116"/>
      <c r="C6116"/>
      <c r="D6116"/>
      <c r="E6116"/>
      <c r="F6116"/>
      <c r="G6116"/>
      <c r="H6116"/>
      <c r="R6116"/>
      <c r="S6116"/>
      <c r="T6116"/>
      <c r="U6116"/>
      <c r="V6116"/>
      <c r="W6116"/>
      <c r="X6116"/>
      <c r="Y6116"/>
    </row>
    <row r="6117" spans="2:25">
      <c r="B6117"/>
      <c r="C6117"/>
      <c r="D6117"/>
      <c r="E6117"/>
      <c r="F6117"/>
      <c r="G6117"/>
      <c r="H6117"/>
      <c r="R6117"/>
      <c r="S6117"/>
      <c r="T6117"/>
      <c r="U6117"/>
      <c r="V6117"/>
      <c r="W6117"/>
      <c r="X6117"/>
      <c r="Y6117"/>
    </row>
    <row r="6118" spans="2:25">
      <c r="B6118"/>
      <c r="C6118"/>
      <c r="D6118"/>
      <c r="E6118"/>
      <c r="F6118"/>
      <c r="G6118"/>
      <c r="H6118"/>
      <c r="R6118"/>
      <c r="S6118"/>
      <c r="T6118"/>
      <c r="U6118"/>
      <c r="V6118"/>
      <c r="W6118"/>
      <c r="X6118"/>
      <c r="Y6118"/>
    </row>
    <row r="6119" spans="2:25">
      <c r="B6119"/>
      <c r="C6119"/>
      <c r="D6119"/>
      <c r="E6119"/>
      <c r="F6119"/>
      <c r="G6119"/>
      <c r="H6119"/>
      <c r="R6119"/>
      <c r="S6119"/>
      <c r="T6119"/>
      <c r="U6119"/>
      <c r="V6119"/>
      <c r="W6119"/>
      <c r="X6119"/>
      <c r="Y6119"/>
    </row>
    <row r="6120" spans="2:25">
      <c r="B6120"/>
      <c r="C6120"/>
      <c r="D6120"/>
      <c r="E6120"/>
      <c r="F6120"/>
      <c r="G6120"/>
      <c r="H6120"/>
      <c r="R6120"/>
      <c r="S6120"/>
      <c r="T6120"/>
      <c r="U6120"/>
      <c r="V6120"/>
      <c r="W6120"/>
      <c r="X6120"/>
      <c r="Y6120"/>
    </row>
    <row r="6121" spans="2:25">
      <c r="B6121"/>
      <c r="C6121"/>
      <c r="D6121"/>
      <c r="E6121"/>
      <c r="F6121"/>
      <c r="G6121"/>
      <c r="H6121"/>
      <c r="R6121"/>
      <c r="S6121"/>
      <c r="T6121"/>
      <c r="U6121"/>
      <c r="V6121"/>
      <c r="W6121"/>
      <c r="X6121"/>
      <c r="Y6121"/>
    </row>
    <row r="6122" spans="2:25">
      <c r="B6122"/>
      <c r="C6122"/>
      <c r="D6122"/>
      <c r="E6122"/>
      <c r="F6122"/>
      <c r="G6122"/>
      <c r="H6122"/>
      <c r="R6122"/>
      <c r="S6122"/>
      <c r="T6122"/>
      <c r="U6122"/>
      <c r="V6122"/>
      <c r="W6122"/>
      <c r="X6122"/>
      <c r="Y6122"/>
    </row>
    <row r="6123" spans="2:25">
      <c r="B6123"/>
      <c r="C6123"/>
      <c r="D6123"/>
      <c r="E6123"/>
      <c r="F6123"/>
      <c r="G6123"/>
      <c r="H6123"/>
      <c r="R6123"/>
      <c r="S6123"/>
      <c r="T6123"/>
      <c r="U6123"/>
      <c r="V6123"/>
      <c r="W6123"/>
      <c r="X6123"/>
      <c r="Y6123"/>
    </row>
    <row r="6124" spans="2:25">
      <c r="B6124"/>
      <c r="C6124"/>
      <c r="D6124"/>
      <c r="E6124"/>
      <c r="F6124"/>
      <c r="G6124"/>
      <c r="H6124"/>
      <c r="R6124"/>
      <c r="S6124"/>
      <c r="T6124"/>
      <c r="U6124"/>
      <c r="V6124"/>
      <c r="W6124"/>
      <c r="X6124"/>
      <c r="Y6124"/>
    </row>
    <row r="6125" spans="2:25">
      <c r="B6125"/>
      <c r="C6125"/>
      <c r="D6125"/>
      <c r="E6125"/>
      <c r="F6125"/>
      <c r="G6125"/>
      <c r="H6125"/>
      <c r="R6125"/>
      <c r="S6125"/>
      <c r="T6125"/>
      <c r="U6125"/>
      <c r="V6125"/>
      <c r="W6125"/>
      <c r="X6125"/>
      <c r="Y6125"/>
    </row>
    <row r="6126" spans="2:25">
      <c r="B6126"/>
      <c r="C6126"/>
      <c r="D6126"/>
      <c r="E6126"/>
      <c r="F6126"/>
      <c r="G6126"/>
      <c r="H6126"/>
      <c r="R6126"/>
      <c r="S6126"/>
      <c r="T6126"/>
      <c r="U6126"/>
      <c r="V6126"/>
      <c r="W6126"/>
      <c r="X6126"/>
      <c r="Y6126"/>
    </row>
    <row r="6127" spans="2:25">
      <c r="B6127"/>
      <c r="C6127"/>
      <c r="D6127"/>
      <c r="E6127"/>
      <c r="F6127"/>
      <c r="G6127"/>
      <c r="H6127"/>
      <c r="R6127"/>
      <c r="S6127"/>
      <c r="T6127"/>
      <c r="U6127"/>
      <c r="V6127"/>
      <c r="W6127"/>
      <c r="X6127"/>
      <c r="Y6127"/>
    </row>
    <row r="6128" spans="2:25">
      <c r="B6128"/>
      <c r="C6128"/>
      <c r="D6128"/>
      <c r="E6128"/>
      <c r="F6128"/>
      <c r="G6128"/>
      <c r="H6128"/>
      <c r="R6128"/>
      <c r="S6128"/>
      <c r="T6128"/>
      <c r="U6128"/>
      <c r="V6128"/>
      <c r="W6128"/>
      <c r="X6128"/>
      <c r="Y6128"/>
    </row>
    <row r="6129" spans="2:25">
      <c r="B6129"/>
      <c r="C6129"/>
      <c r="D6129"/>
      <c r="E6129"/>
      <c r="F6129"/>
      <c r="G6129"/>
      <c r="H6129"/>
      <c r="R6129"/>
      <c r="S6129"/>
      <c r="T6129"/>
      <c r="U6129"/>
      <c r="V6129"/>
      <c r="W6129"/>
      <c r="X6129"/>
      <c r="Y6129"/>
    </row>
    <row r="6130" spans="2:25">
      <c r="B6130"/>
      <c r="C6130"/>
      <c r="D6130"/>
      <c r="E6130"/>
      <c r="F6130"/>
      <c r="G6130"/>
      <c r="H6130"/>
      <c r="R6130"/>
      <c r="S6130"/>
      <c r="T6130"/>
      <c r="U6130"/>
      <c r="V6130"/>
      <c r="W6130"/>
      <c r="X6130"/>
      <c r="Y6130"/>
    </row>
    <row r="6131" spans="2:25">
      <c r="B6131"/>
      <c r="C6131"/>
      <c r="D6131"/>
      <c r="E6131"/>
      <c r="F6131"/>
      <c r="G6131"/>
      <c r="H6131"/>
      <c r="R6131"/>
      <c r="S6131"/>
      <c r="T6131"/>
      <c r="U6131"/>
      <c r="V6131"/>
      <c r="W6131"/>
      <c r="X6131"/>
      <c r="Y6131"/>
    </row>
    <row r="6132" spans="2:25">
      <c r="B6132"/>
      <c r="C6132"/>
      <c r="D6132"/>
      <c r="E6132"/>
      <c r="F6132"/>
      <c r="G6132"/>
      <c r="H6132"/>
      <c r="R6132"/>
      <c r="S6132"/>
      <c r="T6132"/>
      <c r="U6132"/>
      <c r="V6132"/>
      <c r="W6132"/>
      <c r="X6132"/>
      <c r="Y6132"/>
    </row>
    <row r="6133" spans="2:25">
      <c r="B6133"/>
      <c r="C6133"/>
      <c r="D6133"/>
      <c r="E6133"/>
      <c r="F6133"/>
      <c r="G6133"/>
      <c r="H6133"/>
      <c r="R6133"/>
      <c r="S6133"/>
      <c r="T6133"/>
      <c r="U6133"/>
      <c r="V6133"/>
      <c r="W6133"/>
      <c r="X6133"/>
      <c r="Y6133"/>
    </row>
    <row r="6134" spans="2:25">
      <c r="B6134"/>
      <c r="C6134"/>
      <c r="D6134"/>
      <c r="E6134"/>
      <c r="F6134"/>
      <c r="G6134"/>
      <c r="H6134"/>
      <c r="R6134"/>
      <c r="S6134"/>
      <c r="T6134"/>
      <c r="U6134"/>
      <c r="V6134"/>
      <c r="W6134"/>
      <c r="X6134"/>
      <c r="Y6134"/>
    </row>
    <row r="6135" spans="2:25">
      <c r="B6135"/>
      <c r="C6135"/>
      <c r="D6135"/>
      <c r="E6135"/>
      <c r="F6135"/>
      <c r="G6135"/>
      <c r="H6135"/>
      <c r="R6135"/>
      <c r="S6135"/>
      <c r="T6135"/>
      <c r="U6135"/>
      <c r="V6135"/>
      <c r="W6135"/>
      <c r="X6135"/>
      <c r="Y6135"/>
    </row>
    <row r="6136" spans="2:25">
      <c r="B6136"/>
      <c r="C6136"/>
      <c r="D6136"/>
      <c r="E6136"/>
      <c r="F6136"/>
      <c r="G6136"/>
      <c r="H6136"/>
      <c r="R6136"/>
      <c r="S6136"/>
      <c r="T6136"/>
      <c r="U6136"/>
      <c r="V6136"/>
      <c r="W6136"/>
      <c r="X6136"/>
      <c r="Y6136"/>
    </row>
    <row r="6137" spans="2:25">
      <c r="B6137"/>
      <c r="C6137"/>
      <c r="D6137"/>
      <c r="E6137"/>
      <c r="F6137"/>
      <c r="G6137"/>
      <c r="H6137"/>
      <c r="R6137"/>
      <c r="S6137"/>
      <c r="T6137"/>
      <c r="U6137"/>
      <c r="V6137"/>
      <c r="W6137"/>
      <c r="X6137"/>
      <c r="Y6137"/>
    </row>
    <row r="6138" spans="2:25">
      <c r="B6138"/>
      <c r="C6138"/>
      <c r="D6138"/>
      <c r="E6138"/>
      <c r="F6138"/>
      <c r="G6138"/>
      <c r="H6138"/>
      <c r="R6138"/>
      <c r="S6138"/>
      <c r="T6138"/>
      <c r="U6138"/>
      <c r="V6138"/>
      <c r="W6138"/>
      <c r="X6138"/>
      <c r="Y6138"/>
    </row>
    <row r="6139" spans="2:25">
      <c r="B6139"/>
      <c r="C6139"/>
      <c r="D6139"/>
      <c r="E6139"/>
      <c r="F6139"/>
      <c r="G6139"/>
      <c r="H6139"/>
      <c r="R6139"/>
      <c r="S6139"/>
      <c r="T6139"/>
      <c r="U6139"/>
      <c r="V6139"/>
      <c r="W6139"/>
      <c r="X6139"/>
      <c r="Y6139"/>
    </row>
    <row r="6140" spans="2:25">
      <c r="B6140"/>
      <c r="C6140"/>
      <c r="D6140"/>
      <c r="E6140"/>
      <c r="F6140"/>
      <c r="G6140"/>
      <c r="H6140"/>
      <c r="R6140"/>
      <c r="S6140"/>
      <c r="T6140"/>
      <c r="U6140"/>
      <c r="V6140"/>
      <c r="W6140"/>
      <c r="X6140"/>
      <c r="Y6140"/>
    </row>
    <row r="6141" spans="2:25">
      <c r="B6141"/>
      <c r="C6141"/>
      <c r="D6141"/>
      <c r="E6141"/>
      <c r="F6141"/>
      <c r="G6141"/>
      <c r="H6141"/>
      <c r="R6141"/>
      <c r="S6141"/>
      <c r="T6141"/>
      <c r="U6141"/>
      <c r="V6141"/>
      <c r="W6141"/>
      <c r="X6141"/>
      <c r="Y6141"/>
    </row>
    <row r="6142" spans="2:25">
      <c r="B6142"/>
      <c r="C6142"/>
      <c r="D6142"/>
      <c r="E6142"/>
      <c r="F6142"/>
      <c r="G6142"/>
      <c r="H6142"/>
      <c r="R6142"/>
      <c r="S6142"/>
      <c r="T6142"/>
      <c r="U6142"/>
      <c r="V6142"/>
      <c r="W6142"/>
      <c r="X6142"/>
      <c r="Y6142"/>
    </row>
    <row r="6143" spans="2:25">
      <c r="B6143"/>
      <c r="C6143"/>
      <c r="D6143"/>
      <c r="E6143"/>
      <c r="F6143"/>
      <c r="G6143"/>
      <c r="H6143"/>
      <c r="R6143"/>
      <c r="S6143"/>
      <c r="T6143"/>
      <c r="U6143"/>
      <c r="V6143"/>
      <c r="W6143"/>
      <c r="X6143"/>
      <c r="Y6143"/>
    </row>
    <row r="6144" spans="2:25">
      <c r="B6144"/>
      <c r="C6144"/>
      <c r="D6144"/>
      <c r="E6144"/>
      <c r="F6144"/>
      <c r="G6144"/>
      <c r="H6144"/>
      <c r="R6144"/>
      <c r="S6144"/>
      <c r="T6144"/>
      <c r="U6144"/>
      <c r="V6144"/>
      <c r="W6144"/>
      <c r="X6144"/>
      <c r="Y6144"/>
    </row>
    <row r="6145" spans="2:25">
      <c r="B6145"/>
      <c r="C6145"/>
      <c r="D6145"/>
      <c r="E6145"/>
      <c r="F6145"/>
      <c r="G6145"/>
      <c r="H6145"/>
      <c r="R6145"/>
      <c r="S6145"/>
      <c r="T6145"/>
      <c r="U6145"/>
      <c r="V6145"/>
      <c r="W6145"/>
      <c r="X6145"/>
      <c r="Y6145"/>
    </row>
    <row r="6146" spans="2:25">
      <c r="B6146"/>
      <c r="C6146"/>
      <c r="D6146"/>
      <c r="E6146"/>
      <c r="F6146"/>
      <c r="G6146"/>
      <c r="H6146"/>
      <c r="R6146"/>
      <c r="S6146"/>
      <c r="T6146"/>
      <c r="U6146"/>
      <c r="V6146"/>
      <c r="W6146"/>
      <c r="X6146"/>
      <c r="Y6146"/>
    </row>
    <row r="6147" spans="2:25">
      <c r="B6147"/>
      <c r="C6147"/>
      <c r="D6147"/>
      <c r="E6147"/>
      <c r="F6147"/>
      <c r="G6147"/>
      <c r="H6147"/>
      <c r="R6147"/>
      <c r="S6147"/>
      <c r="T6147"/>
      <c r="U6147"/>
      <c r="V6147"/>
      <c r="W6147"/>
      <c r="X6147"/>
      <c r="Y6147"/>
    </row>
    <row r="6148" spans="2:25">
      <c r="B6148"/>
      <c r="C6148"/>
      <c r="D6148"/>
      <c r="E6148"/>
      <c r="F6148"/>
      <c r="G6148"/>
      <c r="H6148"/>
      <c r="R6148"/>
      <c r="S6148"/>
      <c r="T6148"/>
      <c r="U6148"/>
      <c r="V6148"/>
      <c r="W6148"/>
      <c r="X6148"/>
      <c r="Y6148"/>
    </row>
    <row r="6149" spans="2:25">
      <c r="B6149"/>
      <c r="C6149"/>
      <c r="D6149"/>
      <c r="E6149"/>
      <c r="F6149"/>
      <c r="G6149"/>
      <c r="H6149"/>
      <c r="R6149"/>
      <c r="S6149"/>
      <c r="T6149"/>
      <c r="U6149"/>
      <c r="V6149"/>
      <c r="W6149"/>
      <c r="X6149"/>
      <c r="Y6149"/>
    </row>
    <row r="6150" spans="2:25">
      <c r="B6150"/>
      <c r="C6150"/>
      <c r="D6150"/>
      <c r="E6150"/>
      <c r="F6150"/>
      <c r="G6150"/>
      <c r="H6150"/>
      <c r="R6150"/>
      <c r="S6150"/>
      <c r="T6150"/>
      <c r="U6150"/>
      <c r="V6150"/>
      <c r="W6150"/>
      <c r="X6150"/>
      <c r="Y6150"/>
    </row>
    <row r="6151" spans="2:25">
      <c r="B6151"/>
      <c r="C6151"/>
      <c r="D6151"/>
      <c r="E6151"/>
      <c r="F6151"/>
      <c r="G6151"/>
      <c r="H6151"/>
      <c r="R6151"/>
      <c r="S6151"/>
      <c r="T6151"/>
      <c r="U6151"/>
      <c r="V6151"/>
      <c r="W6151"/>
      <c r="X6151"/>
      <c r="Y6151"/>
    </row>
    <row r="6152" spans="2:25">
      <c r="B6152"/>
      <c r="C6152"/>
      <c r="D6152"/>
      <c r="E6152"/>
      <c r="F6152"/>
      <c r="G6152"/>
      <c r="H6152"/>
      <c r="R6152"/>
      <c r="S6152"/>
      <c r="T6152"/>
      <c r="U6152"/>
      <c r="V6152"/>
      <c r="W6152"/>
      <c r="X6152"/>
      <c r="Y6152"/>
    </row>
    <row r="6153" spans="2:25">
      <c r="B6153"/>
      <c r="C6153"/>
      <c r="D6153"/>
      <c r="E6153"/>
      <c r="F6153"/>
      <c r="G6153"/>
      <c r="H6153"/>
      <c r="R6153"/>
      <c r="S6153"/>
      <c r="T6153"/>
      <c r="U6153"/>
      <c r="V6153"/>
      <c r="W6153"/>
      <c r="X6153"/>
      <c r="Y6153"/>
    </row>
    <row r="6154" spans="2:25">
      <c r="B6154"/>
      <c r="C6154"/>
      <c r="D6154"/>
      <c r="E6154"/>
      <c r="F6154"/>
      <c r="G6154"/>
      <c r="H6154"/>
      <c r="R6154"/>
      <c r="S6154"/>
      <c r="T6154"/>
      <c r="U6154"/>
      <c r="V6154"/>
      <c r="W6154"/>
      <c r="X6154"/>
      <c r="Y6154"/>
    </row>
    <row r="6155" spans="2:25">
      <c r="B6155"/>
      <c r="C6155"/>
      <c r="D6155"/>
      <c r="E6155"/>
      <c r="F6155"/>
      <c r="G6155"/>
      <c r="H6155"/>
      <c r="R6155"/>
      <c r="S6155"/>
      <c r="T6155"/>
      <c r="U6155"/>
      <c r="V6155"/>
      <c r="W6155"/>
      <c r="X6155"/>
      <c r="Y6155"/>
    </row>
    <row r="6156" spans="2:25">
      <c r="B6156"/>
      <c r="C6156"/>
      <c r="D6156"/>
      <c r="E6156"/>
      <c r="F6156"/>
      <c r="G6156"/>
      <c r="H6156"/>
      <c r="R6156"/>
      <c r="S6156"/>
      <c r="T6156"/>
      <c r="U6156"/>
      <c r="V6156"/>
      <c r="W6156"/>
      <c r="X6156"/>
      <c r="Y6156"/>
    </row>
    <row r="6157" spans="2:25">
      <c r="B6157"/>
      <c r="C6157"/>
      <c r="D6157"/>
      <c r="E6157"/>
      <c r="F6157"/>
      <c r="G6157"/>
      <c r="H6157"/>
      <c r="R6157"/>
      <c r="S6157"/>
      <c r="T6157"/>
      <c r="U6157"/>
      <c r="V6157"/>
      <c r="W6157"/>
      <c r="X6157"/>
      <c r="Y6157"/>
    </row>
    <row r="6158" spans="2:25">
      <c r="B6158"/>
      <c r="C6158"/>
      <c r="D6158"/>
      <c r="E6158"/>
      <c r="F6158"/>
      <c r="G6158"/>
      <c r="H6158"/>
      <c r="R6158"/>
      <c r="S6158"/>
      <c r="T6158"/>
      <c r="U6158"/>
      <c r="V6158"/>
      <c r="W6158"/>
      <c r="X6158"/>
      <c r="Y6158"/>
    </row>
    <row r="6159" spans="2:25">
      <c r="B6159"/>
      <c r="C6159"/>
      <c r="D6159"/>
      <c r="E6159"/>
      <c r="F6159"/>
      <c r="G6159"/>
      <c r="H6159"/>
      <c r="R6159"/>
      <c r="S6159"/>
      <c r="T6159"/>
      <c r="U6159"/>
      <c r="V6159"/>
      <c r="W6159"/>
      <c r="X6159"/>
      <c r="Y6159"/>
    </row>
    <row r="6160" spans="2:25">
      <c r="B6160"/>
      <c r="C6160"/>
      <c r="D6160"/>
      <c r="E6160"/>
      <c r="F6160"/>
      <c r="G6160"/>
      <c r="H6160"/>
      <c r="R6160"/>
      <c r="S6160"/>
      <c r="T6160"/>
      <c r="U6160"/>
      <c r="V6160"/>
      <c r="W6160"/>
      <c r="X6160"/>
      <c r="Y6160"/>
    </row>
    <row r="6161" spans="2:25">
      <c r="B6161"/>
      <c r="C6161"/>
      <c r="D6161"/>
      <c r="E6161"/>
      <c r="F6161"/>
      <c r="G6161"/>
      <c r="H6161"/>
      <c r="R6161"/>
      <c r="S6161"/>
      <c r="T6161"/>
      <c r="U6161"/>
      <c r="V6161"/>
      <c r="W6161"/>
      <c r="X6161"/>
      <c r="Y6161"/>
    </row>
    <row r="6162" spans="2:25">
      <c r="B6162"/>
      <c r="C6162"/>
      <c r="D6162"/>
      <c r="E6162"/>
      <c r="F6162"/>
      <c r="G6162"/>
      <c r="H6162"/>
      <c r="R6162"/>
      <c r="S6162"/>
      <c r="T6162"/>
      <c r="U6162"/>
      <c r="V6162"/>
      <c r="W6162"/>
      <c r="X6162"/>
      <c r="Y6162"/>
    </row>
    <row r="6163" spans="2:25">
      <c r="B6163"/>
      <c r="C6163"/>
      <c r="D6163"/>
      <c r="E6163"/>
      <c r="F6163"/>
      <c r="G6163"/>
      <c r="H6163"/>
      <c r="R6163"/>
      <c r="S6163"/>
      <c r="T6163"/>
      <c r="U6163"/>
      <c r="V6163"/>
      <c r="W6163"/>
      <c r="X6163"/>
      <c r="Y6163"/>
    </row>
    <row r="6164" spans="2:25">
      <c r="B6164"/>
      <c r="C6164"/>
      <c r="D6164"/>
      <c r="E6164"/>
      <c r="F6164"/>
      <c r="G6164"/>
      <c r="H6164"/>
      <c r="R6164"/>
      <c r="S6164"/>
      <c r="T6164"/>
      <c r="U6164"/>
      <c r="V6164"/>
      <c r="W6164"/>
      <c r="X6164"/>
      <c r="Y6164"/>
    </row>
    <row r="6165" spans="2:25">
      <c r="B6165"/>
      <c r="C6165"/>
      <c r="D6165"/>
      <c r="E6165"/>
      <c r="F6165"/>
      <c r="G6165"/>
      <c r="H6165"/>
      <c r="R6165"/>
      <c r="S6165"/>
      <c r="T6165"/>
      <c r="U6165"/>
      <c r="V6165"/>
      <c r="W6165"/>
      <c r="X6165"/>
      <c r="Y6165"/>
    </row>
    <row r="6166" spans="2:25">
      <c r="B6166"/>
      <c r="C6166"/>
      <c r="D6166"/>
      <c r="E6166"/>
      <c r="F6166"/>
      <c r="G6166"/>
      <c r="H6166"/>
      <c r="R6166"/>
      <c r="S6166"/>
      <c r="T6166"/>
      <c r="U6166"/>
      <c r="V6166"/>
      <c r="W6166"/>
      <c r="X6166"/>
      <c r="Y6166"/>
    </row>
    <row r="6167" spans="2:25">
      <c r="B6167"/>
      <c r="C6167"/>
      <c r="D6167"/>
      <c r="E6167"/>
      <c r="F6167"/>
      <c r="G6167"/>
      <c r="H6167"/>
      <c r="R6167"/>
      <c r="S6167"/>
      <c r="T6167"/>
      <c r="U6167"/>
      <c r="V6167"/>
      <c r="W6167"/>
      <c r="X6167"/>
      <c r="Y6167"/>
    </row>
    <row r="6168" spans="2:25">
      <c r="B6168"/>
      <c r="C6168"/>
      <c r="D6168"/>
      <c r="E6168"/>
      <c r="F6168"/>
      <c r="G6168"/>
      <c r="H6168"/>
      <c r="R6168"/>
      <c r="S6168"/>
      <c r="T6168"/>
      <c r="U6168"/>
      <c r="V6168"/>
      <c r="W6168"/>
      <c r="X6168"/>
      <c r="Y6168"/>
    </row>
    <row r="6169" spans="2:25">
      <c r="B6169"/>
      <c r="C6169"/>
      <c r="D6169"/>
      <c r="E6169"/>
      <c r="F6169"/>
      <c r="G6169"/>
      <c r="H6169"/>
      <c r="R6169"/>
      <c r="S6169"/>
      <c r="T6169"/>
      <c r="U6169"/>
      <c r="V6169"/>
      <c r="W6169"/>
      <c r="X6169"/>
      <c r="Y6169"/>
    </row>
    <row r="6170" spans="2:25">
      <c r="B6170"/>
      <c r="C6170"/>
      <c r="D6170"/>
      <c r="E6170"/>
      <c r="F6170"/>
      <c r="G6170"/>
      <c r="H6170"/>
      <c r="R6170"/>
      <c r="S6170"/>
      <c r="T6170"/>
      <c r="U6170"/>
      <c r="V6170"/>
      <c r="W6170"/>
      <c r="X6170"/>
      <c r="Y6170"/>
    </row>
    <row r="6171" spans="2:25">
      <c r="B6171"/>
      <c r="C6171"/>
      <c r="D6171"/>
      <c r="E6171"/>
      <c r="F6171"/>
      <c r="G6171"/>
      <c r="H6171"/>
      <c r="R6171"/>
      <c r="S6171"/>
      <c r="T6171"/>
      <c r="U6171"/>
      <c r="V6171"/>
      <c r="W6171"/>
      <c r="X6171"/>
      <c r="Y6171"/>
    </row>
    <row r="6172" spans="2:25">
      <c r="B6172"/>
      <c r="C6172"/>
      <c r="D6172"/>
      <c r="E6172"/>
      <c r="F6172"/>
      <c r="G6172"/>
      <c r="H6172"/>
      <c r="R6172"/>
      <c r="S6172"/>
      <c r="T6172"/>
      <c r="U6172"/>
      <c r="V6172"/>
      <c r="W6172"/>
      <c r="X6172"/>
      <c r="Y6172"/>
    </row>
    <row r="6173" spans="2:25">
      <c r="B6173"/>
      <c r="C6173"/>
      <c r="D6173"/>
      <c r="E6173"/>
      <c r="F6173"/>
      <c r="G6173"/>
      <c r="H6173"/>
      <c r="R6173"/>
      <c r="S6173"/>
      <c r="T6173"/>
      <c r="U6173"/>
      <c r="V6173"/>
      <c r="W6173"/>
      <c r="X6173"/>
      <c r="Y6173"/>
    </row>
    <row r="6174" spans="2:25">
      <c r="B6174"/>
      <c r="C6174"/>
      <c r="D6174"/>
      <c r="E6174"/>
      <c r="F6174"/>
      <c r="G6174"/>
      <c r="H6174"/>
      <c r="R6174"/>
      <c r="S6174"/>
      <c r="T6174"/>
      <c r="U6174"/>
      <c r="V6174"/>
      <c r="W6174"/>
      <c r="X6174"/>
      <c r="Y6174"/>
    </row>
    <row r="6175" spans="2:25">
      <c r="B6175"/>
      <c r="C6175"/>
      <c r="D6175"/>
      <c r="E6175"/>
      <c r="F6175"/>
      <c r="G6175"/>
      <c r="H6175"/>
      <c r="R6175"/>
      <c r="S6175"/>
      <c r="T6175"/>
      <c r="U6175"/>
      <c r="V6175"/>
      <c r="W6175"/>
      <c r="X6175"/>
      <c r="Y6175"/>
    </row>
    <row r="6176" spans="2:25">
      <c r="B6176"/>
      <c r="C6176"/>
      <c r="D6176"/>
      <c r="E6176"/>
      <c r="F6176"/>
      <c r="G6176"/>
      <c r="H6176"/>
      <c r="R6176"/>
      <c r="S6176"/>
      <c r="T6176"/>
      <c r="U6176"/>
      <c r="V6176"/>
      <c r="W6176"/>
      <c r="X6176"/>
      <c r="Y6176"/>
    </row>
    <row r="6177" spans="2:25">
      <c r="B6177"/>
      <c r="C6177"/>
      <c r="D6177"/>
      <c r="E6177"/>
      <c r="F6177"/>
      <c r="G6177"/>
      <c r="H6177"/>
      <c r="R6177"/>
      <c r="S6177"/>
      <c r="T6177"/>
      <c r="U6177"/>
      <c r="V6177"/>
      <c r="W6177"/>
      <c r="X6177"/>
      <c r="Y6177"/>
    </row>
    <row r="6178" spans="2:25">
      <c r="B6178"/>
      <c r="C6178"/>
      <c r="D6178"/>
      <c r="E6178"/>
      <c r="F6178"/>
      <c r="G6178"/>
      <c r="H6178"/>
      <c r="R6178"/>
      <c r="S6178"/>
      <c r="T6178"/>
      <c r="U6178"/>
      <c r="V6178"/>
      <c r="W6178"/>
      <c r="X6178"/>
      <c r="Y6178"/>
    </row>
    <row r="6179" spans="2:25">
      <c r="B6179"/>
      <c r="C6179"/>
      <c r="D6179"/>
      <c r="E6179"/>
      <c r="F6179"/>
      <c r="G6179"/>
      <c r="H6179"/>
      <c r="R6179"/>
      <c r="S6179"/>
      <c r="T6179"/>
      <c r="U6179"/>
      <c r="V6179"/>
      <c r="W6179"/>
      <c r="X6179"/>
      <c r="Y6179"/>
    </row>
    <row r="6180" spans="2:25">
      <c r="B6180"/>
      <c r="C6180"/>
      <c r="D6180"/>
      <c r="E6180"/>
      <c r="F6180"/>
      <c r="G6180"/>
      <c r="H6180"/>
      <c r="R6180"/>
      <c r="S6180"/>
      <c r="T6180"/>
      <c r="U6180"/>
      <c r="V6180"/>
      <c r="W6180"/>
      <c r="X6180"/>
      <c r="Y6180"/>
    </row>
    <row r="6181" spans="2:25">
      <c r="B6181"/>
      <c r="C6181"/>
      <c r="D6181"/>
      <c r="E6181"/>
      <c r="F6181"/>
      <c r="G6181"/>
      <c r="H6181"/>
      <c r="R6181"/>
      <c r="S6181"/>
      <c r="T6181"/>
      <c r="U6181"/>
      <c r="V6181"/>
      <c r="W6181"/>
      <c r="X6181"/>
      <c r="Y6181"/>
    </row>
    <row r="6182" spans="2:25">
      <c r="B6182"/>
      <c r="C6182"/>
      <c r="D6182"/>
      <c r="E6182"/>
      <c r="F6182"/>
      <c r="G6182"/>
      <c r="H6182"/>
      <c r="R6182"/>
      <c r="S6182"/>
      <c r="T6182"/>
      <c r="U6182"/>
      <c r="V6182"/>
      <c r="W6182"/>
      <c r="X6182"/>
      <c r="Y6182"/>
    </row>
    <row r="6183" spans="2:25">
      <c r="B6183"/>
      <c r="C6183"/>
      <c r="D6183"/>
      <c r="E6183"/>
      <c r="F6183"/>
      <c r="G6183"/>
      <c r="H6183"/>
      <c r="R6183"/>
      <c r="S6183"/>
      <c r="T6183"/>
      <c r="U6183"/>
      <c r="V6183"/>
      <c r="W6183"/>
      <c r="X6183"/>
      <c r="Y6183"/>
    </row>
    <row r="6184" spans="2:25">
      <c r="B6184"/>
      <c r="C6184"/>
      <c r="D6184"/>
      <c r="E6184"/>
      <c r="F6184"/>
      <c r="G6184"/>
      <c r="H6184"/>
      <c r="R6184"/>
      <c r="S6184"/>
      <c r="T6184"/>
      <c r="U6184"/>
      <c r="V6184"/>
      <c r="W6184"/>
      <c r="X6184"/>
      <c r="Y6184"/>
    </row>
    <row r="6185" spans="2:25">
      <c r="B6185"/>
      <c r="C6185"/>
      <c r="D6185"/>
      <c r="E6185"/>
      <c r="F6185"/>
      <c r="G6185"/>
      <c r="H6185"/>
      <c r="R6185"/>
      <c r="S6185"/>
      <c r="T6185"/>
      <c r="U6185"/>
      <c r="V6185"/>
      <c r="W6185"/>
      <c r="X6185"/>
      <c r="Y6185"/>
    </row>
    <row r="6186" spans="2:25">
      <c r="B6186"/>
      <c r="C6186"/>
      <c r="D6186"/>
      <c r="E6186"/>
      <c r="F6186"/>
      <c r="G6186"/>
      <c r="H6186"/>
      <c r="R6186"/>
      <c r="S6186"/>
      <c r="T6186"/>
      <c r="U6186"/>
      <c r="V6186"/>
      <c r="W6186"/>
      <c r="X6186"/>
      <c r="Y6186"/>
    </row>
    <row r="6187" spans="2:25">
      <c r="B6187"/>
      <c r="C6187"/>
      <c r="D6187"/>
      <c r="E6187"/>
      <c r="F6187"/>
      <c r="G6187"/>
      <c r="H6187"/>
      <c r="R6187"/>
      <c r="S6187"/>
      <c r="T6187"/>
      <c r="U6187"/>
      <c r="V6187"/>
      <c r="W6187"/>
      <c r="X6187"/>
      <c r="Y6187"/>
    </row>
    <row r="6188" spans="2:25">
      <c r="B6188"/>
      <c r="C6188"/>
      <c r="D6188"/>
      <c r="E6188"/>
      <c r="F6188"/>
      <c r="G6188"/>
      <c r="H6188"/>
      <c r="R6188"/>
      <c r="S6188"/>
      <c r="T6188"/>
      <c r="U6188"/>
      <c r="V6188"/>
      <c r="W6188"/>
      <c r="X6188"/>
      <c r="Y6188"/>
    </row>
    <row r="6189" spans="2:25">
      <c r="B6189"/>
      <c r="C6189"/>
      <c r="D6189"/>
      <c r="E6189"/>
      <c r="F6189"/>
      <c r="G6189"/>
      <c r="H6189"/>
      <c r="R6189"/>
      <c r="S6189"/>
      <c r="T6189"/>
      <c r="U6189"/>
      <c r="V6189"/>
      <c r="W6189"/>
      <c r="X6189"/>
      <c r="Y6189"/>
    </row>
    <row r="6190" spans="2:25">
      <c r="B6190"/>
      <c r="C6190"/>
      <c r="D6190"/>
      <c r="E6190"/>
      <c r="F6190"/>
      <c r="G6190"/>
      <c r="H6190"/>
      <c r="R6190"/>
      <c r="S6190"/>
      <c r="T6190"/>
      <c r="U6190"/>
      <c r="V6190"/>
      <c r="W6190"/>
      <c r="X6190"/>
      <c r="Y6190"/>
    </row>
    <row r="6191" spans="2:25">
      <c r="B6191"/>
      <c r="C6191"/>
      <c r="D6191"/>
      <c r="E6191"/>
      <c r="F6191"/>
      <c r="G6191"/>
      <c r="H6191"/>
      <c r="R6191"/>
      <c r="S6191"/>
      <c r="T6191"/>
      <c r="U6191"/>
      <c r="V6191"/>
      <c r="W6191"/>
      <c r="X6191"/>
      <c r="Y6191"/>
    </row>
    <row r="6192" spans="2:25">
      <c r="B6192"/>
      <c r="C6192"/>
      <c r="D6192"/>
      <c r="E6192"/>
      <c r="F6192"/>
      <c r="G6192"/>
      <c r="H6192"/>
      <c r="R6192"/>
      <c r="S6192"/>
      <c r="T6192"/>
      <c r="U6192"/>
      <c r="V6192"/>
      <c r="W6192"/>
      <c r="X6192"/>
      <c r="Y6192"/>
    </row>
    <row r="6193" spans="2:25">
      <c r="B6193"/>
      <c r="C6193"/>
      <c r="D6193"/>
      <c r="E6193"/>
      <c r="F6193"/>
      <c r="G6193"/>
      <c r="H6193"/>
      <c r="R6193"/>
      <c r="S6193"/>
      <c r="T6193"/>
      <c r="U6193"/>
      <c r="V6193"/>
      <c r="W6193"/>
      <c r="X6193"/>
      <c r="Y6193"/>
    </row>
    <row r="6194" spans="2:25">
      <c r="B6194"/>
      <c r="C6194"/>
      <c r="D6194"/>
      <c r="E6194"/>
      <c r="F6194"/>
      <c r="G6194"/>
      <c r="H6194"/>
      <c r="R6194"/>
      <c r="S6194"/>
      <c r="T6194"/>
      <c r="U6194"/>
      <c r="V6194"/>
      <c r="W6194"/>
      <c r="X6194"/>
      <c r="Y6194"/>
    </row>
    <row r="6195" spans="2:25">
      <c r="B6195"/>
      <c r="C6195"/>
      <c r="D6195"/>
      <c r="E6195"/>
      <c r="F6195"/>
      <c r="G6195"/>
      <c r="H6195"/>
      <c r="R6195"/>
      <c r="S6195"/>
      <c r="T6195"/>
      <c r="U6195"/>
      <c r="V6195"/>
      <c r="W6195"/>
      <c r="X6195"/>
      <c r="Y6195"/>
    </row>
    <row r="6196" spans="2:25">
      <c r="B6196"/>
      <c r="C6196"/>
      <c r="D6196"/>
      <c r="E6196"/>
      <c r="F6196"/>
      <c r="G6196"/>
      <c r="H6196"/>
      <c r="R6196"/>
      <c r="S6196"/>
      <c r="T6196"/>
      <c r="U6196"/>
      <c r="V6196"/>
      <c r="W6196"/>
      <c r="X6196"/>
      <c r="Y6196"/>
    </row>
    <row r="6197" spans="2:25">
      <c r="B6197"/>
      <c r="C6197"/>
      <c r="D6197"/>
      <c r="E6197"/>
      <c r="F6197"/>
      <c r="G6197"/>
      <c r="H6197"/>
      <c r="R6197"/>
      <c r="S6197"/>
      <c r="T6197"/>
      <c r="U6197"/>
      <c r="V6197"/>
      <c r="W6197"/>
      <c r="X6197"/>
      <c r="Y6197"/>
    </row>
    <row r="6198" spans="2:25">
      <c r="B6198"/>
      <c r="C6198"/>
      <c r="D6198"/>
      <c r="E6198"/>
      <c r="F6198"/>
      <c r="G6198"/>
      <c r="H6198"/>
      <c r="R6198"/>
      <c r="S6198"/>
      <c r="T6198"/>
      <c r="U6198"/>
      <c r="V6198"/>
      <c r="W6198"/>
      <c r="X6198"/>
      <c r="Y6198"/>
    </row>
    <row r="6199" spans="2:25">
      <c r="B6199"/>
      <c r="C6199"/>
      <c r="D6199"/>
      <c r="E6199"/>
      <c r="F6199"/>
      <c r="G6199"/>
      <c r="H6199"/>
      <c r="R6199"/>
      <c r="S6199"/>
      <c r="T6199"/>
      <c r="U6199"/>
      <c r="V6199"/>
      <c r="W6199"/>
      <c r="X6199"/>
      <c r="Y6199"/>
    </row>
    <row r="6200" spans="2:25">
      <c r="B6200"/>
      <c r="C6200"/>
      <c r="D6200"/>
      <c r="E6200"/>
      <c r="F6200"/>
      <c r="G6200"/>
      <c r="H6200"/>
      <c r="R6200"/>
      <c r="S6200"/>
      <c r="T6200"/>
      <c r="U6200"/>
      <c r="V6200"/>
      <c r="W6200"/>
      <c r="X6200"/>
      <c r="Y6200"/>
    </row>
    <row r="6201" spans="2:25">
      <c r="B6201"/>
      <c r="C6201"/>
      <c r="D6201"/>
      <c r="E6201"/>
      <c r="F6201"/>
      <c r="G6201"/>
      <c r="H6201"/>
      <c r="R6201"/>
      <c r="S6201"/>
      <c r="T6201"/>
      <c r="U6201"/>
      <c r="V6201"/>
      <c r="W6201"/>
      <c r="X6201"/>
      <c r="Y6201"/>
    </row>
    <row r="6202" spans="2:25">
      <c r="B6202"/>
      <c r="C6202"/>
      <c r="D6202"/>
      <c r="E6202"/>
      <c r="F6202"/>
      <c r="G6202"/>
      <c r="H6202"/>
      <c r="R6202"/>
      <c r="S6202"/>
      <c r="T6202"/>
      <c r="U6202"/>
      <c r="V6202"/>
      <c r="W6202"/>
      <c r="X6202"/>
      <c r="Y6202"/>
    </row>
    <row r="6203" spans="2:25">
      <c r="B6203"/>
      <c r="C6203"/>
      <c r="D6203"/>
      <c r="E6203"/>
      <c r="F6203"/>
      <c r="G6203"/>
      <c r="H6203"/>
      <c r="R6203"/>
      <c r="S6203"/>
      <c r="T6203"/>
      <c r="U6203"/>
      <c r="V6203"/>
      <c r="W6203"/>
      <c r="X6203"/>
      <c r="Y6203"/>
    </row>
    <row r="6204" spans="2:25">
      <c r="B6204"/>
      <c r="C6204"/>
      <c r="D6204"/>
      <c r="E6204"/>
      <c r="F6204"/>
      <c r="G6204"/>
      <c r="H6204"/>
      <c r="R6204"/>
      <c r="S6204"/>
      <c r="T6204"/>
      <c r="U6204"/>
      <c r="V6204"/>
      <c r="W6204"/>
      <c r="X6204"/>
      <c r="Y6204"/>
    </row>
    <row r="6205" spans="2:25">
      <c r="B6205"/>
      <c r="C6205"/>
      <c r="D6205"/>
      <c r="E6205"/>
      <c r="F6205"/>
      <c r="G6205"/>
      <c r="H6205"/>
      <c r="R6205"/>
      <c r="S6205"/>
      <c r="T6205"/>
      <c r="U6205"/>
      <c r="V6205"/>
      <c r="W6205"/>
      <c r="X6205"/>
      <c r="Y6205"/>
    </row>
    <row r="6206" spans="2:25">
      <c r="B6206"/>
      <c r="C6206"/>
      <c r="D6206"/>
      <c r="E6206"/>
      <c r="F6206"/>
      <c r="G6206"/>
      <c r="H6206"/>
      <c r="R6206"/>
      <c r="S6206"/>
      <c r="T6206"/>
      <c r="U6206"/>
      <c r="V6206"/>
      <c r="W6206"/>
      <c r="X6206"/>
      <c r="Y6206"/>
    </row>
    <row r="6207" spans="2:25">
      <c r="B6207"/>
      <c r="C6207"/>
      <c r="D6207"/>
      <c r="E6207"/>
      <c r="F6207"/>
      <c r="G6207"/>
      <c r="H6207"/>
      <c r="R6207"/>
      <c r="S6207"/>
      <c r="T6207"/>
      <c r="U6207"/>
      <c r="V6207"/>
      <c r="W6207"/>
      <c r="X6207"/>
      <c r="Y6207"/>
    </row>
    <row r="6208" spans="2:25">
      <c r="B6208"/>
      <c r="C6208"/>
      <c r="D6208"/>
      <c r="E6208"/>
      <c r="F6208"/>
      <c r="G6208"/>
      <c r="H6208"/>
      <c r="R6208"/>
      <c r="S6208"/>
      <c r="T6208"/>
      <c r="U6208"/>
      <c r="V6208"/>
      <c r="W6208"/>
      <c r="X6208"/>
      <c r="Y6208"/>
    </row>
    <row r="6209" spans="2:25">
      <c r="B6209"/>
      <c r="C6209"/>
      <c r="D6209"/>
      <c r="E6209"/>
      <c r="F6209"/>
      <c r="G6209"/>
      <c r="H6209"/>
      <c r="R6209"/>
      <c r="S6209"/>
      <c r="T6209"/>
      <c r="U6209"/>
      <c r="V6209"/>
      <c r="W6209"/>
      <c r="X6209"/>
      <c r="Y6209"/>
    </row>
    <row r="6210" spans="2:25">
      <c r="B6210"/>
      <c r="C6210"/>
      <c r="D6210"/>
      <c r="E6210"/>
      <c r="F6210"/>
      <c r="G6210"/>
      <c r="H6210"/>
      <c r="R6210"/>
      <c r="S6210"/>
      <c r="T6210"/>
      <c r="U6210"/>
      <c r="V6210"/>
      <c r="W6210"/>
      <c r="X6210"/>
      <c r="Y6210"/>
    </row>
    <row r="6211" spans="2:25">
      <c r="B6211"/>
      <c r="C6211"/>
      <c r="D6211"/>
      <c r="E6211"/>
      <c r="F6211"/>
      <c r="G6211"/>
      <c r="H6211"/>
      <c r="R6211"/>
      <c r="S6211"/>
      <c r="T6211"/>
      <c r="U6211"/>
      <c r="V6211"/>
      <c r="W6211"/>
      <c r="X6211"/>
      <c r="Y6211"/>
    </row>
    <row r="6212" spans="2:25">
      <c r="B6212"/>
      <c r="C6212"/>
      <c r="D6212"/>
      <c r="E6212"/>
      <c r="F6212"/>
      <c r="G6212"/>
      <c r="H6212"/>
      <c r="R6212"/>
      <c r="S6212"/>
      <c r="T6212"/>
      <c r="U6212"/>
      <c r="V6212"/>
      <c r="W6212"/>
      <c r="X6212"/>
      <c r="Y6212"/>
    </row>
    <row r="6213" spans="2:25">
      <c r="B6213"/>
      <c r="C6213"/>
      <c r="D6213"/>
      <c r="E6213"/>
      <c r="F6213"/>
      <c r="G6213"/>
      <c r="H6213"/>
      <c r="R6213"/>
      <c r="S6213"/>
      <c r="T6213"/>
      <c r="U6213"/>
      <c r="V6213"/>
      <c r="W6213"/>
      <c r="X6213"/>
      <c r="Y6213"/>
    </row>
    <row r="6214" spans="2:25">
      <c r="B6214"/>
      <c r="C6214"/>
      <c r="D6214"/>
      <c r="E6214"/>
      <c r="F6214"/>
      <c r="G6214"/>
      <c r="H6214"/>
      <c r="R6214"/>
      <c r="S6214"/>
      <c r="T6214"/>
      <c r="U6214"/>
      <c r="V6214"/>
      <c r="W6214"/>
      <c r="X6214"/>
      <c r="Y6214"/>
    </row>
    <row r="6215" spans="2:25">
      <c r="B6215"/>
      <c r="C6215"/>
      <c r="D6215"/>
      <c r="E6215"/>
      <c r="F6215"/>
      <c r="G6215"/>
      <c r="H6215"/>
      <c r="R6215"/>
      <c r="S6215"/>
      <c r="T6215"/>
      <c r="U6215"/>
      <c r="V6215"/>
      <c r="W6215"/>
      <c r="X6215"/>
      <c r="Y6215"/>
    </row>
    <row r="6216" spans="2:25">
      <c r="B6216"/>
      <c r="C6216"/>
      <c r="D6216"/>
      <c r="E6216"/>
      <c r="F6216"/>
      <c r="G6216"/>
      <c r="H6216"/>
      <c r="R6216"/>
      <c r="S6216"/>
      <c r="T6216"/>
      <c r="U6216"/>
      <c r="V6216"/>
      <c r="W6216"/>
      <c r="X6216"/>
      <c r="Y6216"/>
    </row>
    <row r="6217" spans="2:25">
      <c r="B6217"/>
      <c r="C6217"/>
      <c r="D6217"/>
      <c r="E6217"/>
      <c r="F6217"/>
      <c r="G6217"/>
      <c r="H6217"/>
      <c r="R6217"/>
      <c r="S6217"/>
      <c r="T6217"/>
      <c r="U6217"/>
      <c r="V6217"/>
      <c r="W6217"/>
      <c r="X6217"/>
      <c r="Y6217"/>
    </row>
    <row r="6218" spans="2:25">
      <c r="B6218"/>
      <c r="C6218"/>
      <c r="D6218"/>
      <c r="E6218"/>
      <c r="F6218"/>
      <c r="G6218"/>
      <c r="H6218"/>
      <c r="R6218"/>
      <c r="S6218"/>
      <c r="T6218"/>
      <c r="U6218"/>
      <c r="V6218"/>
      <c r="W6218"/>
      <c r="X6218"/>
      <c r="Y6218"/>
    </row>
    <row r="6219" spans="2:25">
      <c r="B6219"/>
      <c r="C6219"/>
      <c r="D6219"/>
      <c r="E6219"/>
      <c r="F6219"/>
      <c r="G6219"/>
      <c r="H6219"/>
      <c r="R6219"/>
      <c r="S6219"/>
      <c r="T6219"/>
      <c r="U6219"/>
      <c r="V6219"/>
      <c r="W6219"/>
      <c r="X6219"/>
      <c r="Y6219"/>
    </row>
    <row r="6220" spans="2:25">
      <c r="B6220"/>
      <c r="C6220"/>
      <c r="D6220"/>
      <c r="E6220"/>
      <c r="F6220"/>
      <c r="G6220"/>
      <c r="H6220"/>
      <c r="R6220"/>
      <c r="S6220"/>
      <c r="T6220"/>
      <c r="U6220"/>
      <c r="V6220"/>
      <c r="W6220"/>
      <c r="X6220"/>
      <c r="Y6220"/>
    </row>
    <row r="6221" spans="2:25">
      <c r="B6221"/>
      <c r="C6221"/>
      <c r="D6221"/>
      <c r="E6221"/>
      <c r="F6221"/>
      <c r="G6221"/>
      <c r="H6221"/>
      <c r="R6221"/>
      <c r="S6221"/>
      <c r="T6221"/>
      <c r="U6221"/>
      <c r="V6221"/>
      <c r="W6221"/>
      <c r="X6221"/>
      <c r="Y6221"/>
    </row>
    <row r="6222" spans="2:25">
      <c r="B6222"/>
      <c r="C6222"/>
      <c r="D6222"/>
      <c r="E6222"/>
      <c r="F6222"/>
      <c r="G6222"/>
      <c r="H6222"/>
      <c r="R6222"/>
      <c r="S6222"/>
      <c r="T6222"/>
      <c r="U6222"/>
      <c r="V6222"/>
      <c r="W6222"/>
      <c r="X6222"/>
      <c r="Y6222"/>
    </row>
    <row r="6223" spans="2:25">
      <c r="B6223"/>
      <c r="C6223"/>
      <c r="D6223"/>
      <c r="E6223"/>
      <c r="F6223"/>
      <c r="G6223"/>
      <c r="H6223"/>
      <c r="R6223"/>
      <c r="S6223"/>
      <c r="T6223"/>
      <c r="U6223"/>
      <c r="V6223"/>
      <c r="W6223"/>
      <c r="X6223"/>
      <c r="Y6223"/>
    </row>
    <row r="6224" spans="2:25">
      <c r="B6224"/>
      <c r="C6224"/>
      <c r="D6224"/>
      <c r="E6224"/>
      <c r="F6224"/>
      <c r="G6224"/>
      <c r="H6224"/>
      <c r="R6224"/>
      <c r="S6224"/>
      <c r="T6224"/>
      <c r="U6224"/>
      <c r="V6224"/>
      <c r="W6224"/>
      <c r="X6224"/>
      <c r="Y6224"/>
    </row>
    <row r="6225" spans="2:25">
      <c r="B6225"/>
      <c r="C6225"/>
      <c r="D6225"/>
      <c r="E6225"/>
      <c r="F6225"/>
      <c r="G6225"/>
      <c r="H6225"/>
      <c r="R6225"/>
      <c r="S6225"/>
      <c r="T6225"/>
      <c r="U6225"/>
      <c r="V6225"/>
      <c r="W6225"/>
      <c r="X6225"/>
      <c r="Y6225"/>
    </row>
    <row r="6226" spans="2:25">
      <c r="B6226"/>
      <c r="C6226"/>
      <c r="D6226"/>
      <c r="E6226"/>
      <c r="F6226"/>
      <c r="G6226"/>
      <c r="H6226"/>
      <c r="R6226"/>
      <c r="S6226"/>
      <c r="T6226"/>
      <c r="U6226"/>
      <c r="V6226"/>
      <c r="W6226"/>
      <c r="X6226"/>
      <c r="Y6226"/>
    </row>
    <row r="6227" spans="2:25">
      <c r="B6227"/>
      <c r="C6227"/>
      <c r="D6227"/>
      <c r="E6227"/>
      <c r="F6227"/>
      <c r="G6227"/>
      <c r="H6227"/>
      <c r="R6227"/>
      <c r="S6227"/>
      <c r="T6227"/>
      <c r="U6227"/>
      <c r="V6227"/>
      <c r="W6227"/>
      <c r="X6227"/>
      <c r="Y6227"/>
    </row>
    <row r="6228" spans="2:25">
      <c r="B6228"/>
      <c r="C6228"/>
      <c r="D6228"/>
      <c r="E6228"/>
      <c r="F6228"/>
      <c r="G6228"/>
      <c r="H6228"/>
      <c r="R6228"/>
      <c r="S6228"/>
      <c r="T6228"/>
      <c r="U6228"/>
      <c r="V6228"/>
      <c r="W6228"/>
      <c r="X6228"/>
      <c r="Y6228"/>
    </row>
    <row r="6229" spans="2:25">
      <c r="B6229"/>
      <c r="C6229"/>
      <c r="D6229"/>
      <c r="E6229"/>
      <c r="F6229"/>
      <c r="G6229"/>
      <c r="H6229"/>
      <c r="R6229"/>
      <c r="S6229"/>
      <c r="T6229"/>
      <c r="U6229"/>
      <c r="V6229"/>
      <c r="W6229"/>
      <c r="X6229"/>
      <c r="Y6229"/>
    </row>
    <row r="6230" spans="2:25">
      <c r="B6230"/>
      <c r="C6230"/>
      <c r="D6230"/>
      <c r="E6230"/>
      <c r="F6230"/>
      <c r="G6230"/>
      <c r="H6230"/>
      <c r="R6230"/>
      <c r="S6230"/>
      <c r="T6230"/>
      <c r="U6230"/>
      <c r="V6230"/>
      <c r="W6230"/>
      <c r="X6230"/>
      <c r="Y6230"/>
    </row>
    <row r="6231" spans="2:25">
      <c r="B6231"/>
      <c r="C6231"/>
      <c r="D6231"/>
      <c r="E6231"/>
      <c r="F6231"/>
      <c r="G6231"/>
      <c r="H6231"/>
      <c r="R6231"/>
      <c r="S6231"/>
      <c r="T6231"/>
      <c r="U6231"/>
      <c r="V6231"/>
      <c r="W6231"/>
      <c r="X6231"/>
      <c r="Y6231"/>
    </row>
    <row r="6232" spans="2:25">
      <c r="B6232"/>
      <c r="C6232"/>
      <c r="D6232"/>
      <c r="E6232"/>
      <c r="F6232"/>
      <c r="G6232"/>
      <c r="H6232"/>
      <c r="R6232"/>
      <c r="S6232"/>
      <c r="T6232"/>
      <c r="U6232"/>
      <c r="V6232"/>
      <c r="W6232"/>
      <c r="X6232"/>
      <c r="Y6232"/>
    </row>
    <row r="6233" spans="2:25">
      <c r="B6233"/>
      <c r="C6233"/>
      <c r="D6233"/>
      <c r="E6233"/>
      <c r="F6233"/>
      <c r="G6233"/>
      <c r="H6233"/>
      <c r="R6233"/>
      <c r="S6233"/>
      <c r="T6233"/>
      <c r="U6233"/>
      <c r="V6233"/>
      <c r="W6233"/>
      <c r="X6233"/>
      <c r="Y6233"/>
    </row>
    <row r="6234" spans="2:25">
      <c r="B6234"/>
      <c r="C6234"/>
      <c r="D6234"/>
      <c r="E6234"/>
      <c r="F6234"/>
      <c r="G6234"/>
      <c r="H6234"/>
      <c r="R6234"/>
      <c r="S6234"/>
      <c r="T6234"/>
      <c r="U6234"/>
      <c r="V6234"/>
      <c r="W6234"/>
      <c r="X6234"/>
      <c r="Y6234"/>
    </row>
    <row r="6235" spans="2:25">
      <c r="B6235"/>
      <c r="C6235"/>
      <c r="D6235"/>
      <c r="E6235"/>
      <c r="F6235"/>
      <c r="G6235"/>
      <c r="H6235"/>
      <c r="R6235"/>
      <c r="S6235"/>
      <c r="T6235"/>
      <c r="U6235"/>
      <c r="V6235"/>
      <c r="W6235"/>
      <c r="X6235"/>
      <c r="Y6235"/>
    </row>
    <row r="6236" spans="2:25">
      <c r="B6236"/>
      <c r="C6236"/>
      <c r="D6236"/>
      <c r="E6236"/>
      <c r="F6236"/>
      <c r="G6236"/>
      <c r="H6236"/>
      <c r="R6236"/>
      <c r="S6236"/>
      <c r="T6236"/>
      <c r="U6236"/>
      <c r="V6236"/>
      <c r="W6236"/>
      <c r="X6236"/>
      <c r="Y6236"/>
    </row>
    <row r="6237" spans="2:25">
      <c r="B6237"/>
      <c r="C6237"/>
      <c r="D6237"/>
      <c r="E6237"/>
      <c r="F6237"/>
      <c r="G6237"/>
      <c r="H6237"/>
      <c r="R6237"/>
      <c r="S6237"/>
      <c r="T6237"/>
      <c r="U6237"/>
      <c r="V6237"/>
      <c r="W6237"/>
      <c r="X6237"/>
      <c r="Y6237"/>
    </row>
    <row r="6238" spans="2:25">
      <c r="B6238"/>
      <c r="C6238"/>
      <c r="D6238"/>
      <c r="E6238"/>
      <c r="F6238"/>
      <c r="G6238"/>
      <c r="H6238"/>
      <c r="R6238"/>
      <c r="S6238"/>
      <c r="T6238"/>
      <c r="U6238"/>
      <c r="V6238"/>
      <c r="W6238"/>
      <c r="X6238"/>
      <c r="Y6238"/>
    </row>
    <row r="6239" spans="2:25">
      <c r="B6239"/>
      <c r="C6239"/>
      <c r="D6239"/>
      <c r="E6239"/>
      <c r="F6239"/>
      <c r="G6239"/>
      <c r="H6239"/>
      <c r="R6239"/>
      <c r="S6239"/>
      <c r="T6239"/>
      <c r="U6239"/>
      <c r="V6239"/>
      <c r="W6239"/>
      <c r="X6239"/>
      <c r="Y6239"/>
    </row>
    <row r="6240" spans="2:25">
      <c r="B6240"/>
      <c r="C6240"/>
      <c r="D6240"/>
      <c r="E6240"/>
      <c r="F6240"/>
      <c r="G6240"/>
      <c r="H6240"/>
      <c r="R6240"/>
      <c r="S6240"/>
      <c r="T6240"/>
      <c r="U6240"/>
      <c r="V6240"/>
      <c r="W6240"/>
      <c r="X6240"/>
      <c r="Y6240"/>
    </row>
    <row r="6241" spans="2:25">
      <c r="B6241"/>
      <c r="C6241"/>
      <c r="D6241"/>
      <c r="E6241"/>
      <c r="F6241"/>
      <c r="G6241"/>
      <c r="H6241"/>
      <c r="R6241"/>
      <c r="S6241"/>
      <c r="T6241"/>
      <c r="U6241"/>
      <c r="V6241"/>
      <c r="W6241"/>
      <c r="X6241"/>
      <c r="Y6241"/>
    </row>
    <row r="6242" spans="2:25">
      <c r="B6242"/>
      <c r="C6242"/>
      <c r="D6242"/>
      <c r="E6242"/>
      <c r="F6242"/>
      <c r="G6242"/>
      <c r="H6242"/>
      <c r="R6242"/>
      <c r="S6242"/>
      <c r="T6242"/>
      <c r="U6242"/>
      <c r="V6242"/>
      <c r="W6242"/>
      <c r="X6242"/>
      <c r="Y6242"/>
    </row>
    <row r="6243" spans="2:25">
      <c r="B6243"/>
      <c r="C6243"/>
      <c r="D6243"/>
      <c r="E6243"/>
      <c r="F6243"/>
      <c r="G6243"/>
      <c r="H6243"/>
      <c r="R6243"/>
      <c r="S6243"/>
      <c r="T6243"/>
      <c r="U6243"/>
      <c r="V6243"/>
      <c r="W6243"/>
      <c r="X6243"/>
      <c r="Y6243"/>
    </row>
    <row r="6244" spans="2:25">
      <c r="B6244"/>
      <c r="C6244"/>
      <c r="D6244"/>
      <c r="E6244"/>
      <c r="F6244"/>
      <c r="G6244"/>
      <c r="H6244"/>
      <c r="R6244"/>
      <c r="S6244"/>
      <c r="T6244"/>
      <c r="U6244"/>
      <c r="V6244"/>
      <c r="W6244"/>
      <c r="X6244"/>
      <c r="Y6244"/>
    </row>
    <row r="6245" spans="2:25">
      <c r="B6245"/>
      <c r="C6245"/>
      <c r="D6245"/>
      <c r="E6245"/>
      <c r="F6245"/>
      <c r="G6245"/>
      <c r="H6245"/>
      <c r="R6245"/>
      <c r="S6245"/>
      <c r="T6245"/>
      <c r="U6245"/>
      <c r="V6245"/>
      <c r="W6245"/>
      <c r="X6245"/>
      <c r="Y6245"/>
    </row>
    <row r="6246" spans="2:25">
      <c r="B6246"/>
      <c r="C6246"/>
      <c r="D6246"/>
      <c r="E6246"/>
      <c r="F6246"/>
      <c r="G6246"/>
      <c r="H6246"/>
      <c r="R6246"/>
      <c r="S6246"/>
      <c r="T6246"/>
      <c r="U6246"/>
      <c r="V6246"/>
      <c r="W6246"/>
      <c r="X6246"/>
      <c r="Y6246"/>
    </row>
    <row r="6247" spans="2:25">
      <c r="B6247"/>
      <c r="C6247"/>
      <c r="D6247"/>
      <c r="E6247"/>
      <c r="F6247"/>
      <c r="G6247"/>
      <c r="H6247"/>
      <c r="R6247"/>
      <c r="S6247"/>
      <c r="T6247"/>
      <c r="U6247"/>
      <c r="V6247"/>
      <c r="W6247"/>
      <c r="X6247"/>
      <c r="Y6247"/>
    </row>
    <row r="6248" spans="2:25">
      <c r="B6248"/>
      <c r="C6248"/>
      <c r="D6248"/>
      <c r="E6248"/>
      <c r="F6248"/>
      <c r="G6248"/>
      <c r="H6248"/>
      <c r="R6248"/>
      <c r="S6248"/>
      <c r="T6248"/>
      <c r="U6248"/>
      <c r="V6248"/>
      <c r="W6248"/>
      <c r="X6248"/>
      <c r="Y6248"/>
    </row>
    <row r="6249" spans="2:25">
      <c r="B6249"/>
      <c r="C6249"/>
      <c r="D6249"/>
      <c r="E6249"/>
      <c r="F6249"/>
      <c r="G6249"/>
      <c r="H6249"/>
      <c r="R6249"/>
      <c r="S6249"/>
      <c r="T6249"/>
      <c r="U6249"/>
      <c r="V6249"/>
      <c r="W6249"/>
      <c r="X6249"/>
      <c r="Y6249"/>
    </row>
    <row r="6250" spans="2:25">
      <c r="B6250"/>
      <c r="C6250"/>
      <c r="D6250"/>
      <c r="E6250"/>
      <c r="F6250"/>
      <c r="G6250"/>
      <c r="H6250"/>
      <c r="R6250"/>
      <c r="S6250"/>
      <c r="T6250"/>
      <c r="U6250"/>
      <c r="V6250"/>
      <c r="W6250"/>
      <c r="X6250"/>
      <c r="Y6250"/>
    </row>
    <row r="6251" spans="2:25">
      <c r="B6251"/>
      <c r="C6251"/>
      <c r="D6251"/>
      <c r="E6251"/>
      <c r="F6251"/>
      <c r="G6251"/>
      <c r="H6251"/>
      <c r="R6251"/>
      <c r="S6251"/>
      <c r="T6251"/>
      <c r="U6251"/>
      <c r="V6251"/>
      <c r="W6251"/>
      <c r="X6251"/>
      <c r="Y6251"/>
    </row>
    <row r="6252" spans="2:25">
      <c r="B6252"/>
      <c r="C6252"/>
      <c r="D6252"/>
      <c r="E6252"/>
      <c r="F6252"/>
      <c r="G6252"/>
      <c r="H6252"/>
      <c r="R6252"/>
      <c r="S6252"/>
      <c r="T6252"/>
      <c r="U6252"/>
      <c r="V6252"/>
      <c r="W6252"/>
      <c r="X6252"/>
      <c r="Y6252"/>
    </row>
    <row r="6253" spans="2:25">
      <c r="B6253"/>
      <c r="C6253"/>
      <c r="D6253"/>
      <c r="E6253"/>
      <c r="F6253"/>
      <c r="G6253"/>
      <c r="H6253"/>
      <c r="R6253"/>
      <c r="S6253"/>
      <c r="T6253"/>
      <c r="U6253"/>
      <c r="V6253"/>
      <c r="W6253"/>
      <c r="X6253"/>
      <c r="Y6253"/>
    </row>
    <row r="6254" spans="2:25">
      <c r="B6254"/>
      <c r="C6254"/>
      <c r="D6254"/>
      <c r="E6254"/>
      <c r="F6254"/>
      <c r="G6254"/>
      <c r="H6254"/>
      <c r="R6254"/>
      <c r="S6254"/>
      <c r="T6254"/>
      <c r="U6254"/>
      <c r="V6254"/>
      <c r="W6254"/>
      <c r="X6254"/>
      <c r="Y6254"/>
    </row>
    <row r="6255" spans="2:25">
      <c r="B6255"/>
      <c r="C6255"/>
      <c r="D6255"/>
      <c r="E6255"/>
      <c r="F6255"/>
      <c r="G6255"/>
      <c r="H6255"/>
      <c r="R6255"/>
      <c r="S6255"/>
      <c r="T6255"/>
      <c r="U6255"/>
      <c r="V6255"/>
      <c r="W6255"/>
      <c r="X6255"/>
      <c r="Y6255"/>
    </row>
    <row r="6256" spans="2:25">
      <c r="B6256"/>
      <c r="C6256"/>
      <c r="D6256"/>
      <c r="E6256"/>
      <c r="F6256"/>
      <c r="G6256"/>
      <c r="H6256"/>
      <c r="R6256"/>
      <c r="S6256"/>
      <c r="T6256"/>
      <c r="U6256"/>
      <c r="V6256"/>
      <c r="W6256"/>
      <c r="X6256"/>
      <c r="Y6256"/>
    </row>
    <row r="6257" spans="2:25">
      <c r="B6257"/>
      <c r="C6257"/>
      <c r="D6257"/>
      <c r="E6257"/>
      <c r="F6257"/>
      <c r="G6257"/>
      <c r="H6257"/>
      <c r="R6257"/>
      <c r="S6257"/>
      <c r="T6257"/>
      <c r="U6257"/>
      <c r="V6257"/>
      <c r="W6257"/>
      <c r="X6257"/>
      <c r="Y6257"/>
    </row>
    <row r="6258" spans="2:25">
      <c r="B6258"/>
      <c r="C6258"/>
      <c r="D6258"/>
      <c r="E6258"/>
      <c r="F6258"/>
      <c r="G6258"/>
      <c r="H6258"/>
      <c r="R6258"/>
      <c r="S6258"/>
      <c r="T6258"/>
      <c r="U6258"/>
      <c r="V6258"/>
      <c r="W6258"/>
      <c r="X6258"/>
      <c r="Y6258"/>
    </row>
    <row r="6259" spans="2:25">
      <c r="B6259"/>
      <c r="C6259"/>
      <c r="D6259"/>
      <c r="E6259"/>
      <c r="F6259"/>
      <c r="G6259"/>
      <c r="H6259"/>
      <c r="R6259"/>
      <c r="S6259"/>
      <c r="T6259"/>
      <c r="U6259"/>
      <c r="V6259"/>
      <c r="W6259"/>
      <c r="X6259"/>
      <c r="Y6259"/>
    </row>
    <row r="6260" spans="2:25">
      <c r="B6260"/>
      <c r="C6260"/>
      <c r="D6260"/>
      <c r="E6260"/>
      <c r="F6260"/>
      <c r="G6260"/>
      <c r="H6260"/>
      <c r="R6260"/>
      <c r="S6260"/>
      <c r="T6260"/>
      <c r="U6260"/>
      <c r="V6260"/>
      <c r="W6260"/>
      <c r="X6260"/>
      <c r="Y6260"/>
    </row>
    <row r="6261" spans="2:25">
      <c r="B6261"/>
      <c r="C6261"/>
      <c r="D6261"/>
      <c r="E6261"/>
      <c r="F6261"/>
      <c r="G6261"/>
      <c r="H6261"/>
      <c r="R6261"/>
      <c r="S6261"/>
      <c r="T6261"/>
      <c r="U6261"/>
      <c r="V6261"/>
      <c r="W6261"/>
      <c r="X6261"/>
      <c r="Y6261"/>
    </row>
    <row r="6262" spans="2:25">
      <c r="B6262"/>
      <c r="C6262"/>
      <c r="D6262"/>
      <c r="E6262"/>
      <c r="F6262"/>
      <c r="G6262"/>
      <c r="H6262"/>
      <c r="R6262"/>
      <c r="S6262"/>
      <c r="T6262"/>
      <c r="U6262"/>
      <c r="V6262"/>
      <c r="W6262"/>
      <c r="X6262"/>
      <c r="Y6262"/>
    </row>
    <row r="6263" spans="2:25">
      <c r="B6263"/>
      <c r="C6263"/>
      <c r="D6263"/>
      <c r="E6263"/>
      <c r="F6263"/>
      <c r="G6263"/>
      <c r="H6263"/>
      <c r="R6263"/>
      <c r="S6263"/>
      <c r="T6263"/>
      <c r="U6263"/>
      <c r="V6263"/>
      <c r="W6263"/>
      <c r="X6263"/>
      <c r="Y6263"/>
    </row>
    <row r="6264" spans="2:25">
      <c r="B6264"/>
      <c r="C6264"/>
      <c r="D6264"/>
      <c r="E6264"/>
      <c r="F6264"/>
      <c r="G6264"/>
      <c r="H6264"/>
      <c r="R6264"/>
      <c r="S6264"/>
      <c r="T6264"/>
      <c r="U6264"/>
      <c r="V6264"/>
      <c r="W6264"/>
      <c r="X6264"/>
      <c r="Y6264"/>
    </row>
    <row r="6265" spans="2:25">
      <c r="B6265"/>
      <c r="C6265"/>
      <c r="D6265"/>
      <c r="E6265"/>
      <c r="F6265"/>
      <c r="G6265"/>
      <c r="H6265"/>
      <c r="R6265"/>
      <c r="S6265"/>
      <c r="T6265"/>
      <c r="U6265"/>
      <c r="V6265"/>
      <c r="W6265"/>
      <c r="X6265"/>
      <c r="Y6265"/>
    </row>
    <row r="6266" spans="2:25">
      <c r="B6266"/>
      <c r="C6266"/>
      <c r="D6266"/>
      <c r="E6266"/>
      <c r="F6266"/>
      <c r="G6266"/>
      <c r="H6266"/>
      <c r="R6266"/>
      <c r="S6266"/>
      <c r="T6266"/>
      <c r="U6266"/>
      <c r="V6266"/>
      <c r="W6266"/>
      <c r="X6266"/>
      <c r="Y6266"/>
    </row>
    <row r="6267" spans="2:25">
      <c r="B6267"/>
      <c r="C6267"/>
      <c r="D6267"/>
      <c r="E6267"/>
      <c r="F6267"/>
      <c r="G6267"/>
      <c r="H6267"/>
      <c r="R6267"/>
      <c r="S6267"/>
      <c r="T6267"/>
      <c r="U6267"/>
      <c r="V6267"/>
      <c r="W6267"/>
      <c r="X6267"/>
      <c r="Y6267"/>
    </row>
    <row r="6268" spans="2:25">
      <c r="B6268"/>
      <c r="C6268"/>
      <c r="D6268"/>
      <c r="E6268"/>
      <c r="F6268"/>
      <c r="G6268"/>
      <c r="H6268"/>
      <c r="R6268"/>
      <c r="S6268"/>
      <c r="T6268"/>
      <c r="U6268"/>
      <c r="V6268"/>
      <c r="W6268"/>
      <c r="X6268"/>
      <c r="Y6268"/>
    </row>
    <row r="6269" spans="2:25">
      <c r="B6269"/>
      <c r="C6269"/>
      <c r="D6269"/>
      <c r="E6269"/>
      <c r="F6269"/>
      <c r="G6269"/>
      <c r="H6269"/>
      <c r="R6269"/>
      <c r="S6269"/>
      <c r="T6269"/>
      <c r="U6269"/>
      <c r="V6269"/>
      <c r="W6269"/>
      <c r="X6269"/>
      <c r="Y6269"/>
    </row>
    <row r="6270" spans="2:25">
      <c r="B6270"/>
      <c r="C6270"/>
      <c r="D6270"/>
      <c r="E6270"/>
      <c r="F6270"/>
      <c r="G6270"/>
      <c r="H6270"/>
      <c r="R6270"/>
      <c r="S6270"/>
      <c r="T6270"/>
      <c r="U6270"/>
      <c r="V6270"/>
      <c r="W6270"/>
      <c r="X6270"/>
      <c r="Y6270"/>
    </row>
    <row r="6271" spans="2:25">
      <c r="B6271"/>
      <c r="C6271"/>
      <c r="D6271"/>
      <c r="E6271"/>
      <c r="F6271"/>
      <c r="G6271"/>
      <c r="H6271"/>
      <c r="R6271"/>
      <c r="S6271"/>
      <c r="T6271"/>
      <c r="U6271"/>
      <c r="V6271"/>
      <c r="W6271"/>
      <c r="X6271"/>
      <c r="Y6271"/>
    </row>
    <row r="6272" spans="2:25">
      <c r="B6272"/>
      <c r="C6272"/>
      <c r="D6272"/>
      <c r="E6272"/>
      <c r="F6272"/>
      <c r="G6272"/>
      <c r="H6272"/>
      <c r="R6272"/>
      <c r="S6272"/>
      <c r="T6272"/>
      <c r="U6272"/>
      <c r="V6272"/>
      <c r="W6272"/>
      <c r="X6272"/>
      <c r="Y6272"/>
    </row>
    <row r="6273" spans="2:25">
      <c r="B6273"/>
      <c r="C6273"/>
      <c r="D6273"/>
      <c r="E6273"/>
      <c r="F6273"/>
      <c r="G6273"/>
      <c r="H6273"/>
      <c r="R6273"/>
      <c r="S6273"/>
      <c r="T6273"/>
      <c r="U6273"/>
      <c r="V6273"/>
      <c r="W6273"/>
      <c r="X6273"/>
      <c r="Y6273"/>
    </row>
    <row r="6274" spans="2:25">
      <c r="B6274"/>
      <c r="C6274"/>
      <c r="D6274"/>
      <c r="E6274"/>
      <c r="F6274"/>
      <c r="G6274"/>
      <c r="H6274"/>
      <c r="R6274"/>
      <c r="S6274"/>
      <c r="T6274"/>
      <c r="U6274"/>
      <c r="V6274"/>
      <c r="W6274"/>
      <c r="X6274"/>
      <c r="Y6274"/>
    </row>
    <row r="6275" spans="2:25">
      <c r="B6275"/>
      <c r="C6275"/>
      <c r="D6275"/>
      <c r="E6275"/>
      <c r="F6275"/>
      <c r="G6275"/>
      <c r="H6275"/>
      <c r="R6275"/>
      <c r="S6275"/>
      <c r="T6275"/>
      <c r="U6275"/>
      <c r="V6275"/>
      <c r="W6275"/>
      <c r="X6275"/>
      <c r="Y6275"/>
    </row>
    <row r="6276" spans="2:25">
      <c r="B6276"/>
      <c r="C6276"/>
      <c r="D6276"/>
      <c r="E6276"/>
      <c r="F6276"/>
      <c r="G6276"/>
      <c r="H6276"/>
      <c r="R6276"/>
      <c r="S6276"/>
      <c r="T6276"/>
      <c r="U6276"/>
      <c r="V6276"/>
      <c r="W6276"/>
      <c r="X6276"/>
      <c r="Y6276"/>
    </row>
    <row r="6277" spans="2:25">
      <c r="B6277"/>
      <c r="C6277"/>
      <c r="D6277"/>
      <c r="E6277"/>
      <c r="F6277"/>
      <c r="G6277"/>
      <c r="H6277"/>
      <c r="R6277"/>
      <c r="S6277"/>
      <c r="T6277"/>
      <c r="U6277"/>
      <c r="V6277"/>
      <c r="W6277"/>
      <c r="X6277"/>
      <c r="Y6277"/>
    </row>
    <row r="6278" spans="2:25">
      <c r="B6278"/>
      <c r="C6278"/>
      <c r="D6278"/>
      <c r="E6278"/>
      <c r="F6278"/>
      <c r="G6278"/>
      <c r="H6278"/>
      <c r="R6278"/>
      <c r="S6278"/>
      <c r="T6278"/>
      <c r="U6278"/>
      <c r="V6278"/>
      <c r="W6278"/>
      <c r="X6278"/>
      <c r="Y6278"/>
    </row>
    <row r="6279" spans="2:25">
      <c r="B6279"/>
      <c r="C6279"/>
      <c r="D6279"/>
      <c r="E6279"/>
      <c r="F6279"/>
      <c r="G6279"/>
      <c r="H6279"/>
      <c r="R6279"/>
      <c r="S6279"/>
      <c r="T6279"/>
      <c r="U6279"/>
      <c r="V6279"/>
      <c r="W6279"/>
      <c r="X6279"/>
      <c r="Y6279"/>
    </row>
    <row r="6280" spans="2:25">
      <c r="B6280"/>
      <c r="C6280"/>
      <c r="D6280"/>
      <c r="E6280"/>
      <c r="F6280"/>
      <c r="G6280"/>
      <c r="H6280"/>
      <c r="R6280"/>
      <c r="S6280"/>
      <c r="T6280"/>
      <c r="U6280"/>
      <c r="V6280"/>
      <c r="W6280"/>
      <c r="X6280"/>
      <c r="Y6280"/>
    </row>
    <row r="6281" spans="2:25">
      <c r="B6281"/>
      <c r="C6281"/>
      <c r="D6281"/>
      <c r="E6281"/>
      <c r="F6281"/>
      <c r="G6281"/>
      <c r="H6281"/>
      <c r="R6281"/>
      <c r="S6281"/>
      <c r="T6281"/>
      <c r="U6281"/>
      <c r="V6281"/>
      <c r="W6281"/>
      <c r="X6281"/>
      <c r="Y6281"/>
    </row>
    <row r="6282" spans="2:25">
      <c r="B6282"/>
      <c r="C6282"/>
      <c r="D6282"/>
      <c r="E6282"/>
      <c r="F6282"/>
      <c r="G6282"/>
      <c r="H6282"/>
      <c r="R6282"/>
      <c r="S6282"/>
      <c r="T6282"/>
      <c r="U6282"/>
      <c r="V6282"/>
      <c r="W6282"/>
      <c r="X6282"/>
      <c r="Y6282"/>
    </row>
    <row r="6283" spans="2:25">
      <c r="B6283"/>
      <c r="C6283"/>
      <c r="D6283"/>
      <c r="E6283"/>
      <c r="F6283"/>
      <c r="G6283"/>
      <c r="H6283"/>
      <c r="R6283"/>
      <c r="S6283"/>
      <c r="T6283"/>
      <c r="U6283"/>
      <c r="V6283"/>
      <c r="W6283"/>
      <c r="X6283"/>
      <c r="Y6283"/>
    </row>
    <row r="6284" spans="2:25">
      <c r="B6284"/>
      <c r="C6284"/>
      <c r="D6284"/>
      <c r="E6284"/>
      <c r="F6284"/>
      <c r="G6284"/>
      <c r="H6284"/>
      <c r="R6284"/>
      <c r="S6284"/>
      <c r="T6284"/>
      <c r="U6284"/>
      <c r="V6284"/>
      <c r="W6284"/>
      <c r="X6284"/>
      <c r="Y6284"/>
    </row>
    <row r="6285" spans="2:25">
      <c r="B6285"/>
      <c r="C6285"/>
      <c r="D6285"/>
      <c r="E6285"/>
      <c r="F6285"/>
      <c r="G6285"/>
      <c r="H6285"/>
      <c r="R6285"/>
      <c r="S6285"/>
      <c r="T6285"/>
      <c r="U6285"/>
      <c r="V6285"/>
      <c r="W6285"/>
      <c r="X6285"/>
      <c r="Y6285"/>
    </row>
    <row r="6286" spans="2:25">
      <c r="B6286"/>
      <c r="C6286"/>
      <c r="D6286"/>
      <c r="E6286"/>
      <c r="F6286"/>
      <c r="G6286"/>
      <c r="H6286"/>
      <c r="R6286"/>
      <c r="S6286"/>
      <c r="T6286"/>
      <c r="U6286"/>
      <c r="V6286"/>
      <c r="W6286"/>
      <c r="X6286"/>
      <c r="Y6286"/>
    </row>
    <row r="6287" spans="2:25">
      <c r="B6287"/>
      <c r="C6287"/>
      <c r="D6287"/>
      <c r="E6287"/>
      <c r="F6287"/>
      <c r="G6287"/>
      <c r="H6287"/>
      <c r="R6287"/>
      <c r="S6287"/>
      <c r="T6287"/>
      <c r="U6287"/>
      <c r="V6287"/>
      <c r="W6287"/>
      <c r="X6287"/>
      <c r="Y6287"/>
    </row>
    <row r="6288" spans="2:25">
      <c r="B6288"/>
      <c r="C6288"/>
      <c r="D6288"/>
      <c r="E6288"/>
      <c r="F6288"/>
      <c r="G6288"/>
      <c r="H6288"/>
      <c r="R6288"/>
      <c r="S6288"/>
      <c r="T6288"/>
      <c r="U6288"/>
      <c r="V6288"/>
      <c r="W6288"/>
      <c r="X6288"/>
      <c r="Y6288"/>
    </row>
    <row r="6289" spans="2:25">
      <c r="B6289"/>
      <c r="C6289"/>
      <c r="D6289"/>
      <c r="E6289"/>
      <c r="F6289"/>
      <c r="G6289"/>
      <c r="H6289"/>
      <c r="R6289"/>
      <c r="S6289"/>
      <c r="T6289"/>
      <c r="U6289"/>
      <c r="V6289"/>
      <c r="W6289"/>
      <c r="X6289"/>
      <c r="Y6289"/>
    </row>
    <row r="6290" spans="2:25">
      <c r="B6290"/>
      <c r="C6290"/>
      <c r="D6290"/>
      <c r="E6290"/>
      <c r="F6290"/>
      <c r="G6290"/>
      <c r="H6290"/>
      <c r="R6290"/>
      <c r="S6290"/>
      <c r="T6290"/>
      <c r="U6290"/>
      <c r="V6290"/>
      <c r="W6290"/>
      <c r="X6290"/>
      <c r="Y6290"/>
    </row>
    <row r="6291" spans="2:25">
      <c r="B6291"/>
      <c r="C6291"/>
      <c r="D6291"/>
      <c r="E6291"/>
      <c r="F6291"/>
      <c r="G6291"/>
      <c r="H6291"/>
      <c r="R6291"/>
      <c r="S6291"/>
      <c r="T6291"/>
      <c r="U6291"/>
      <c r="V6291"/>
      <c r="W6291"/>
      <c r="X6291"/>
      <c r="Y6291"/>
    </row>
    <row r="6292" spans="2:25">
      <c r="B6292"/>
      <c r="C6292"/>
      <c r="D6292"/>
      <c r="E6292"/>
      <c r="F6292"/>
      <c r="G6292"/>
      <c r="H6292"/>
      <c r="R6292"/>
      <c r="S6292"/>
      <c r="T6292"/>
      <c r="U6292"/>
      <c r="V6292"/>
      <c r="W6292"/>
      <c r="X6292"/>
      <c r="Y6292"/>
    </row>
    <row r="6293" spans="2:25">
      <c r="B6293"/>
      <c r="C6293"/>
      <c r="D6293"/>
      <c r="E6293"/>
      <c r="F6293"/>
      <c r="G6293"/>
      <c r="H6293"/>
      <c r="R6293"/>
      <c r="S6293"/>
      <c r="T6293"/>
      <c r="U6293"/>
      <c r="V6293"/>
      <c r="W6293"/>
      <c r="X6293"/>
      <c r="Y6293"/>
    </row>
    <row r="6294" spans="2:25">
      <c r="B6294"/>
      <c r="C6294"/>
      <c r="D6294"/>
      <c r="E6294"/>
      <c r="F6294"/>
      <c r="G6294"/>
      <c r="H6294"/>
      <c r="R6294"/>
      <c r="S6294"/>
      <c r="T6294"/>
      <c r="U6294"/>
      <c r="V6294"/>
      <c r="W6294"/>
      <c r="X6294"/>
      <c r="Y6294"/>
    </row>
    <row r="6295" spans="2:25">
      <c r="B6295"/>
      <c r="C6295"/>
      <c r="D6295"/>
      <c r="E6295"/>
      <c r="F6295"/>
      <c r="G6295"/>
      <c r="H6295"/>
      <c r="R6295"/>
      <c r="S6295"/>
      <c r="T6295"/>
      <c r="U6295"/>
      <c r="V6295"/>
      <c r="W6295"/>
      <c r="X6295"/>
      <c r="Y6295"/>
    </row>
    <row r="6296" spans="2:25">
      <c r="B6296"/>
      <c r="C6296"/>
      <c r="D6296"/>
      <c r="E6296"/>
      <c r="F6296"/>
      <c r="G6296"/>
      <c r="H6296"/>
      <c r="R6296"/>
      <c r="S6296"/>
      <c r="T6296"/>
      <c r="U6296"/>
      <c r="V6296"/>
      <c r="W6296"/>
      <c r="X6296"/>
      <c r="Y6296"/>
    </row>
    <row r="6297" spans="2:25">
      <c r="B6297"/>
      <c r="C6297"/>
      <c r="D6297"/>
      <c r="E6297"/>
      <c r="F6297"/>
      <c r="G6297"/>
      <c r="H6297"/>
      <c r="R6297"/>
      <c r="S6297"/>
      <c r="T6297"/>
      <c r="U6297"/>
      <c r="V6297"/>
      <c r="W6297"/>
      <c r="X6297"/>
      <c r="Y6297"/>
    </row>
    <row r="6298" spans="2:25">
      <c r="B6298"/>
      <c r="C6298"/>
      <c r="D6298"/>
      <c r="E6298"/>
      <c r="F6298"/>
      <c r="G6298"/>
      <c r="H6298"/>
      <c r="R6298"/>
      <c r="S6298"/>
      <c r="T6298"/>
      <c r="U6298"/>
      <c r="V6298"/>
      <c r="W6298"/>
      <c r="X6298"/>
      <c r="Y6298"/>
    </row>
    <row r="6299" spans="2:25">
      <c r="B6299"/>
      <c r="C6299"/>
      <c r="D6299"/>
      <c r="E6299"/>
      <c r="F6299"/>
      <c r="G6299"/>
      <c r="H6299"/>
      <c r="R6299"/>
      <c r="S6299"/>
      <c r="T6299"/>
      <c r="U6299"/>
      <c r="V6299"/>
      <c r="W6299"/>
      <c r="X6299"/>
      <c r="Y6299"/>
    </row>
    <row r="6300" spans="2:25">
      <c r="B6300"/>
      <c r="C6300"/>
      <c r="D6300"/>
      <c r="E6300"/>
      <c r="F6300"/>
      <c r="G6300"/>
      <c r="H6300"/>
      <c r="R6300"/>
      <c r="S6300"/>
      <c r="T6300"/>
      <c r="U6300"/>
      <c r="V6300"/>
      <c r="W6300"/>
      <c r="X6300"/>
      <c r="Y6300"/>
    </row>
    <row r="6301" spans="2:25">
      <c r="B6301"/>
      <c r="C6301"/>
      <c r="D6301"/>
      <c r="E6301"/>
      <c r="F6301"/>
      <c r="G6301"/>
      <c r="H6301"/>
      <c r="R6301"/>
      <c r="S6301"/>
      <c r="T6301"/>
      <c r="U6301"/>
      <c r="V6301"/>
      <c r="W6301"/>
      <c r="X6301"/>
      <c r="Y6301"/>
    </row>
    <row r="6302" spans="2:25">
      <c r="B6302"/>
      <c r="C6302"/>
      <c r="D6302"/>
      <c r="E6302"/>
      <c r="F6302"/>
      <c r="G6302"/>
      <c r="H6302"/>
      <c r="R6302"/>
      <c r="S6302"/>
      <c r="T6302"/>
      <c r="U6302"/>
      <c r="V6302"/>
      <c r="W6302"/>
      <c r="X6302"/>
      <c r="Y6302"/>
    </row>
    <row r="6303" spans="2:25">
      <c r="B6303"/>
      <c r="C6303"/>
      <c r="D6303"/>
      <c r="E6303"/>
      <c r="F6303"/>
      <c r="G6303"/>
      <c r="H6303"/>
      <c r="R6303"/>
      <c r="S6303"/>
      <c r="T6303"/>
      <c r="U6303"/>
      <c r="V6303"/>
      <c r="W6303"/>
      <c r="X6303"/>
      <c r="Y6303"/>
    </row>
    <row r="6304" spans="2:25">
      <c r="B6304"/>
      <c r="C6304"/>
      <c r="D6304"/>
      <c r="E6304"/>
      <c r="F6304"/>
      <c r="G6304"/>
      <c r="H6304"/>
      <c r="R6304"/>
      <c r="S6304"/>
      <c r="T6304"/>
      <c r="U6304"/>
      <c r="V6304"/>
      <c r="W6304"/>
      <c r="X6304"/>
      <c r="Y6304"/>
    </row>
    <row r="6305" spans="2:25">
      <c r="B6305"/>
      <c r="C6305"/>
      <c r="D6305"/>
      <c r="E6305"/>
      <c r="F6305"/>
      <c r="G6305"/>
      <c r="H6305"/>
      <c r="R6305"/>
      <c r="S6305"/>
      <c r="T6305"/>
      <c r="U6305"/>
      <c r="V6305"/>
      <c r="W6305"/>
      <c r="X6305"/>
      <c r="Y6305"/>
    </row>
    <row r="6306" spans="2:25">
      <c r="B6306"/>
      <c r="C6306"/>
      <c r="D6306"/>
      <c r="E6306"/>
      <c r="F6306"/>
      <c r="G6306"/>
      <c r="H6306"/>
      <c r="R6306"/>
      <c r="S6306"/>
      <c r="T6306"/>
      <c r="U6306"/>
      <c r="V6306"/>
      <c r="W6306"/>
      <c r="X6306"/>
      <c r="Y6306"/>
    </row>
    <row r="6307" spans="2:25">
      <c r="B6307"/>
      <c r="C6307"/>
      <c r="D6307"/>
      <c r="E6307"/>
      <c r="F6307"/>
      <c r="G6307"/>
      <c r="H6307"/>
      <c r="R6307"/>
      <c r="S6307"/>
      <c r="T6307"/>
      <c r="U6307"/>
      <c r="V6307"/>
      <c r="W6307"/>
      <c r="X6307"/>
      <c r="Y6307"/>
    </row>
    <row r="6308" spans="2:25">
      <c r="B6308"/>
      <c r="C6308"/>
      <c r="D6308"/>
      <c r="E6308"/>
      <c r="F6308"/>
      <c r="G6308"/>
      <c r="H6308"/>
      <c r="R6308"/>
      <c r="S6308"/>
      <c r="T6308"/>
      <c r="U6308"/>
      <c r="V6308"/>
      <c r="W6308"/>
      <c r="X6308"/>
      <c r="Y6308"/>
    </row>
    <row r="6309" spans="2:25">
      <c r="B6309"/>
      <c r="C6309"/>
      <c r="D6309"/>
      <c r="E6309"/>
      <c r="F6309"/>
      <c r="G6309"/>
      <c r="H6309"/>
      <c r="R6309"/>
      <c r="S6309"/>
      <c r="T6309"/>
      <c r="U6309"/>
      <c r="V6309"/>
      <c r="W6309"/>
      <c r="X6309"/>
      <c r="Y6309"/>
    </row>
    <row r="6310" spans="2:25">
      <c r="B6310"/>
      <c r="C6310"/>
      <c r="D6310"/>
      <c r="E6310"/>
      <c r="F6310"/>
      <c r="G6310"/>
      <c r="H6310"/>
      <c r="R6310"/>
      <c r="S6310"/>
      <c r="T6310"/>
      <c r="U6310"/>
      <c r="V6310"/>
      <c r="W6310"/>
      <c r="X6310"/>
      <c r="Y6310"/>
    </row>
    <row r="6311" spans="2:25">
      <c r="B6311"/>
      <c r="C6311"/>
      <c r="D6311"/>
      <c r="E6311"/>
      <c r="F6311"/>
      <c r="G6311"/>
      <c r="H6311"/>
      <c r="R6311"/>
      <c r="S6311"/>
      <c r="T6311"/>
      <c r="U6311"/>
      <c r="V6311"/>
      <c r="W6311"/>
      <c r="X6311"/>
      <c r="Y6311"/>
    </row>
    <row r="6312" spans="2:25">
      <c r="B6312"/>
      <c r="C6312"/>
      <c r="D6312"/>
      <c r="E6312"/>
      <c r="F6312"/>
      <c r="G6312"/>
      <c r="H6312"/>
      <c r="R6312"/>
      <c r="S6312"/>
      <c r="T6312"/>
      <c r="U6312"/>
      <c r="V6312"/>
      <c r="W6312"/>
      <c r="X6312"/>
      <c r="Y6312"/>
    </row>
    <row r="6313" spans="2:25">
      <c r="B6313"/>
      <c r="C6313"/>
      <c r="D6313"/>
      <c r="E6313"/>
      <c r="F6313"/>
      <c r="G6313"/>
      <c r="H6313"/>
      <c r="R6313"/>
      <c r="S6313"/>
      <c r="T6313"/>
      <c r="U6313"/>
      <c r="V6313"/>
      <c r="W6313"/>
      <c r="X6313"/>
      <c r="Y6313"/>
    </row>
    <row r="6314" spans="2:25">
      <c r="B6314"/>
      <c r="C6314"/>
      <c r="D6314"/>
      <c r="E6314"/>
      <c r="F6314"/>
      <c r="G6314"/>
      <c r="H6314"/>
      <c r="R6314"/>
      <c r="S6314"/>
      <c r="T6314"/>
      <c r="U6314"/>
      <c r="V6314"/>
      <c r="W6314"/>
      <c r="X6314"/>
      <c r="Y6314"/>
    </row>
    <row r="6315" spans="2:25">
      <c r="B6315"/>
      <c r="C6315"/>
      <c r="D6315"/>
      <c r="E6315"/>
      <c r="F6315"/>
      <c r="G6315"/>
      <c r="H6315"/>
      <c r="R6315"/>
      <c r="S6315"/>
      <c r="T6315"/>
      <c r="U6315"/>
      <c r="V6315"/>
      <c r="W6315"/>
      <c r="X6315"/>
      <c r="Y6315"/>
    </row>
    <row r="6316" spans="2:25">
      <c r="B6316"/>
      <c r="C6316"/>
      <c r="D6316"/>
      <c r="E6316"/>
      <c r="F6316"/>
      <c r="G6316"/>
      <c r="H6316"/>
      <c r="R6316"/>
      <c r="S6316"/>
      <c r="T6316"/>
      <c r="U6316"/>
      <c r="V6316"/>
      <c r="W6316"/>
      <c r="X6316"/>
      <c r="Y6316"/>
    </row>
    <row r="6317" spans="2:25">
      <c r="B6317"/>
      <c r="C6317"/>
      <c r="D6317"/>
      <c r="E6317"/>
      <c r="F6317"/>
      <c r="G6317"/>
      <c r="H6317"/>
      <c r="R6317"/>
      <c r="S6317"/>
      <c r="T6317"/>
      <c r="U6317"/>
      <c r="V6317"/>
      <c r="W6317"/>
      <c r="X6317"/>
      <c r="Y6317"/>
    </row>
    <row r="6318" spans="2:25">
      <c r="B6318"/>
      <c r="C6318"/>
      <c r="D6318"/>
      <c r="E6318"/>
      <c r="F6318"/>
      <c r="G6318"/>
      <c r="H6318"/>
      <c r="R6318"/>
      <c r="S6318"/>
      <c r="T6318"/>
      <c r="U6318"/>
      <c r="V6318"/>
      <c r="W6318"/>
      <c r="X6318"/>
      <c r="Y6318"/>
    </row>
    <row r="6319" spans="2:25">
      <c r="B6319"/>
      <c r="C6319"/>
      <c r="D6319"/>
      <c r="E6319"/>
      <c r="F6319"/>
      <c r="G6319"/>
      <c r="H6319"/>
      <c r="R6319"/>
      <c r="S6319"/>
      <c r="T6319"/>
      <c r="U6319"/>
      <c r="V6319"/>
      <c r="W6319"/>
      <c r="X6319"/>
      <c r="Y6319"/>
    </row>
    <row r="6320" spans="2:25">
      <c r="B6320"/>
      <c r="C6320"/>
      <c r="D6320"/>
      <c r="E6320"/>
      <c r="F6320"/>
      <c r="G6320"/>
      <c r="H6320"/>
      <c r="R6320"/>
      <c r="S6320"/>
      <c r="T6320"/>
      <c r="U6320"/>
      <c r="V6320"/>
      <c r="W6320"/>
      <c r="X6320"/>
      <c r="Y6320"/>
    </row>
    <row r="6321" spans="2:25">
      <c r="B6321"/>
      <c r="C6321"/>
      <c r="D6321"/>
      <c r="E6321"/>
      <c r="F6321"/>
      <c r="G6321"/>
      <c r="H6321"/>
      <c r="R6321"/>
      <c r="S6321"/>
      <c r="T6321"/>
      <c r="U6321"/>
      <c r="V6321"/>
      <c r="W6321"/>
      <c r="X6321"/>
      <c r="Y6321"/>
    </row>
    <row r="6322" spans="2:25">
      <c r="B6322"/>
      <c r="C6322"/>
      <c r="D6322"/>
      <c r="E6322"/>
      <c r="F6322"/>
      <c r="G6322"/>
      <c r="H6322"/>
      <c r="R6322"/>
      <c r="S6322"/>
      <c r="T6322"/>
      <c r="U6322"/>
      <c r="V6322"/>
      <c r="W6322"/>
      <c r="X6322"/>
      <c r="Y6322"/>
    </row>
    <row r="6323" spans="2:25">
      <c r="B6323"/>
      <c r="C6323"/>
      <c r="D6323"/>
      <c r="E6323"/>
      <c r="F6323"/>
      <c r="G6323"/>
      <c r="H6323"/>
      <c r="R6323"/>
      <c r="S6323"/>
      <c r="T6323"/>
      <c r="U6323"/>
      <c r="V6323"/>
      <c r="W6323"/>
      <c r="X6323"/>
      <c r="Y6323"/>
    </row>
    <row r="6324" spans="2:25">
      <c r="B6324"/>
      <c r="C6324"/>
      <c r="D6324"/>
      <c r="E6324"/>
      <c r="F6324"/>
      <c r="G6324"/>
      <c r="H6324"/>
      <c r="R6324"/>
      <c r="S6324"/>
      <c r="T6324"/>
      <c r="U6324"/>
      <c r="V6324"/>
      <c r="W6324"/>
      <c r="X6324"/>
      <c r="Y6324"/>
    </row>
    <row r="6325" spans="2:25">
      <c r="B6325"/>
      <c r="C6325"/>
      <c r="D6325"/>
      <c r="E6325"/>
      <c r="F6325"/>
      <c r="G6325"/>
      <c r="H6325"/>
      <c r="R6325"/>
      <c r="S6325"/>
      <c r="T6325"/>
      <c r="U6325"/>
      <c r="V6325"/>
      <c r="W6325"/>
      <c r="X6325"/>
      <c r="Y6325"/>
    </row>
    <row r="6326" spans="2:25">
      <c r="B6326"/>
      <c r="C6326"/>
      <c r="D6326"/>
      <c r="E6326"/>
      <c r="F6326"/>
      <c r="G6326"/>
      <c r="H6326"/>
      <c r="R6326"/>
      <c r="S6326"/>
      <c r="T6326"/>
      <c r="U6326"/>
      <c r="V6326"/>
      <c r="W6326"/>
      <c r="X6326"/>
      <c r="Y6326"/>
    </row>
    <row r="6327" spans="2:25">
      <c r="B6327"/>
      <c r="C6327"/>
      <c r="D6327"/>
      <c r="E6327"/>
      <c r="F6327"/>
      <c r="G6327"/>
      <c r="H6327"/>
      <c r="R6327"/>
      <c r="S6327"/>
      <c r="T6327"/>
      <c r="U6327"/>
      <c r="V6327"/>
      <c r="W6327"/>
      <c r="X6327"/>
      <c r="Y6327"/>
    </row>
    <row r="6328" spans="2:25">
      <c r="B6328"/>
      <c r="C6328"/>
      <c r="D6328"/>
      <c r="E6328"/>
      <c r="F6328"/>
      <c r="G6328"/>
      <c r="H6328"/>
      <c r="R6328"/>
      <c r="S6328"/>
      <c r="T6328"/>
      <c r="U6328"/>
      <c r="V6328"/>
      <c r="W6328"/>
      <c r="X6328"/>
      <c r="Y6328"/>
    </row>
    <row r="6329" spans="2:25">
      <c r="B6329"/>
      <c r="C6329"/>
      <c r="D6329"/>
      <c r="E6329"/>
      <c r="F6329"/>
      <c r="G6329"/>
      <c r="H6329"/>
      <c r="R6329"/>
      <c r="S6329"/>
      <c r="T6329"/>
      <c r="U6329"/>
      <c r="V6329"/>
      <c r="W6329"/>
      <c r="X6329"/>
      <c r="Y6329"/>
    </row>
    <row r="6330" spans="2:25">
      <c r="B6330"/>
      <c r="C6330"/>
      <c r="D6330"/>
      <c r="E6330"/>
      <c r="F6330"/>
      <c r="G6330"/>
      <c r="H6330"/>
      <c r="R6330"/>
      <c r="S6330"/>
      <c r="T6330"/>
      <c r="U6330"/>
      <c r="V6330"/>
      <c r="W6330"/>
      <c r="X6330"/>
      <c r="Y6330"/>
    </row>
    <row r="6331" spans="2:25">
      <c r="B6331"/>
      <c r="C6331"/>
      <c r="D6331"/>
      <c r="E6331"/>
      <c r="F6331"/>
      <c r="G6331"/>
      <c r="H6331"/>
      <c r="R6331"/>
      <c r="S6331"/>
      <c r="T6331"/>
      <c r="U6331"/>
      <c r="V6331"/>
      <c r="W6331"/>
      <c r="X6331"/>
      <c r="Y6331"/>
    </row>
    <row r="6332" spans="2:25">
      <c r="B6332"/>
      <c r="C6332"/>
      <c r="D6332"/>
      <c r="E6332"/>
      <c r="F6332"/>
      <c r="G6332"/>
      <c r="H6332"/>
      <c r="R6332"/>
      <c r="S6332"/>
      <c r="T6332"/>
      <c r="U6332"/>
      <c r="V6332"/>
      <c r="W6332"/>
      <c r="X6332"/>
      <c r="Y6332"/>
    </row>
    <row r="6333" spans="2:25">
      <c r="B6333"/>
      <c r="C6333"/>
      <c r="D6333"/>
      <c r="E6333"/>
      <c r="F6333"/>
      <c r="G6333"/>
      <c r="H6333"/>
      <c r="R6333"/>
      <c r="S6333"/>
      <c r="T6333"/>
      <c r="U6333"/>
      <c r="V6333"/>
      <c r="W6333"/>
      <c r="X6333"/>
      <c r="Y6333"/>
    </row>
    <row r="6334" spans="2:25">
      <c r="B6334"/>
      <c r="C6334"/>
      <c r="D6334"/>
      <c r="E6334"/>
      <c r="F6334"/>
      <c r="G6334"/>
      <c r="H6334"/>
      <c r="R6334"/>
      <c r="S6334"/>
      <c r="T6334"/>
      <c r="U6334"/>
      <c r="V6334"/>
      <c r="W6334"/>
      <c r="X6334"/>
      <c r="Y6334"/>
    </row>
    <row r="6335" spans="2:25">
      <c r="B6335"/>
      <c r="C6335"/>
      <c r="D6335"/>
      <c r="E6335"/>
      <c r="F6335"/>
      <c r="G6335"/>
      <c r="H6335"/>
      <c r="R6335"/>
      <c r="S6335"/>
      <c r="T6335"/>
      <c r="U6335"/>
      <c r="V6335"/>
      <c r="W6335"/>
      <c r="X6335"/>
      <c r="Y6335"/>
    </row>
    <row r="6336" spans="2:25">
      <c r="B6336"/>
      <c r="C6336"/>
      <c r="D6336"/>
      <c r="E6336"/>
      <c r="F6336"/>
      <c r="G6336"/>
      <c r="H6336"/>
      <c r="R6336"/>
      <c r="S6336"/>
      <c r="T6336"/>
      <c r="U6336"/>
      <c r="V6336"/>
      <c r="W6336"/>
      <c r="X6336"/>
      <c r="Y6336"/>
    </row>
    <row r="6337" spans="2:25">
      <c r="B6337"/>
      <c r="C6337"/>
      <c r="D6337"/>
      <c r="E6337"/>
      <c r="F6337"/>
      <c r="G6337"/>
      <c r="H6337"/>
      <c r="R6337"/>
      <c r="S6337"/>
      <c r="T6337"/>
      <c r="U6337"/>
      <c r="V6337"/>
      <c r="W6337"/>
      <c r="X6337"/>
      <c r="Y6337"/>
    </row>
    <row r="6338" spans="2:25">
      <c r="B6338"/>
      <c r="C6338"/>
      <c r="D6338"/>
      <c r="E6338"/>
      <c r="F6338"/>
      <c r="G6338"/>
      <c r="H6338"/>
      <c r="R6338"/>
      <c r="S6338"/>
      <c r="T6338"/>
      <c r="U6338"/>
      <c r="V6338"/>
      <c r="W6338"/>
      <c r="X6338"/>
      <c r="Y6338"/>
    </row>
    <row r="6339" spans="2:25">
      <c r="B6339"/>
      <c r="C6339"/>
      <c r="D6339"/>
      <c r="E6339"/>
      <c r="F6339"/>
      <c r="G6339"/>
      <c r="H6339"/>
      <c r="R6339"/>
      <c r="S6339"/>
      <c r="T6339"/>
      <c r="U6339"/>
      <c r="V6339"/>
      <c r="W6339"/>
      <c r="X6339"/>
      <c r="Y6339"/>
    </row>
    <row r="6340" spans="2:25">
      <c r="B6340"/>
      <c r="C6340"/>
      <c r="D6340"/>
      <c r="E6340"/>
      <c r="F6340"/>
      <c r="G6340"/>
      <c r="H6340"/>
      <c r="R6340"/>
      <c r="S6340"/>
      <c r="T6340"/>
      <c r="U6340"/>
      <c r="V6340"/>
      <c r="W6340"/>
      <c r="X6340"/>
      <c r="Y6340"/>
    </row>
    <row r="6341" spans="2:25">
      <c r="B6341"/>
      <c r="C6341"/>
      <c r="D6341"/>
      <c r="E6341"/>
      <c r="F6341"/>
      <c r="G6341"/>
      <c r="H6341"/>
      <c r="R6341"/>
      <c r="S6341"/>
      <c r="T6341"/>
      <c r="U6341"/>
      <c r="V6341"/>
      <c r="W6341"/>
      <c r="X6341"/>
      <c r="Y6341"/>
    </row>
    <row r="6342" spans="2:25">
      <c r="B6342"/>
      <c r="C6342"/>
      <c r="D6342"/>
      <c r="E6342"/>
      <c r="F6342"/>
      <c r="G6342"/>
      <c r="H6342"/>
      <c r="R6342"/>
      <c r="S6342"/>
      <c r="T6342"/>
      <c r="U6342"/>
      <c r="V6342"/>
      <c r="W6342"/>
      <c r="X6342"/>
      <c r="Y6342"/>
    </row>
    <row r="6343" spans="2:25">
      <c r="B6343"/>
      <c r="C6343"/>
      <c r="D6343"/>
      <c r="E6343"/>
      <c r="F6343"/>
      <c r="G6343"/>
      <c r="H6343"/>
      <c r="R6343"/>
      <c r="S6343"/>
      <c r="T6343"/>
      <c r="U6343"/>
      <c r="V6343"/>
      <c r="W6343"/>
      <c r="X6343"/>
      <c r="Y6343"/>
    </row>
    <row r="6344" spans="2:25">
      <c r="B6344"/>
      <c r="C6344"/>
      <c r="D6344"/>
      <c r="E6344"/>
      <c r="F6344"/>
      <c r="G6344"/>
      <c r="H6344"/>
      <c r="R6344"/>
      <c r="S6344"/>
      <c r="T6344"/>
      <c r="U6344"/>
      <c r="V6344"/>
      <c r="W6344"/>
      <c r="X6344"/>
      <c r="Y6344"/>
    </row>
    <row r="6345" spans="2:25">
      <c r="B6345"/>
      <c r="C6345"/>
      <c r="D6345"/>
      <c r="E6345"/>
      <c r="F6345"/>
      <c r="G6345"/>
      <c r="H6345"/>
      <c r="R6345"/>
      <c r="S6345"/>
      <c r="T6345"/>
      <c r="U6345"/>
      <c r="V6345"/>
      <c r="W6345"/>
      <c r="X6345"/>
      <c r="Y6345"/>
    </row>
    <row r="6346" spans="2:25">
      <c r="B6346"/>
      <c r="C6346"/>
      <c r="D6346"/>
      <c r="E6346"/>
      <c r="F6346"/>
      <c r="G6346"/>
      <c r="H6346"/>
      <c r="R6346"/>
      <c r="S6346"/>
      <c r="T6346"/>
      <c r="U6346"/>
      <c r="V6346"/>
      <c r="W6346"/>
      <c r="X6346"/>
      <c r="Y6346"/>
    </row>
    <row r="6347" spans="2:25">
      <c r="B6347"/>
      <c r="C6347"/>
      <c r="D6347"/>
      <c r="E6347"/>
      <c r="F6347"/>
      <c r="G6347"/>
      <c r="H6347"/>
      <c r="R6347"/>
      <c r="S6347"/>
      <c r="T6347"/>
      <c r="U6347"/>
      <c r="V6347"/>
      <c r="W6347"/>
      <c r="X6347"/>
      <c r="Y6347"/>
    </row>
    <row r="6348" spans="2:25">
      <c r="B6348"/>
      <c r="C6348"/>
      <c r="D6348"/>
      <c r="E6348"/>
      <c r="F6348"/>
      <c r="G6348"/>
      <c r="H6348"/>
      <c r="R6348"/>
      <c r="S6348"/>
      <c r="T6348"/>
      <c r="U6348"/>
      <c r="V6348"/>
      <c r="W6348"/>
      <c r="X6348"/>
      <c r="Y6348"/>
    </row>
    <row r="6349" spans="2:25">
      <c r="B6349"/>
      <c r="C6349"/>
      <c r="D6349"/>
      <c r="E6349"/>
      <c r="F6349"/>
      <c r="G6349"/>
      <c r="H6349"/>
      <c r="R6349"/>
      <c r="S6349"/>
      <c r="T6349"/>
      <c r="U6349"/>
      <c r="V6349"/>
      <c r="W6349"/>
      <c r="X6349"/>
      <c r="Y6349"/>
    </row>
    <row r="6350" spans="2:25">
      <c r="B6350"/>
      <c r="C6350"/>
      <c r="D6350"/>
      <c r="E6350"/>
      <c r="F6350"/>
      <c r="G6350"/>
      <c r="H6350"/>
      <c r="R6350"/>
      <c r="S6350"/>
      <c r="T6350"/>
      <c r="U6350"/>
      <c r="V6350"/>
      <c r="W6350"/>
      <c r="X6350"/>
      <c r="Y6350"/>
    </row>
    <row r="6351" spans="2:25">
      <c r="B6351"/>
      <c r="C6351"/>
      <c r="D6351"/>
      <c r="E6351"/>
      <c r="F6351"/>
      <c r="G6351"/>
      <c r="H6351"/>
      <c r="R6351"/>
      <c r="S6351"/>
      <c r="T6351"/>
      <c r="U6351"/>
      <c r="V6351"/>
      <c r="W6351"/>
      <c r="X6351"/>
      <c r="Y6351"/>
    </row>
    <row r="6352" spans="2:25">
      <c r="B6352"/>
      <c r="C6352"/>
      <c r="D6352"/>
      <c r="E6352"/>
      <c r="F6352"/>
      <c r="G6352"/>
      <c r="H6352"/>
      <c r="R6352"/>
      <c r="S6352"/>
      <c r="T6352"/>
      <c r="U6352"/>
      <c r="V6352"/>
      <c r="W6352"/>
      <c r="X6352"/>
      <c r="Y6352"/>
    </row>
    <row r="6353" spans="2:25">
      <c r="B6353"/>
      <c r="C6353"/>
      <c r="D6353"/>
      <c r="E6353"/>
      <c r="F6353"/>
      <c r="G6353"/>
      <c r="H6353"/>
      <c r="R6353"/>
      <c r="S6353"/>
      <c r="T6353"/>
      <c r="U6353"/>
      <c r="V6353"/>
      <c r="W6353"/>
      <c r="X6353"/>
      <c r="Y6353"/>
    </row>
    <row r="6354" spans="2:25">
      <c r="B6354"/>
      <c r="C6354"/>
      <c r="D6354"/>
      <c r="E6354"/>
      <c r="F6354"/>
      <c r="G6354"/>
      <c r="H6354"/>
      <c r="R6354"/>
      <c r="S6354"/>
      <c r="T6354"/>
      <c r="U6354"/>
      <c r="V6354"/>
      <c r="W6354"/>
      <c r="X6354"/>
      <c r="Y6354"/>
    </row>
    <row r="6355" spans="2:25">
      <c r="B6355"/>
      <c r="C6355"/>
      <c r="D6355"/>
      <c r="E6355"/>
      <c r="F6355"/>
      <c r="G6355"/>
      <c r="H6355"/>
      <c r="R6355"/>
      <c r="S6355"/>
      <c r="T6355"/>
      <c r="U6355"/>
      <c r="V6355"/>
      <c r="W6355"/>
      <c r="X6355"/>
      <c r="Y6355"/>
    </row>
    <row r="6356" spans="2:25">
      <c r="B6356"/>
      <c r="C6356"/>
      <c r="D6356"/>
      <c r="E6356"/>
      <c r="F6356"/>
      <c r="G6356"/>
      <c r="H6356"/>
      <c r="R6356"/>
      <c r="S6356"/>
      <c r="T6356"/>
      <c r="U6356"/>
      <c r="V6356"/>
      <c r="W6356"/>
      <c r="X6356"/>
      <c r="Y6356"/>
    </row>
    <row r="6357" spans="2:25">
      <c r="B6357"/>
      <c r="C6357"/>
      <c r="D6357"/>
      <c r="E6357"/>
      <c r="F6357"/>
      <c r="G6357"/>
      <c r="H6357"/>
      <c r="R6357"/>
      <c r="S6357"/>
      <c r="T6357"/>
      <c r="U6357"/>
      <c r="V6357"/>
      <c r="W6357"/>
      <c r="X6357"/>
      <c r="Y6357"/>
    </row>
    <row r="6358" spans="2:25">
      <c r="B6358"/>
      <c r="C6358"/>
      <c r="D6358"/>
      <c r="E6358"/>
      <c r="F6358"/>
      <c r="G6358"/>
      <c r="H6358"/>
      <c r="R6358"/>
      <c r="S6358"/>
      <c r="T6358"/>
      <c r="U6358"/>
      <c r="V6358"/>
      <c r="W6358"/>
      <c r="X6358"/>
      <c r="Y6358"/>
    </row>
    <row r="6359" spans="2:25">
      <c r="B6359"/>
      <c r="C6359"/>
      <c r="D6359"/>
      <c r="E6359"/>
      <c r="F6359"/>
      <c r="G6359"/>
      <c r="H6359"/>
      <c r="R6359"/>
      <c r="S6359"/>
      <c r="T6359"/>
      <c r="U6359"/>
      <c r="V6359"/>
      <c r="W6359"/>
      <c r="X6359"/>
      <c r="Y6359"/>
    </row>
    <row r="6360" spans="2:25">
      <c r="B6360"/>
      <c r="C6360"/>
      <c r="D6360"/>
      <c r="E6360"/>
      <c r="F6360"/>
      <c r="G6360"/>
      <c r="H6360"/>
      <c r="R6360"/>
      <c r="S6360"/>
      <c r="T6360"/>
      <c r="U6360"/>
      <c r="V6360"/>
      <c r="W6360"/>
      <c r="X6360"/>
      <c r="Y6360"/>
    </row>
    <row r="6361" spans="2:25">
      <c r="B6361"/>
      <c r="C6361"/>
      <c r="D6361"/>
      <c r="E6361"/>
      <c r="F6361"/>
      <c r="G6361"/>
      <c r="H6361"/>
      <c r="R6361"/>
      <c r="S6361"/>
      <c r="T6361"/>
      <c r="U6361"/>
      <c r="V6361"/>
      <c r="W6361"/>
      <c r="X6361"/>
      <c r="Y6361"/>
    </row>
    <row r="6362" spans="2:25">
      <c r="B6362"/>
      <c r="C6362"/>
      <c r="D6362"/>
      <c r="E6362"/>
      <c r="F6362"/>
      <c r="G6362"/>
      <c r="H6362"/>
      <c r="R6362"/>
      <c r="S6362"/>
      <c r="T6362"/>
      <c r="U6362"/>
      <c r="V6362"/>
      <c r="W6362"/>
      <c r="X6362"/>
      <c r="Y6362"/>
    </row>
    <row r="6363" spans="2:25">
      <c r="B6363"/>
      <c r="C6363"/>
      <c r="D6363"/>
      <c r="E6363"/>
      <c r="F6363"/>
      <c r="G6363"/>
      <c r="H6363"/>
      <c r="R6363"/>
      <c r="S6363"/>
      <c r="T6363"/>
      <c r="U6363"/>
      <c r="V6363"/>
      <c r="W6363"/>
      <c r="X6363"/>
      <c r="Y6363"/>
    </row>
    <row r="6364" spans="2:25">
      <c r="B6364"/>
      <c r="C6364"/>
      <c r="D6364"/>
      <c r="E6364"/>
      <c r="F6364"/>
      <c r="G6364"/>
      <c r="H6364"/>
      <c r="R6364"/>
      <c r="S6364"/>
      <c r="T6364"/>
      <c r="U6364"/>
      <c r="V6364"/>
      <c r="W6364"/>
      <c r="X6364"/>
      <c r="Y6364"/>
    </row>
    <row r="6365" spans="2:25">
      <c r="B6365"/>
      <c r="C6365"/>
      <c r="D6365"/>
      <c r="E6365"/>
      <c r="F6365"/>
      <c r="G6365"/>
      <c r="H6365"/>
      <c r="R6365"/>
      <c r="S6365"/>
      <c r="T6365"/>
      <c r="U6365"/>
      <c r="V6365"/>
      <c r="W6365"/>
      <c r="X6365"/>
      <c r="Y6365"/>
    </row>
    <row r="6366" spans="2:25">
      <c r="B6366"/>
      <c r="C6366"/>
      <c r="D6366"/>
      <c r="E6366"/>
      <c r="F6366"/>
      <c r="G6366"/>
      <c r="H6366"/>
      <c r="R6366"/>
      <c r="S6366"/>
      <c r="T6366"/>
      <c r="U6366"/>
      <c r="V6366"/>
      <c r="W6366"/>
      <c r="X6366"/>
      <c r="Y6366"/>
    </row>
    <row r="6367" spans="2:25">
      <c r="B6367"/>
      <c r="C6367"/>
      <c r="D6367"/>
      <c r="E6367"/>
      <c r="F6367"/>
      <c r="G6367"/>
      <c r="H6367"/>
      <c r="R6367"/>
      <c r="S6367"/>
      <c r="T6367"/>
      <c r="U6367"/>
      <c r="V6367"/>
      <c r="W6367"/>
      <c r="X6367"/>
      <c r="Y6367"/>
    </row>
    <row r="6368" spans="2:25">
      <c r="B6368"/>
      <c r="C6368"/>
      <c r="D6368"/>
      <c r="E6368"/>
      <c r="F6368"/>
      <c r="G6368"/>
      <c r="H6368"/>
      <c r="R6368"/>
      <c r="S6368"/>
      <c r="T6368"/>
      <c r="U6368"/>
      <c r="V6368"/>
      <c r="W6368"/>
      <c r="X6368"/>
      <c r="Y6368"/>
    </row>
    <row r="6369" spans="2:25">
      <c r="B6369"/>
      <c r="C6369"/>
      <c r="D6369"/>
      <c r="E6369"/>
      <c r="F6369"/>
      <c r="G6369"/>
      <c r="H6369"/>
      <c r="R6369"/>
      <c r="S6369"/>
      <c r="T6369"/>
      <c r="U6369"/>
      <c r="V6369"/>
      <c r="W6369"/>
      <c r="X6369"/>
      <c r="Y6369"/>
    </row>
    <row r="6370" spans="2:25">
      <c r="B6370"/>
      <c r="C6370"/>
      <c r="D6370"/>
      <c r="E6370"/>
      <c r="F6370"/>
      <c r="G6370"/>
      <c r="H6370"/>
      <c r="R6370"/>
      <c r="S6370"/>
      <c r="T6370"/>
      <c r="U6370"/>
      <c r="V6370"/>
      <c r="W6370"/>
      <c r="X6370"/>
      <c r="Y6370"/>
    </row>
    <row r="6371" spans="2:25">
      <c r="B6371"/>
      <c r="C6371"/>
      <c r="D6371"/>
      <c r="E6371"/>
      <c r="F6371"/>
      <c r="G6371"/>
      <c r="H6371"/>
      <c r="R6371"/>
      <c r="S6371"/>
      <c r="T6371"/>
      <c r="U6371"/>
      <c r="V6371"/>
      <c r="W6371"/>
      <c r="X6371"/>
      <c r="Y6371"/>
    </row>
    <row r="6372" spans="2:25">
      <c r="B6372"/>
      <c r="C6372"/>
      <c r="D6372"/>
      <c r="E6372"/>
      <c r="F6372"/>
      <c r="G6372"/>
      <c r="H6372"/>
      <c r="R6372"/>
      <c r="S6372"/>
      <c r="T6372"/>
      <c r="U6372"/>
      <c r="V6372"/>
      <c r="W6372"/>
      <c r="X6372"/>
      <c r="Y6372"/>
    </row>
    <row r="6373" spans="2:25">
      <c r="B6373"/>
      <c r="C6373"/>
      <c r="D6373"/>
      <c r="E6373"/>
      <c r="F6373"/>
      <c r="G6373"/>
      <c r="H6373"/>
      <c r="R6373"/>
      <c r="S6373"/>
      <c r="T6373"/>
      <c r="U6373"/>
      <c r="V6373"/>
      <c r="W6373"/>
      <c r="X6373"/>
      <c r="Y6373"/>
    </row>
    <row r="6374" spans="2:25">
      <c r="B6374"/>
      <c r="C6374"/>
      <c r="D6374"/>
      <c r="E6374"/>
      <c r="F6374"/>
      <c r="G6374"/>
      <c r="H6374"/>
      <c r="R6374"/>
      <c r="S6374"/>
      <c r="T6374"/>
      <c r="U6374"/>
      <c r="V6374"/>
      <c r="W6374"/>
      <c r="X6374"/>
      <c r="Y6374"/>
    </row>
    <row r="6375" spans="2:25">
      <c r="B6375"/>
      <c r="C6375"/>
      <c r="D6375"/>
      <c r="E6375"/>
      <c r="F6375"/>
      <c r="G6375"/>
      <c r="H6375"/>
      <c r="R6375"/>
      <c r="S6375"/>
      <c r="T6375"/>
      <c r="U6375"/>
      <c r="V6375"/>
      <c r="W6375"/>
      <c r="X6375"/>
      <c r="Y6375"/>
    </row>
    <row r="6376" spans="2:25">
      <c r="B6376"/>
      <c r="C6376"/>
      <c r="D6376"/>
      <c r="E6376"/>
      <c r="F6376"/>
      <c r="G6376"/>
      <c r="H6376"/>
      <c r="R6376"/>
      <c r="S6376"/>
      <c r="T6376"/>
      <c r="U6376"/>
      <c r="V6376"/>
      <c r="W6376"/>
      <c r="X6376"/>
      <c r="Y6376"/>
    </row>
    <row r="6377" spans="2:25">
      <c r="B6377"/>
      <c r="C6377"/>
      <c r="D6377"/>
      <c r="E6377"/>
      <c r="F6377"/>
      <c r="G6377"/>
      <c r="H6377"/>
      <c r="R6377"/>
      <c r="S6377"/>
      <c r="T6377"/>
      <c r="U6377"/>
      <c r="V6377"/>
      <c r="W6377"/>
      <c r="X6377"/>
      <c r="Y6377"/>
    </row>
    <row r="6378" spans="2:25">
      <c r="B6378"/>
      <c r="C6378"/>
      <c r="D6378"/>
      <c r="E6378"/>
      <c r="F6378"/>
      <c r="G6378"/>
      <c r="H6378"/>
      <c r="R6378"/>
      <c r="S6378"/>
      <c r="T6378"/>
      <c r="U6378"/>
      <c r="V6378"/>
      <c r="W6378"/>
      <c r="X6378"/>
      <c r="Y6378"/>
    </row>
    <row r="6379" spans="2:25">
      <c r="B6379"/>
      <c r="C6379"/>
      <c r="D6379"/>
      <c r="E6379"/>
      <c r="F6379"/>
      <c r="G6379"/>
      <c r="H6379"/>
      <c r="R6379"/>
      <c r="S6379"/>
      <c r="T6379"/>
      <c r="U6379"/>
      <c r="V6379"/>
      <c r="W6379"/>
      <c r="X6379"/>
      <c r="Y6379"/>
    </row>
    <row r="6380" spans="2:25">
      <c r="B6380"/>
      <c r="C6380"/>
      <c r="D6380"/>
      <c r="E6380"/>
      <c r="F6380"/>
      <c r="G6380"/>
      <c r="H6380"/>
      <c r="R6380"/>
      <c r="S6380"/>
      <c r="T6380"/>
      <c r="U6380"/>
      <c r="V6380"/>
      <c r="W6380"/>
      <c r="X6380"/>
      <c r="Y6380"/>
    </row>
    <row r="6381" spans="2:25">
      <c r="B6381"/>
      <c r="C6381"/>
      <c r="D6381"/>
      <c r="E6381"/>
      <c r="F6381"/>
      <c r="G6381"/>
      <c r="H6381"/>
      <c r="R6381"/>
      <c r="S6381"/>
      <c r="T6381"/>
      <c r="U6381"/>
      <c r="V6381"/>
      <c r="W6381"/>
      <c r="X6381"/>
      <c r="Y6381"/>
    </row>
    <row r="6382" spans="2:25">
      <c r="B6382"/>
      <c r="C6382"/>
      <c r="D6382"/>
      <c r="E6382"/>
      <c r="F6382"/>
      <c r="G6382"/>
      <c r="H6382"/>
      <c r="R6382"/>
      <c r="S6382"/>
      <c r="T6382"/>
      <c r="U6382"/>
      <c r="V6382"/>
      <c r="W6382"/>
      <c r="X6382"/>
      <c r="Y6382"/>
    </row>
    <row r="6383" spans="2:25">
      <c r="B6383"/>
      <c r="C6383"/>
      <c r="D6383"/>
      <c r="E6383"/>
      <c r="F6383"/>
      <c r="G6383"/>
      <c r="H6383"/>
      <c r="R6383"/>
      <c r="S6383"/>
      <c r="T6383"/>
      <c r="U6383"/>
      <c r="V6383"/>
      <c r="W6383"/>
      <c r="X6383"/>
      <c r="Y6383"/>
    </row>
    <row r="6384" spans="2:25">
      <c r="B6384"/>
      <c r="C6384"/>
      <c r="D6384"/>
      <c r="E6384"/>
      <c r="F6384"/>
      <c r="G6384"/>
      <c r="H6384"/>
      <c r="R6384"/>
      <c r="S6384"/>
      <c r="T6384"/>
      <c r="U6384"/>
      <c r="V6384"/>
      <c r="W6384"/>
      <c r="X6384"/>
      <c r="Y6384"/>
    </row>
    <row r="6385" spans="2:25">
      <c r="B6385"/>
      <c r="C6385"/>
      <c r="D6385"/>
      <c r="E6385"/>
      <c r="F6385"/>
      <c r="G6385"/>
      <c r="H6385"/>
      <c r="R6385"/>
      <c r="S6385"/>
      <c r="T6385"/>
      <c r="U6385"/>
      <c r="V6385"/>
      <c r="W6385"/>
      <c r="X6385"/>
      <c r="Y6385"/>
    </row>
    <row r="6386" spans="2:25">
      <c r="B6386"/>
      <c r="C6386"/>
      <c r="D6386"/>
      <c r="E6386"/>
      <c r="F6386"/>
      <c r="G6386"/>
      <c r="H6386"/>
      <c r="R6386"/>
      <c r="S6386"/>
      <c r="T6386"/>
      <c r="U6386"/>
      <c r="V6386"/>
      <c r="W6386"/>
      <c r="X6386"/>
      <c r="Y6386"/>
    </row>
    <row r="6387" spans="2:25">
      <c r="B6387"/>
      <c r="C6387"/>
      <c r="D6387"/>
      <c r="E6387"/>
      <c r="F6387"/>
      <c r="G6387"/>
      <c r="H6387"/>
      <c r="R6387"/>
      <c r="S6387"/>
      <c r="T6387"/>
      <c r="U6387"/>
      <c r="V6387"/>
      <c r="W6387"/>
      <c r="X6387"/>
      <c r="Y6387"/>
    </row>
    <row r="6388" spans="2:25">
      <c r="B6388"/>
      <c r="C6388"/>
      <c r="D6388"/>
      <c r="E6388"/>
      <c r="F6388"/>
      <c r="G6388"/>
      <c r="H6388"/>
      <c r="R6388"/>
      <c r="S6388"/>
      <c r="T6388"/>
      <c r="U6388"/>
      <c r="V6388"/>
      <c r="W6388"/>
      <c r="X6388"/>
      <c r="Y6388"/>
    </row>
    <row r="6389" spans="2:25">
      <c r="B6389"/>
      <c r="C6389"/>
      <c r="D6389"/>
      <c r="E6389"/>
      <c r="F6389"/>
      <c r="G6389"/>
      <c r="H6389"/>
      <c r="R6389"/>
      <c r="S6389"/>
      <c r="T6389"/>
      <c r="U6389"/>
      <c r="V6389"/>
      <c r="W6389"/>
      <c r="X6389"/>
      <c r="Y6389"/>
    </row>
    <row r="6390" spans="2:25">
      <c r="B6390"/>
      <c r="C6390"/>
      <c r="D6390"/>
      <c r="E6390"/>
      <c r="F6390"/>
      <c r="G6390"/>
      <c r="H6390"/>
      <c r="R6390"/>
      <c r="S6390"/>
      <c r="T6390"/>
      <c r="U6390"/>
      <c r="V6390"/>
      <c r="W6390"/>
      <c r="X6390"/>
      <c r="Y6390"/>
    </row>
    <row r="6391" spans="2:25">
      <c r="B6391"/>
      <c r="C6391"/>
      <c r="D6391"/>
      <c r="E6391"/>
      <c r="F6391"/>
      <c r="G6391"/>
      <c r="H6391"/>
      <c r="R6391"/>
      <c r="S6391"/>
      <c r="T6391"/>
      <c r="U6391"/>
      <c r="V6391"/>
      <c r="W6391"/>
      <c r="X6391"/>
      <c r="Y6391"/>
    </row>
    <row r="6392" spans="2:25">
      <c r="B6392"/>
      <c r="C6392"/>
      <c r="D6392"/>
      <c r="E6392"/>
      <c r="F6392"/>
      <c r="G6392"/>
      <c r="H6392"/>
      <c r="R6392"/>
      <c r="S6392"/>
      <c r="T6392"/>
      <c r="U6392"/>
      <c r="V6392"/>
      <c r="W6392"/>
      <c r="X6392"/>
      <c r="Y6392"/>
    </row>
    <row r="6393" spans="2:25">
      <c r="B6393"/>
      <c r="C6393"/>
      <c r="D6393"/>
      <c r="E6393"/>
      <c r="F6393"/>
      <c r="G6393"/>
      <c r="H6393"/>
      <c r="R6393"/>
      <c r="S6393"/>
      <c r="T6393"/>
      <c r="U6393"/>
      <c r="V6393"/>
      <c r="W6393"/>
      <c r="X6393"/>
      <c r="Y6393"/>
    </row>
    <row r="6394" spans="2:25">
      <c r="B6394"/>
      <c r="C6394"/>
      <c r="D6394"/>
      <c r="E6394"/>
      <c r="F6394"/>
      <c r="G6394"/>
      <c r="H6394"/>
      <c r="R6394"/>
      <c r="S6394"/>
      <c r="T6394"/>
      <c r="U6394"/>
      <c r="V6394"/>
      <c r="W6394"/>
      <c r="X6394"/>
      <c r="Y6394"/>
    </row>
    <row r="6395" spans="2:25">
      <c r="B6395"/>
      <c r="C6395"/>
      <c r="D6395"/>
      <c r="E6395"/>
      <c r="F6395"/>
      <c r="G6395"/>
      <c r="H6395"/>
      <c r="R6395"/>
      <c r="S6395"/>
      <c r="T6395"/>
      <c r="U6395"/>
      <c r="V6395"/>
      <c r="W6395"/>
      <c r="X6395"/>
      <c r="Y6395"/>
    </row>
    <row r="6396" spans="2:25">
      <c r="B6396"/>
      <c r="C6396"/>
      <c r="D6396"/>
      <c r="E6396"/>
      <c r="F6396"/>
      <c r="G6396"/>
      <c r="H6396"/>
      <c r="R6396"/>
      <c r="S6396"/>
      <c r="T6396"/>
      <c r="U6396"/>
      <c r="V6396"/>
      <c r="W6396"/>
      <c r="X6396"/>
      <c r="Y6396"/>
    </row>
    <row r="6397" spans="2:25">
      <c r="B6397"/>
      <c r="C6397"/>
      <c r="D6397"/>
      <c r="E6397"/>
      <c r="F6397"/>
      <c r="G6397"/>
      <c r="H6397"/>
      <c r="R6397"/>
      <c r="S6397"/>
      <c r="T6397"/>
      <c r="U6397"/>
      <c r="V6397"/>
      <c r="W6397"/>
      <c r="X6397"/>
      <c r="Y6397"/>
    </row>
    <row r="6398" spans="2:25">
      <c r="B6398"/>
      <c r="C6398"/>
      <c r="D6398"/>
      <c r="E6398"/>
      <c r="F6398"/>
      <c r="G6398"/>
      <c r="H6398"/>
      <c r="R6398"/>
      <c r="S6398"/>
      <c r="T6398"/>
      <c r="U6398"/>
      <c r="V6398"/>
      <c r="W6398"/>
      <c r="X6398"/>
      <c r="Y6398"/>
    </row>
    <row r="6399" spans="2:25">
      <c r="B6399"/>
      <c r="C6399"/>
      <c r="D6399"/>
      <c r="E6399"/>
      <c r="F6399"/>
      <c r="G6399"/>
      <c r="H6399"/>
      <c r="R6399"/>
      <c r="S6399"/>
      <c r="T6399"/>
      <c r="U6399"/>
      <c r="V6399"/>
      <c r="W6399"/>
      <c r="X6399"/>
      <c r="Y6399"/>
    </row>
    <row r="6400" spans="2:25">
      <c r="B6400"/>
      <c r="C6400"/>
      <c r="D6400"/>
      <c r="E6400"/>
      <c r="F6400"/>
      <c r="G6400"/>
      <c r="H6400"/>
      <c r="R6400"/>
      <c r="S6400"/>
      <c r="T6400"/>
      <c r="U6400"/>
      <c r="V6400"/>
      <c r="W6400"/>
      <c r="X6400"/>
      <c r="Y6400"/>
    </row>
    <row r="6401" spans="2:25">
      <c r="B6401"/>
      <c r="C6401"/>
      <c r="D6401"/>
      <c r="E6401"/>
      <c r="F6401"/>
      <c r="G6401"/>
      <c r="H6401"/>
      <c r="R6401"/>
      <c r="S6401"/>
      <c r="T6401"/>
      <c r="U6401"/>
      <c r="V6401"/>
      <c r="W6401"/>
      <c r="X6401"/>
      <c r="Y6401"/>
    </row>
    <row r="6402" spans="2:25">
      <c r="B6402"/>
      <c r="C6402"/>
      <c r="D6402"/>
      <c r="E6402"/>
      <c r="F6402"/>
      <c r="G6402"/>
      <c r="H6402"/>
      <c r="R6402"/>
      <c r="S6402"/>
      <c r="T6402"/>
      <c r="U6402"/>
      <c r="V6402"/>
      <c r="W6402"/>
      <c r="X6402"/>
      <c r="Y6402"/>
    </row>
    <row r="6403" spans="2:25">
      <c r="B6403"/>
      <c r="C6403"/>
      <c r="D6403"/>
      <c r="E6403"/>
      <c r="F6403"/>
      <c r="G6403"/>
      <c r="H6403"/>
      <c r="R6403"/>
      <c r="S6403"/>
      <c r="T6403"/>
      <c r="U6403"/>
      <c r="V6403"/>
      <c r="W6403"/>
      <c r="X6403"/>
      <c r="Y6403"/>
    </row>
    <row r="6404" spans="2:25">
      <c r="B6404"/>
      <c r="C6404"/>
      <c r="D6404"/>
      <c r="E6404"/>
      <c r="F6404"/>
      <c r="G6404"/>
      <c r="H6404"/>
      <c r="R6404"/>
      <c r="S6404"/>
      <c r="T6404"/>
      <c r="U6404"/>
      <c r="V6404"/>
      <c r="W6404"/>
      <c r="X6404"/>
      <c r="Y6404"/>
    </row>
    <row r="6405" spans="2:25">
      <c r="B6405"/>
      <c r="C6405"/>
      <c r="D6405"/>
      <c r="E6405"/>
      <c r="F6405"/>
      <c r="G6405"/>
      <c r="H6405"/>
      <c r="R6405"/>
      <c r="S6405"/>
      <c r="T6405"/>
      <c r="U6405"/>
      <c r="V6405"/>
      <c r="W6405"/>
      <c r="X6405"/>
      <c r="Y6405"/>
    </row>
    <row r="6406" spans="2:25">
      <c r="B6406"/>
      <c r="C6406"/>
      <c r="D6406"/>
      <c r="E6406"/>
      <c r="F6406"/>
      <c r="G6406"/>
      <c r="H6406"/>
      <c r="R6406"/>
      <c r="S6406"/>
      <c r="T6406"/>
      <c r="U6406"/>
      <c r="V6406"/>
      <c r="W6406"/>
      <c r="X6406"/>
      <c r="Y6406"/>
    </row>
    <row r="6407" spans="2:25">
      <c r="B6407"/>
      <c r="C6407"/>
      <c r="D6407"/>
      <c r="E6407"/>
      <c r="F6407"/>
      <c r="G6407"/>
      <c r="H6407"/>
      <c r="R6407"/>
      <c r="S6407"/>
      <c r="T6407"/>
      <c r="U6407"/>
      <c r="V6407"/>
      <c r="W6407"/>
      <c r="X6407"/>
      <c r="Y6407"/>
    </row>
    <row r="6408" spans="2:25">
      <c r="B6408"/>
      <c r="C6408"/>
      <c r="D6408"/>
      <c r="E6408"/>
      <c r="F6408"/>
      <c r="G6408"/>
      <c r="H6408"/>
      <c r="R6408"/>
      <c r="S6408"/>
      <c r="T6408"/>
      <c r="U6408"/>
      <c r="V6408"/>
      <c r="W6408"/>
      <c r="X6408"/>
      <c r="Y6408"/>
    </row>
    <row r="6409" spans="2:25">
      <c r="B6409"/>
      <c r="C6409"/>
      <c r="D6409"/>
      <c r="E6409"/>
      <c r="F6409"/>
      <c r="G6409"/>
      <c r="H6409"/>
      <c r="R6409"/>
      <c r="S6409"/>
      <c r="T6409"/>
      <c r="U6409"/>
      <c r="V6409"/>
      <c r="W6409"/>
      <c r="X6409"/>
      <c r="Y6409"/>
    </row>
    <row r="6410" spans="2:25">
      <c r="B6410"/>
      <c r="C6410"/>
      <c r="D6410"/>
      <c r="E6410"/>
      <c r="F6410"/>
      <c r="G6410"/>
      <c r="H6410"/>
      <c r="R6410"/>
      <c r="S6410"/>
      <c r="T6410"/>
      <c r="U6410"/>
      <c r="V6410"/>
      <c r="W6410"/>
      <c r="X6410"/>
      <c r="Y6410"/>
    </row>
    <row r="6411" spans="2:25">
      <c r="B6411"/>
      <c r="C6411"/>
      <c r="D6411"/>
      <c r="E6411"/>
      <c r="F6411"/>
      <c r="G6411"/>
      <c r="H6411"/>
      <c r="R6411"/>
      <c r="S6411"/>
      <c r="T6411"/>
      <c r="U6411"/>
      <c r="V6411"/>
      <c r="W6411"/>
      <c r="X6411"/>
      <c r="Y6411"/>
    </row>
    <row r="6412" spans="2:25">
      <c r="B6412"/>
      <c r="C6412"/>
      <c r="D6412"/>
      <c r="E6412"/>
      <c r="F6412"/>
      <c r="G6412"/>
      <c r="H6412"/>
      <c r="R6412"/>
      <c r="S6412"/>
      <c r="T6412"/>
      <c r="U6412"/>
      <c r="V6412"/>
      <c r="W6412"/>
      <c r="X6412"/>
      <c r="Y6412"/>
    </row>
    <row r="6413" spans="2:25">
      <c r="B6413"/>
      <c r="C6413"/>
      <c r="D6413"/>
      <c r="E6413"/>
      <c r="F6413"/>
      <c r="G6413"/>
      <c r="H6413"/>
      <c r="R6413"/>
      <c r="S6413"/>
      <c r="T6413"/>
      <c r="U6413"/>
      <c r="V6413"/>
      <c r="W6413"/>
      <c r="X6413"/>
      <c r="Y6413"/>
    </row>
    <row r="6414" spans="2:25">
      <c r="B6414"/>
      <c r="C6414"/>
      <c r="D6414"/>
      <c r="E6414"/>
      <c r="F6414"/>
      <c r="G6414"/>
      <c r="H6414"/>
      <c r="R6414"/>
      <c r="S6414"/>
      <c r="T6414"/>
      <c r="U6414"/>
      <c r="V6414"/>
      <c r="W6414"/>
      <c r="X6414"/>
      <c r="Y6414"/>
    </row>
    <row r="6415" spans="2:25">
      <c r="B6415"/>
      <c r="C6415"/>
      <c r="D6415"/>
      <c r="E6415"/>
      <c r="F6415"/>
      <c r="G6415"/>
      <c r="H6415"/>
      <c r="R6415"/>
      <c r="S6415"/>
      <c r="T6415"/>
      <c r="U6415"/>
      <c r="V6415"/>
      <c r="W6415"/>
      <c r="X6415"/>
      <c r="Y6415"/>
    </row>
    <row r="6416" spans="2:25">
      <c r="B6416"/>
      <c r="C6416"/>
      <c r="D6416"/>
      <c r="E6416"/>
      <c r="F6416"/>
      <c r="G6416"/>
      <c r="H6416"/>
      <c r="R6416"/>
      <c r="S6416"/>
      <c r="T6416"/>
      <c r="U6416"/>
      <c r="V6416"/>
      <c r="W6416"/>
      <c r="X6416"/>
      <c r="Y6416"/>
    </row>
    <row r="6417" spans="2:25">
      <c r="B6417"/>
      <c r="C6417"/>
      <c r="D6417"/>
      <c r="E6417"/>
      <c r="F6417"/>
      <c r="G6417"/>
      <c r="H6417"/>
      <c r="R6417"/>
      <c r="S6417"/>
      <c r="T6417"/>
      <c r="U6417"/>
      <c r="V6417"/>
      <c r="W6417"/>
      <c r="X6417"/>
      <c r="Y6417"/>
    </row>
    <row r="6418" spans="2:25">
      <c r="B6418"/>
      <c r="C6418"/>
      <c r="D6418"/>
      <c r="E6418"/>
      <c r="F6418"/>
      <c r="G6418"/>
      <c r="H6418"/>
      <c r="R6418"/>
      <c r="S6418"/>
      <c r="T6418"/>
      <c r="U6418"/>
      <c r="V6418"/>
      <c r="W6418"/>
      <c r="X6418"/>
      <c r="Y6418"/>
    </row>
    <row r="6419" spans="2:25">
      <c r="B6419"/>
      <c r="C6419"/>
      <c r="D6419"/>
      <c r="E6419"/>
      <c r="F6419"/>
      <c r="G6419"/>
      <c r="H6419"/>
      <c r="R6419"/>
      <c r="S6419"/>
      <c r="T6419"/>
      <c r="U6419"/>
      <c r="V6419"/>
      <c r="W6419"/>
      <c r="X6419"/>
      <c r="Y6419"/>
    </row>
    <row r="6420" spans="2:25">
      <c r="B6420"/>
      <c r="C6420"/>
      <c r="D6420"/>
      <c r="E6420"/>
      <c r="F6420"/>
      <c r="G6420"/>
      <c r="H6420"/>
      <c r="R6420"/>
      <c r="S6420"/>
      <c r="T6420"/>
      <c r="U6420"/>
      <c r="V6420"/>
      <c r="W6420"/>
      <c r="X6420"/>
      <c r="Y6420"/>
    </row>
    <row r="6421" spans="2:25">
      <c r="B6421"/>
      <c r="C6421"/>
      <c r="D6421"/>
      <c r="E6421"/>
      <c r="F6421"/>
      <c r="G6421"/>
      <c r="H6421"/>
      <c r="R6421"/>
      <c r="S6421"/>
      <c r="T6421"/>
      <c r="U6421"/>
      <c r="V6421"/>
      <c r="W6421"/>
      <c r="X6421"/>
      <c r="Y6421"/>
    </row>
    <row r="6422" spans="2:25">
      <c r="B6422"/>
      <c r="C6422"/>
      <c r="D6422"/>
      <c r="E6422"/>
      <c r="F6422"/>
      <c r="G6422"/>
      <c r="H6422"/>
      <c r="R6422"/>
      <c r="S6422"/>
      <c r="T6422"/>
      <c r="U6422"/>
      <c r="V6422"/>
      <c r="W6422"/>
      <c r="X6422"/>
      <c r="Y6422"/>
    </row>
    <row r="6423" spans="2:25">
      <c r="B6423"/>
      <c r="C6423"/>
      <c r="D6423"/>
      <c r="E6423"/>
      <c r="F6423"/>
      <c r="G6423"/>
      <c r="H6423"/>
      <c r="R6423"/>
      <c r="S6423"/>
      <c r="T6423"/>
      <c r="U6423"/>
      <c r="V6423"/>
      <c r="W6423"/>
      <c r="X6423"/>
      <c r="Y6423"/>
    </row>
    <row r="6424" spans="2:25">
      <c r="B6424"/>
      <c r="C6424"/>
      <c r="D6424"/>
      <c r="E6424"/>
      <c r="F6424"/>
      <c r="G6424"/>
      <c r="H6424"/>
      <c r="R6424"/>
      <c r="S6424"/>
      <c r="T6424"/>
      <c r="U6424"/>
      <c r="V6424"/>
      <c r="W6424"/>
      <c r="X6424"/>
      <c r="Y6424"/>
    </row>
    <row r="6425" spans="2:25">
      <c r="B6425"/>
      <c r="C6425"/>
      <c r="D6425"/>
      <c r="E6425"/>
      <c r="F6425"/>
      <c r="G6425"/>
      <c r="H6425"/>
      <c r="R6425"/>
      <c r="S6425"/>
      <c r="T6425"/>
      <c r="U6425"/>
      <c r="V6425"/>
      <c r="W6425"/>
      <c r="X6425"/>
      <c r="Y6425"/>
    </row>
    <row r="6426" spans="2:25">
      <c r="B6426"/>
      <c r="C6426"/>
      <c r="D6426"/>
      <c r="E6426"/>
      <c r="F6426"/>
      <c r="G6426"/>
      <c r="H6426"/>
      <c r="R6426"/>
      <c r="S6426"/>
      <c r="T6426"/>
      <c r="U6426"/>
      <c r="V6426"/>
      <c r="W6426"/>
      <c r="X6426"/>
      <c r="Y6426"/>
    </row>
    <row r="6427" spans="2:25">
      <c r="B6427"/>
      <c r="C6427"/>
      <c r="D6427"/>
      <c r="E6427"/>
      <c r="F6427"/>
      <c r="G6427"/>
      <c r="H6427"/>
      <c r="R6427"/>
      <c r="S6427"/>
      <c r="T6427"/>
      <c r="U6427"/>
      <c r="V6427"/>
      <c r="W6427"/>
      <c r="X6427"/>
      <c r="Y6427"/>
    </row>
    <row r="6428" spans="2:25">
      <c r="B6428"/>
      <c r="C6428"/>
      <c r="D6428"/>
      <c r="E6428"/>
      <c r="F6428"/>
      <c r="G6428"/>
      <c r="H6428"/>
      <c r="R6428"/>
      <c r="S6428"/>
      <c r="T6428"/>
      <c r="U6428"/>
      <c r="V6428"/>
      <c r="W6428"/>
      <c r="X6428"/>
      <c r="Y6428"/>
    </row>
    <row r="6429" spans="2:25">
      <c r="B6429"/>
      <c r="C6429"/>
      <c r="D6429"/>
      <c r="E6429"/>
      <c r="F6429"/>
      <c r="G6429"/>
      <c r="H6429"/>
      <c r="R6429"/>
      <c r="S6429"/>
      <c r="T6429"/>
      <c r="U6429"/>
      <c r="V6429"/>
      <c r="W6429"/>
      <c r="X6429"/>
      <c r="Y6429"/>
    </row>
    <row r="6430" spans="2:25">
      <c r="B6430"/>
      <c r="C6430"/>
      <c r="D6430"/>
      <c r="E6430"/>
      <c r="F6430"/>
      <c r="G6430"/>
      <c r="H6430"/>
      <c r="R6430"/>
      <c r="S6430"/>
      <c r="T6430"/>
      <c r="U6430"/>
      <c r="V6430"/>
      <c r="W6430"/>
      <c r="X6430"/>
      <c r="Y6430"/>
    </row>
    <row r="6431" spans="2:25">
      <c r="B6431"/>
      <c r="C6431"/>
      <c r="D6431"/>
      <c r="E6431"/>
      <c r="F6431"/>
      <c r="G6431"/>
      <c r="H6431"/>
      <c r="R6431"/>
      <c r="S6431"/>
      <c r="T6431"/>
      <c r="U6431"/>
      <c r="V6431"/>
      <c r="W6431"/>
      <c r="X6431"/>
      <c r="Y6431"/>
    </row>
    <row r="6432" spans="2:25">
      <c r="B6432"/>
      <c r="C6432"/>
      <c r="D6432"/>
      <c r="E6432"/>
      <c r="F6432"/>
      <c r="G6432"/>
      <c r="H6432"/>
      <c r="R6432"/>
      <c r="S6432"/>
      <c r="T6432"/>
      <c r="U6432"/>
      <c r="V6432"/>
      <c r="W6432"/>
      <c r="X6432"/>
      <c r="Y6432"/>
    </row>
    <row r="6433" spans="2:25">
      <c r="B6433"/>
      <c r="C6433"/>
      <c r="D6433"/>
      <c r="E6433"/>
      <c r="F6433"/>
      <c r="G6433"/>
      <c r="H6433"/>
      <c r="R6433"/>
      <c r="S6433"/>
      <c r="T6433"/>
      <c r="U6433"/>
      <c r="V6433"/>
      <c r="W6433"/>
      <c r="X6433"/>
      <c r="Y6433"/>
    </row>
    <row r="6434" spans="2:25">
      <c r="B6434"/>
      <c r="C6434"/>
      <c r="D6434"/>
      <c r="E6434"/>
      <c r="F6434"/>
      <c r="G6434"/>
      <c r="H6434"/>
      <c r="R6434"/>
      <c r="S6434"/>
      <c r="T6434"/>
      <c r="U6434"/>
      <c r="V6434"/>
      <c r="W6434"/>
      <c r="X6434"/>
      <c r="Y6434"/>
    </row>
    <row r="6435" spans="2:25">
      <c r="B6435"/>
      <c r="C6435"/>
      <c r="D6435"/>
      <c r="E6435"/>
      <c r="F6435"/>
      <c r="G6435"/>
      <c r="H6435"/>
      <c r="R6435"/>
      <c r="S6435"/>
      <c r="T6435"/>
      <c r="U6435"/>
      <c r="V6435"/>
      <c r="W6435"/>
      <c r="X6435"/>
      <c r="Y6435"/>
    </row>
    <row r="6436" spans="2:25">
      <c r="B6436"/>
      <c r="C6436"/>
      <c r="D6436"/>
      <c r="E6436"/>
      <c r="F6436"/>
      <c r="G6436"/>
      <c r="H6436"/>
      <c r="R6436"/>
      <c r="S6436"/>
      <c r="T6436"/>
      <c r="U6436"/>
      <c r="V6436"/>
      <c r="W6436"/>
      <c r="X6436"/>
      <c r="Y6436"/>
    </row>
    <row r="6437" spans="2:25">
      <c r="B6437"/>
      <c r="C6437"/>
      <c r="D6437"/>
      <c r="E6437"/>
      <c r="F6437"/>
      <c r="G6437"/>
      <c r="H6437"/>
      <c r="R6437"/>
      <c r="S6437"/>
      <c r="T6437"/>
      <c r="U6437"/>
      <c r="V6437"/>
      <c r="W6437"/>
      <c r="X6437"/>
      <c r="Y6437"/>
    </row>
    <row r="6438" spans="2:25">
      <c r="B6438"/>
      <c r="C6438"/>
      <c r="D6438"/>
      <c r="E6438"/>
      <c r="F6438"/>
      <c r="G6438"/>
      <c r="H6438"/>
      <c r="R6438"/>
      <c r="S6438"/>
      <c r="T6438"/>
      <c r="U6438"/>
      <c r="V6438"/>
      <c r="W6438"/>
      <c r="X6438"/>
      <c r="Y6438"/>
    </row>
    <row r="6439" spans="2:25">
      <c r="B6439"/>
      <c r="C6439"/>
      <c r="D6439"/>
      <c r="E6439"/>
      <c r="F6439"/>
      <c r="G6439"/>
      <c r="H6439"/>
      <c r="R6439"/>
      <c r="S6439"/>
      <c r="T6439"/>
      <c r="U6439"/>
      <c r="V6439"/>
      <c r="W6439"/>
      <c r="X6439"/>
      <c r="Y6439"/>
    </row>
    <row r="6440" spans="2:25">
      <c r="B6440"/>
      <c r="C6440"/>
      <c r="D6440"/>
      <c r="E6440"/>
      <c r="F6440"/>
      <c r="G6440"/>
      <c r="H6440"/>
      <c r="R6440"/>
      <c r="S6440"/>
      <c r="T6440"/>
      <c r="U6440"/>
      <c r="V6440"/>
      <c r="W6440"/>
      <c r="X6440"/>
      <c r="Y6440"/>
    </row>
    <row r="6441" spans="2:25">
      <c r="B6441"/>
      <c r="C6441"/>
      <c r="D6441"/>
      <c r="E6441"/>
      <c r="F6441"/>
      <c r="G6441"/>
      <c r="H6441"/>
      <c r="R6441"/>
      <c r="S6441"/>
      <c r="T6441"/>
      <c r="U6441"/>
      <c r="V6441"/>
      <c r="W6441"/>
      <c r="X6441"/>
      <c r="Y6441"/>
    </row>
    <row r="6442" spans="2:25">
      <c r="B6442"/>
      <c r="C6442"/>
      <c r="D6442"/>
      <c r="E6442"/>
      <c r="F6442"/>
      <c r="G6442"/>
      <c r="H6442"/>
      <c r="R6442"/>
      <c r="S6442"/>
      <c r="T6442"/>
      <c r="U6442"/>
      <c r="V6442"/>
      <c r="W6442"/>
      <c r="X6442"/>
      <c r="Y6442"/>
    </row>
    <row r="6443" spans="2:25">
      <c r="B6443"/>
      <c r="C6443"/>
      <c r="D6443"/>
      <c r="E6443"/>
      <c r="F6443"/>
      <c r="G6443"/>
      <c r="H6443"/>
      <c r="R6443"/>
      <c r="S6443"/>
      <c r="T6443"/>
      <c r="U6443"/>
      <c r="V6443"/>
      <c r="W6443"/>
      <c r="X6443"/>
      <c r="Y6443"/>
    </row>
    <row r="6444" spans="2:25">
      <c r="B6444"/>
      <c r="C6444"/>
      <c r="D6444"/>
      <c r="E6444"/>
      <c r="F6444"/>
      <c r="G6444"/>
      <c r="H6444"/>
      <c r="R6444"/>
      <c r="S6444"/>
      <c r="T6444"/>
      <c r="U6444"/>
      <c r="V6444"/>
      <c r="W6444"/>
      <c r="X6444"/>
      <c r="Y6444"/>
    </row>
    <row r="6445" spans="2:25">
      <c r="B6445"/>
      <c r="C6445"/>
      <c r="D6445"/>
      <c r="E6445"/>
      <c r="F6445"/>
      <c r="G6445"/>
      <c r="H6445"/>
      <c r="R6445"/>
      <c r="S6445"/>
      <c r="T6445"/>
      <c r="U6445"/>
      <c r="V6445"/>
      <c r="W6445"/>
      <c r="X6445"/>
      <c r="Y6445"/>
    </row>
    <row r="6446" spans="2:25">
      <c r="B6446"/>
      <c r="C6446"/>
      <c r="D6446"/>
      <c r="E6446"/>
      <c r="F6446"/>
      <c r="G6446"/>
      <c r="H6446"/>
      <c r="R6446"/>
      <c r="S6446"/>
      <c r="T6446"/>
      <c r="U6446"/>
      <c r="V6446"/>
      <c r="W6446"/>
      <c r="X6446"/>
      <c r="Y6446"/>
    </row>
    <row r="6447" spans="2:25">
      <c r="B6447"/>
      <c r="C6447"/>
      <c r="D6447"/>
      <c r="E6447"/>
      <c r="F6447"/>
      <c r="G6447"/>
      <c r="H6447"/>
      <c r="R6447"/>
      <c r="S6447"/>
      <c r="T6447"/>
      <c r="U6447"/>
      <c r="V6447"/>
      <c r="W6447"/>
      <c r="X6447"/>
      <c r="Y6447"/>
    </row>
    <row r="6448" spans="2:25">
      <c r="B6448"/>
      <c r="C6448"/>
      <c r="D6448"/>
      <c r="E6448"/>
      <c r="F6448"/>
      <c r="G6448"/>
      <c r="H6448"/>
      <c r="R6448"/>
      <c r="S6448"/>
      <c r="T6448"/>
      <c r="U6448"/>
      <c r="V6448"/>
      <c r="W6448"/>
      <c r="X6448"/>
      <c r="Y6448"/>
    </row>
    <row r="6449" spans="2:25">
      <c r="B6449"/>
      <c r="C6449"/>
      <c r="D6449"/>
      <c r="E6449"/>
      <c r="F6449"/>
      <c r="G6449"/>
      <c r="H6449"/>
      <c r="R6449"/>
      <c r="S6449"/>
      <c r="T6449"/>
      <c r="U6449"/>
      <c r="V6449"/>
      <c r="W6449"/>
      <c r="X6449"/>
      <c r="Y6449"/>
    </row>
    <row r="6450" spans="2:25">
      <c r="B6450"/>
      <c r="C6450"/>
      <c r="D6450"/>
      <c r="E6450"/>
      <c r="F6450"/>
      <c r="G6450"/>
      <c r="H6450"/>
      <c r="R6450"/>
      <c r="S6450"/>
      <c r="T6450"/>
      <c r="U6450"/>
      <c r="V6450"/>
      <c r="W6450"/>
      <c r="X6450"/>
      <c r="Y6450"/>
    </row>
    <row r="6451" spans="2:25">
      <c r="B6451"/>
      <c r="C6451"/>
      <c r="D6451"/>
      <c r="E6451"/>
      <c r="F6451"/>
      <c r="G6451"/>
      <c r="H6451"/>
      <c r="R6451"/>
      <c r="S6451"/>
      <c r="T6451"/>
      <c r="U6451"/>
      <c r="V6451"/>
      <c r="W6451"/>
      <c r="X6451"/>
      <c r="Y6451"/>
    </row>
    <row r="6452" spans="2:25">
      <c r="B6452"/>
      <c r="C6452"/>
      <c r="D6452"/>
      <c r="E6452"/>
      <c r="F6452"/>
      <c r="G6452"/>
      <c r="H6452"/>
      <c r="R6452"/>
      <c r="S6452"/>
      <c r="T6452"/>
      <c r="U6452"/>
      <c r="V6452"/>
      <c r="W6452"/>
      <c r="X6452"/>
      <c r="Y6452"/>
    </row>
    <row r="6453" spans="2:25">
      <c r="B6453"/>
      <c r="C6453"/>
      <c r="D6453"/>
      <c r="E6453"/>
      <c r="F6453"/>
      <c r="G6453"/>
      <c r="H6453"/>
      <c r="R6453"/>
      <c r="S6453"/>
      <c r="T6453"/>
      <c r="U6453"/>
      <c r="V6453"/>
      <c r="W6453"/>
      <c r="X6453"/>
      <c r="Y6453"/>
    </row>
    <row r="6454" spans="2:25">
      <c r="B6454"/>
      <c r="C6454"/>
      <c r="D6454"/>
      <c r="E6454"/>
      <c r="F6454"/>
      <c r="G6454"/>
      <c r="H6454"/>
      <c r="R6454"/>
      <c r="S6454"/>
      <c r="T6454"/>
      <c r="U6454"/>
      <c r="V6454"/>
      <c r="W6454"/>
      <c r="X6454"/>
      <c r="Y6454"/>
    </row>
    <row r="6455" spans="2:25">
      <c r="B6455"/>
      <c r="C6455"/>
      <c r="D6455"/>
      <c r="E6455"/>
      <c r="F6455"/>
      <c r="G6455"/>
      <c r="H6455"/>
      <c r="R6455"/>
      <c r="S6455"/>
      <c r="T6455"/>
      <c r="U6455"/>
      <c r="V6455"/>
      <c r="W6455"/>
      <c r="X6455"/>
      <c r="Y6455"/>
    </row>
    <row r="6456" spans="2:25">
      <c r="B6456"/>
      <c r="C6456"/>
      <c r="D6456"/>
      <c r="E6456"/>
      <c r="F6456"/>
      <c r="G6456"/>
      <c r="H6456"/>
      <c r="R6456"/>
      <c r="S6456"/>
      <c r="T6456"/>
      <c r="U6456"/>
      <c r="V6456"/>
      <c r="W6456"/>
      <c r="X6456"/>
      <c r="Y6456"/>
    </row>
    <row r="6457" spans="2:25">
      <c r="B6457"/>
      <c r="C6457"/>
      <c r="D6457"/>
      <c r="E6457"/>
      <c r="F6457"/>
      <c r="G6457"/>
      <c r="H6457"/>
      <c r="R6457"/>
      <c r="S6457"/>
      <c r="T6457"/>
      <c r="U6457"/>
      <c r="V6457"/>
      <c r="W6457"/>
      <c r="X6457"/>
      <c r="Y6457"/>
    </row>
    <row r="6458" spans="2:25">
      <c r="B6458"/>
      <c r="C6458"/>
      <c r="D6458"/>
      <c r="E6458"/>
      <c r="F6458"/>
      <c r="G6458"/>
      <c r="H6458"/>
      <c r="R6458"/>
      <c r="S6458"/>
      <c r="T6458"/>
      <c r="U6458"/>
      <c r="V6458"/>
      <c r="W6458"/>
      <c r="X6458"/>
      <c r="Y6458"/>
    </row>
    <row r="6459" spans="2:25">
      <c r="B6459"/>
      <c r="C6459"/>
      <c r="D6459"/>
      <c r="E6459"/>
      <c r="F6459"/>
      <c r="G6459"/>
      <c r="H6459"/>
      <c r="R6459"/>
      <c r="S6459"/>
      <c r="T6459"/>
      <c r="U6459"/>
      <c r="V6459"/>
      <c r="W6459"/>
      <c r="X6459"/>
      <c r="Y6459"/>
    </row>
    <row r="6460" spans="2:25">
      <c r="B6460"/>
      <c r="C6460"/>
      <c r="D6460"/>
      <c r="E6460"/>
      <c r="F6460"/>
      <c r="G6460"/>
      <c r="H6460"/>
      <c r="R6460"/>
      <c r="S6460"/>
      <c r="T6460"/>
      <c r="U6460"/>
      <c r="V6460"/>
      <c r="W6460"/>
      <c r="X6460"/>
      <c r="Y6460"/>
    </row>
    <row r="6461" spans="2:25">
      <c r="B6461"/>
      <c r="C6461"/>
      <c r="D6461"/>
      <c r="E6461"/>
      <c r="F6461"/>
      <c r="G6461"/>
      <c r="H6461"/>
      <c r="R6461"/>
      <c r="S6461"/>
      <c r="T6461"/>
      <c r="U6461"/>
      <c r="V6461"/>
      <c r="W6461"/>
      <c r="X6461"/>
      <c r="Y6461"/>
    </row>
    <row r="6462" spans="2:25">
      <c r="B6462"/>
      <c r="C6462"/>
      <c r="D6462"/>
      <c r="E6462"/>
      <c r="F6462"/>
      <c r="G6462"/>
      <c r="H6462"/>
      <c r="R6462"/>
      <c r="S6462"/>
      <c r="T6462"/>
      <c r="U6462"/>
      <c r="V6462"/>
      <c r="W6462"/>
      <c r="X6462"/>
      <c r="Y6462"/>
    </row>
    <row r="6463" spans="2:25">
      <c r="B6463"/>
      <c r="C6463"/>
      <c r="D6463"/>
      <c r="E6463"/>
      <c r="F6463"/>
      <c r="G6463"/>
      <c r="H6463"/>
      <c r="R6463"/>
      <c r="S6463"/>
      <c r="T6463"/>
      <c r="U6463"/>
      <c r="V6463"/>
      <c r="W6463"/>
      <c r="X6463"/>
      <c r="Y6463"/>
    </row>
    <row r="6464" spans="2:25">
      <c r="B6464"/>
      <c r="C6464"/>
      <c r="D6464"/>
      <c r="E6464"/>
      <c r="F6464"/>
      <c r="G6464"/>
      <c r="H6464"/>
      <c r="R6464"/>
      <c r="S6464"/>
      <c r="T6464"/>
      <c r="U6464"/>
      <c r="V6464"/>
      <c r="W6464"/>
      <c r="X6464"/>
      <c r="Y6464"/>
    </row>
    <row r="6465" spans="2:25">
      <c r="B6465"/>
      <c r="C6465"/>
      <c r="D6465"/>
      <c r="E6465"/>
      <c r="F6465"/>
      <c r="G6465"/>
      <c r="H6465"/>
      <c r="R6465"/>
      <c r="S6465"/>
      <c r="T6465"/>
      <c r="U6465"/>
      <c r="V6465"/>
      <c r="W6465"/>
      <c r="X6465"/>
      <c r="Y6465"/>
    </row>
    <row r="6466" spans="2:25">
      <c r="B6466"/>
      <c r="C6466"/>
      <c r="D6466"/>
      <c r="E6466"/>
      <c r="F6466"/>
      <c r="G6466"/>
      <c r="H6466"/>
      <c r="R6466"/>
      <c r="S6466"/>
      <c r="T6466"/>
      <c r="U6466"/>
      <c r="V6466"/>
      <c r="W6466"/>
      <c r="X6466"/>
      <c r="Y6466"/>
    </row>
    <row r="6467" spans="2:25">
      <c r="B6467"/>
      <c r="C6467"/>
      <c r="D6467"/>
      <c r="E6467"/>
      <c r="F6467"/>
      <c r="G6467"/>
      <c r="H6467"/>
      <c r="R6467"/>
      <c r="S6467"/>
      <c r="T6467"/>
      <c r="U6467"/>
      <c r="V6467"/>
      <c r="W6467"/>
      <c r="X6467"/>
      <c r="Y6467"/>
    </row>
    <row r="6468" spans="2:25">
      <c r="B6468"/>
      <c r="C6468"/>
      <c r="D6468"/>
      <c r="E6468"/>
      <c r="F6468"/>
      <c r="G6468"/>
      <c r="H6468"/>
      <c r="R6468"/>
      <c r="S6468"/>
      <c r="T6468"/>
      <c r="U6468"/>
      <c r="V6468"/>
      <c r="W6468"/>
      <c r="X6468"/>
      <c r="Y6468"/>
    </row>
    <row r="6469" spans="2:25">
      <c r="B6469"/>
      <c r="C6469"/>
      <c r="D6469"/>
      <c r="E6469"/>
      <c r="F6469"/>
      <c r="G6469"/>
      <c r="H6469"/>
      <c r="R6469"/>
      <c r="S6469"/>
      <c r="T6469"/>
      <c r="U6469"/>
      <c r="V6469"/>
      <c r="W6469"/>
      <c r="X6469"/>
      <c r="Y6469"/>
    </row>
    <row r="6470" spans="2:25">
      <c r="B6470"/>
      <c r="C6470"/>
      <c r="D6470"/>
      <c r="E6470"/>
      <c r="F6470"/>
      <c r="G6470"/>
      <c r="H6470"/>
      <c r="R6470"/>
      <c r="S6470"/>
      <c r="T6470"/>
      <c r="U6470"/>
      <c r="V6470"/>
      <c r="W6470"/>
      <c r="X6470"/>
      <c r="Y6470"/>
    </row>
    <row r="6471" spans="2:25">
      <c r="B6471"/>
      <c r="C6471"/>
      <c r="D6471"/>
      <c r="E6471"/>
      <c r="F6471"/>
      <c r="G6471"/>
      <c r="H6471"/>
      <c r="R6471"/>
      <c r="S6471"/>
      <c r="T6471"/>
      <c r="U6471"/>
      <c r="V6471"/>
      <c r="W6471"/>
      <c r="X6471"/>
      <c r="Y6471"/>
    </row>
    <row r="6472" spans="2:25">
      <c r="B6472"/>
      <c r="C6472"/>
      <c r="D6472"/>
      <c r="E6472"/>
      <c r="F6472"/>
      <c r="G6472"/>
      <c r="H6472"/>
      <c r="R6472"/>
      <c r="S6472"/>
      <c r="T6472"/>
      <c r="U6472"/>
      <c r="V6472"/>
      <c r="W6472"/>
      <c r="X6472"/>
      <c r="Y6472"/>
    </row>
    <row r="6473" spans="2:25">
      <c r="B6473"/>
      <c r="C6473"/>
      <c r="D6473"/>
      <c r="E6473"/>
      <c r="F6473"/>
      <c r="G6473"/>
      <c r="H6473"/>
      <c r="R6473"/>
      <c r="S6473"/>
      <c r="T6473"/>
      <c r="U6473"/>
      <c r="V6473"/>
      <c r="W6473"/>
      <c r="X6473"/>
      <c r="Y6473"/>
    </row>
    <row r="6474" spans="2:25">
      <c r="B6474"/>
      <c r="C6474"/>
      <c r="D6474"/>
      <c r="E6474"/>
      <c r="F6474"/>
      <c r="G6474"/>
      <c r="H6474"/>
      <c r="R6474"/>
      <c r="S6474"/>
      <c r="T6474"/>
      <c r="U6474"/>
      <c r="V6474"/>
      <c r="W6474"/>
      <c r="X6474"/>
      <c r="Y6474"/>
    </row>
    <row r="6475" spans="2:25">
      <c r="B6475"/>
      <c r="C6475"/>
      <c r="D6475"/>
      <c r="E6475"/>
      <c r="F6475"/>
      <c r="G6475"/>
      <c r="H6475"/>
      <c r="R6475"/>
      <c r="S6475"/>
      <c r="T6475"/>
      <c r="U6475"/>
      <c r="V6475"/>
      <c r="W6475"/>
      <c r="X6475"/>
      <c r="Y6475"/>
    </row>
    <row r="6476" spans="2:25">
      <c r="B6476"/>
      <c r="C6476"/>
      <c r="D6476"/>
      <c r="E6476"/>
      <c r="F6476"/>
      <c r="G6476"/>
      <c r="H6476"/>
      <c r="R6476"/>
      <c r="S6476"/>
      <c r="T6476"/>
      <c r="U6476"/>
      <c r="V6476"/>
      <c r="W6476"/>
      <c r="X6476"/>
      <c r="Y6476"/>
    </row>
    <row r="6477" spans="2:25">
      <c r="B6477"/>
      <c r="C6477"/>
      <c r="D6477"/>
      <c r="E6477"/>
      <c r="F6477"/>
      <c r="G6477"/>
      <c r="H6477"/>
      <c r="R6477"/>
      <c r="S6477"/>
      <c r="T6477"/>
      <c r="U6477"/>
      <c r="V6477"/>
      <c r="W6477"/>
      <c r="X6477"/>
      <c r="Y6477"/>
    </row>
    <row r="6478" spans="2:25">
      <c r="B6478"/>
      <c r="C6478"/>
      <c r="D6478"/>
      <c r="E6478"/>
      <c r="F6478"/>
      <c r="G6478"/>
      <c r="H6478"/>
      <c r="R6478"/>
      <c r="S6478"/>
      <c r="T6478"/>
      <c r="U6478"/>
      <c r="V6478"/>
      <c r="W6478"/>
      <c r="X6478"/>
      <c r="Y6478"/>
    </row>
    <row r="6479" spans="2:25">
      <c r="B6479"/>
      <c r="C6479"/>
      <c r="D6479"/>
      <c r="E6479"/>
      <c r="F6479"/>
      <c r="G6479"/>
      <c r="H6479"/>
      <c r="R6479"/>
      <c r="S6479"/>
      <c r="T6479"/>
      <c r="U6479"/>
      <c r="V6479"/>
      <c r="W6479"/>
      <c r="X6479"/>
      <c r="Y6479"/>
    </row>
    <row r="6480" spans="2:25">
      <c r="B6480"/>
      <c r="C6480"/>
      <c r="D6480"/>
      <c r="E6480"/>
      <c r="F6480"/>
      <c r="G6480"/>
      <c r="H6480"/>
      <c r="R6480"/>
      <c r="S6480"/>
      <c r="T6480"/>
      <c r="U6480"/>
      <c r="V6480"/>
      <c r="W6480"/>
      <c r="X6480"/>
      <c r="Y6480"/>
    </row>
    <row r="6481" spans="2:25">
      <c r="B6481"/>
      <c r="C6481"/>
      <c r="D6481"/>
      <c r="E6481"/>
      <c r="F6481"/>
      <c r="G6481"/>
      <c r="H6481"/>
      <c r="R6481"/>
      <c r="S6481"/>
      <c r="T6481"/>
      <c r="U6481"/>
      <c r="V6481"/>
      <c r="W6481"/>
      <c r="X6481"/>
      <c r="Y6481"/>
    </row>
    <row r="6482" spans="2:25">
      <c r="B6482"/>
      <c r="C6482"/>
      <c r="D6482"/>
      <c r="E6482"/>
      <c r="F6482"/>
      <c r="G6482"/>
      <c r="H6482"/>
      <c r="R6482"/>
      <c r="S6482"/>
      <c r="T6482"/>
      <c r="U6482"/>
      <c r="V6482"/>
      <c r="W6482"/>
      <c r="X6482"/>
      <c r="Y6482"/>
    </row>
    <row r="6483" spans="2:25">
      <c r="B6483"/>
      <c r="C6483"/>
      <c r="D6483"/>
      <c r="E6483"/>
      <c r="F6483"/>
      <c r="G6483"/>
      <c r="H6483"/>
      <c r="R6483"/>
      <c r="S6483"/>
      <c r="T6483"/>
      <c r="U6483"/>
      <c r="V6483"/>
      <c r="W6483"/>
      <c r="X6483"/>
      <c r="Y6483"/>
    </row>
    <row r="6484" spans="2:25">
      <c r="B6484"/>
      <c r="C6484"/>
      <c r="D6484"/>
      <c r="E6484"/>
      <c r="F6484"/>
      <c r="G6484"/>
      <c r="H6484"/>
      <c r="R6484"/>
      <c r="S6484"/>
      <c r="T6484"/>
      <c r="U6484"/>
      <c r="V6484"/>
      <c r="W6484"/>
      <c r="X6484"/>
      <c r="Y6484"/>
    </row>
    <row r="6485" spans="2:25">
      <c r="B6485"/>
      <c r="C6485"/>
      <c r="D6485"/>
      <c r="E6485"/>
      <c r="F6485"/>
      <c r="G6485"/>
      <c r="H6485"/>
      <c r="R6485"/>
      <c r="S6485"/>
      <c r="T6485"/>
      <c r="U6485"/>
      <c r="V6485"/>
      <c r="W6485"/>
      <c r="X6485"/>
      <c r="Y6485"/>
    </row>
    <row r="6486" spans="2:25">
      <c r="B6486"/>
      <c r="C6486"/>
      <c r="D6486"/>
      <c r="E6486"/>
      <c r="F6486"/>
      <c r="G6486"/>
      <c r="H6486"/>
      <c r="R6486"/>
      <c r="S6486"/>
      <c r="T6486"/>
      <c r="U6486"/>
      <c r="V6486"/>
      <c r="W6486"/>
      <c r="X6486"/>
      <c r="Y6486"/>
    </row>
    <row r="6487" spans="2:25">
      <c r="B6487"/>
      <c r="C6487"/>
      <c r="D6487"/>
      <c r="E6487"/>
      <c r="F6487"/>
      <c r="G6487"/>
      <c r="H6487"/>
      <c r="R6487"/>
      <c r="S6487"/>
      <c r="T6487"/>
      <c r="U6487"/>
      <c r="V6487"/>
      <c r="W6487"/>
      <c r="X6487"/>
      <c r="Y6487"/>
    </row>
    <row r="6488" spans="2:25">
      <c r="B6488"/>
      <c r="C6488"/>
      <c r="D6488"/>
      <c r="E6488"/>
      <c r="F6488"/>
      <c r="G6488"/>
      <c r="H6488"/>
      <c r="R6488"/>
      <c r="S6488"/>
      <c r="T6488"/>
      <c r="U6488"/>
      <c r="V6488"/>
      <c r="W6488"/>
      <c r="X6488"/>
      <c r="Y6488"/>
    </row>
    <row r="6489" spans="2:25">
      <c r="B6489"/>
      <c r="C6489"/>
      <c r="D6489"/>
      <c r="E6489"/>
      <c r="F6489"/>
      <c r="G6489"/>
      <c r="H6489"/>
      <c r="R6489"/>
      <c r="S6489"/>
      <c r="T6489"/>
      <c r="U6489"/>
      <c r="V6489"/>
      <c r="W6489"/>
      <c r="X6489"/>
      <c r="Y6489"/>
    </row>
    <row r="6490" spans="2:25">
      <c r="B6490"/>
      <c r="C6490"/>
      <c r="D6490"/>
      <c r="E6490"/>
      <c r="F6490"/>
      <c r="G6490"/>
      <c r="H6490"/>
      <c r="R6490"/>
      <c r="S6490"/>
      <c r="T6490"/>
      <c r="U6490"/>
      <c r="V6490"/>
      <c r="W6490"/>
      <c r="X6490"/>
      <c r="Y6490"/>
    </row>
    <row r="6491" spans="2:25">
      <c r="B6491"/>
      <c r="C6491"/>
      <c r="D6491"/>
      <c r="E6491"/>
      <c r="F6491"/>
      <c r="G6491"/>
      <c r="H6491"/>
      <c r="R6491"/>
      <c r="S6491"/>
      <c r="T6491"/>
      <c r="U6491"/>
      <c r="V6491"/>
      <c r="W6491"/>
      <c r="X6491"/>
      <c r="Y6491"/>
    </row>
    <row r="6492" spans="2:25">
      <c r="B6492"/>
      <c r="C6492"/>
      <c r="D6492"/>
      <c r="E6492"/>
      <c r="F6492"/>
      <c r="G6492"/>
      <c r="H6492"/>
      <c r="R6492"/>
      <c r="S6492"/>
      <c r="T6492"/>
      <c r="U6492"/>
      <c r="V6492"/>
      <c r="W6492"/>
      <c r="X6492"/>
      <c r="Y6492"/>
    </row>
    <row r="6493" spans="2:25">
      <c r="B6493"/>
      <c r="C6493"/>
      <c r="D6493"/>
      <c r="E6493"/>
      <c r="F6493"/>
      <c r="G6493"/>
      <c r="H6493"/>
      <c r="R6493"/>
      <c r="S6493"/>
      <c r="T6493"/>
      <c r="U6493"/>
      <c r="V6493"/>
      <c r="W6493"/>
      <c r="X6493"/>
      <c r="Y6493"/>
    </row>
    <row r="6494" spans="2:25">
      <c r="B6494"/>
      <c r="C6494"/>
      <c r="D6494"/>
      <c r="E6494"/>
      <c r="F6494"/>
      <c r="G6494"/>
      <c r="H6494"/>
      <c r="R6494"/>
      <c r="S6494"/>
      <c r="T6494"/>
      <c r="U6494"/>
      <c r="V6494"/>
      <c r="W6494"/>
      <c r="X6494"/>
      <c r="Y6494"/>
    </row>
    <row r="6495" spans="2:25">
      <c r="B6495"/>
      <c r="C6495"/>
      <c r="D6495"/>
      <c r="E6495"/>
      <c r="F6495"/>
      <c r="G6495"/>
      <c r="H6495"/>
      <c r="R6495"/>
      <c r="S6495"/>
      <c r="T6495"/>
      <c r="U6495"/>
      <c r="V6495"/>
      <c r="W6495"/>
      <c r="X6495"/>
      <c r="Y6495"/>
    </row>
    <row r="6496" spans="2:25">
      <c r="B6496"/>
      <c r="C6496"/>
      <c r="D6496"/>
      <c r="E6496"/>
      <c r="F6496"/>
      <c r="G6496"/>
      <c r="H6496"/>
      <c r="R6496"/>
      <c r="S6496"/>
      <c r="T6496"/>
      <c r="U6496"/>
      <c r="V6496"/>
      <c r="W6496"/>
      <c r="X6496"/>
      <c r="Y6496"/>
    </row>
    <row r="6497" spans="2:25">
      <c r="B6497"/>
      <c r="C6497"/>
      <c r="D6497"/>
      <c r="E6497"/>
      <c r="F6497"/>
      <c r="G6497"/>
      <c r="H6497"/>
      <c r="R6497"/>
      <c r="S6497"/>
      <c r="T6497"/>
      <c r="U6497"/>
      <c r="V6497"/>
      <c r="W6497"/>
      <c r="X6497"/>
      <c r="Y6497"/>
    </row>
    <row r="6498" spans="2:25">
      <c r="B6498"/>
      <c r="C6498"/>
      <c r="D6498"/>
      <c r="E6498"/>
      <c r="F6498"/>
      <c r="G6498"/>
      <c r="H6498"/>
      <c r="R6498"/>
      <c r="S6498"/>
      <c r="T6498"/>
      <c r="U6498"/>
      <c r="V6498"/>
      <c r="W6498"/>
      <c r="X6498"/>
      <c r="Y6498"/>
    </row>
    <row r="6499" spans="2:25">
      <c r="B6499"/>
      <c r="C6499"/>
      <c r="D6499"/>
      <c r="E6499"/>
      <c r="F6499"/>
      <c r="G6499"/>
      <c r="H6499"/>
      <c r="R6499"/>
      <c r="S6499"/>
      <c r="T6499"/>
      <c r="U6499"/>
      <c r="V6499"/>
      <c r="W6499"/>
      <c r="X6499"/>
      <c r="Y6499"/>
    </row>
    <row r="6500" spans="2:25">
      <c r="B6500"/>
      <c r="C6500"/>
      <c r="D6500"/>
      <c r="E6500"/>
      <c r="F6500"/>
      <c r="G6500"/>
      <c r="H6500"/>
      <c r="R6500"/>
      <c r="S6500"/>
      <c r="T6500"/>
      <c r="U6500"/>
      <c r="V6500"/>
      <c r="W6500"/>
      <c r="X6500"/>
      <c r="Y6500"/>
    </row>
    <row r="6501" spans="2:25">
      <c r="B6501"/>
      <c r="C6501"/>
      <c r="D6501"/>
      <c r="E6501"/>
      <c r="F6501"/>
      <c r="G6501"/>
      <c r="H6501"/>
      <c r="R6501"/>
      <c r="S6501"/>
      <c r="T6501"/>
      <c r="U6501"/>
      <c r="V6501"/>
      <c r="W6501"/>
      <c r="X6501"/>
      <c r="Y6501"/>
    </row>
    <row r="6502" spans="2:25">
      <c r="B6502"/>
      <c r="C6502"/>
      <c r="D6502"/>
      <c r="E6502"/>
      <c r="F6502"/>
      <c r="G6502"/>
      <c r="H6502"/>
      <c r="R6502"/>
      <c r="S6502"/>
      <c r="T6502"/>
      <c r="U6502"/>
      <c r="V6502"/>
      <c r="W6502"/>
      <c r="X6502"/>
      <c r="Y6502"/>
    </row>
    <row r="6503" spans="2:25">
      <c r="B6503"/>
      <c r="C6503"/>
      <c r="D6503"/>
      <c r="E6503"/>
      <c r="F6503"/>
      <c r="G6503"/>
      <c r="H6503"/>
      <c r="R6503"/>
      <c r="S6503"/>
      <c r="T6503"/>
      <c r="U6503"/>
      <c r="V6503"/>
      <c r="W6503"/>
      <c r="X6503"/>
      <c r="Y6503"/>
    </row>
    <row r="6504" spans="2:25">
      <c r="B6504"/>
      <c r="C6504"/>
      <c r="D6504"/>
      <c r="E6504"/>
      <c r="F6504"/>
      <c r="G6504"/>
      <c r="H6504"/>
      <c r="R6504"/>
      <c r="S6504"/>
      <c r="T6504"/>
      <c r="U6504"/>
      <c r="V6504"/>
      <c r="W6504"/>
      <c r="X6504"/>
      <c r="Y6504"/>
    </row>
    <row r="6505" spans="2:25">
      <c r="B6505"/>
      <c r="C6505"/>
      <c r="D6505"/>
      <c r="E6505"/>
      <c r="F6505"/>
      <c r="G6505"/>
      <c r="H6505"/>
      <c r="R6505"/>
      <c r="S6505"/>
      <c r="T6505"/>
      <c r="U6505"/>
      <c r="V6505"/>
      <c r="W6505"/>
      <c r="X6505"/>
      <c r="Y6505"/>
    </row>
    <row r="6506" spans="2:25">
      <c r="B6506"/>
      <c r="C6506"/>
      <c r="D6506"/>
      <c r="E6506"/>
      <c r="F6506"/>
      <c r="G6506"/>
      <c r="H6506"/>
      <c r="R6506"/>
      <c r="S6506"/>
      <c r="T6506"/>
      <c r="U6506"/>
      <c r="V6506"/>
      <c r="W6506"/>
      <c r="X6506"/>
      <c r="Y6506"/>
    </row>
    <row r="6507" spans="2:25">
      <c r="B6507"/>
      <c r="C6507"/>
      <c r="D6507"/>
      <c r="E6507"/>
      <c r="F6507"/>
      <c r="G6507"/>
      <c r="H6507"/>
      <c r="R6507"/>
      <c r="S6507"/>
      <c r="T6507"/>
      <c r="U6507"/>
      <c r="V6507"/>
      <c r="W6507"/>
      <c r="X6507"/>
      <c r="Y6507"/>
    </row>
    <row r="6508" spans="2:25">
      <c r="B6508"/>
      <c r="C6508"/>
      <c r="D6508"/>
      <c r="E6508"/>
      <c r="F6508"/>
      <c r="G6508"/>
      <c r="H6508"/>
      <c r="R6508"/>
      <c r="S6508"/>
      <c r="T6508"/>
      <c r="U6508"/>
      <c r="V6508"/>
      <c r="W6508"/>
      <c r="X6508"/>
      <c r="Y6508"/>
    </row>
    <row r="6509" spans="2:25">
      <c r="B6509"/>
      <c r="C6509"/>
      <c r="D6509"/>
      <c r="E6509"/>
      <c r="F6509"/>
      <c r="G6509"/>
      <c r="H6509"/>
      <c r="R6509"/>
      <c r="S6509"/>
      <c r="T6509"/>
      <c r="U6509"/>
      <c r="V6509"/>
      <c r="W6509"/>
      <c r="X6509"/>
      <c r="Y6509"/>
    </row>
    <row r="6510" spans="2:25">
      <c r="B6510"/>
      <c r="C6510"/>
      <c r="D6510"/>
      <c r="E6510"/>
      <c r="F6510"/>
      <c r="G6510"/>
      <c r="H6510"/>
      <c r="R6510"/>
      <c r="S6510"/>
      <c r="T6510"/>
      <c r="U6510"/>
      <c r="V6510"/>
      <c r="W6510"/>
      <c r="X6510"/>
      <c r="Y6510"/>
    </row>
    <row r="6511" spans="2:25">
      <c r="B6511"/>
      <c r="C6511"/>
      <c r="D6511"/>
      <c r="E6511"/>
      <c r="F6511"/>
      <c r="G6511"/>
      <c r="H6511"/>
      <c r="R6511"/>
      <c r="S6511"/>
      <c r="T6511"/>
      <c r="U6511"/>
      <c r="V6511"/>
      <c r="W6511"/>
      <c r="X6511"/>
      <c r="Y6511"/>
    </row>
    <row r="6512" spans="2:25">
      <c r="B6512"/>
      <c r="C6512"/>
      <c r="D6512"/>
      <c r="E6512"/>
      <c r="F6512"/>
      <c r="G6512"/>
      <c r="H6512"/>
      <c r="R6512"/>
      <c r="S6512"/>
      <c r="T6512"/>
      <c r="U6512"/>
      <c r="V6512"/>
      <c r="W6512"/>
      <c r="X6512"/>
      <c r="Y6512"/>
    </row>
    <row r="6513" spans="2:25">
      <c r="B6513"/>
      <c r="C6513"/>
      <c r="D6513"/>
      <c r="E6513"/>
      <c r="F6513"/>
      <c r="G6513"/>
      <c r="H6513"/>
      <c r="R6513"/>
      <c r="S6513"/>
      <c r="T6513"/>
      <c r="U6513"/>
      <c r="V6513"/>
      <c r="W6513"/>
      <c r="X6513"/>
      <c r="Y6513"/>
    </row>
    <row r="6514" spans="2:25">
      <c r="B6514"/>
      <c r="C6514"/>
      <c r="D6514"/>
      <c r="E6514"/>
      <c r="F6514"/>
      <c r="G6514"/>
      <c r="H6514"/>
      <c r="R6514"/>
      <c r="S6514"/>
      <c r="T6514"/>
      <c r="U6514"/>
      <c r="V6514"/>
      <c r="W6514"/>
      <c r="X6514"/>
      <c r="Y6514"/>
    </row>
    <row r="6515" spans="2:25">
      <c r="B6515"/>
      <c r="C6515"/>
      <c r="D6515"/>
      <c r="E6515"/>
      <c r="F6515"/>
      <c r="G6515"/>
      <c r="H6515"/>
      <c r="R6515"/>
      <c r="S6515"/>
      <c r="T6515"/>
      <c r="U6515"/>
      <c r="V6515"/>
      <c r="W6515"/>
      <c r="X6515"/>
      <c r="Y6515"/>
    </row>
    <row r="6516" spans="2:25">
      <c r="B6516"/>
      <c r="C6516"/>
      <c r="D6516"/>
      <c r="E6516"/>
      <c r="F6516"/>
      <c r="G6516"/>
      <c r="H6516"/>
      <c r="R6516"/>
      <c r="S6516"/>
      <c r="T6516"/>
      <c r="U6516"/>
      <c r="V6516"/>
      <c r="W6516"/>
      <c r="X6516"/>
      <c r="Y6516"/>
    </row>
    <row r="6517" spans="2:25">
      <c r="B6517"/>
      <c r="C6517"/>
      <c r="D6517"/>
      <c r="E6517"/>
      <c r="F6517"/>
      <c r="G6517"/>
      <c r="H6517"/>
      <c r="R6517"/>
      <c r="S6517"/>
      <c r="T6517"/>
      <c r="U6517"/>
      <c r="V6517"/>
      <c r="W6517"/>
      <c r="X6517"/>
      <c r="Y6517"/>
    </row>
    <row r="6518" spans="2:25">
      <c r="B6518"/>
      <c r="C6518"/>
      <c r="D6518"/>
      <c r="E6518"/>
      <c r="F6518"/>
      <c r="G6518"/>
      <c r="H6518"/>
      <c r="R6518"/>
      <c r="S6518"/>
      <c r="T6518"/>
      <c r="U6518"/>
      <c r="V6518"/>
      <c r="W6518"/>
      <c r="X6518"/>
      <c r="Y6518"/>
    </row>
    <row r="6519" spans="2:25">
      <c r="B6519"/>
      <c r="C6519"/>
      <c r="D6519"/>
      <c r="E6519"/>
      <c r="F6519"/>
      <c r="G6519"/>
      <c r="H6519"/>
      <c r="R6519"/>
      <c r="S6519"/>
      <c r="T6519"/>
      <c r="U6519"/>
      <c r="V6519"/>
      <c r="W6519"/>
      <c r="X6519"/>
      <c r="Y6519"/>
    </row>
    <row r="6520" spans="2:25">
      <c r="B6520"/>
      <c r="C6520"/>
      <c r="D6520"/>
      <c r="E6520"/>
      <c r="F6520"/>
      <c r="G6520"/>
      <c r="H6520"/>
      <c r="R6520"/>
      <c r="S6520"/>
      <c r="T6520"/>
      <c r="U6520"/>
      <c r="V6520"/>
      <c r="W6520"/>
      <c r="X6520"/>
      <c r="Y6520"/>
    </row>
    <row r="6521" spans="2:25">
      <c r="B6521"/>
      <c r="C6521"/>
      <c r="D6521"/>
      <c r="E6521"/>
      <c r="F6521"/>
      <c r="G6521"/>
      <c r="H6521"/>
      <c r="R6521"/>
      <c r="S6521"/>
      <c r="T6521"/>
      <c r="U6521"/>
      <c r="V6521"/>
      <c r="W6521"/>
      <c r="X6521"/>
      <c r="Y6521"/>
    </row>
    <row r="6522" spans="2:25">
      <c r="B6522"/>
      <c r="C6522"/>
      <c r="D6522"/>
      <c r="E6522"/>
      <c r="F6522"/>
      <c r="G6522"/>
      <c r="H6522"/>
      <c r="R6522"/>
      <c r="S6522"/>
      <c r="T6522"/>
      <c r="U6522"/>
      <c r="V6522"/>
      <c r="W6522"/>
      <c r="X6522"/>
      <c r="Y6522"/>
    </row>
    <row r="6523" spans="2:25">
      <c r="B6523"/>
      <c r="C6523"/>
      <c r="D6523"/>
      <c r="E6523"/>
      <c r="F6523"/>
      <c r="G6523"/>
      <c r="H6523"/>
      <c r="R6523"/>
      <c r="S6523"/>
      <c r="T6523"/>
      <c r="U6523"/>
      <c r="V6523"/>
      <c r="W6523"/>
      <c r="X6523"/>
      <c r="Y6523"/>
    </row>
    <row r="6524" spans="2:25">
      <c r="B6524"/>
      <c r="C6524"/>
      <c r="D6524"/>
      <c r="E6524"/>
      <c r="F6524"/>
      <c r="G6524"/>
      <c r="H6524"/>
      <c r="R6524"/>
      <c r="S6524"/>
      <c r="T6524"/>
      <c r="U6524"/>
      <c r="V6524"/>
      <c r="W6524"/>
      <c r="X6524"/>
      <c r="Y6524"/>
    </row>
    <row r="6525" spans="2:25">
      <c r="B6525"/>
      <c r="C6525"/>
      <c r="D6525"/>
      <c r="E6525"/>
      <c r="F6525"/>
      <c r="G6525"/>
      <c r="H6525"/>
      <c r="R6525"/>
      <c r="S6525"/>
      <c r="T6525"/>
      <c r="U6525"/>
      <c r="V6525"/>
      <c r="W6525"/>
      <c r="X6525"/>
      <c r="Y6525"/>
    </row>
    <row r="6526" spans="2:25">
      <c r="B6526"/>
      <c r="C6526"/>
      <c r="D6526"/>
      <c r="E6526"/>
      <c r="F6526"/>
      <c r="G6526"/>
      <c r="H6526"/>
      <c r="R6526"/>
      <c r="S6526"/>
      <c r="T6526"/>
      <c r="U6526"/>
      <c r="V6526"/>
      <c r="W6526"/>
      <c r="X6526"/>
      <c r="Y6526"/>
    </row>
    <row r="6527" spans="2:25">
      <c r="B6527"/>
      <c r="C6527"/>
      <c r="D6527"/>
      <c r="E6527"/>
      <c r="F6527"/>
      <c r="G6527"/>
      <c r="H6527"/>
      <c r="R6527"/>
      <c r="S6527"/>
      <c r="T6527"/>
      <c r="U6527"/>
      <c r="V6527"/>
      <c r="W6527"/>
      <c r="X6527"/>
      <c r="Y6527"/>
    </row>
    <row r="6528" spans="2:25">
      <c r="B6528"/>
      <c r="C6528"/>
      <c r="D6528"/>
      <c r="E6528"/>
      <c r="F6528"/>
      <c r="G6528"/>
      <c r="H6528"/>
      <c r="R6528"/>
      <c r="S6528"/>
      <c r="T6528"/>
      <c r="U6528"/>
      <c r="V6528"/>
      <c r="W6528"/>
      <c r="X6528"/>
      <c r="Y6528"/>
    </row>
    <row r="6529" spans="2:25">
      <c r="B6529"/>
      <c r="C6529"/>
      <c r="D6529"/>
      <c r="E6529"/>
      <c r="F6529"/>
      <c r="G6529"/>
      <c r="H6529"/>
      <c r="R6529"/>
      <c r="S6529"/>
      <c r="T6529"/>
      <c r="U6529"/>
      <c r="V6529"/>
      <c r="W6529"/>
      <c r="X6529"/>
      <c r="Y6529"/>
    </row>
    <row r="6530" spans="2:25">
      <c r="B6530"/>
      <c r="C6530"/>
      <c r="D6530"/>
      <c r="E6530"/>
      <c r="F6530"/>
      <c r="G6530"/>
      <c r="H6530"/>
      <c r="R6530"/>
      <c r="S6530"/>
      <c r="T6530"/>
      <c r="U6530"/>
      <c r="V6530"/>
      <c r="W6530"/>
      <c r="X6530"/>
      <c r="Y6530"/>
    </row>
    <row r="6531" spans="2:25">
      <c r="B6531"/>
      <c r="C6531"/>
      <c r="D6531"/>
      <c r="E6531"/>
      <c r="F6531"/>
      <c r="G6531"/>
      <c r="H6531"/>
      <c r="R6531"/>
      <c r="S6531"/>
      <c r="T6531"/>
      <c r="U6531"/>
      <c r="V6531"/>
      <c r="W6531"/>
      <c r="X6531"/>
      <c r="Y6531"/>
    </row>
    <row r="6532" spans="2:25">
      <c r="B6532"/>
      <c r="C6532"/>
      <c r="D6532"/>
      <c r="E6532"/>
      <c r="F6532"/>
      <c r="G6532"/>
      <c r="H6532"/>
      <c r="R6532"/>
      <c r="S6532"/>
      <c r="T6532"/>
      <c r="U6532"/>
      <c r="V6532"/>
      <c r="W6532"/>
      <c r="X6532"/>
      <c r="Y6532"/>
    </row>
    <row r="6533" spans="2:25">
      <c r="B6533"/>
      <c r="C6533"/>
      <c r="D6533"/>
      <c r="E6533"/>
      <c r="F6533"/>
      <c r="G6533"/>
      <c r="H6533"/>
      <c r="R6533"/>
      <c r="S6533"/>
      <c r="T6533"/>
      <c r="U6533"/>
      <c r="V6533"/>
      <c r="W6533"/>
      <c r="X6533"/>
      <c r="Y6533"/>
    </row>
    <row r="6534" spans="2:25">
      <c r="B6534"/>
      <c r="C6534"/>
      <c r="D6534"/>
      <c r="E6534"/>
      <c r="F6534"/>
      <c r="G6534"/>
      <c r="H6534"/>
      <c r="R6534"/>
      <c r="S6534"/>
      <c r="T6534"/>
      <c r="U6534"/>
      <c r="V6534"/>
      <c r="W6534"/>
      <c r="X6534"/>
      <c r="Y6534"/>
    </row>
    <row r="6535" spans="2:25">
      <c r="B6535"/>
      <c r="C6535"/>
      <c r="D6535"/>
      <c r="E6535"/>
      <c r="F6535"/>
      <c r="G6535"/>
      <c r="H6535"/>
      <c r="R6535"/>
      <c r="S6535"/>
      <c r="T6535"/>
      <c r="U6535"/>
      <c r="V6535"/>
      <c r="W6535"/>
      <c r="X6535"/>
      <c r="Y6535"/>
    </row>
    <row r="6536" spans="2:25">
      <c r="B6536"/>
      <c r="C6536"/>
      <c r="D6536"/>
      <c r="E6536"/>
      <c r="F6536"/>
      <c r="G6536"/>
      <c r="H6536"/>
      <c r="R6536"/>
      <c r="S6536"/>
      <c r="T6536"/>
      <c r="U6536"/>
      <c r="V6536"/>
      <c r="W6536"/>
      <c r="X6536"/>
      <c r="Y6536"/>
    </row>
    <row r="6537" spans="2:25">
      <c r="B6537"/>
      <c r="C6537"/>
      <c r="D6537"/>
      <c r="E6537"/>
      <c r="F6537"/>
      <c r="G6537"/>
      <c r="H6537"/>
      <c r="R6537"/>
      <c r="S6537"/>
      <c r="T6537"/>
      <c r="U6537"/>
      <c r="V6537"/>
      <c r="W6537"/>
      <c r="X6537"/>
      <c r="Y6537"/>
    </row>
    <row r="6538" spans="2:25">
      <c r="B6538"/>
      <c r="C6538"/>
      <c r="D6538"/>
      <c r="E6538"/>
      <c r="F6538"/>
      <c r="G6538"/>
      <c r="H6538"/>
      <c r="R6538"/>
      <c r="S6538"/>
      <c r="T6538"/>
      <c r="U6538"/>
      <c r="V6538"/>
      <c r="W6538"/>
      <c r="X6538"/>
      <c r="Y6538"/>
    </row>
    <row r="6539" spans="2:25">
      <c r="B6539"/>
      <c r="C6539"/>
      <c r="D6539"/>
      <c r="E6539"/>
      <c r="F6539"/>
      <c r="G6539"/>
      <c r="H6539"/>
      <c r="R6539"/>
      <c r="S6539"/>
      <c r="T6539"/>
      <c r="U6539"/>
      <c r="V6539"/>
      <c r="W6539"/>
      <c r="X6539"/>
      <c r="Y6539"/>
    </row>
    <row r="6540" spans="2:25">
      <c r="B6540"/>
      <c r="C6540"/>
      <c r="D6540"/>
      <c r="E6540"/>
      <c r="F6540"/>
      <c r="G6540"/>
      <c r="H6540"/>
      <c r="R6540"/>
      <c r="S6540"/>
      <c r="T6540"/>
      <c r="U6540"/>
      <c r="V6540"/>
      <c r="W6540"/>
      <c r="X6540"/>
      <c r="Y6540"/>
    </row>
    <row r="6541" spans="2:25">
      <c r="B6541"/>
      <c r="C6541"/>
      <c r="D6541"/>
      <c r="E6541"/>
      <c r="F6541"/>
      <c r="G6541"/>
      <c r="H6541"/>
      <c r="R6541"/>
      <c r="S6541"/>
      <c r="T6541"/>
      <c r="U6541"/>
      <c r="V6541"/>
      <c r="W6541"/>
      <c r="X6541"/>
      <c r="Y6541"/>
    </row>
    <row r="6542" spans="2:25">
      <c r="B6542"/>
      <c r="C6542"/>
      <c r="D6542"/>
      <c r="E6542"/>
      <c r="F6542"/>
      <c r="G6542"/>
      <c r="H6542"/>
      <c r="R6542"/>
      <c r="S6542"/>
      <c r="T6542"/>
      <c r="U6542"/>
      <c r="V6542"/>
      <c r="W6542"/>
      <c r="X6542"/>
      <c r="Y6542"/>
    </row>
    <row r="6543" spans="2:25">
      <c r="B6543"/>
      <c r="C6543"/>
      <c r="D6543"/>
      <c r="E6543"/>
      <c r="F6543"/>
      <c r="G6543"/>
      <c r="H6543"/>
      <c r="R6543"/>
      <c r="S6543"/>
      <c r="T6543"/>
      <c r="U6543"/>
      <c r="V6543"/>
      <c r="W6543"/>
      <c r="X6543"/>
      <c r="Y6543"/>
    </row>
    <row r="6544" spans="2:25">
      <c r="B6544"/>
      <c r="C6544"/>
      <c r="D6544"/>
      <c r="E6544"/>
      <c r="F6544"/>
      <c r="G6544"/>
      <c r="H6544"/>
      <c r="R6544"/>
      <c r="S6544"/>
      <c r="T6544"/>
      <c r="U6544"/>
      <c r="V6544"/>
      <c r="W6544"/>
      <c r="X6544"/>
      <c r="Y6544"/>
    </row>
    <row r="6545" spans="2:25">
      <c r="B6545"/>
      <c r="C6545"/>
      <c r="D6545"/>
      <c r="E6545"/>
      <c r="F6545"/>
      <c r="G6545"/>
      <c r="H6545"/>
      <c r="R6545"/>
      <c r="S6545"/>
      <c r="T6545"/>
      <c r="U6545"/>
      <c r="V6545"/>
      <c r="W6545"/>
      <c r="X6545"/>
      <c r="Y6545"/>
    </row>
    <row r="6546" spans="2:25">
      <c r="B6546"/>
      <c r="C6546"/>
      <c r="D6546"/>
      <c r="E6546"/>
      <c r="F6546"/>
      <c r="G6546"/>
      <c r="H6546"/>
      <c r="R6546"/>
      <c r="S6546"/>
      <c r="T6546"/>
      <c r="U6546"/>
      <c r="V6546"/>
      <c r="W6546"/>
      <c r="X6546"/>
      <c r="Y6546"/>
    </row>
    <row r="6547" spans="2:25">
      <c r="B6547"/>
      <c r="C6547"/>
      <c r="D6547"/>
      <c r="E6547"/>
      <c r="F6547"/>
      <c r="G6547"/>
      <c r="H6547"/>
      <c r="R6547"/>
      <c r="S6547"/>
      <c r="T6547"/>
      <c r="U6547"/>
      <c r="V6547"/>
      <c r="W6547"/>
      <c r="X6547"/>
      <c r="Y6547"/>
    </row>
    <row r="6548" spans="2:25">
      <c r="B6548"/>
      <c r="C6548"/>
      <c r="D6548"/>
      <c r="E6548"/>
      <c r="F6548"/>
      <c r="G6548"/>
      <c r="H6548"/>
      <c r="R6548"/>
      <c r="S6548"/>
      <c r="T6548"/>
      <c r="U6548"/>
      <c r="V6548"/>
      <c r="W6548"/>
      <c r="X6548"/>
      <c r="Y6548"/>
    </row>
    <row r="6549" spans="2:25">
      <c r="B6549"/>
      <c r="C6549"/>
      <c r="D6549"/>
      <c r="E6549"/>
      <c r="F6549"/>
      <c r="G6549"/>
      <c r="H6549"/>
      <c r="R6549"/>
      <c r="S6549"/>
      <c r="T6549"/>
      <c r="U6549"/>
      <c r="V6549"/>
      <c r="W6549"/>
      <c r="X6549"/>
      <c r="Y6549"/>
    </row>
    <row r="6550" spans="2:25">
      <c r="B6550"/>
      <c r="C6550"/>
      <c r="D6550"/>
      <c r="E6550"/>
      <c r="F6550"/>
      <c r="G6550"/>
      <c r="H6550"/>
      <c r="R6550"/>
      <c r="S6550"/>
      <c r="T6550"/>
      <c r="U6550"/>
      <c r="V6550"/>
      <c r="W6550"/>
      <c r="X6550"/>
      <c r="Y6550"/>
    </row>
    <row r="6551" spans="2:25">
      <c r="B6551"/>
      <c r="C6551"/>
      <c r="D6551"/>
      <c r="E6551"/>
      <c r="F6551"/>
      <c r="G6551"/>
      <c r="H6551"/>
      <c r="R6551"/>
      <c r="S6551"/>
      <c r="T6551"/>
      <c r="U6551"/>
      <c r="V6551"/>
      <c r="W6551"/>
      <c r="X6551"/>
      <c r="Y6551"/>
    </row>
    <row r="6552" spans="2:25">
      <c r="B6552"/>
      <c r="C6552"/>
      <c r="D6552"/>
      <c r="E6552"/>
      <c r="F6552"/>
      <c r="G6552"/>
      <c r="H6552"/>
      <c r="R6552"/>
      <c r="S6552"/>
      <c r="T6552"/>
      <c r="U6552"/>
      <c r="V6552"/>
      <c r="W6552"/>
      <c r="X6552"/>
      <c r="Y6552"/>
    </row>
    <row r="6553" spans="2:25">
      <c r="B6553"/>
      <c r="C6553"/>
      <c r="D6553"/>
      <c r="E6553"/>
      <c r="F6553"/>
      <c r="G6553"/>
      <c r="H6553"/>
      <c r="R6553"/>
      <c r="S6553"/>
      <c r="T6553"/>
      <c r="U6553"/>
      <c r="V6553"/>
      <c r="W6553"/>
      <c r="X6553"/>
      <c r="Y6553"/>
    </row>
    <row r="6554" spans="2:25">
      <c r="B6554"/>
      <c r="C6554"/>
      <c r="D6554"/>
      <c r="E6554"/>
      <c r="F6554"/>
      <c r="G6554"/>
      <c r="H6554"/>
      <c r="R6554"/>
      <c r="S6554"/>
      <c r="T6554"/>
      <c r="U6554"/>
      <c r="V6554"/>
      <c r="W6554"/>
      <c r="X6554"/>
      <c r="Y6554"/>
    </row>
    <row r="6555" spans="2:25">
      <c r="B6555"/>
      <c r="C6555"/>
      <c r="D6555"/>
      <c r="E6555"/>
      <c r="F6555"/>
      <c r="G6555"/>
      <c r="H6555"/>
      <c r="R6555"/>
      <c r="S6555"/>
      <c r="T6555"/>
      <c r="U6555"/>
      <c r="V6555"/>
      <c r="W6555"/>
      <c r="X6555"/>
      <c r="Y6555"/>
    </row>
    <row r="6556" spans="2:25">
      <c r="B6556"/>
      <c r="C6556"/>
      <c r="D6556"/>
      <c r="E6556"/>
      <c r="F6556"/>
      <c r="G6556"/>
      <c r="H6556"/>
      <c r="R6556"/>
      <c r="S6556"/>
      <c r="T6556"/>
      <c r="U6556"/>
      <c r="V6556"/>
      <c r="W6556"/>
      <c r="X6556"/>
      <c r="Y6556"/>
    </row>
    <row r="6557" spans="2:25">
      <c r="B6557"/>
      <c r="C6557"/>
      <c r="D6557"/>
      <c r="E6557"/>
      <c r="F6557"/>
      <c r="G6557"/>
      <c r="H6557"/>
      <c r="R6557"/>
      <c r="S6557"/>
      <c r="T6557"/>
      <c r="U6557"/>
      <c r="V6557"/>
      <c r="W6557"/>
      <c r="X6557"/>
      <c r="Y6557"/>
    </row>
    <row r="6558" spans="2:25">
      <c r="B6558"/>
      <c r="C6558"/>
      <c r="D6558"/>
      <c r="E6558"/>
      <c r="F6558"/>
      <c r="G6558"/>
      <c r="H6558"/>
      <c r="R6558"/>
      <c r="S6558"/>
      <c r="T6558"/>
      <c r="U6558"/>
      <c r="V6558"/>
      <c r="W6558"/>
      <c r="X6558"/>
      <c r="Y6558"/>
    </row>
    <row r="6559" spans="2:25">
      <c r="B6559"/>
      <c r="C6559"/>
      <c r="D6559"/>
      <c r="E6559"/>
      <c r="F6559"/>
      <c r="G6559"/>
      <c r="H6559"/>
      <c r="R6559"/>
      <c r="S6559"/>
      <c r="T6559"/>
      <c r="U6559"/>
      <c r="V6559"/>
      <c r="W6559"/>
      <c r="X6559"/>
      <c r="Y6559"/>
    </row>
    <row r="6560" spans="2:25">
      <c r="B6560"/>
      <c r="C6560"/>
      <c r="D6560"/>
      <c r="E6560"/>
      <c r="F6560"/>
      <c r="G6560"/>
      <c r="H6560"/>
      <c r="R6560"/>
      <c r="S6560"/>
      <c r="T6560"/>
      <c r="U6560"/>
      <c r="V6560"/>
      <c r="W6560"/>
      <c r="X6560"/>
      <c r="Y6560"/>
    </row>
    <row r="6561" spans="2:25">
      <c r="B6561"/>
      <c r="C6561"/>
      <c r="D6561"/>
      <c r="E6561"/>
      <c r="F6561"/>
      <c r="G6561"/>
      <c r="H6561"/>
      <c r="R6561"/>
      <c r="S6561"/>
      <c r="T6561"/>
      <c r="U6561"/>
      <c r="V6561"/>
      <c r="W6561"/>
      <c r="X6561"/>
      <c r="Y6561"/>
    </row>
    <row r="6562" spans="2:25">
      <c r="B6562"/>
      <c r="C6562"/>
      <c r="D6562"/>
      <c r="E6562"/>
      <c r="F6562"/>
      <c r="G6562"/>
      <c r="H6562"/>
      <c r="R6562"/>
      <c r="S6562"/>
      <c r="T6562"/>
      <c r="U6562"/>
      <c r="V6562"/>
      <c r="W6562"/>
      <c r="X6562"/>
      <c r="Y6562"/>
    </row>
    <row r="6563" spans="2:25">
      <c r="B6563"/>
      <c r="C6563"/>
      <c r="D6563"/>
      <c r="E6563"/>
      <c r="F6563"/>
      <c r="G6563"/>
      <c r="H6563"/>
      <c r="R6563"/>
      <c r="S6563"/>
      <c r="T6563"/>
      <c r="U6563"/>
      <c r="V6563"/>
      <c r="W6563"/>
      <c r="X6563"/>
      <c r="Y6563"/>
    </row>
    <row r="6564" spans="2:25">
      <c r="B6564"/>
      <c r="C6564"/>
      <c r="D6564"/>
      <c r="E6564"/>
      <c r="F6564"/>
      <c r="G6564"/>
      <c r="H6564"/>
      <c r="R6564"/>
      <c r="S6564"/>
      <c r="T6564"/>
      <c r="U6564"/>
      <c r="V6564"/>
      <c r="W6564"/>
      <c r="X6564"/>
      <c r="Y6564"/>
    </row>
    <row r="6565" spans="2:25">
      <c r="B6565"/>
      <c r="C6565"/>
      <c r="D6565"/>
      <c r="E6565"/>
      <c r="F6565"/>
      <c r="G6565"/>
      <c r="H6565"/>
      <c r="R6565"/>
      <c r="S6565"/>
      <c r="T6565"/>
      <c r="U6565"/>
      <c r="V6565"/>
      <c r="W6565"/>
      <c r="X6565"/>
      <c r="Y6565"/>
    </row>
    <row r="6566" spans="2:25">
      <c r="B6566"/>
      <c r="C6566"/>
      <c r="D6566"/>
      <c r="E6566"/>
      <c r="F6566"/>
      <c r="G6566"/>
      <c r="H6566"/>
      <c r="R6566"/>
      <c r="S6566"/>
      <c r="T6566"/>
      <c r="U6566"/>
      <c r="V6566"/>
      <c r="W6566"/>
      <c r="X6566"/>
      <c r="Y6566"/>
    </row>
    <row r="6567" spans="2:25">
      <c r="B6567"/>
      <c r="C6567"/>
      <c r="D6567"/>
      <c r="E6567"/>
      <c r="F6567"/>
      <c r="G6567"/>
      <c r="H6567"/>
      <c r="R6567"/>
      <c r="S6567"/>
      <c r="T6567"/>
      <c r="U6567"/>
      <c r="V6567"/>
      <c r="W6567"/>
      <c r="X6567"/>
      <c r="Y6567"/>
    </row>
    <row r="6568" spans="2:25">
      <c r="B6568"/>
      <c r="C6568"/>
      <c r="D6568"/>
      <c r="E6568"/>
      <c r="F6568"/>
      <c r="G6568"/>
      <c r="H6568"/>
      <c r="R6568"/>
      <c r="S6568"/>
      <c r="T6568"/>
      <c r="U6568"/>
      <c r="V6568"/>
      <c r="W6568"/>
      <c r="X6568"/>
      <c r="Y6568"/>
    </row>
    <row r="6569" spans="2:25">
      <c r="B6569"/>
      <c r="C6569"/>
      <c r="D6569"/>
      <c r="E6569"/>
      <c r="F6569"/>
      <c r="G6569"/>
      <c r="H6569"/>
      <c r="R6569"/>
      <c r="S6569"/>
      <c r="T6569"/>
      <c r="U6569"/>
      <c r="V6569"/>
      <c r="W6569"/>
      <c r="X6569"/>
      <c r="Y6569"/>
    </row>
    <row r="6570" spans="2:25">
      <c r="B6570"/>
      <c r="C6570"/>
      <c r="D6570"/>
      <c r="E6570"/>
      <c r="F6570"/>
      <c r="G6570"/>
      <c r="H6570"/>
      <c r="R6570"/>
      <c r="S6570"/>
      <c r="T6570"/>
      <c r="U6570"/>
      <c r="V6570"/>
      <c r="W6570"/>
      <c r="X6570"/>
      <c r="Y6570"/>
    </row>
    <row r="6571" spans="2:25">
      <c r="B6571"/>
      <c r="C6571"/>
      <c r="D6571"/>
      <c r="E6571"/>
      <c r="F6571"/>
      <c r="G6571"/>
      <c r="H6571"/>
      <c r="R6571"/>
      <c r="S6571"/>
      <c r="T6571"/>
      <c r="U6571"/>
      <c r="V6571"/>
      <c r="W6571"/>
      <c r="X6571"/>
      <c r="Y6571"/>
    </row>
    <row r="6572" spans="2:25">
      <c r="B6572"/>
      <c r="C6572"/>
      <c r="D6572"/>
      <c r="E6572"/>
      <c r="F6572"/>
      <c r="G6572"/>
      <c r="H6572"/>
      <c r="R6572"/>
      <c r="S6572"/>
      <c r="T6572"/>
      <c r="U6572"/>
      <c r="V6572"/>
      <c r="W6572"/>
      <c r="X6572"/>
      <c r="Y6572"/>
    </row>
    <row r="6573" spans="2:25">
      <c r="B6573"/>
      <c r="C6573"/>
      <c r="D6573"/>
      <c r="E6573"/>
      <c r="F6573"/>
      <c r="G6573"/>
      <c r="H6573"/>
      <c r="R6573"/>
      <c r="S6573"/>
      <c r="T6573"/>
      <c r="U6573"/>
      <c r="V6573"/>
      <c r="W6573"/>
      <c r="X6573"/>
      <c r="Y6573"/>
    </row>
    <row r="6574" spans="2:25">
      <c r="B6574"/>
      <c r="C6574"/>
      <c r="D6574"/>
      <c r="E6574"/>
      <c r="F6574"/>
      <c r="G6574"/>
      <c r="H6574"/>
      <c r="R6574"/>
      <c r="S6574"/>
      <c r="T6574"/>
      <c r="U6574"/>
      <c r="V6574"/>
      <c r="W6574"/>
      <c r="X6574"/>
      <c r="Y6574"/>
    </row>
    <row r="6575" spans="2:25">
      <c r="B6575"/>
      <c r="C6575"/>
      <c r="D6575"/>
      <c r="E6575"/>
      <c r="F6575"/>
      <c r="G6575"/>
      <c r="H6575"/>
      <c r="R6575"/>
      <c r="S6575"/>
      <c r="T6575"/>
      <c r="U6575"/>
      <c r="V6575"/>
      <c r="W6575"/>
      <c r="X6575"/>
      <c r="Y6575"/>
    </row>
    <row r="6576" spans="2:25">
      <c r="B6576"/>
      <c r="C6576"/>
      <c r="D6576"/>
      <c r="E6576"/>
      <c r="F6576"/>
      <c r="G6576"/>
      <c r="H6576"/>
      <c r="R6576"/>
      <c r="S6576"/>
      <c r="T6576"/>
      <c r="U6576"/>
      <c r="V6576"/>
      <c r="W6576"/>
      <c r="X6576"/>
      <c r="Y6576"/>
    </row>
    <row r="6577" spans="2:25">
      <c r="B6577"/>
      <c r="C6577"/>
      <c r="D6577"/>
      <c r="E6577"/>
      <c r="F6577"/>
      <c r="G6577"/>
      <c r="H6577"/>
      <c r="R6577"/>
      <c r="S6577"/>
      <c r="T6577"/>
      <c r="U6577"/>
      <c r="V6577"/>
      <c r="W6577"/>
      <c r="X6577"/>
      <c r="Y6577"/>
    </row>
    <row r="6578" spans="2:25">
      <c r="B6578"/>
      <c r="C6578"/>
      <c r="D6578"/>
      <c r="E6578"/>
      <c r="F6578"/>
      <c r="G6578"/>
      <c r="H6578"/>
      <c r="R6578"/>
      <c r="S6578"/>
      <c r="T6578"/>
      <c r="U6578"/>
      <c r="V6578"/>
      <c r="W6578"/>
      <c r="X6578"/>
      <c r="Y6578"/>
    </row>
    <row r="6579" spans="2:25">
      <c r="B6579"/>
      <c r="C6579"/>
      <c r="D6579"/>
      <c r="E6579"/>
      <c r="F6579"/>
      <c r="G6579"/>
      <c r="H6579"/>
      <c r="R6579"/>
      <c r="S6579"/>
      <c r="T6579"/>
      <c r="U6579"/>
      <c r="V6579"/>
      <c r="W6579"/>
      <c r="X6579"/>
      <c r="Y6579"/>
    </row>
    <row r="6580" spans="2:25">
      <c r="B6580"/>
      <c r="C6580"/>
      <c r="D6580"/>
      <c r="E6580"/>
      <c r="F6580"/>
      <c r="G6580"/>
      <c r="H6580"/>
      <c r="R6580"/>
      <c r="S6580"/>
      <c r="T6580"/>
      <c r="U6580"/>
      <c r="V6580"/>
      <c r="W6580"/>
      <c r="X6580"/>
      <c r="Y6580"/>
    </row>
    <row r="6581" spans="2:25">
      <c r="B6581"/>
      <c r="C6581"/>
      <c r="D6581"/>
      <c r="E6581"/>
      <c r="F6581"/>
      <c r="G6581"/>
      <c r="H6581"/>
      <c r="R6581"/>
      <c r="S6581"/>
      <c r="T6581"/>
      <c r="U6581"/>
      <c r="V6581"/>
      <c r="W6581"/>
      <c r="X6581"/>
      <c r="Y6581"/>
    </row>
    <row r="6582" spans="2:25">
      <c r="B6582"/>
      <c r="C6582"/>
      <c r="D6582"/>
      <c r="E6582"/>
      <c r="F6582"/>
      <c r="G6582"/>
      <c r="H6582"/>
      <c r="R6582"/>
      <c r="S6582"/>
      <c r="T6582"/>
      <c r="U6582"/>
      <c r="V6582"/>
      <c r="W6582"/>
      <c r="X6582"/>
      <c r="Y6582"/>
    </row>
    <row r="6583" spans="2:25">
      <c r="B6583"/>
      <c r="C6583"/>
      <c r="D6583"/>
      <c r="E6583"/>
      <c r="F6583"/>
      <c r="G6583"/>
      <c r="H6583"/>
      <c r="R6583"/>
      <c r="S6583"/>
      <c r="T6583"/>
      <c r="U6583"/>
      <c r="V6583"/>
      <c r="W6583"/>
      <c r="X6583"/>
      <c r="Y6583"/>
    </row>
    <row r="6584" spans="2:25">
      <c r="B6584"/>
      <c r="C6584"/>
      <c r="D6584"/>
      <c r="E6584"/>
      <c r="F6584"/>
      <c r="G6584"/>
      <c r="H6584"/>
      <c r="R6584"/>
      <c r="S6584"/>
      <c r="T6584"/>
      <c r="U6584"/>
      <c r="V6584"/>
      <c r="W6584"/>
      <c r="X6584"/>
      <c r="Y6584"/>
    </row>
    <row r="6585" spans="2:25">
      <c r="B6585"/>
      <c r="C6585"/>
      <c r="D6585"/>
      <c r="E6585"/>
      <c r="F6585"/>
      <c r="G6585"/>
      <c r="H6585"/>
      <c r="R6585"/>
      <c r="S6585"/>
      <c r="T6585"/>
      <c r="U6585"/>
      <c r="V6585"/>
      <c r="W6585"/>
      <c r="X6585"/>
      <c r="Y6585"/>
    </row>
    <row r="6586" spans="2:25">
      <c r="B6586"/>
      <c r="C6586"/>
      <c r="D6586"/>
      <c r="E6586"/>
      <c r="F6586"/>
      <c r="G6586"/>
      <c r="H6586"/>
      <c r="R6586"/>
      <c r="S6586"/>
      <c r="T6586"/>
      <c r="U6586"/>
      <c r="V6586"/>
      <c r="W6586"/>
      <c r="X6586"/>
      <c r="Y6586"/>
    </row>
    <row r="6587" spans="2:25">
      <c r="B6587"/>
      <c r="C6587"/>
      <c r="D6587"/>
      <c r="E6587"/>
      <c r="F6587"/>
      <c r="G6587"/>
      <c r="H6587"/>
      <c r="R6587"/>
      <c r="S6587"/>
      <c r="T6587"/>
      <c r="U6587"/>
      <c r="V6587"/>
      <c r="W6587"/>
      <c r="X6587"/>
      <c r="Y6587"/>
    </row>
    <row r="6588" spans="2:25">
      <c r="B6588"/>
      <c r="C6588"/>
      <c r="D6588"/>
      <c r="E6588"/>
      <c r="F6588"/>
      <c r="G6588"/>
      <c r="H6588"/>
      <c r="R6588"/>
      <c r="S6588"/>
      <c r="T6588"/>
      <c r="U6588"/>
      <c r="V6588"/>
      <c r="W6588"/>
      <c r="X6588"/>
      <c r="Y6588"/>
    </row>
    <row r="6589" spans="2:25">
      <c r="B6589"/>
      <c r="C6589"/>
      <c r="D6589"/>
      <c r="E6589"/>
      <c r="F6589"/>
      <c r="G6589"/>
      <c r="H6589"/>
      <c r="R6589"/>
      <c r="S6589"/>
      <c r="T6589"/>
      <c r="U6589"/>
      <c r="V6589"/>
      <c r="W6589"/>
      <c r="X6589"/>
      <c r="Y6589"/>
    </row>
    <row r="6590" spans="2:25">
      <c r="B6590"/>
      <c r="C6590"/>
      <c r="D6590"/>
      <c r="E6590"/>
      <c r="F6590"/>
      <c r="G6590"/>
      <c r="H6590"/>
      <c r="R6590"/>
      <c r="S6590"/>
      <c r="T6590"/>
      <c r="U6590"/>
      <c r="V6590"/>
      <c r="W6590"/>
      <c r="X6590"/>
      <c r="Y6590"/>
    </row>
    <row r="6591" spans="2:25">
      <c r="B6591"/>
      <c r="C6591"/>
      <c r="D6591"/>
      <c r="E6591"/>
      <c r="F6591"/>
      <c r="G6591"/>
      <c r="H6591"/>
      <c r="R6591"/>
      <c r="S6591"/>
      <c r="T6591"/>
      <c r="U6591"/>
      <c r="V6591"/>
      <c r="W6591"/>
      <c r="X6591"/>
      <c r="Y6591"/>
    </row>
    <row r="6592" spans="2:25">
      <c r="B6592"/>
      <c r="C6592"/>
      <c r="D6592"/>
      <c r="E6592"/>
      <c r="F6592"/>
      <c r="G6592"/>
      <c r="H6592"/>
      <c r="R6592"/>
      <c r="S6592"/>
      <c r="T6592"/>
      <c r="U6592"/>
      <c r="V6592"/>
      <c r="W6592"/>
      <c r="X6592"/>
      <c r="Y6592"/>
    </row>
    <row r="6593" spans="2:25">
      <c r="B6593"/>
      <c r="C6593"/>
      <c r="D6593"/>
      <c r="E6593"/>
      <c r="F6593"/>
      <c r="G6593"/>
      <c r="H6593"/>
      <c r="R6593"/>
      <c r="S6593"/>
      <c r="T6593"/>
      <c r="U6593"/>
      <c r="V6593"/>
      <c r="W6593"/>
      <c r="X6593"/>
      <c r="Y6593"/>
    </row>
    <row r="6594" spans="2:25">
      <c r="B6594"/>
      <c r="C6594"/>
      <c r="D6594"/>
      <c r="E6594"/>
      <c r="F6594"/>
      <c r="G6594"/>
      <c r="H6594"/>
      <c r="R6594"/>
      <c r="S6594"/>
      <c r="T6594"/>
      <c r="U6594"/>
      <c r="V6594"/>
      <c r="W6594"/>
      <c r="X6594"/>
      <c r="Y6594"/>
    </row>
    <row r="6595" spans="2:25">
      <c r="B6595"/>
      <c r="C6595"/>
      <c r="D6595"/>
      <c r="E6595"/>
      <c r="F6595"/>
      <c r="G6595"/>
      <c r="H6595"/>
      <c r="R6595"/>
      <c r="S6595"/>
      <c r="T6595"/>
      <c r="U6595"/>
      <c r="V6595"/>
      <c r="W6595"/>
      <c r="X6595"/>
      <c r="Y6595"/>
    </row>
    <row r="6596" spans="2:25">
      <c r="B6596"/>
      <c r="C6596"/>
      <c r="D6596"/>
      <c r="E6596"/>
      <c r="F6596"/>
      <c r="G6596"/>
      <c r="H6596"/>
      <c r="R6596"/>
      <c r="S6596"/>
      <c r="T6596"/>
      <c r="U6596"/>
      <c r="V6596"/>
      <c r="W6596"/>
      <c r="X6596"/>
      <c r="Y6596"/>
    </row>
    <row r="6597" spans="2:25">
      <c r="B6597"/>
      <c r="C6597"/>
      <c r="D6597"/>
      <c r="E6597"/>
      <c r="F6597"/>
      <c r="G6597"/>
      <c r="H6597"/>
      <c r="R6597"/>
      <c r="S6597"/>
      <c r="T6597"/>
      <c r="U6597"/>
      <c r="V6597"/>
      <c r="W6597"/>
      <c r="X6597"/>
      <c r="Y6597"/>
    </row>
    <row r="6598" spans="2:25">
      <c r="B6598"/>
      <c r="C6598"/>
      <c r="D6598"/>
      <c r="E6598"/>
      <c r="F6598"/>
      <c r="G6598"/>
      <c r="H6598"/>
      <c r="R6598"/>
      <c r="S6598"/>
      <c r="T6598"/>
      <c r="U6598"/>
      <c r="V6598"/>
      <c r="W6598"/>
      <c r="X6598"/>
      <c r="Y6598"/>
    </row>
    <row r="6599" spans="2:25">
      <c r="B6599"/>
      <c r="C6599"/>
      <c r="D6599"/>
      <c r="E6599"/>
      <c r="F6599"/>
      <c r="G6599"/>
      <c r="H6599"/>
      <c r="R6599"/>
      <c r="S6599"/>
      <c r="T6599"/>
      <c r="U6599"/>
      <c r="V6599"/>
      <c r="W6599"/>
      <c r="X6599"/>
      <c r="Y6599"/>
    </row>
    <row r="6600" spans="2:25">
      <c r="B6600"/>
      <c r="C6600"/>
      <c r="D6600"/>
      <c r="E6600"/>
      <c r="F6600"/>
      <c r="G6600"/>
      <c r="H6600"/>
      <c r="R6600"/>
      <c r="S6600"/>
      <c r="T6600"/>
      <c r="U6600"/>
      <c r="V6600"/>
      <c r="W6600"/>
      <c r="X6600"/>
      <c r="Y6600"/>
    </row>
    <row r="6601" spans="2:25">
      <c r="B6601"/>
      <c r="C6601"/>
      <c r="D6601"/>
      <c r="E6601"/>
      <c r="F6601"/>
      <c r="G6601"/>
      <c r="H6601"/>
      <c r="R6601"/>
      <c r="S6601"/>
      <c r="T6601"/>
      <c r="U6601"/>
      <c r="V6601"/>
      <c r="W6601"/>
      <c r="X6601"/>
      <c r="Y6601"/>
    </row>
    <row r="6602" spans="2:25">
      <c r="B6602"/>
      <c r="C6602"/>
      <c r="D6602"/>
      <c r="E6602"/>
      <c r="F6602"/>
      <c r="G6602"/>
      <c r="H6602"/>
      <c r="R6602"/>
      <c r="S6602"/>
      <c r="T6602"/>
      <c r="U6602"/>
      <c r="V6602"/>
      <c r="W6602"/>
      <c r="X6602"/>
      <c r="Y6602"/>
    </row>
    <row r="6603" spans="2:25">
      <c r="B6603"/>
      <c r="C6603"/>
      <c r="D6603"/>
      <c r="E6603"/>
      <c r="F6603"/>
      <c r="G6603"/>
      <c r="H6603"/>
      <c r="R6603"/>
      <c r="S6603"/>
      <c r="T6603"/>
      <c r="U6603"/>
      <c r="V6603"/>
      <c r="W6603"/>
      <c r="X6603"/>
      <c r="Y6603"/>
    </row>
    <row r="6604" spans="2:25">
      <c r="B6604"/>
      <c r="C6604"/>
      <c r="D6604"/>
      <c r="E6604"/>
      <c r="F6604"/>
      <c r="G6604"/>
      <c r="H6604"/>
      <c r="R6604"/>
      <c r="S6604"/>
      <c r="T6604"/>
      <c r="U6604"/>
      <c r="V6604"/>
      <c r="W6604"/>
      <c r="X6604"/>
      <c r="Y6604"/>
    </row>
    <row r="6605" spans="2:25">
      <c r="B6605"/>
      <c r="C6605"/>
      <c r="D6605"/>
      <c r="E6605"/>
      <c r="F6605"/>
      <c r="G6605"/>
      <c r="H6605"/>
      <c r="R6605"/>
      <c r="S6605"/>
      <c r="T6605"/>
      <c r="U6605"/>
      <c r="V6605"/>
      <c r="W6605"/>
      <c r="X6605"/>
      <c r="Y6605"/>
    </row>
    <row r="6606" spans="2:25">
      <c r="B6606"/>
      <c r="C6606"/>
      <c r="D6606"/>
      <c r="E6606"/>
      <c r="F6606"/>
      <c r="G6606"/>
      <c r="H6606"/>
      <c r="R6606"/>
      <c r="S6606"/>
      <c r="T6606"/>
      <c r="U6606"/>
      <c r="V6606"/>
      <c r="W6606"/>
      <c r="X6606"/>
      <c r="Y6606"/>
    </row>
    <row r="6607" spans="2:25">
      <c r="B6607"/>
      <c r="C6607"/>
      <c r="D6607"/>
      <c r="E6607"/>
      <c r="F6607"/>
      <c r="G6607"/>
      <c r="H6607"/>
      <c r="R6607"/>
      <c r="S6607"/>
      <c r="T6607"/>
      <c r="U6607"/>
      <c r="V6607"/>
      <c r="W6607"/>
      <c r="X6607"/>
      <c r="Y6607"/>
    </row>
    <row r="6608" spans="2:25">
      <c r="B6608"/>
      <c r="C6608"/>
      <c r="D6608"/>
      <c r="E6608"/>
      <c r="F6608"/>
      <c r="G6608"/>
      <c r="H6608"/>
      <c r="R6608"/>
      <c r="S6608"/>
      <c r="T6608"/>
      <c r="U6608"/>
      <c r="V6608"/>
      <c r="W6608"/>
      <c r="X6608"/>
      <c r="Y6608"/>
    </row>
    <row r="6609" spans="2:25">
      <c r="B6609"/>
      <c r="C6609"/>
      <c r="D6609"/>
      <c r="E6609"/>
      <c r="F6609"/>
      <c r="G6609"/>
      <c r="H6609"/>
      <c r="R6609"/>
      <c r="S6609"/>
      <c r="T6609"/>
      <c r="U6609"/>
      <c r="V6609"/>
      <c r="W6609"/>
      <c r="X6609"/>
      <c r="Y6609"/>
    </row>
    <row r="6610" spans="2:25">
      <c r="B6610"/>
      <c r="C6610"/>
      <c r="D6610"/>
      <c r="E6610"/>
      <c r="F6610"/>
      <c r="G6610"/>
      <c r="H6610"/>
      <c r="R6610"/>
      <c r="S6610"/>
      <c r="T6610"/>
      <c r="U6610"/>
      <c r="V6610"/>
      <c r="W6610"/>
      <c r="X6610"/>
      <c r="Y6610"/>
    </row>
    <row r="6611" spans="2:25">
      <c r="B6611"/>
      <c r="C6611"/>
      <c r="D6611"/>
      <c r="E6611"/>
      <c r="F6611"/>
      <c r="G6611"/>
      <c r="H6611"/>
      <c r="R6611"/>
      <c r="S6611"/>
      <c r="T6611"/>
      <c r="U6611"/>
      <c r="V6611"/>
      <c r="W6611"/>
      <c r="X6611"/>
      <c r="Y6611"/>
    </row>
    <row r="6612" spans="2:25">
      <c r="B6612"/>
      <c r="C6612"/>
      <c r="D6612"/>
      <c r="E6612"/>
      <c r="F6612"/>
      <c r="G6612"/>
      <c r="H6612"/>
      <c r="R6612"/>
      <c r="S6612"/>
      <c r="T6612"/>
      <c r="U6612"/>
      <c r="V6612"/>
      <c r="W6612"/>
      <c r="X6612"/>
      <c r="Y6612"/>
    </row>
    <row r="6613" spans="2:25">
      <c r="B6613"/>
      <c r="C6613"/>
      <c r="D6613"/>
      <c r="E6613"/>
      <c r="F6613"/>
      <c r="G6613"/>
      <c r="H6613"/>
      <c r="R6613"/>
      <c r="S6613"/>
      <c r="T6613"/>
      <c r="U6613"/>
      <c r="V6613"/>
      <c r="W6613"/>
      <c r="X6613"/>
      <c r="Y6613"/>
    </row>
    <row r="6614" spans="2:25">
      <c r="B6614"/>
      <c r="C6614"/>
      <c r="D6614"/>
      <c r="E6614"/>
      <c r="F6614"/>
      <c r="G6614"/>
      <c r="H6614"/>
      <c r="R6614"/>
      <c r="S6614"/>
      <c r="T6614"/>
      <c r="U6614"/>
      <c r="V6614"/>
      <c r="W6614"/>
      <c r="X6614"/>
      <c r="Y6614"/>
    </row>
    <row r="6615" spans="2:25">
      <c r="B6615"/>
      <c r="C6615"/>
      <c r="D6615"/>
      <c r="E6615"/>
      <c r="F6615"/>
      <c r="G6615"/>
      <c r="H6615"/>
      <c r="R6615"/>
      <c r="S6615"/>
      <c r="T6615"/>
      <c r="U6615"/>
      <c r="V6615"/>
      <c r="W6615"/>
      <c r="X6615"/>
      <c r="Y6615"/>
    </row>
    <row r="6616" spans="2:25">
      <c r="B6616"/>
      <c r="C6616"/>
      <c r="D6616"/>
      <c r="E6616"/>
      <c r="F6616"/>
      <c r="G6616"/>
      <c r="H6616"/>
      <c r="R6616"/>
      <c r="S6616"/>
      <c r="T6616"/>
      <c r="U6616"/>
      <c r="V6616"/>
      <c r="W6616"/>
      <c r="X6616"/>
      <c r="Y6616"/>
    </row>
    <row r="6617" spans="2:25">
      <c r="B6617"/>
      <c r="C6617"/>
      <c r="D6617"/>
      <c r="E6617"/>
      <c r="F6617"/>
      <c r="G6617"/>
      <c r="H6617"/>
      <c r="R6617"/>
      <c r="S6617"/>
      <c r="T6617"/>
      <c r="U6617"/>
      <c r="V6617"/>
      <c r="W6617"/>
      <c r="X6617"/>
      <c r="Y6617"/>
    </row>
    <row r="6618" spans="2:25">
      <c r="B6618"/>
      <c r="C6618"/>
      <c r="D6618"/>
      <c r="E6618"/>
      <c r="F6618"/>
      <c r="G6618"/>
      <c r="H6618"/>
      <c r="R6618"/>
      <c r="S6618"/>
      <c r="T6618"/>
      <c r="U6618"/>
      <c r="V6618"/>
      <c r="W6618"/>
      <c r="X6618"/>
      <c r="Y6618"/>
    </row>
    <row r="6619" spans="2:25">
      <c r="B6619"/>
      <c r="C6619"/>
      <c r="D6619"/>
      <c r="E6619"/>
      <c r="F6619"/>
      <c r="G6619"/>
      <c r="H6619"/>
      <c r="R6619"/>
      <c r="S6619"/>
      <c r="T6619"/>
      <c r="U6619"/>
      <c r="V6619"/>
      <c r="W6619"/>
      <c r="X6619"/>
      <c r="Y6619"/>
    </row>
    <row r="6620" spans="2:25">
      <c r="B6620"/>
      <c r="C6620"/>
      <c r="D6620"/>
      <c r="E6620"/>
      <c r="F6620"/>
      <c r="G6620"/>
      <c r="H6620"/>
      <c r="R6620"/>
      <c r="S6620"/>
      <c r="T6620"/>
      <c r="U6620"/>
      <c r="V6620"/>
      <c r="W6620"/>
      <c r="X6620"/>
      <c r="Y6620"/>
    </row>
    <row r="6621" spans="2:25">
      <c r="B6621"/>
      <c r="C6621"/>
      <c r="D6621"/>
      <c r="E6621"/>
      <c r="F6621"/>
      <c r="G6621"/>
      <c r="H6621"/>
      <c r="R6621"/>
      <c r="S6621"/>
      <c r="T6621"/>
      <c r="U6621"/>
      <c r="V6621"/>
      <c r="W6621"/>
      <c r="X6621"/>
      <c r="Y6621"/>
    </row>
    <row r="6622" spans="2:25">
      <c r="B6622"/>
      <c r="C6622"/>
      <c r="D6622"/>
      <c r="E6622"/>
      <c r="F6622"/>
      <c r="G6622"/>
      <c r="H6622"/>
      <c r="R6622"/>
      <c r="S6622"/>
      <c r="T6622"/>
      <c r="U6622"/>
      <c r="V6622"/>
      <c r="W6622"/>
      <c r="X6622"/>
      <c r="Y6622"/>
    </row>
    <row r="6623" spans="2:25">
      <c r="B6623"/>
      <c r="C6623"/>
      <c r="D6623"/>
      <c r="E6623"/>
      <c r="F6623"/>
      <c r="G6623"/>
      <c r="H6623"/>
      <c r="R6623"/>
      <c r="S6623"/>
      <c r="T6623"/>
      <c r="U6623"/>
      <c r="V6623"/>
      <c r="W6623"/>
      <c r="X6623"/>
      <c r="Y6623"/>
    </row>
    <row r="6624" spans="2:25">
      <c r="B6624"/>
      <c r="C6624"/>
      <c r="D6624"/>
      <c r="E6624"/>
      <c r="F6624"/>
      <c r="G6624"/>
      <c r="H6624"/>
      <c r="R6624"/>
      <c r="S6624"/>
      <c r="T6624"/>
      <c r="U6624"/>
      <c r="V6624"/>
      <c r="W6624"/>
      <c r="X6624"/>
      <c r="Y6624"/>
    </row>
    <row r="6625" spans="2:25">
      <c r="B6625"/>
      <c r="C6625"/>
      <c r="D6625"/>
      <c r="E6625"/>
      <c r="F6625"/>
      <c r="G6625"/>
      <c r="H6625"/>
      <c r="R6625"/>
      <c r="S6625"/>
      <c r="T6625"/>
      <c r="U6625"/>
      <c r="V6625"/>
      <c r="W6625"/>
      <c r="X6625"/>
      <c r="Y6625"/>
    </row>
    <row r="6626" spans="2:25">
      <c r="B6626"/>
      <c r="C6626"/>
      <c r="D6626"/>
      <c r="E6626"/>
      <c r="F6626"/>
      <c r="G6626"/>
      <c r="H6626"/>
      <c r="R6626"/>
      <c r="S6626"/>
      <c r="T6626"/>
      <c r="U6626"/>
      <c r="V6626"/>
      <c r="W6626"/>
      <c r="X6626"/>
      <c r="Y6626"/>
    </row>
    <row r="6627" spans="2:25">
      <c r="B6627"/>
      <c r="C6627"/>
      <c r="D6627"/>
      <c r="E6627"/>
      <c r="F6627"/>
      <c r="G6627"/>
      <c r="H6627"/>
      <c r="R6627"/>
      <c r="S6627"/>
      <c r="T6627"/>
      <c r="U6627"/>
      <c r="V6627"/>
      <c r="W6627"/>
      <c r="X6627"/>
      <c r="Y6627"/>
    </row>
    <row r="6628" spans="2:25">
      <c r="B6628"/>
      <c r="C6628"/>
      <c r="D6628"/>
      <c r="E6628"/>
      <c r="F6628"/>
      <c r="G6628"/>
      <c r="H6628"/>
      <c r="R6628"/>
      <c r="S6628"/>
      <c r="T6628"/>
      <c r="U6628"/>
      <c r="V6628"/>
      <c r="W6628"/>
      <c r="X6628"/>
      <c r="Y6628"/>
    </row>
    <row r="6629" spans="2:25">
      <c r="B6629"/>
      <c r="C6629"/>
      <c r="D6629"/>
      <c r="E6629"/>
      <c r="F6629"/>
      <c r="G6629"/>
      <c r="H6629"/>
      <c r="R6629"/>
      <c r="S6629"/>
      <c r="T6629"/>
      <c r="U6629"/>
      <c r="V6629"/>
      <c r="W6629"/>
      <c r="X6629"/>
      <c r="Y6629"/>
    </row>
    <row r="6630" spans="2:25">
      <c r="B6630"/>
      <c r="C6630"/>
      <c r="D6630"/>
      <c r="E6630"/>
      <c r="F6630"/>
      <c r="G6630"/>
      <c r="H6630"/>
      <c r="R6630"/>
      <c r="S6630"/>
      <c r="T6630"/>
      <c r="U6630"/>
      <c r="V6630"/>
      <c r="W6630"/>
      <c r="X6630"/>
      <c r="Y6630"/>
    </row>
    <row r="6631" spans="2:25">
      <c r="B6631"/>
      <c r="C6631"/>
      <c r="D6631"/>
      <c r="E6631"/>
      <c r="F6631"/>
      <c r="G6631"/>
      <c r="H6631"/>
      <c r="R6631"/>
      <c r="S6631"/>
      <c r="T6631"/>
      <c r="U6631"/>
      <c r="V6631"/>
      <c r="W6631"/>
      <c r="X6631"/>
      <c r="Y6631"/>
    </row>
    <row r="6632" spans="2:25">
      <c r="B6632"/>
      <c r="C6632"/>
      <c r="D6632"/>
      <c r="E6632"/>
      <c r="F6632"/>
      <c r="G6632"/>
      <c r="H6632"/>
      <c r="R6632"/>
      <c r="S6632"/>
      <c r="T6632"/>
      <c r="U6632"/>
      <c r="V6632"/>
      <c r="W6632"/>
      <c r="X6632"/>
      <c r="Y6632"/>
    </row>
    <row r="6633" spans="2:25">
      <c r="B6633"/>
      <c r="C6633"/>
      <c r="D6633"/>
      <c r="E6633"/>
      <c r="F6633"/>
      <c r="G6633"/>
      <c r="H6633"/>
      <c r="R6633"/>
      <c r="S6633"/>
      <c r="T6633"/>
      <c r="U6633"/>
      <c r="V6633"/>
      <c r="W6633"/>
      <c r="X6633"/>
      <c r="Y6633"/>
    </row>
    <row r="6634" spans="2:25">
      <c r="B6634"/>
      <c r="C6634"/>
      <c r="D6634"/>
      <c r="E6634"/>
      <c r="F6634"/>
      <c r="G6634"/>
      <c r="H6634"/>
      <c r="R6634"/>
      <c r="S6634"/>
      <c r="T6634"/>
      <c r="U6634"/>
      <c r="V6634"/>
      <c r="W6634"/>
      <c r="X6634"/>
      <c r="Y6634"/>
    </row>
    <row r="6635" spans="2:25">
      <c r="B6635"/>
      <c r="C6635"/>
      <c r="D6635"/>
      <c r="E6635"/>
      <c r="F6635"/>
      <c r="G6635"/>
      <c r="H6635"/>
      <c r="R6635"/>
      <c r="S6635"/>
      <c r="T6635"/>
      <c r="U6635"/>
      <c r="V6635"/>
      <c r="W6635"/>
      <c r="X6635"/>
      <c r="Y6635"/>
    </row>
    <row r="6636" spans="2:25">
      <c r="B6636"/>
      <c r="C6636"/>
      <c r="D6636"/>
      <c r="E6636"/>
      <c r="F6636"/>
      <c r="G6636"/>
      <c r="H6636"/>
      <c r="R6636"/>
      <c r="S6636"/>
      <c r="T6636"/>
      <c r="U6636"/>
      <c r="V6636"/>
      <c r="W6636"/>
      <c r="X6636"/>
      <c r="Y6636"/>
    </row>
    <row r="6637" spans="2:25">
      <c r="B6637"/>
      <c r="C6637"/>
      <c r="D6637"/>
      <c r="E6637"/>
      <c r="F6637"/>
      <c r="G6637"/>
      <c r="H6637"/>
      <c r="R6637"/>
      <c r="S6637"/>
      <c r="T6637"/>
      <c r="U6637"/>
      <c r="V6637"/>
      <c r="W6637"/>
      <c r="X6637"/>
      <c r="Y6637"/>
    </row>
    <row r="6638" spans="2:25">
      <c r="B6638"/>
      <c r="C6638"/>
      <c r="D6638"/>
      <c r="E6638"/>
      <c r="F6638"/>
      <c r="G6638"/>
      <c r="H6638"/>
      <c r="R6638"/>
      <c r="S6638"/>
      <c r="T6638"/>
      <c r="U6638"/>
      <c r="V6638"/>
      <c r="W6638"/>
      <c r="X6638"/>
      <c r="Y6638"/>
    </row>
    <row r="6639" spans="2:25">
      <c r="B6639"/>
      <c r="C6639"/>
      <c r="D6639"/>
      <c r="E6639"/>
      <c r="F6639"/>
      <c r="G6639"/>
      <c r="H6639"/>
      <c r="R6639"/>
      <c r="S6639"/>
      <c r="T6639"/>
      <c r="U6639"/>
      <c r="V6639"/>
      <c r="W6639"/>
      <c r="X6639"/>
      <c r="Y6639"/>
    </row>
    <row r="6640" spans="2:25">
      <c r="B6640"/>
      <c r="C6640"/>
      <c r="D6640"/>
      <c r="E6640"/>
      <c r="F6640"/>
      <c r="G6640"/>
      <c r="H6640"/>
      <c r="R6640"/>
      <c r="S6640"/>
      <c r="T6640"/>
      <c r="U6640"/>
      <c r="V6640"/>
      <c r="W6640"/>
      <c r="X6640"/>
      <c r="Y6640"/>
    </row>
    <row r="6641" spans="2:25">
      <c r="B6641"/>
      <c r="C6641"/>
      <c r="D6641"/>
      <c r="E6641"/>
      <c r="F6641"/>
      <c r="G6641"/>
      <c r="H6641"/>
      <c r="R6641"/>
      <c r="S6641"/>
      <c r="T6641"/>
      <c r="U6641"/>
      <c r="V6641"/>
      <c r="W6641"/>
      <c r="X6641"/>
      <c r="Y6641"/>
    </row>
    <row r="6642" spans="2:25">
      <c r="B6642"/>
      <c r="C6642"/>
      <c r="D6642"/>
      <c r="E6642"/>
      <c r="F6642"/>
      <c r="G6642"/>
      <c r="H6642"/>
      <c r="R6642"/>
      <c r="S6642"/>
      <c r="T6642"/>
      <c r="U6642"/>
      <c r="V6642"/>
      <c r="W6642"/>
      <c r="X6642"/>
      <c r="Y6642"/>
    </row>
    <row r="6643" spans="2:25">
      <c r="B6643"/>
      <c r="C6643"/>
      <c r="D6643"/>
      <c r="E6643"/>
      <c r="F6643"/>
      <c r="G6643"/>
      <c r="H6643"/>
      <c r="R6643"/>
      <c r="S6643"/>
      <c r="T6643"/>
      <c r="U6643"/>
      <c r="V6643"/>
      <c r="W6643"/>
      <c r="X6643"/>
      <c r="Y6643"/>
    </row>
    <row r="6644" spans="2:25">
      <c r="B6644"/>
      <c r="C6644"/>
      <c r="D6644"/>
      <c r="E6644"/>
      <c r="F6644"/>
      <c r="G6644"/>
      <c r="H6644"/>
      <c r="R6644"/>
      <c r="S6644"/>
      <c r="T6644"/>
      <c r="U6644"/>
      <c r="V6644"/>
      <c r="W6644"/>
      <c r="X6644"/>
      <c r="Y6644"/>
    </row>
    <row r="6645" spans="2:25">
      <c r="B6645"/>
      <c r="C6645"/>
      <c r="D6645"/>
      <c r="E6645"/>
      <c r="F6645"/>
      <c r="G6645"/>
      <c r="H6645"/>
      <c r="R6645"/>
      <c r="S6645"/>
      <c r="T6645"/>
      <c r="U6645"/>
      <c r="V6645"/>
      <c r="W6645"/>
      <c r="X6645"/>
      <c r="Y6645"/>
    </row>
    <row r="6646" spans="2:25">
      <c r="B6646"/>
      <c r="C6646"/>
      <c r="D6646"/>
      <c r="E6646"/>
      <c r="F6646"/>
      <c r="G6646"/>
      <c r="H6646"/>
      <c r="R6646"/>
      <c r="S6646"/>
      <c r="T6646"/>
      <c r="U6646"/>
      <c r="V6646"/>
      <c r="W6646"/>
      <c r="X6646"/>
      <c r="Y6646"/>
    </row>
    <row r="6647" spans="2:25">
      <c r="B6647"/>
      <c r="C6647"/>
      <c r="D6647"/>
      <c r="E6647"/>
      <c r="F6647"/>
      <c r="G6647"/>
      <c r="H6647"/>
      <c r="R6647"/>
      <c r="S6647"/>
      <c r="T6647"/>
      <c r="U6647"/>
      <c r="V6647"/>
      <c r="W6647"/>
      <c r="X6647"/>
      <c r="Y6647"/>
    </row>
    <row r="6648" spans="2:25">
      <c r="B6648"/>
      <c r="C6648"/>
      <c r="D6648"/>
      <c r="E6648"/>
      <c r="F6648"/>
      <c r="G6648"/>
      <c r="H6648"/>
      <c r="R6648"/>
      <c r="S6648"/>
      <c r="T6648"/>
      <c r="U6648"/>
      <c r="V6648"/>
      <c r="W6648"/>
      <c r="X6648"/>
      <c r="Y6648"/>
    </row>
    <row r="6649" spans="2:25">
      <c r="B6649"/>
      <c r="C6649"/>
      <c r="D6649"/>
      <c r="E6649"/>
      <c r="F6649"/>
      <c r="G6649"/>
      <c r="H6649"/>
      <c r="R6649"/>
      <c r="S6649"/>
      <c r="T6649"/>
      <c r="U6649"/>
      <c r="V6649"/>
      <c r="W6649"/>
      <c r="X6649"/>
      <c r="Y6649"/>
    </row>
    <row r="6650" spans="2:25">
      <c r="B6650"/>
      <c r="C6650"/>
      <c r="D6650"/>
      <c r="E6650"/>
      <c r="F6650"/>
      <c r="G6650"/>
      <c r="H6650"/>
      <c r="R6650"/>
      <c r="S6650"/>
      <c r="T6650"/>
      <c r="U6650"/>
      <c r="V6650"/>
      <c r="W6650"/>
      <c r="X6650"/>
      <c r="Y6650"/>
    </row>
    <row r="6651" spans="2:25">
      <c r="B6651"/>
      <c r="C6651"/>
      <c r="D6651"/>
      <c r="E6651"/>
      <c r="F6651"/>
      <c r="G6651"/>
      <c r="H6651"/>
      <c r="R6651"/>
      <c r="S6651"/>
      <c r="T6651"/>
      <c r="U6651"/>
      <c r="V6651"/>
      <c r="W6651"/>
      <c r="X6651"/>
      <c r="Y6651"/>
    </row>
    <row r="6652" spans="2:25">
      <c r="B6652"/>
      <c r="C6652"/>
      <c r="D6652"/>
      <c r="E6652"/>
      <c r="F6652"/>
      <c r="G6652"/>
      <c r="H6652"/>
      <c r="R6652"/>
      <c r="S6652"/>
      <c r="T6652"/>
      <c r="U6652"/>
      <c r="V6652"/>
      <c r="W6652"/>
      <c r="X6652"/>
      <c r="Y6652"/>
    </row>
    <row r="6653" spans="2:25">
      <c r="B6653"/>
      <c r="C6653"/>
      <c r="D6653"/>
      <c r="E6653"/>
      <c r="F6653"/>
      <c r="G6653"/>
      <c r="H6653"/>
      <c r="R6653"/>
      <c r="S6653"/>
      <c r="T6653"/>
      <c r="U6653"/>
      <c r="V6653"/>
      <c r="W6653"/>
      <c r="X6653"/>
      <c r="Y6653"/>
    </row>
    <row r="6654" spans="2:25">
      <c r="B6654"/>
      <c r="C6654"/>
      <c r="D6654"/>
      <c r="E6654"/>
      <c r="F6654"/>
      <c r="G6654"/>
      <c r="H6654"/>
      <c r="R6654"/>
      <c r="S6654"/>
      <c r="T6654"/>
      <c r="U6654"/>
      <c r="V6654"/>
      <c r="W6654"/>
      <c r="X6654"/>
      <c r="Y6654"/>
    </row>
    <row r="6655" spans="2:25">
      <c r="B6655"/>
      <c r="C6655"/>
      <c r="D6655"/>
      <c r="E6655"/>
      <c r="F6655"/>
      <c r="G6655"/>
      <c r="H6655"/>
      <c r="R6655"/>
      <c r="S6655"/>
      <c r="T6655"/>
      <c r="U6655"/>
      <c r="V6655"/>
      <c r="W6655"/>
      <c r="X6655"/>
      <c r="Y6655"/>
    </row>
    <row r="6656" spans="2:25">
      <c r="B6656"/>
      <c r="C6656"/>
      <c r="D6656"/>
      <c r="E6656"/>
      <c r="F6656"/>
      <c r="G6656"/>
      <c r="H6656"/>
      <c r="R6656"/>
      <c r="S6656"/>
      <c r="T6656"/>
      <c r="U6656"/>
      <c r="V6656"/>
      <c r="W6656"/>
      <c r="X6656"/>
      <c r="Y6656"/>
    </row>
    <row r="6657" spans="2:25">
      <c r="B6657"/>
      <c r="C6657"/>
      <c r="D6657"/>
      <c r="E6657"/>
      <c r="F6657"/>
      <c r="G6657"/>
      <c r="H6657"/>
      <c r="R6657"/>
      <c r="S6657"/>
      <c r="T6657"/>
      <c r="U6657"/>
      <c r="V6657"/>
      <c r="W6657"/>
      <c r="X6657"/>
      <c r="Y6657"/>
    </row>
    <row r="6658" spans="2:25">
      <c r="B6658"/>
      <c r="C6658"/>
      <c r="D6658"/>
      <c r="E6658"/>
      <c r="F6658"/>
      <c r="G6658"/>
      <c r="H6658"/>
      <c r="R6658"/>
      <c r="S6658"/>
      <c r="T6658"/>
      <c r="U6658"/>
      <c r="V6658"/>
      <c r="W6658"/>
      <c r="X6658"/>
      <c r="Y6658"/>
    </row>
    <row r="6659" spans="2:25">
      <c r="B6659"/>
      <c r="C6659"/>
      <c r="D6659"/>
      <c r="E6659"/>
      <c r="F6659"/>
      <c r="G6659"/>
      <c r="H6659"/>
      <c r="R6659"/>
      <c r="S6659"/>
      <c r="T6659"/>
      <c r="U6659"/>
      <c r="V6659"/>
      <c r="W6659"/>
      <c r="X6659"/>
      <c r="Y6659"/>
    </row>
    <row r="6660" spans="2:25">
      <c r="B6660"/>
      <c r="C6660"/>
      <c r="D6660"/>
      <c r="E6660"/>
      <c r="F6660"/>
      <c r="G6660"/>
      <c r="H6660"/>
      <c r="R6660"/>
      <c r="S6660"/>
      <c r="T6660"/>
      <c r="U6660"/>
      <c r="V6660"/>
      <c r="W6660"/>
      <c r="X6660"/>
      <c r="Y6660"/>
    </row>
    <row r="6661" spans="2:25">
      <c r="B6661"/>
      <c r="C6661"/>
      <c r="D6661"/>
      <c r="E6661"/>
      <c r="F6661"/>
      <c r="G6661"/>
      <c r="H6661"/>
      <c r="R6661"/>
      <c r="S6661"/>
      <c r="T6661"/>
      <c r="U6661"/>
      <c r="V6661"/>
      <c r="W6661"/>
      <c r="X6661"/>
      <c r="Y6661"/>
    </row>
    <row r="6662" spans="2:25">
      <c r="B6662"/>
      <c r="C6662"/>
      <c r="D6662"/>
      <c r="E6662"/>
      <c r="F6662"/>
      <c r="G6662"/>
      <c r="H6662"/>
      <c r="R6662"/>
      <c r="S6662"/>
      <c r="T6662"/>
      <c r="U6662"/>
      <c r="V6662"/>
      <c r="W6662"/>
      <c r="X6662"/>
      <c r="Y6662"/>
    </row>
    <row r="6663" spans="2:25">
      <c r="B6663"/>
      <c r="C6663"/>
      <c r="D6663"/>
      <c r="E6663"/>
      <c r="F6663"/>
      <c r="G6663"/>
      <c r="H6663"/>
      <c r="R6663"/>
      <c r="S6663"/>
      <c r="T6663"/>
      <c r="U6663"/>
      <c r="V6663"/>
      <c r="W6663"/>
      <c r="X6663"/>
      <c r="Y6663"/>
    </row>
    <row r="6664" spans="2:25">
      <c r="B6664"/>
      <c r="C6664"/>
      <c r="D6664"/>
      <c r="E6664"/>
      <c r="F6664"/>
      <c r="G6664"/>
      <c r="H6664"/>
      <c r="R6664"/>
      <c r="S6664"/>
      <c r="T6664"/>
      <c r="U6664"/>
      <c r="V6664"/>
      <c r="W6664"/>
      <c r="X6664"/>
      <c r="Y6664"/>
    </row>
    <row r="6665" spans="2:25">
      <c r="B6665"/>
      <c r="C6665"/>
      <c r="D6665"/>
      <c r="E6665"/>
      <c r="F6665"/>
      <c r="G6665"/>
      <c r="H6665"/>
      <c r="R6665"/>
      <c r="S6665"/>
      <c r="T6665"/>
      <c r="U6665"/>
      <c r="V6665"/>
      <c r="W6665"/>
      <c r="X6665"/>
      <c r="Y6665"/>
    </row>
    <row r="6666" spans="2:25">
      <c r="B6666"/>
      <c r="C6666"/>
      <c r="D6666"/>
      <c r="E6666"/>
      <c r="F6666"/>
      <c r="G6666"/>
      <c r="H6666"/>
      <c r="R6666"/>
      <c r="S6666"/>
      <c r="T6666"/>
      <c r="U6666"/>
      <c r="V6666"/>
      <c r="W6666"/>
      <c r="X6666"/>
      <c r="Y6666"/>
    </row>
    <row r="6667" spans="2:25">
      <c r="B6667"/>
      <c r="C6667"/>
      <c r="D6667"/>
      <c r="E6667"/>
      <c r="F6667"/>
      <c r="G6667"/>
      <c r="H6667"/>
      <c r="R6667"/>
      <c r="S6667"/>
      <c r="T6667"/>
      <c r="U6667"/>
      <c r="V6667"/>
      <c r="W6667"/>
      <c r="X6667"/>
      <c r="Y6667"/>
    </row>
    <row r="6668" spans="2:25">
      <c r="B6668"/>
      <c r="C6668"/>
      <c r="D6668"/>
      <c r="E6668"/>
      <c r="F6668"/>
      <c r="G6668"/>
      <c r="H6668"/>
      <c r="R6668"/>
      <c r="S6668"/>
      <c r="T6668"/>
      <c r="U6668"/>
      <c r="V6668"/>
      <c r="W6668"/>
      <c r="X6668"/>
      <c r="Y6668"/>
    </row>
    <row r="6669" spans="2:25">
      <c r="B6669"/>
      <c r="C6669"/>
      <c r="D6669"/>
      <c r="E6669"/>
      <c r="F6669"/>
      <c r="G6669"/>
      <c r="H6669"/>
      <c r="R6669"/>
      <c r="S6669"/>
      <c r="T6669"/>
      <c r="U6669"/>
      <c r="V6669"/>
      <c r="W6669"/>
      <c r="X6669"/>
      <c r="Y6669"/>
    </row>
    <row r="6670" spans="2:25">
      <c r="B6670"/>
      <c r="C6670"/>
      <c r="D6670"/>
      <c r="E6670"/>
      <c r="F6670"/>
      <c r="G6670"/>
      <c r="H6670"/>
      <c r="R6670"/>
      <c r="S6670"/>
      <c r="T6670"/>
      <c r="U6670"/>
      <c r="V6670"/>
      <c r="W6670"/>
      <c r="X6670"/>
      <c r="Y6670"/>
    </row>
    <row r="6671" spans="2:25">
      <c r="B6671"/>
      <c r="C6671"/>
      <c r="D6671"/>
      <c r="E6671"/>
      <c r="F6671"/>
      <c r="G6671"/>
      <c r="H6671"/>
      <c r="R6671"/>
      <c r="S6671"/>
      <c r="T6671"/>
      <c r="U6671"/>
      <c r="V6671"/>
      <c r="W6671"/>
      <c r="X6671"/>
      <c r="Y6671"/>
    </row>
    <row r="6672" spans="2:25">
      <c r="B6672"/>
      <c r="C6672"/>
      <c r="D6672"/>
      <c r="E6672"/>
      <c r="F6672"/>
      <c r="G6672"/>
      <c r="H6672"/>
      <c r="R6672"/>
      <c r="S6672"/>
      <c r="T6672"/>
      <c r="U6672"/>
      <c r="V6672"/>
      <c r="W6672"/>
      <c r="X6672"/>
      <c r="Y6672"/>
    </row>
    <row r="6673" spans="2:25">
      <c r="B6673"/>
      <c r="C6673"/>
      <c r="D6673"/>
      <c r="E6673"/>
      <c r="F6673"/>
      <c r="G6673"/>
      <c r="H6673"/>
      <c r="R6673"/>
      <c r="S6673"/>
      <c r="T6673"/>
      <c r="U6673"/>
      <c r="V6673"/>
      <c r="W6673"/>
      <c r="X6673"/>
      <c r="Y6673"/>
    </row>
    <row r="6674" spans="2:25">
      <c r="B6674"/>
      <c r="C6674"/>
      <c r="D6674"/>
      <c r="E6674"/>
      <c r="F6674"/>
      <c r="G6674"/>
      <c r="H6674"/>
      <c r="R6674"/>
      <c r="S6674"/>
      <c r="T6674"/>
      <c r="U6674"/>
      <c r="V6674"/>
      <c r="W6674"/>
      <c r="X6674"/>
      <c r="Y6674"/>
    </row>
    <row r="6675" spans="2:25">
      <c r="B6675"/>
      <c r="C6675"/>
      <c r="D6675"/>
      <c r="E6675"/>
      <c r="F6675"/>
      <c r="G6675"/>
      <c r="H6675"/>
      <c r="R6675"/>
      <c r="S6675"/>
      <c r="T6675"/>
      <c r="U6675"/>
      <c r="V6675"/>
      <c r="W6675"/>
      <c r="X6675"/>
      <c r="Y6675"/>
    </row>
    <row r="6676" spans="2:25">
      <c r="B6676"/>
      <c r="C6676"/>
      <c r="D6676"/>
      <c r="E6676"/>
      <c r="F6676"/>
      <c r="G6676"/>
      <c r="H6676"/>
      <c r="R6676"/>
      <c r="S6676"/>
      <c r="T6676"/>
      <c r="U6676"/>
      <c r="V6676"/>
      <c r="W6676"/>
      <c r="X6676"/>
      <c r="Y6676"/>
    </row>
    <row r="6677" spans="2:25">
      <c r="B6677"/>
      <c r="C6677"/>
      <c r="D6677"/>
      <c r="E6677"/>
      <c r="F6677"/>
      <c r="G6677"/>
      <c r="H6677"/>
      <c r="R6677"/>
      <c r="S6677"/>
      <c r="T6677"/>
      <c r="U6677"/>
      <c r="V6677"/>
      <c r="W6677"/>
      <c r="X6677"/>
      <c r="Y6677"/>
    </row>
    <row r="6678" spans="2:25">
      <c r="B6678"/>
      <c r="C6678"/>
      <c r="D6678"/>
      <c r="E6678"/>
      <c r="F6678"/>
      <c r="G6678"/>
      <c r="H6678"/>
      <c r="R6678"/>
      <c r="S6678"/>
      <c r="T6678"/>
      <c r="U6678"/>
      <c r="V6678"/>
      <c r="W6678"/>
      <c r="X6678"/>
      <c r="Y6678"/>
    </row>
    <row r="6679" spans="2:25">
      <c r="B6679"/>
      <c r="C6679"/>
      <c r="D6679"/>
      <c r="E6679"/>
      <c r="F6679"/>
      <c r="G6679"/>
      <c r="H6679"/>
      <c r="R6679"/>
      <c r="S6679"/>
      <c r="T6679"/>
      <c r="U6679"/>
      <c r="V6679"/>
      <c r="W6679"/>
      <c r="X6679"/>
      <c r="Y6679"/>
    </row>
    <row r="6680" spans="2:25">
      <c r="B6680"/>
      <c r="C6680"/>
      <c r="D6680"/>
      <c r="E6680"/>
      <c r="F6680"/>
      <c r="G6680"/>
      <c r="H6680"/>
      <c r="R6680"/>
      <c r="S6680"/>
      <c r="T6680"/>
      <c r="U6680"/>
      <c r="V6680"/>
      <c r="W6680"/>
      <c r="X6680"/>
      <c r="Y6680"/>
    </row>
    <row r="6681" spans="2:25">
      <c r="B6681"/>
      <c r="C6681"/>
      <c r="D6681"/>
      <c r="E6681"/>
      <c r="F6681"/>
      <c r="G6681"/>
      <c r="H6681"/>
      <c r="R6681"/>
      <c r="S6681"/>
      <c r="T6681"/>
      <c r="U6681"/>
      <c r="V6681"/>
      <c r="W6681"/>
      <c r="X6681"/>
      <c r="Y6681"/>
    </row>
    <row r="6682" spans="2:25">
      <c r="B6682"/>
      <c r="C6682"/>
      <c r="D6682"/>
      <c r="E6682"/>
      <c r="F6682"/>
      <c r="G6682"/>
      <c r="H6682"/>
      <c r="R6682"/>
      <c r="S6682"/>
      <c r="T6682"/>
      <c r="U6682"/>
      <c r="V6682"/>
      <c r="W6682"/>
      <c r="X6682"/>
      <c r="Y6682"/>
    </row>
    <row r="6683" spans="2:25">
      <c r="B6683"/>
      <c r="C6683"/>
      <c r="D6683"/>
      <c r="E6683"/>
      <c r="F6683"/>
      <c r="G6683"/>
      <c r="H6683"/>
      <c r="R6683"/>
      <c r="S6683"/>
      <c r="T6683"/>
      <c r="U6683"/>
      <c r="V6683"/>
      <c r="W6683"/>
      <c r="X6683"/>
      <c r="Y6683"/>
    </row>
    <row r="6684" spans="2:25">
      <c r="B6684"/>
      <c r="C6684"/>
      <c r="D6684"/>
      <c r="E6684"/>
      <c r="F6684"/>
      <c r="G6684"/>
      <c r="H6684"/>
      <c r="R6684"/>
      <c r="S6684"/>
      <c r="T6684"/>
      <c r="U6684"/>
      <c r="V6684"/>
      <c r="W6684"/>
      <c r="X6684"/>
      <c r="Y6684"/>
    </row>
    <row r="6685" spans="2:25">
      <c r="B6685"/>
      <c r="C6685"/>
      <c r="D6685"/>
      <c r="E6685"/>
      <c r="F6685"/>
      <c r="G6685"/>
      <c r="H6685"/>
      <c r="R6685"/>
      <c r="S6685"/>
      <c r="T6685"/>
      <c r="U6685"/>
      <c r="V6685"/>
      <c r="W6685"/>
      <c r="X6685"/>
      <c r="Y6685"/>
    </row>
    <row r="6686" spans="2:25">
      <c r="B6686"/>
      <c r="C6686"/>
      <c r="D6686"/>
      <c r="E6686"/>
      <c r="F6686"/>
      <c r="G6686"/>
      <c r="H6686"/>
      <c r="R6686"/>
      <c r="S6686"/>
      <c r="T6686"/>
      <c r="U6686"/>
      <c r="V6686"/>
      <c r="W6686"/>
      <c r="X6686"/>
      <c r="Y6686"/>
    </row>
    <row r="6687" spans="2:25">
      <c r="B6687"/>
      <c r="C6687"/>
      <c r="D6687"/>
      <c r="E6687"/>
      <c r="F6687"/>
      <c r="G6687"/>
      <c r="H6687"/>
      <c r="R6687"/>
      <c r="S6687"/>
      <c r="T6687"/>
      <c r="U6687"/>
      <c r="V6687"/>
      <c r="W6687"/>
      <c r="X6687"/>
      <c r="Y6687"/>
    </row>
    <row r="6688" spans="2:25">
      <c r="B6688"/>
      <c r="C6688"/>
      <c r="D6688"/>
      <c r="E6688"/>
      <c r="F6688"/>
      <c r="G6688"/>
      <c r="H6688"/>
      <c r="R6688"/>
      <c r="S6688"/>
      <c r="T6688"/>
      <c r="U6688"/>
      <c r="V6688"/>
      <c r="W6688"/>
      <c r="X6688"/>
      <c r="Y6688"/>
    </row>
    <row r="6689" spans="2:25">
      <c r="B6689"/>
      <c r="C6689"/>
      <c r="D6689"/>
      <c r="E6689"/>
      <c r="F6689"/>
      <c r="G6689"/>
      <c r="H6689"/>
      <c r="R6689"/>
      <c r="S6689"/>
      <c r="T6689"/>
      <c r="U6689"/>
      <c r="V6689"/>
      <c r="W6689"/>
      <c r="X6689"/>
      <c r="Y6689"/>
    </row>
    <row r="6690" spans="2:25">
      <c r="B6690"/>
      <c r="C6690"/>
      <c r="D6690"/>
      <c r="E6690"/>
      <c r="F6690"/>
      <c r="G6690"/>
      <c r="H6690"/>
      <c r="R6690"/>
      <c r="S6690"/>
      <c r="T6690"/>
      <c r="U6690"/>
      <c r="V6690"/>
      <c r="W6690"/>
      <c r="X6690"/>
      <c r="Y6690"/>
    </row>
    <row r="6691" spans="2:25">
      <c r="B6691"/>
      <c r="C6691"/>
      <c r="D6691"/>
      <c r="E6691"/>
      <c r="F6691"/>
      <c r="G6691"/>
      <c r="H6691"/>
      <c r="R6691"/>
      <c r="S6691"/>
      <c r="T6691"/>
      <c r="U6691"/>
      <c r="V6691"/>
      <c r="W6691"/>
      <c r="X6691"/>
      <c r="Y6691"/>
    </row>
    <row r="6692" spans="2:25">
      <c r="B6692"/>
      <c r="C6692"/>
      <c r="D6692"/>
      <c r="E6692"/>
      <c r="F6692"/>
      <c r="G6692"/>
      <c r="H6692"/>
      <c r="R6692"/>
      <c r="S6692"/>
      <c r="T6692"/>
      <c r="U6692"/>
      <c r="V6692"/>
      <c r="W6692"/>
      <c r="X6692"/>
      <c r="Y6692"/>
    </row>
    <row r="6693" spans="2:25">
      <c r="B6693"/>
      <c r="C6693"/>
      <c r="D6693"/>
      <c r="E6693"/>
      <c r="F6693"/>
      <c r="G6693"/>
      <c r="H6693"/>
      <c r="R6693"/>
      <c r="S6693"/>
      <c r="T6693"/>
      <c r="U6693"/>
      <c r="V6693"/>
      <c r="W6693"/>
      <c r="X6693"/>
      <c r="Y6693"/>
    </row>
    <row r="6694" spans="2:25">
      <c r="B6694"/>
      <c r="C6694"/>
      <c r="D6694"/>
      <c r="E6694"/>
      <c r="F6694"/>
      <c r="G6694"/>
      <c r="H6694"/>
      <c r="R6694"/>
      <c r="S6694"/>
      <c r="T6694"/>
      <c r="U6694"/>
      <c r="V6694"/>
      <c r="W6694"/>
      <c r="X6694"/>
      <c r="Y6694"/>
    </row>
    <row r="6695" spans="2:25">
      <c r="B6695"/>
      <c r="C6695"/>
      <c r="D6695"/>
      <c r="E6695"/>
      <c r="F6695"/>
      <c r="G6695"/>
      <c r="H6695"/>
      <c r="R6695"/>
      <c r="S6695"/>
      <c r="T6695"/>
      <c r="U6695"/>
      <c r="V6695"/>
      <c r="W6695"/>
      <c r="X6695"/>
      <c r="Y6695"/>
    </row>
    <row r="6696" spans="2:25">
      <c r="B6696"/>
      <c r="C6696"/>
      <c r="D6696"/>
      <c r="E6696"/>
      <c r="F6696"/>
      <c r="G6696"/>
      <c r="H6696"/>
      <c r="R6696"/>
      <c r="S6696"/>
      <c r="T6696"/>
      <c r="U6696"/>
      <c r="V6696"/>
      <c r="W6696"/>
      <c r="X6696"/>
      <c r="Y6696"/>
    </row>
    <row r="6697" spans="2:25">
      <c r="B6697"/>
      <c r="C6697"/>
      <c r="D6697"/>
      <c r="E6697"/>
      <c r="F6697"/>
      <c r="G6697"/>
      <c r="H6697"/>
      <c r="R6697"/>
      <c r="S6697"/>
      <c r="T6697"/>
      <c r="U6697"/>
      <c r="V6697"/>
      <c r="W6697"/>
      <c r="X6697"/>
      <c r="Y6697"/>
    </row>
    <row r="6698" spans="2:25">
      <c r="B6698"/>
      <c r="C6698"/>
      <c r="D6698"/>
      <c r="E6698"/>
      <c r="F6698"/>
      <c r="G6698"/>
      <c r="H6698"/>
      <c r="R6698"/>
      <c r="S6698"/>
      <c r="T6698"/>
      <c r="U6698"/>
      <c r="V6698"/>
      <c r="W6698"/>
      <c r="X6698"/>
      <c r="Y6698"/>
    </row>
    <row r="6699" spans="2:25">
      <c r="B6699"/>
      <c r="C6699"/>
      <c r="D6699"/>
      <c r="E6699"/>
      <c r="F6699"/>
      <c r="G6699"/>
      <c r="H6699"/>
      <c r="R6699"/>
      <c r="S6699"/>
      <c r="T6699"/>
      <c r="U6699"/>
      <c r="V6699"/>
      <c r="W6699"/>
      <c r="X6699"/>
      <c r="Y6699"/>
    </row>
    <row r="6700" spans="2:25">
      <c r="B6700"/>
      <c r="C6700"/>
      <c r="D6700"/>
      <c r="E6700"/>
      <c r="F6700"/>
      <c r="G6700"/>
      <c r="H6700"/>
      <c r="R6700"/>
      <c r="S6700"/>
      <c r="T6700"/>
      <c r="U6700"/>
      <c r="V6700"/>
      <c r="W6700"/>
      <c r="X6700"/>
      <c r="Y6700"/>
    </row>
    <row r="6701" spans="2:25">
      <c r="B6701"/>
      <c r="C6701"/>
      <c r="D6701"/>
      <c r="E6701"/>
      <c r="F6701"/>
      <c r="G6701"/>
      <c r="H6701"/>
      <c r="R6701"/>
      <c r="S6701"/>
      <c r="T6701"/>
      <c r="U6701"/>
      <c r="V6701"/>
      <c r="W6701"/>
      <c r="X6701"/>
      <c r="Y6701"/>
    </row>
    <row r="6702" spans="2:25">
      <c r="B6702"/>
      <c r="C6702"/>
      <c r="D6702"/>
      <c r="E6702"/>
      <c r="F6702"/>
      <c r="G6702"/>
      <c r="H6702"/>
      <c r="R6702"/>
      <c r="S6702"/>
      <c r="T6702"/>
      <c r="U6702"/>
      <c r="V6702"/>
      <c r="W6702"/>
      <c r="X6702"/>
      <c r="Y6702"/>
    </row>
    <row r="6703" spans="2:25">
      <c r="B6703"/>
      <c r="C6703"/>
      <c r="D6703"/>
      <c r="E6703"/>
      <c r="F6703"/>
      <c r="G6703"/>
      <c r="H6703"/>
      <c r="R6703"/>
      <c r="S6703"/>
      <c r="T6703"/>
      <c r="U6703"/>
      <c r="V6703"/>
      <c r="W6703"/>
      <c r="X6703"/>
      <c r="Y6703"/>
    </row>
    <row r="6704" spans="2:25">
      <c r="B6704"/>
      <c r="C6704"/>
      <c r="D6704"/>
      <c r="E6704"/>
      <c r="F6704"/>
      <c r="G6704"/>
      <c r="H6704"/>
      <c r="R6704"/>
      <c r="S6704"/>
      <c r="T6704"/>
      <c r="U6704"/>
      <c r="V6704"/>
      <c r="W6704"/>
      <c r="X6704"/>
      <c r="Y6704"/>
    </row>
    <row r="6705" spans="2:25">
      <c r="B6705"/>
      <c r="C6705"/>
      <c r="D6705"/>
      <c r="E6705"/>
      <c r="F6705"/>
      <c r="G6705"/>
      <c r="H6705"/>
      <c r="R6705"/>
      <c r="S6705"/>
      <c r="T6705"/>
      <c r="U6705"/>
      <c r="V6705"/>
      <c r="W6705"/>
      <c r="X6705"/>
      <c r="Y6705"/>
    </row>
    <row r="6706" spans="2:25">
      <c r="B6706"/>
      <c r="C6706"/>
      <c r="D6706"/>
      <c r="E6706"/>
      <c r="F6706"/>
      <c r="G6706"/>
      <c r="H6706"/>
      <c r="R6706"/>
      <c r="S6706"/>
      <c r="T6706"/>
      <c r="U6706"/>
      <c r="V6706"/>
      <c r="W6706"/>
      <c r="X6706"/>
      <c r="Y6706"/>
    </row>
    <row r="6707" spans="2:25">
      <c r="B6707"/>
      <c r="C6707"/>
      <c r="D6707"/>
      <c r="E6707"/>
      <c r="F6707"/>
      <c r="G6707"/>
      <c r="H6707"/>
      <c r="R6707"/>
      <c r="S6707"/>
      <c r="T6707"/>
      <c r="U6707"/>
      <c r="V6707"/>
      <c r="W6707"/>
      <c r="X6707"/>
      <c r="Y6707"/>
    </row>
    <row r="6708" spans="2:25">
      <c r="B6708"/>
      <c r="C6708"/>
      <c r="D6708"/>
      <c r="E6708"/>
      <c r="F6708"/>
      <c r="G6708"/>
      <c r="H6708"/>
      <c r="R6708"/>
      <c r="S6708"/>
      <c r="T6708"/>
      <c r="U6708"/>
      <c r="V6708"/>
      <c r="W6708"/>
      <c r="X6708"/>
      <c r="Y6708"/>
    </row>
    <row r="6709" spans="2:25">
      <c r="B6709"/>
      <c r="C6709"/>
      <c r="D6709"/>
      <c r="E6709"/>
      <c r="F6709"/>
      <c r="G6709"/>
      <c r="H6709"/>
      <c r="R6709"/>
      <c r="S6709"/>
      <c r="T6709"/>
      <c r="U6709"/>
      <c r="V6709"/>
      <c r="W6709"/>
      <c r="X6709"/>
      <c r="Y6709"/>
    </row>
    <row r="6710" spans="2:25">
      <c r="B6710"/>
      <c r="C6710"/>
      <c r="D6710"/>
      <c r="E6710"/>
      <c r="F6710"/>
      <c r="G6710"/>
      <c r="H6710"/>
      <c r="R6710"/>
      <c r="S6710"/>
      <c r="T6710"/>
      <c r="U6710"/>
      <c r="V6710"/>
      <c r="W6710"/>
      <c r="X6710"/>
      <c r="Y6710"/>
    </row>
    <row r="6711" spans="2:25">
      <c r="B6711"/>
      <c r="C6711"/>
      <c r="D6711"/>
      <c r="E6711"/>
      <c r="F6711"/>
      <c r="G6711"/>
      <c r="H6711"/>
      <c r="R6711"/>
      <c r="S6711"/>
      <c r="T6711"/>
      <c r="U6711"/>
      <c r="V6711"/>
      <c r="W6711"/>
      <c r="X6711"/>
      <c r="Y6711"/>
    </row>
    <row r="6712" spans="2:25">
      <c r="B6712"/>
      <c r="C6712"/>
      <c r="D6712"/>
      <c r="E6712"/>
      <c r="F6712"/>
      <c r="G6712"/>
      <c r="H6712"/>
      <c r="R6712"/>
      <c r="S6712"/>
      <c r="T6712"/>
      <c r="U6712"/>
      <c r="V6712"/>
      <c r="W6712"/>
      <c r="X6712"/>
      <c r="Y6712"/>
    </row>
    <row r="6713" spans="2:25">
      <c r="B6713"/>
      <c r="C6713"/>
      <c r="D6713"/>
      <c r="E6713"/>
      <c r="F6713"/>
      <c r="G6713"/>
      <c r="H6713"/>
      <c r="R6713"/>
      <c r="S6713"/>
      <c r="T6713"/>
      <c r="U6713"/>
      <c r="V6713"/>
      <c r="W6713"/>
      <c r="X6713"/>
      <c r="Y6713"/>
    </row>
    <row r="6714" spans="2:25">
      <c r="B6714"/>
      <c r="C6714"/>
      <c r="D6714"/>
      <c r="E6714"/>
      <c r="F6714"/>
      <c r="G6714"/>
      <c r="H6714"/>
      <c r="R6714"/>
      <c r="S6714"/>
      <c r="T6714"/>
      <c r="U6714"/>
      <c r="V6714"/>
      <c r="W6714"/>
      <c r="X6714"/>
      <c r="Y6714"/>
    </row>
    <row r="6715" spans="2:25">
      <c r="B6715"/>
      <c r="C6715"/>
      <c r="D6715"/>
      <c r="E6715"/>
      <c r="F6715"/>
      <c r="G6715"/>
      <c r="H6715"/>
      <c r="R6715"/>
      <c r="S6715"/>
      <c r="T6715"/>
      <c r="U6715"/>
      <c r="V6715"/>
      <c r="W6715"/>
      <c r="X6715"/>
      <c r="Y6715"/>
    </row>
    <row r="6716" spans="2:25">
      <c r="B6716"/>
      <c r="C6716"/>
      <c r="D6716"/>
      <c r="E6716"/>
      <c r="F6716"/>
      <c r="G6716"/>
      <c r="H6716"/>
      <c r="R6716"/>
      <c r="S6716"/>
      <c r="T6716"/>
      <c r="U6716"/>
      <c r="V6716"/>
      <c r="W6716"/>
      <c r="X6716"/>
      <c r="Y6716"/>
    </row>
    <row r="6717" spans="2:25">
      <c r="B6717"/>
      <c r="C6717"/>
      <c r="D6717"/>
      <c r="E6717"/>
      <c r="F6717"/>
      <c r="G6717"/>
      <c r="H6717"/>
      <c r="R6717"/>
      <c r="S6717"/>
      <c r="T6717"/>
      <c r="U6717"/>
      <c r="V6717"/>
      <c r="W6717"/>
      <c r="X6717"/>
      <c r="Y6717"/>
    </row>
    <row r="6718" spans="2:25">
      <c r="B6718"/>
      <c r="C6718"/>
      <c r="D6718"/>
      <c r="E6718"/>
      <c r="F6718"/>
      <c r="G6718"/>
      <c r="H6718"/>
      <c r="R6718"/>
      <c r="S6718"/>
      <c r="T6718"/>
      <c r="U6718"/>
      <c r="V6718"/>
      <c r="W6718"/>
      <c r="X6718"/>
      <c r="Y6718"/>
    </row>
    <row r="6719" spans="2:25">
      <c r="B6719"/>
      <c r="C6719"/>
      <c r="D6719"/>
      <c r="E6719"/>
      <c r="F6719"/>
      <c r="G6719"/>
      <c r="H6719"/>
      <c r="R6719"/>
      <c r="S6719"/>
      <c r="T6719"/>
      <c r="U6719"/>
      <c r="V6719"/>
      <c r="W6719"/>
      <c r="X6719"/>
      <c r="Y6719"/>
    </row>
    <row r="6720" spans="2:25">
      <c r="B6720"/>
      <c r="C6720"/>
      <c r="D6720"/>
      <c r="E6720"/>
      <c r="F6720"/>
      <c r="G6720"/>
      <c r="H6720"/>
      <c r="R6720"/>
      <c r="S6720"/>
      <c r="T6720"/>
      <c r="U6720"/>
      <c r="V6720"/>
      <c r="W6720"/>
      <c r="X6720"/>
      <c r="Y6720"/>
    </row>
    <row r="6721" spans="2:25">
      <c r="B6721"/>
      <c r="C6721"/>
      <c r="D6721"/>
      <c r="E6721"/>
      <c r="F6721"/>
      <c r="G6721"/>
      <c r="H6721"/>
      <c r="R6721"/>
      <c r="S6721"/>
      <c r="T6721"/>
      <c r="U6721"/>
      <c r="V6721"/>
      <c r="W6721"/>
      <c r="X6721"/>
      <c r="Y6721"/>
    </row>
    <row r="6722" spans="2:25">
      <c r="B6722"/>
      <c r="C6722"/>
      <c r="D6722"/>
      <c r="E6722"/>
      <c r="F6722"/>
      <c r="G6722"/>
      <c r="H6722"/>
      <c r="R6722"/>
      <c r="S6722"/>
      <c r="T6722"/>
      <c r="U6722"/>
      <c r="V6722"/>
      <c r="W6722"/>
      <c r="X6722"/>
      <c r="Y6722"/>
    </row>
    <row r="6723" spans="2:25">
      <c r="B6723"/>
      <c r="C6723"/>
      <c r="D6723"/>
      <c r="E6723"/>
      <c r="F6723"/>
      <c r="G6723"/>
      <c r="H6723"/>
      <c r="R6723"/>
      <c r="S6723"/>
      <c r="T6723"/>
      <c r="U6723"/>
      <c r="V6723"/>
      <c r="W6723"/>
      <c r="X6723"/>
      <c r="Y6723"/>
    </row>
    <row r="6724" spans="2:25">
      <c r="B6724"/>
      <c r="C6724"/>
      <c r="D6724"/>
      <c r="E6724"/>
      <c r="F6724"/>
      <c r="G6724"/>
      <c r="H6724"/>
      <c r="R6724"/>
      <c r="S6724"/>
      <c r="T6724"/>
      <c r="U6724"/>
      <c r="V6724"/>
      <c r="W6724"/>
      <c r="X6724"/>
      <c r="Y6724"/>
    </row>
    <row r="6725" spans="2:25">
      <c r="B6725"/>
      <c r="C6725"/>
      <c r="D6725"/>
      <c r="E6725"/>
      <c r="F6725"/>
      <c r="G6725"/>
      <c r="H6725"/>
      <c r="R6725"/>
      <c r="S6725"/>
      <c r="T6725"/>
      <c r="U6725"/>
      <c r="V6725"/>
      <c r="W6725"/>
      <c r="X6725"/>
      <c r="Y6725"/>
    </row>
    <row r="6726" spans="2:25">
      <c r="B6726"/>
      <c r="C6726"/>
      <c r="D6726"/>
      <c r="E6726"/>
      <c r="F6726"/>
      <c r="G6726"/>
      <c r="H6726"/>
      <c r="R6726"/>
      <c r="S6726"/>
      <c r="T6726"/>
      <c r="U6726"/>
      <c r="V6726"/>
      <c r="W6726"/>
      <c r="X6726"/>
      <c r="Y6726"/>
    </row>
    <row r="6727" spans="2:25">
      <c r="B6727"/>
      <c r="C6727"/>
      <c r="D6727"/>
      <c r="E6727"/>
      <c r="F6727"/>
      <c r="G6727"/>
      <c r="H6727"/>
      <c r="R6727"/>
      <c r="S6727"/>
      <c r="T6727"/>
      <c r="U6727"/>
      <c r="V6727"/>
      <c r="W6727"/>
      <c r="X6727"/>
      <c r="Y6727"/>
    </row>
    <row r="6728" spans="2:25">
      <c r="B6728"/>
      <c r="C6728"/>
      <c r="D6728"/>
      <c r="E6728"/>
      <c r="F6728"/>
      <c r="G6728"/>
      <c r="H6728"/>
      <c r="R6728"/>
      <c r="S6728"/>
      <c r="T6728"/>
      <c r="U6728"/>
      <c r="V6728"/>
      <c r="W6728"/>
      <c r="X6728"/>
      <c r="Y6728"/>
    </row>
    <row r="6729" spans="2:25">
      <c r="B6729"/>
      <c r="C6729"/>
      <c r="D6729"/>
      <c r="E6729"/>
      <c r="F6729"/>
      <c r="G6729"/>
      <c r="H6729"/>
      <c r="R6729"/>
      <c r="S6729"/>
      <c r="T6729"/>
      <c r="U6729"/>
      <c r="V6729"/>
      <c r="W6729"/>
      <c r="X6729"/>
      <c r="Y6729"/>
    </row>
    <row r="6730" spans="2:25">
      <c r="B6730"/>
      <c r="C6730"/>
      <c r="D6730"/>
      <c r="E6730"/>
      <c r="F6730"/>
      <c r="G6730"/>
      <c r="H6730"/>
      <c r="R6730"/>
      <c r="S6730"/>
      <c r="T6730"/>
      <c r="U6730"/>
      <c r="V6730"/>
      <c r="W6730"/>
      <c r="X6730"/>
      <c r="Y6730"/>
    </row>
    <row r="6731" spans="2:25">
      <c r="B6731"/>
      <c r="C6731"/>
      <c r="D6731"/>
      <c r="E6731"/>
      <c r="F6731"/>
      <c r="G6731"/>
      <c r="H6731"/>
      <c r="R6731"/>
      <c r="S6731"/>
      <c r="T6731"/>
      <c r="U6731"/>
      <c r="V6731"/>
      <c r="W6731"/>
      <c r="X6731"/>
      <c r="Y6731"/>
    </row>
    <row r="6732" spans="2:25">
      <c r="B6732"/>
      <c r="C6732"/>
      <c r="D6732"/>
      <c r="E6732"/>
      <c r="F6732"/>
      <c r="G6732"/>
      <c r="H6732"/>
      <c r="R6732"/>
      <c r="S6732"/>
      <c r="T6732"/>
      <c r="U6732"/>
      <c r="V6732"/>
      <c r="W6732"/>
      <c r="X6732"/>
      <c r="Y6732"/>
    </row>
    <row r="6733" spans="2:25">
      <c r="B6733"/>
      <c r="C6733"/>
      <c r="D6733"/>
      <c r="E6733"/>
      <c r="F6733"/>
      <c r="G6733"/>
      <c r="H6733"/>
      <c r="R6733"/>
      <c r="S6733"/>
      <c r="T6733"/>
      <c r="U6733"/>
      <c r="V6733"/>
      <c r="W6733"/>
      <c r="X6733"/>
      <c r="Y6733"/>
    </row>
    <row r="6734" spans="2:25">
      <c r="B6734"/>
      <c r="C6734"/>
      <c r="D6734"/>
      <c r="E6734"/>
      <c r="F6734"/>
      <c r="G6734"/>
      <c r="H6734"/>
      <c r="R6734"/>
      <c r="S6734"/>
      <c r="T6734"/>
      <c r="U6734"/>
      <c r="V6734"/>
      <c r="W6734"/>
      <c r="X6734"/>
      <c r="Y6734"/>
    </row>
    <row r="6735" spans="2:25">
      <c r="B6735"/>
      <c r="C6735"/>
      <c r="D6735"/>
      <c r="E6735"/>
      <c r="F6735"/>
      <c r="G6735"/>
      <c r="H6735"/>
      <c r="R6735"/>
      <c r="S6735"/>
      <c r="T6735"/>
      <c r="U6735"/>
      <c r="V6735"/>
      <c r="W6735"/>
      <c r="X6735"/>
      <c r="Y6735"/>
    </row>
    <row r="6736" spans="2:25">
      <c r="B6736"/>
      <c r="C6736"/>
      <c r="D6736"/>
      <c r="E6736"/>
      <c r="F6736"/>
      <c r="G6736"/>
      <c r="H6736"/>
      <c r="R6736"/>
      <c r="S6736"/>
      <c r="T6736"/>
      <c r="U6736"/>
      <c r="V6736"/>
      <c r="W6736"/>
      <c r="X6736"/>
      <c r="Y6736"/>
    </row>
    <row r="6737" spans="2:25">
      <c r="B6737"/>
      <c r="C6737"/>
      <c r="D6737"/>
      <c r="E6737"/>
      <c r="F6737"/>
      <c r="G6737"/>
      <c r="H6737"/>
      <c r="R6737"/>
      <c r="S6737"/>
      <c r="T6737"/>
      <c r="U6737"/>
      <c r="V6737"/>
      <c r="W6737"/>
      <c r="X6737"/>
      <c r="Y6737"/>
    </row>
    <row r="6738" spans="2:25">
      <c r="B6738"/>
      <c r="C6738"/>
      <c r="D6738"/>
      <c r="E6738"/>
      <c r="F6738"/>
      <c r="G6738"/>
      <c r="H6738"/>
      <c r="R6738"/>
      <c r="S6738"/>
      <c r="T6738"/>
      <c r="U6738"/>
      <c r="V6738"/>
      <c r="W6738"/>
      <c r="X6738"/>
      <c r="Y6738"/>
    </row>
    <row r="6739" spans="2:25">
      <c r="B6739"/>
      <c r="C6739"/>
      <c r="D6739"/>
      <c r="E6739"/>
      <c r="F6739"/>
      <c r="G6739"/>
      <c r="H6739"/>
      <c r="R6739"/>
      <c r="S6739"/>
      <c r="T6739"/>
      <c r="U6739"/>
      <c r="V6739"/>
      <c r="W6739"/>
      <c r="X6739"/>
      <c r="Y6739"/>
    </row>
    <row r="6740" spans="2:25">
      <c r="B6740"/>
      <c r="C6740"/>
      <c r="D6740"/>
      <c r="E6740"/>
      <c r="F6740"/>
      <c r="G6740"/>
      <c r="H6740"/>
      <c r="R6740"/>
      <c r="S6740"/>
      <c r="T6740"/>
      <c r="U6740"/>
      <c r="V6740"/>
      <c r="W6740"/>
      <c r="X6740"/>
      <c r="Y6740"/>
    </row>
    <row r="6741" spans="2:25">
      <c r="B6741"/>
      <c r="C6741"/>
      <c r="D6741"/>
      <c r="E6741"/>
      <c r="F6741"/>
      <c r="G6741"/>
      <c r="H6741"/>
      <c r="R6741"/>
      <c r="S6741"/>
      <c r="T6741"/>
      <c r="U6741"/>
      <c r="V6741"/>
      <c r="W6741"/>
      <c r="X6741"/>
      <c r="Y6741"/>
    </row>
    <row r="6742" spans="2:25">
      <c r="B6742"/>
      <c r="C6742"/>
      <c r="D6742"/>
      <c r="E6742"/>
      <c r="F6742"/>
      <c r="G6742"/>
      <c r="H6742"/>
      <c r="R6742"/>
      <c r="S6742"/>
      <c r="T6742"/>
      <c r="U6742"/>
      <c r="V6742"/>
      <c r="W6742"/>
      <c r="X6742"/>
      <c r="Y6742"/>
    </row>
    <row r="6743" spans="2:25">
      <c r="B6743"/>
      <c r="C6743"/>
      <c r="D6743"/>
      <c r="E6743"/>
      <c r="F6743"/>
      <c r="G6743"/>
      <c r="H6743"/>
      <c r="R6743"/>
      <c r="S6743"/>
      <c r="T6743"/>
      <c r="U6743"/>
      <c r="V6743"/>
      <c r="W6743"/>
      <c r="X6743"/>
      <c r="Y6743"/>
    </row>
    <row r="6744" spans="2:25">
      <c r="B6744"/>
      <c r="C6744"/>
      <c r="D6744"/>
      <c r="E6744"/>
      <c r="F6744"/>
      <c r="G6744"/>
      <c r="H6744"/>
      <c r="R6744"/>
      <c r="S6744"/>
      <c r="T6744"/>
      <c r="U6744"/>
      <c r="V6744"/>
      <c r="W6744"/>
      <c r="X6744"/>
      <c r="Y6744"/>
    </row>
    <row r="6745" spans="2:25">
      <c r="B6745"/>
      <c r="C6745"/>
      <c r="D6745"/>
      <c r="E6745"/>
      <c r="F6745"/>
      <c r="G6745"/>
      <c r="H6745"/>
      <c r="R6745"/>
      <c r="S6745"/>
      <c r="T6745"/>
      <c r="U6745"/>
      <c r="V6745"/>
      <c r="W6745"/>
      <c r="X6745"/>
      <c r="Y6745"/>
    </row>
    <row r="6746" spans="2:25">
      <c r="B6746"/>
      <c r="C6746"/>
      <c r="D6746"/>
      <c r="E6746"/>
      <c r="F6746"/>
      <c r="G6746"/>
      <c r="H6746"/>
      <c r="R6746"/>
      <c r="S6746"/>
      <c r="T6746"/>
      <c r="U6746"/>
      <c r="V6746"/>
      <c r="W6746"/>
      <c r="X6746"/>
      <c r="Y6746"/>
    </row>
    <row r="6747" spans="2:25">
      <c r="B6747"/>
      <c r="C6747"/>
      <c r="D6747"/>
      <c r="E6747"/>
      <c r="F6747"/>
      <c r="G6747"/>
      <c r="H6747"/>
      <c r="R6747"/>
      <c r="S6747"/>
      <c r="T6747"/>
      <c r="U6747"/>
      <c r="V6747"/>
      <c r="W6747"/>
      <c r="X6747"/>
      <c r="Y6747"/>
    </row>
    <row r="6748" spans="2:25">
      <c r="B6748"/>
      <c r="C6748"/>
      <c r="D6748"/>
      <c r="E6748"/>
      <c r="F6748"/>
      <c r="G6748"/>
      <c r="H6748"/>
      <c r="R6748"/>
      <c r="S6748"/>
      <c r="T6748"/>
      <c r="U6748"/>
      <c r="V6748"/>
      <c r="W6748"/>
      <c r="X6748"/>
      <c r="Y6748"/>
    </row>
    <row r="6749" spans="2:25">
      <c r="B6749"/>
      <c r="C6749"/>
      <c r="D6749"/>
      <c r="E6749"/>
      <c r="F6749"/>
      <c r="G6749"/>
      <c r="H6749"/>
      <c r="R6749"/>
      <c r="S6749"/>
      <c r="T6749"/>
      <c r="U6749"/>
      <c r="V6749"/>
      <c r="W6749"/>
      <c r="X6749"/>
      <c r="Y6749"/>
    </row>
    <row r="6750" spans="2:25">
      <c r="B6750"/>
      <c r="C6750"/>
      <c r="D6750"/>
      <c r="E6750"/>
      <c r="F6750"/>
      <c r="G6750"/>
      <c r="H6750"/>
      <c r="R6750"/>
      <c r="S6750"/>
      <c r="T6750"/>
      <c r="U6750"/>
      <c r="V6750"/>
      <c r="W6750"/>
      <c r="X6750"/>
      <c r="Y6750"/>
    </row>
    <row r="6751" spans="2:25">
      <c r="B6751"/>
      <c r="C6751"/>
      <c r="D6751"/>
      <c r="E6751"/>
      <c r="F6751"/>
      <c r="G6751"/>
      <c r="H6751"/>
      <c r="R6751"/>
      <c r="S6751"/>
      <c r="T6751"/>
      <c r="U6751"/>
      <c r="V6751"/>
      <c r="W6751"/>
      <c r="X6751"/>
      <c r="Y6751"/>
    </row>
    <row r="6752" spans="2:25">
      <c r="B6752"/>
      <c r="C6752"/>
      <c r="D6752"/>
      <c r="E6752"/>
      <c r="F6752"/>
      <c r="G6752"/>
      <c r="H6752"/>
      <c r="R6752"/>
      <c r="S6752"/>
      <c r="T6752"/>
      <c r="U6752"/>
      <c r="V6752"/>
      <c r="W6752"/>
      <c r="X6752"/>
      <c r="Y6752"/>
    </row>
    <row r="6753" spans="2:25">
      <c r="B6753"/>
      <c r="C6753"/>
      <c r="D6753"/>
      <c r="E6753"/>
      <c r="F6753"/>
      <c r="G6753"/>
      <c r="H6753"/>
      <c r="R6753"/>
      <c r="S6753"/>
      <c r="T6753"/>
      <c r="U6753"/>
      <c r="V6753"/>
      <c r="W6753"/>
      <c r="X6753"/>
      <c r="Y6753"/>
    </row>
    <row r="6754" spans="2:25">
      <c r="B6754"/>
      <c r="C6754"/>
      <c r="D6754"/>
      <c r="E6754"/>
      <c r="F6754"/>
      <c r="G6754"/>
      <c r="H6754"/>
      <c r="R6754"/>
      <c r="S6754"/>
      <c r="T6754"/>
      <c r="U6754"/>
      <c r="V6754"/>
      <c r="W6754"/>
      <c r="X6754"/>
      <c r="Y6754"/>
    </row>
    <row r="6755" spans="2:25">
      <c r="B6755"/>
      <c r="C6755"/>
      <c r="D6755"/>
      <c r="E6755"/>
      <c r="F6755"/>
      <c r="G6755"/>
      <c r="H6755"/>
      <c r="R6755"/>
      <c r="S6755"/>
      <c r="T6755"/>
      <c r="U6755"/>
      <c r="V6755"/>
      <c r="W6755"/>
      <c r="X6755"/>
      <c r="Y6755"/>
    </row>
    <row r="6756" spans="2:25">
      <c r="B6756"/>
      <c r="C6756"/>
      <c r="D6756"/>
      <c r="E6756"/>
      <c r="F6756"/>
      <c r="G6756"/>
      <c r="H6756"/>
      <c r="R6756"/>
      <c r="S6756"/>
      <c r="T6756"/>
      <c r="U6756"/>
      <c r="V6756"/>
      <c r="W6756"/>
      <c r="X6756"/>
      <c r="Y6756"/>
    </row>
    <row r="6757" spans="2:25">
      <c r="B6757"/>
      <c r="C6757"/>
      <c r="D6757"/>
      <c r="E6757"/>
      <c r="F6757"/>
      <c r="G6757"/>
      <c r="H6757"/>
      <c r="R6757"/>
      <c r="S6757"/>
      <c r="T6757"/>
      <c r="U6757"/>
      <c r="V6757"/>
      <c r="W6757"/>
      <c r="X6757"/>
      <c r="Y6757"/>
    </row>
    <row r="6758" spans="2:25">
      <c r="B6758"/>
      <c r="C6758"/>
      <c r="D6758"/>
      <c r="E6758"/>
      <c r="F6758"/>
      <c r="G6758"/>
      <c r="H6758"/>
      <c r="R6758"/>
      <c r="S6758"/>
      <c r="T6758"/>
      <c r="U6758"/>
      <c r="V6758"/>
      <c r="W6758"/>
      <c r="X6758"/>
      <c r="Y6758"/>
    </row>
    <row r="6759" spans="2:25">
      <c r="B6759"/>
      <c r="C6759"/>
      <c r="D6759"/>
      <c r="E6759"/>
      <c r="F6759"/>
      <c r="G6759"/>
      <c r="H6759"/>
      <c r="R6759"/>
      <c r="S6759"/>
      <c r="T6759"/>
      <c r="U6759"/>
      <c r="V6759"/>
      <c r="W6759"/>
      <c r="X6759"/>
      <c r="Y6759"/>
    </row>
    <row r="6760" spans="2:25">
      <c r="B6760"/>
      <c r="C6760"/>
      <c r="D6760"/>
      <c r="E6760"/>
      <c r="F6760"/>
      <c r="G6760"/>
      <c r="H6760"/>
      <c r="R6760"/>
      <c r="S6760"/>
      <c r="T6760"/>
      <c r="U6760"/>
      <c r="V6760"/>
      <c r="W6760"/>
      <c r="X6760"/>
      <c r="Y6760"/>
    </row>
    <row r="6761" spans="2:25">
      <c r="B6761"/>
      <c r="C6761"/>
      <c r="D6761"/>
      <c r="E6761"/>
      <c r="F6761"/>
      <c r="G6761"/>
      <c r="H6761"/>
      <c r="R6761"/>
      <c r="S6761"/>
      <c r="T6761"/>
      <c r="U6761"/>
      <c r="V6761"/>
      <c r="W6761"/>
      <c r="X6761"/>
      <c r="Y6761"/>
    </row>
    <row r="6762" spans="2:25">
      <c r="B6762"/>
      <c r="C6762"/>
      <c r="D6762"/>
      <c r="E6762"/>
      <c r="F6762"/>
      <c r="G6762"/>
      <c r="H6762"/>
      <c r="R6762"/>
      <c r="S6762"/>
      <c r="T6762"/>
      <c r="U6762"/>
      <c r="V6762"/>
      <c r="W6762"/>
      <c r="X6762"/>
      <c r="Y6762"/>
    </row>
    <row r="6763" spans="2:25">
      <c r="B6763"/>
      <c r="C6763"/>
      <c r="D6763"/>
      <c r="E6763"/>
      <c r="F6763"/>
      <c r="G6763"/>
      <c r="H6763"/>
      <c r="R6763"/>
      <c r="S6763"/>
      <c r="T6763"/>
      <c r="U6763"/>
      <c r="V6763"/>
      <c r="W6763"/>
      <c r="X6763"/>
      <c r="Y6763"/>
    </row>
    <row r="6764" spans="2:25">
      <c r="B6764"/>
      <c r="C6764"/>
      <c r="D6764"/>
      <c r="E6764"/>
      <c r="F6764"/>
      <c r="G6764"/>
      <c r="H6764"/>
      <c r="R6764"/>
      <c r="S6764"/>
      <c r="T6764"/>
      <c r="U6764"/>
      <c r="V6764"/>
      <c r="W6764"/>
      <c r="X6764"/>
      <c r="Y6764"/>
    </row>
    <row r="6765" spans="2:25">
      <c r="B6765"/>
      <c r="C6765"/>
      <c r="D6765"/>
      <c r="E6765"/>
      <c r="F6765"/>
      <c r="G6765"/>
      <c r="H6765"/>
      <c r="R6765"/>
      <c r="S6765"/>
      <c r="T6765"/>
      <c r="U6765"/>
      <c r="V6765"/>
      <c r="W6765"/>
      <c r="X6765"/>
      <c r="Y6765"/>
    </row>
    <row r="6766" spans="2:25">
      <c r="B6766"/>
      <c r="C6766"/>
      <c r="D6766"/>
      <c r="E6766"/>
      <c r="F6766"/>
      <c r="G6766"/>
      <c r="H6766"/>
      <c r="R6766"/>
      <c r="S6766"/>
      <c r="T6766"/>
      <c r="U6766"/>
      <c r="V6766"/>
      <c r="W6766"/>
      <c r="X6766"/>
      <c r="Y6766"/>
    </row>
    <row r="6767" spans="2:25">
      <c r="B6767"/>
      <c r="C6767"/>
      <c r="D6767"/>
      <c r="E6767"/>
      <c r="F6767"/>
      <c r="G6767"/>
      <c r="H6767"/>
      <c r="R6767"/>
      <c r="S6767"/>
      <c r="T6767"/>
      <c r="U6767"/>
      <c r="V6767"/>
      <c r="W6767"/>
      <c r="X6767"/>
      <c r="Y6767"/>
    </row>
    <row r="6768" spans="2:25">
      <c r="B6768"/>
      <c r="C6768"/>
      <c r="D6768"/>
      <c r="E6768"/>
      <c r="F6768"/>
      <c r="G6768"/>
      <c r="H6768"/>
      <c r="R6768"/>
      <c r="S6768"/>
      <c r="T6768"/>
      <c r="U6768"/>
      <c r="V6768"/>
      <c r="W6768"/>
      <c r="X6768"/>
      <c r="Y6768"/>
    </row>
    <row r="6769" spans="2:25">
      <c r="B6769"/>
      <c r="C6769"/>
      <c r="D6769"/>
      <c r="E6769"/>
      <c r="F6769"/>
      <c r="G6769"/>
      <c r="H6769"/>
      <c r="R6769"/>
      <c r="S6769"/>
      <c r="T6769"/>
      <c r="U6769"/>
      <c r="V6769"/>
      <c r="W6769"/>
      <c r="X6769"/>
      <c r="Y6769"/>
    </row>
    <row r="6770" spans="2:25">
      <c r="B6770"/>
      <c r="C6770"/>
      <c r="D6770"/>
      <c r="E6770"/>
      <c r="F6770"/>
      <c r="G6770"/>
      <c r="H6770"/>
      <c r="R6770"/>
      <c r="S6770"/>
      <c r="T6770"/>
      <c r="U6770"/>
      <c r="V6770"/>
      <c r="W6770"/>
      <c r="X6770"/>
      <c r="Y6770"/>
    </row>
    <row r="6771" spans="2:25">
      <c r="B6771"/>
      <c r="C6771"/>
      <c r="D6771"/>
      <c r="E6771"/>
      <c r="F6771"/>
      <c r="G6771"/>
      <c r="H6771"/>
      <c r="R6771"/>
      <c r="S6771"/>
      <c r="T6771"/>
      <c r="U6771"/>
      <c r="V6771"/>
      <c r="W6771"/>
      <c r="X6771"/>
      <c r="Y6771"/>
    </row>
    <row r="6772" spans="2:25">
      <c r="B6772"/>
      <c r="C6772"/>
      <c r="D6772"/>
      <c r="E6772"/>
      <c r="F6772"/>
      <c r="G6772"/>
      <c r="H6772"/>
      <c r="R6772"/>
      <c r="S6772"/>
      <c r="T6772"/>
      <c r="U6772"/>
      <c r="V6772"/>
      <c r="W6772"/>
      <c r="X6772"/>
      <c r="Y6772"/>
    </row>
    <row r="6773" spans="2:25">
      <c r="B6773"/>
      <c r="C6773"/>
      <c r="D6773"/>
      <c r="E6773"/>
      <c r="F6773"/>
      <c r="G6773"/>
      <c r="H6773"/>
      <c r="R6773"/>
      <c r="S6773"/>
      <c r="T6773"/>
      <c r="U6773"/>
      <c r="V6773"/>
      <c r="W6773"/>
      <c r="X6773"/>
      <c r="Y6773"/>
    </row>
    <row r="6774" spans="2:25">
      <c r="B6774"/>
      <c r="C6774"/>
      <c r="D6774"/>
      <c r="E6774"/>
      <c r="F6774"/>
      <c r="G6774"/>
      <c r="H6774"/>
      <c r="R6774"/>
      <c r="S6774"/>
      <c r="T6774"/>
      <c r="U6774"/>
      <c r="V6774"/>
      <c r="W6774"/>
      <c r="X6774"/>
      <c r="Y6774"/>
    </row>
    <row r="6775" spans="2:25">
      <c r="B6775"/>
      <c r="C6775"/>
      <c r="D6775"/>
      <c r="E6775"/>
      <c r="F6775"/>
      <c r="G6775"/>
      <c r="H6775"/>
      <c r="R6775"/>
      <c r="S6775"/>
      <c r="T6775"/>
      <c r="U6775"/>
      <c r="V6775"/>
      <c r="W6775"/>
      <c r="X6775"/>
      <c r="Y6775"/>
    </row>
    <row r="6776" spans="2:25">
      <c r="B6776"/>
      <c r="C6776"/>
      <c r="D6776"/>
      <c r="E6776"/>
      <c r="F6776"/>
      <c r="G6776"/>
      <c r="H6776"/>
      <c r="R6776"/>
      <c r="S6776"/>
      <c r="T6776"/>
      <c r="U6776"/>
      <c r="V6776"/>
      <c r="W6776"/>
      <c r="X6776"/>
      <c r="Y6776"/>
    </row>
    <row r="6777" spans="2:25">
      <c r="B6777"/>
      <c r="C6777"/>
      <c r="D6777"/>
      <c r="E6777"/>
      <c r="F6777"/>
      <c r="G6777"/>
      <c r="H6777"/>
      <c r="R6777"/>
      <c r="S6777"/>
      <c r="T6777"/>
      <c r="U6777"/>
      <c r="V6777"/>
      <c r="W6777"/>
      <c r="X6777"/>
      <c r="Y6777"/>
    </row>
    <row r="6778" spans="2:25">
      <c r="B6778"/>
      <c r="C6778"/>
      <c r="D6778"/>
      <c r="E6778"/>
      <c r="F6778"/>
      <c r="G6778"/>
      <c r="H6778"/>
      <c r="R6778"/>
      <c r="S6778"/>
      <c r="T6778"/>
      <c r="U6778"/>
      <c r="V6778"/>
      <c r="W6778"/>
      <c r="X6778"/>
      <c r="Y6778"/>
    </row>
    <row r="6779" spans="2:25">
      <c r="B6779"/>
      <c r="C6779"/>
      <c r="D6779"/>
      <c r="E6779"/>
      <c r="F6779"/>
      <c r="G6779"/>
      <c r="H6779"/>
      <c r="R6779"/>
      <c r="S6779"/>
      <c r="T6779"/>
      <c r="U6779"/>
      <c r="V6779"/>
      <c r="W6779"/>
      <c r="X6779"/>
      <c r="Y6779"/>
    </row>
    <row r="6780" spans="2:25">
      <c r="B6780"/>
      <c r="C6780"/>
      <c r="D6780"/>
      <c r="E6780"/>
      <c r="F6780"/>
      <c r="G6780"/>
      <c r="H6780"/>
      <c r="R6780"/>
      <c r="S6780"/>
      <c r="T6780"/>
      <c r="U6780"/>
      <c r="V6780"/>
      <c r="W6780"/>
      <c r="X6780"/>
      <c r="Y6780"/>
    </row>
    <row r="6781" spans="2:25">
      <c r="B6781"/>
      <c r="C6781"/>
      <c r="D6781"/>
      <c r="E6781"/>
      <c r="F6781"/>
      <c r="G6781"/>
      <c r="H6781"/>
      <c r="R6781"/>
      <c r="S6781"/>
      <c r="T6781"/>
      <c r="U6781"/>
      <c r="V6781"/>
      <c r="W6781"/>
      <c r="X6781"/>
      <c r="Y6781"/>
    </row>
    <row r="6782" spans="2:25">
      <c r="B6782"/>
      <c r="C6782"/>
      <c r="D6782"/>
      <c r="E6782"/>
      <c r="F6782"/>
      <c r="G6782"/>
      <c r="H6782"/>
      <c r="R6782"/>
      <c r="S6782"/>
      <c r="T6782"/>
      <c r="U6782"/>
      <c r="V6782"/>
      <c r="W6782"/>
      <c r="X6782"/>
      <c r="Y6782"/>
    </row>
    <row r="6783" spans="2:25">
      <c r="B6783"/>
      <c r="C6783"/>
      <c r="D6783"/>
      <c r="E6783"/>
      <c r="F6783"/>
      <c r="G6783"/>
      <c r="H6783"/>
      <c r="R6783"/>
      <c r="S6783"/>
      <c r="T6783"/>
      <c r="U6783"/>
      <c r="V6783"/>
      <c r="W6783"/>
      <c r="X6783"/>
      <c r="Y6783"/>
    </row>
    <row r="6784" spans="2:25">
      <c r="B6784"/>
      <c r="C6784"/>
      <c r="D6784"/>
      <c r="E6784"/>
      <c r="F6784"/>
      <c r="G6784"/>
      <c r="H6784"/>
      <c r="R6784"/>
      <c r="S6784"/>
      <c r="T6784"/>
      <c r="U6784"/>
      <c r="V6784"/>
      <c r="W6784"/>
      <c r="X6784"/>
      <c r="Y6784"/>
    </row>
    <row r="6785" spans="2:25">
      <c r="B6785"/>
      <c r="C6785"/>
      <c r="D6785"/>
      <c r="E6785"/>
      <c r="F6785"/>
      <c r="G6785"/>
      <c r="H6785"/>
      <c r="R6785"/>
      <c r="S6785"/>
      <c r="T6785"/>
      <c r="U6785"/>
      <c r="V6785"/>
      <c r="W6785"/>
      <c r="X6785"/>
      <c r="Y6785"/>
    </row>
    <row r="6786" spans="2:25">
      <c r="B6786"/>
      <c r="C6786"/>
      <c r="D6786"/>
      <c r="E6786"/>
      <c r="F6786"/>
      <c r="G6786"/>
      <c r="H6786"/>
      <c r="R6786"/>
      <c r="S6786"/>
      <c r="T6786"/>
      <c r="U6786"/>
      <c r="V6786"/>
      <c r="W6786"/>
      <c r="X6786"/>
      <c r="Y6786"/>
    </row>
    <row r="6787" spans="2:25">
      <c r="B6787"/>
      <c r="C6787"/>
      <c r="D6787"/>
      <c r="E6787"/>
      <c r="F6787"/>
      <c r="G6787"/>
      <c r="H6787"/>
      <c r="R6787"/>
      <c r="S6787"/>
      <c r="T6787"/>
      <c r="U6787"/>
      <c r="V6787"/>
      <c r="W6787"/>
      <c r="X6787"/>
      <c r="Y6787"/>
    </row>
    <row r="6788" spans="2:25">
      <c r="B6788"/>
      <c r="C6788"/>
      <c r="D6788"/>
      <c r="E6788"/>
      <c r="F6788"/>
      <c r="G6788"/>
      <c r="H6788"/>
      <c r="R6788"/>
      <c r="S6788"/>
      <c r="T6788"/>
      <c r="U6788"/>
      <c r="V6788"/>
      <c r="W6788"/>
      <c r="X6788"/>
      <c r="Y6788"/>
    </row>
    <row r="6789" spans="2:25">
      <c r="B6789"/>
      <c r="C6789"/>
      <c r="D6789"/>
      <c r="E6789"/>
      <c r="F6789"/>
      <c r="G6789"/>
      <c r="H6789"/>
      <c r="R6789"/>
      <c r="S6789"/>
      <c r="T6789"/>
      <c r="U6789"/>
      <c r="V6789"/>
      <c r="W6789"/>
      <c r="X6789"/>
      <c r="Y6789"/>
    </row>
    <row r="6790" spans="2:25">
      <c r="B6790"/>
      <c r="C6790"/>
      <c r="D6790"/>
      <c r="E6790"/>
      <c r="F6790"/>
      <c r="G6790"/>
      <c r="H6790"/>
      <c r="R6790"/>
      <c r="S6790"/>
      <c r="T6790"/>
      <c r="U6790"/>
      <c r="V6790"/>
      <c r="W6790"/>
      <c r="X6790"/>
      <c r="Y6790"/>
    </row>
    <row r="6791" spans="2:25">
      <c r="B6791"/>
      <c r="C6791"/>
      <c r="D6791"/>
      <c r="E6791"/>
      <c r="F6791"/>
      <c r="G6791"/>
      <c r="H6791"/>
      <c r="R6791"/>
      <c r="S6791"/>
      <c r="T6791"/>
      <c r="U6791"/>
      <c r="V6791"/>
      <c r="W6791"/>
      <c r="X6791"/>
      <c r="Y6791"/>
    </row>
    <row r="6792" spans="2:25">
      <c r="B6792"/>
      <c r="C6792"/>
      <c r="D6792"/>
      <c r="E6792"/>
      <c r="F6792"/>
      <c r="G6792"/>
      <c r="H6792"/>
      <c r="R6792"/>
      <c r="S6792"/>
      <c r="T6792"/>
      <c r="U6792"/>
      <c r="V6792"/>
      <c r="W6792"/>
      <c r="X6792"/>
      <c r="Y6792"/>
    </row>
    <row r="6793" spans="2:25">
      <c r="B6793"/>
      <c r="C6793"/>
      <c r="D6793"/>
      <c r="E6793"/>
      <c r="F6793"/>
      <c r="G6793"/>
      <c r="H6793"/>
      <c r="R6793"/>
      <c r="S6793"/>
      <c r="T6793"/>
      <c r="U6793"/>
      <c r="V6793"/>
      <c r="W6793"/>
      <c r="X6793"/>
      <c r="Y6793"/>
    </row>
    <row r="6794" spans="2:25">
      <c r="B6794"/>
      <c r="C6794"/>
      <c r="D6794"/>
      <c r="E6794"/>
      <c r="F6794"/>
      <c r="G6794"/>
      <c r="H6794"/>
      <c r="R6794"/>
      <c r="S6794"/>
      <c r="T6794"/>
      <c r="U6794"/>
      <c r="V6794"/>
      <c r="W6794"/>
      <c r="X6794"/>
      <c r="Y6794"/>
    </row>
    <row r="6795" spans="2:25">
      <c r="B6795"/>
      <c r="C6795"/>
      <c r="D6795"/>
      <c r="E6795"/>
      <c r="F6795"/>
      <c r="G6795"/>
      <c r="H6795"/>
      <c r="R6795"/>
      <c r="S6795"/>
      <c r="T6795"/>
      <c r="U6795"/>
      <c r="V6795"/>
      <c r="W6795"/>
      <c r="X6795"/>
      <c r="Y6795"/>
    </row>
    <row r="6796" spans="2:25">
      <c r="B6796"/>
      <c r="C6796"/>
      <c r="D6796"/>
      <c r="E6796"/>
      <c r="F6796"/>
      <c r="G6796"/>
      <c r="H6796"/>
      <c r="R6796"/>
      <c r="S6796"/>
      <c r="T6796"/>
      <c r="U6796"/>
      <c r="V6796"/>
      <c r="W6796"/>
      <c r="X6796"/>
      <c r="Y6796"/>
    </row>
    <row r="6797" spans="2:25">
      <c r="B6797"/>
      <c r="C6797"/>
      <c r="D6797"/>
      <c r="E6797"/>
      <c r="F6797"/>
      <c r="G6797"/>
      <c r="H6797"/>
      <c r="R6797"/>
      <c r="S6797"/>
      <c r="T6797"/>
      <c r="U6797"/>
      <c r="V6797"/>
      <c r="W6797"/>
      <c r="X6797"/>
      <c r="Y6797"/>
    </row>
    <row r="6798" spans="2:25">
      <c r="B6798"/>
      <c r="C6798"/>
      <c r="D6798"/>
      <c r="E6798"/>
      <c r="F6798"/>
      <c r="G6798"/>
      <c r="H6798"/>
      <c r="R6798"/>
      <c r="S6798"/>
      <c r="T6798"/>
      <c r="U6798"/>
      <c r="V6798"/>
      <c r="W6798"/>
      <c r="X6798"/>
      <c r="Y6798"/>
    </row>
    <row r="6799" spans="2:25">
      <c r="B6799"/>
      <c r="C6799"/>
      <c r="D6799"/>
      <c r="E6799"/>
      <c r="F6799"/>
      <c r="G6799"/>
      <c r="H6799"/>
      <c r="R6799"/>
      <c r="S6799"/>
      <c r="T6799"/>
      <c r="U6799"/>
      <c r="V6799"/>
      <c r="W6799"/>
      <c r="X6799"/>
      <c r="Y6799"/>
    </row>
    <row r="6800" spans="2:25">
      <c r="B6800"/>
      <c r="C6800"/>
      <c r="D6800"/>
      <c r="E6800"/>
      <c r="F6800"/>
      <c r="G6800"/>
      <c r="H6800"/>
      <c r="R6800"/>
      <c r="S6800"/>
      <c r="T6800"/>
      <c r="U6800"/>
      <c r="V6800"/>
      <c r="W6800"/>
      <c r="X6800"/>
      <c r="Y6800"/>
    </row>
    <row r="6801" spans="2:25">
      <c r="B6801"/>
      <c r="C6801"/>
      <c r="D6801"/>
      <c r="E6801"/>
      <c r="F6801"/>
      <c r="G6801"/>
      <c r="H6801"/>
      <c r="R6801"/>
      <c r="S6801"/>
      <c r="T6801"/>
      <c r="U6801"/>
      <c r="V6801"/>
      <c r="W6801"/>
      <c r="X6801"/>
      <c r="Y6801"/>
    </row>
    <row r="6802" spans="2:25">
      <c r="B6802"/>
      <c r="C6802"/>
      <c r="D6802"/>
      <c r="E6802"/>
      <c r="F6802"/>
      <c r="G6802"/>
      <c r="H6802"/>
      <c r="R6802"/>
      <c r="S6802"/>
      <c r="T6802"/>
      <c r="U6802"/>
      <c r="V6802"/>
      <c r="W6802"/>
      <c r="X6802"/>
      <c r="Y6802"/>
    </row>
    <row r="6803" spans="2:25">
      <c r="B6803"/>
      <c r="C6803"/>
      <c r="D6803"/>
      <c r="E6803"/>
      <c r="F6803"/>
      <c r="G6803"/>
      <c r="H6803"/>
      <c r="R6803"/>
      <c r="S6803"/>
      <c r="T6803"/>
      <c r="U6803"/>
      <c r="V6803"/>
      <c r="W6803"/>
      <c r="X6803"/>
      <c r="Y6803"/>
    </row>
    <row r="6804" spans="2:25">
      <c r="B6804"/>
      <c r="C6804"/>
      <c r="D6804"/>
      <c r="E6804"/>
      <c r="F6804"/>
      <c r="G6804"/>
      <c r="H6804"/>
      <c r="R6804"/>
      <c r="S6804"/>
      <c r="T6804"/>
      <c r="U6804"/>
      <c r="V6804"/>
      <c r="W6804"/>
      <c r="X6804"/>
      <c r="Y6804"/>
    </row>
    <row r="6805" spans="2:25">
      <c r="B6805"/>
      <c r="C6805"/>
      <c r="D6805"/>
      <c r="E6805"/>
      <c r="F6805"/>
      <c r="G6805"/>
      <c r="H6805"/>
      <c r="R6805"/>
      <c r="S6805"/>
      <c r="T6805"/>
      <c r="U6805"/>
      <c r="V6805"/>
      <c r="W6805"/>
      <c r="X6805"/>
      <c r="Y6805"/>
    </row>
    <row r="6806" spans="2:25">
      <c r="B6806"/>
      <c r="C6806"/>
      <c r="D6806"/>
      <c r="E6806"/>
      <c r="F6806"/>
      <c r="G6806"/>
      <c r="H6806"/>
      <c r="R6806"/>
      <c r="S6806"/>
      <c r="T6806"/>
      <c r="U6806"/>
      <c r="V6806"/>
      <c r="W6806"/>
      <c r="X6806"/>
      <c r="Y6806"/>
    </row>
    <row r="6807" spans="2:25">
      <c r="B6807"/>
      <c r="C6807"/>
      <c r="D6807"/>
      <c r="E6807"/>
      <c r="F6807"/>
      <c r="G6807"/>
      <c r="H6807"/>
      <c r="R6807"/>
      <c r="S6807"/>
      <c r="T6807"/>
      <c r="U6807"/>
      <c r="V6807"/>
      <c r="W6807"/>
      <c r="X6807"/>
      <c r="Y6807"/>
    </row>
    <row r="6808" spans="2:25">
      <c r="B6808"/>
      <c r="C6808"/>
      <c r="D6808"/>
      <c r="E6808"/>
      <c r="F6808"/>
      <c r="G6808"/>
      <c r="H6808"/>
      <c r="R6808"/>
      <c r="S6808"/>
      <c r="T6808"/>
      <c r="U6808"/>
      <c r="V6808"/>
      <c r="W6808"/>
      <c r="X6808"/>
      <c r="Y6808"/>
    </row>
    <row r="6809" spans="2:25">
      <c r="B6809"/>
      <c r="C6809"/>
      <c r="D6809"/>
      <c r="E6809"/>
      <c r="F6809"/>
      <c r="G6809"/>
      <c r="H6809"/>
      <c r="R6809"/>
      <c r="S6809"/>
      <c r="T6809"/>
      <c r="U6809"/>
      <c r="V6809"/>
      <c r="W6809"/>
      <c r="X6809"/>
      <c r="Y6809"/>
    </row>
    <row r="6810" spans="2:25">
      <c r="B6810"/>
      <c r="C6810"/>
      <c r="D6810"/>
      <c r="E6810"/>
      <c r="F6810"/>
      <c r="G6810"/>
      <c r="H6810"/>
      <c r="R6810"/>
      <c r="S6810"/>
      <c r="T6810"/>
      <c r="U6810"/>
      <c r="V6810"/>
      <c r="W6810"/>
      <c r="X6810"/>
      <c r="Y6810"/>
    </row>
    <row r="6811" spans="2:25">
      <c r="B6811"/>
      <c r="C6811"/>
      <c r="D6811"/>
      <c r="E6811"/>
      <c r="F6811"/>
      <c r="G6811"/>
      <c r="H6811"/>
      <c r="R6811"/>
      <c r="S6811"/>
      <c r="T6811"/>
      <c r="U6811"/>
      <c r="V6811"/>
      <c r="W6811"/>
      <c r="X6811"/>
      <c r="Y6811"/>
    </row>
    <row r="6812" spans="2:25">
      <c r="B6812"/>
      <c r="C6812"/>
      <c r="D6812"/>
      <c r="E6812"/>
      <c r="F6812"/>
      <c r="G6812"/>
      <c r="H6812"/>
      <c r="R6812"/>
      <c r="S6812"/>
      <c r="T6812"/>
      <c r="U6812"/>
      <c r="V6812"/>
      <c r="W6812"/>
      <c r="X6812"/>
      <c r="Y6812"/>
    </row>
    <row r="6813" spans="2:25">
      <c r="B6813"/>
      <c r="C6813"/>
      <c r="D6813"/>
      <c r="E6813"/>
      <c r="F6813"/>
      <c r="G6813"/>
      <c r="H6813"/>
      <c r="R6813"/>
      <c r="S6813"/>
      <c r="T6813"/>
      <c r="U6813"/>
      <c r="V6813"/>
      <c r="W6813"/>
      <c r="X6813"/>
      <c r="Y6813"/>
    </row>
    <row r="6814" spans="2:25">
      <c r="B6814"/>
      <c r="C6814"/>
      <c r="D6814"/>
      <c r="E6814"/>
      <c r="F6814"/>
      <c r="G6814"/>
      <c r="H6814"/>
      <c r="R6814"/>
      <c r="S6814"/>
      <c r="T6814"/>
      <c r="U6814"/>
      <c r="V6814"/>
      <c r="W6814"/>
      <c r="X6814"/>
      <c r="Y6814"/>
    </row>
    <row r="6815" spans="2:25">
      <c r="B6815"/>
      <c r="C6815"/>
      <c r="D6815"/>
      <c r="E6815"/>
      <c r="F6815"/>
      <c r="G6815"/>
      <c r="H6815"/>
      <c r="R6815"/>
      <c r="S6815"/>
      <c r="T6815"/>
      <c r="U6815"/>
      <c r="V6815"/>
      <c r="W6815"/>
      <c r="X6815"/>
      <c r="Y6815"/>
    </row>
    <row r="6816" spans="2:25">
      <c r="B6816"/>
      <c r="C6816"/>
      <c r="D6816"/>
      <c r="E6816"/>
      <c r="F6816"/>
      <c r="G6816"/>
      <c r="H6816"/>
      <c r="R6816"/>
      <c r="S6816"/>
      <c r="T6816"/>
      <c r="U6816"/>
      <c r="V6816"/>
      <c r="W6816"/>
      <c r="X6816"/>
      <c r="Y6816"/>
    </row>
    <row r="6817" spans="2:25">
      <c r="B6817"/>
      <c r="C6817"/>
      <c r="D6817"/>
      <c r="E6817"/>
      <c r="F6817"/>
      <c r="G6817"/>
      <c r="H6817"/>
      <c r="R6817"/>
      <c r="S6817"/>
      <c r="T6817"/>
      <c r="U6817"/>
      <c r="V6817"/>
      <c r="W6817"/>
      <c r="X6817"/>
      <c r="Y6817"/>
    </row>
    <row r="6818" spans="2:25">
      <c r="B6818"/>
      <c r="C6818"/>
      <c r="D6818"/>
      <c r="E6818"/>
      <c r="F6818"/>
      <c r="G6818"/>
      <c r="H6818"/>
      <c r="R6818"/>
      <c r="S6818"/>
      <c r="T6818"/>
      <c r="U6818"/>
      <c r="V6818"/>
      <c r="W6818"/>
      <c r="X6818"/>
      <c r="Y6818"/>
    </row>
    <row r="6819" spans="2:25">
      <c r="B6819"/>
      <c r="C6819"/>
      <c r="D6819"/>
      <c r="E6819"/>
      <c r="F6819"/>
      <c r="G6819"/>
      <c r="H6819"/>
      <c r="R6819"/>
      <c r="S6819"/>
      <c r="T6819"/>
      <c r="U6819"/>
      <c r="V6819"/>
      <c r="W6819"/>
      <c r="X6819"/>
      <c r="Y6819"/>
    </row>
    <row r="6820" spans="2:25">
      <c r="B6820"/>
      <c r="C6820"/>
      <c r="D6820"/>
      <c r="E6820"/>
      <c r="F6820"/>
      <c r="G6820"/>
      <c r="H6820"/>
      <c r="R6820"/>
      <c r="S6820"/>
      <c r="T6820"/>
      <c r="U6820"/>
      <c r="V6820"/>
      <c r="W6820"/>
      <c r="X6820"/>
      <c r="Y6820"/>
    </row>
    <row r="6821" spans="2:25">
      <c r="B6821"/>
      <c r="C6821"/>
      <c r="D6821"/>
      <c r="E6821"/>
      <c r="F6821"/>
      <c r="G6821"/>
      <c r="H6821"/>
      <c r="R6821"/>
      <c r="S6821"/>
      <c r="T6821"/>
      <c r="U6821"/>
      <c r="V6821"/>
      <c r="W6821"/>
      <c r="X6821"/>
      <c r="Y6821"/>
    </row>
    <row r="6822" spans="2:25">
      <c r="B6822"/>
      <c r="C6822"/>
      <c r="D6822"/>
      <c r="E6822"/>
      <c r="F6822"/>
      <c r="G6822"/>
      <c r="H6822"/>
      <c r="R6822"/>
      <c r="S6822"/>
      <c r="T6822"/>
      <c r="U6822"/>
      <c r="V6822"/>
      <c r="W6822"/>
      <c r="X6822"/>
      <c r="Y6822"/>
    </row>
    <row r="6823" spans="2:25">
      <c r="B6823"/>
      <c r="C6823"/>
      <c r="D6823"/>
      <c r="E6823"/>
      <c r="F6823"/>
      <c r="G6823"/>
      <c r="H6823"/>
      <c r="R6823"/>
      <c r="S6823"/>
      <c r="T6823"/>
      <c r="U6823"/>
      <c r="V6823"/>
      <c r="W6823"/>
      <c r="X6823"/>
      <c r="Y6823"/>
    </row>
    <row r="6824" spans="2:25">
      <c r="B6824"/>
      <c r="C6824"/>
      <c r="D6824"/>
      <c r="E6824"/>
      <c r="F6824"/>
      <c r="G6824"/>
      <c r="H6824"/>
      <c r="R6824"/>
      <c r="S6824"/>
      <c r="T6824"/>
      <c r="U6824"/>
      <c r="V6824"/>
      <c r="W6824"/>
      <c r="X6824"/>
      <c r="Y6824"/>
    </row>
    <row r="6825" spans="2:25">
      <c r="B6825"/>
      <c r="C6825"/>
      <c r="D6825"/>
      <c r="E6825"/>
      <c r="F6825"/>
      <c r="G6825"/>
      <c r="H6825"/>
      <c r="R6825"/>
      <c r="S6825"/>
      <c r="T6825"/>
      <c r="U6825"/>
      <c r="V6825"/>
      <c r="W6825"/>
      <c r="X6825"/>
      <c r="Y6825"/>
    </row>
    <row r="6826" spans="2:25">
      <c r="B6826"/>
      <c r="C6826"/>
      <c r="D6826"/>
      <c r="E6826"/>
      <c r="F6826"/>
      <c r="G6826"/>
      <c r="H6826"/>
      <c r="R6826"/>
      <c r="S6826"/>
      <c r="T6826"/>
      <c r="U6826"/>
      <c r="V6826"/>
      <c r="W6826"/>
      <c r="X6826"/>
      <c r="Y6826"/>
    </row>
    <row r="6827" spans="2:25">
      <c r="B6827"/>
      <c r="C6827"/>
      <c r="D6827"/>
      <c r="E6827"/>
      <c r="F6827"/>
      <c r="G6827"/>
      <c r="H6827"/>
      <c r="R6827"/>
      <c r="S6827"/>
      <c r="T6827"/>
      <c r="U6827"/>
      <c r="V6827"/>
      <c r="W6827"/>
      <c r="X6827"/>
      <c r="Y6827"/>
    </row>
    <row r="6828" spans="2:25">
      <c r="B6828"/>
      <c r="C6828"/>
      <c r="D6828"/>
      <c r="E6828"/>
      <c r="F6828"/>
      <c r="G6828"/>
      <c r="H6828"/>
      <c r="R6828"/>
      <c r="S6828"/>
      <c r="T6828"/>
      <c r="U6828"/>
      <c r="V6828"/>
      <c r="W6828"/>
      <c r="X6828"/>
      <c r="Y6828"/>
    </row>
    <row r="6829" spans="2:25">
      <c r="B6829"/>
      <c r="C6829"/>
      <c r="D6829"/>
      <c r="E6829"/>
      <c r="F6829"/>
      <c r="G6829"/>
      <c r="H6829"/>
      <c r="R6829"/>
      <c r="S6829"/>
      <c r="T6829"/>
      <c r="U6829"/>
      <c r="V6829"/>
      <c r="W6829"/>
      <c r="X6829"/>
      <c r="Y6829"/>
    </row>
    <row r="6830" spans="2:25">
      <c r="B6830"/>
      <c r="C6830"/>
      <c r="D6830"/>
      <c r="E6830"/>
      <c r="F6830"/>
      <c r="G6830"/>
      <c r="H6830"/>
      <c r="R6830"/>
      <c r="S6830"/>
      <c r="T6830"/>
      <c r="U6830"/>
      <c r="V6830"/>
      <c r="W6830"/>
      <c r="X6830"/>
      <c r="Y6830"/>
    </row>
    <row r="6831" spans="2:25">
      <c r="B6831"/>
      <c r="C6831"/>
      <c r="D6831"/>
      <c r="E6831"/>
      <c r="F6831"/>
      <c r="G6831"/>
      <c r="H6831"/>
      <c r="R6831"/>
      <c r="S6831"/>
      <c r="T6831"/>
      <c r="U6831"/>
      <c r="V6831"/>
      <c r="W6831"/>
      <c r="X6831"/>
      <c r="Y6831"/>
    </row>
    <row r="6832" spans="2:25">
      <c r="B6832"/>
      <c r="C6832"/>
      <c r="D6832"/>
      <c r="E6832"/>
      <c r="F6832"/>
      <c r="G6832"/>
      <c r="H6832"/>
      <c r="R6832"/>
      <c r="S6832"/>
      <c r="T6832"/>
      <c r="U6832"/>
      <c r="V6832"/>
      <c r="W6832"/>
      <c r="X6832"/>
      <c r="Y6832"/>
    </row>
    <row r="6833" spans="2:25">
      <c r="B6833"/>
      <c r="C6833"/>
      <c r="D6833"/>
      <c r="E6833"/>
      <c r="F6833"/>
      <c r="G6833"/>
      <c r="H6833"/>
      <c r="R6833"/>
      <c r="S6833"/>
      <c r="T6833"/>
      <c r="U6833"/>
      <c r="V6833"/>
      <c r="W6833"/>
      <c r="X6833"/>
      <c r="Y6833"/>
    </row>
    <row r="6834" spans="2:25">
      <c r="B6834"/>
      <c r="C6834"/>
      <c r="D6834"/>
      <c r="E6834"/>
      <c r="F6834"/>
      <c r="G6834"/>
      <c r="H6834"/>
      <c r="R6834"/>
      <c r="S6834"/>
      <c r="T6834"/>
      <c r="U6834"/>
      <c r="V6834"/>
      <c r="W6834"/>
      <c r="X6834"/>
      <c r="Y6834"/>
    </row>
    <row r="6835" spans="2:25">
      <c r="B6835"/>
      <c r="C6835"/>
      <c r="D6835"/>
      <c r="E6835"/>
      <c r="F6835"/>
      <c r="G6835"/>
      <c r="H6835"/>
      <c r="R6835"/>
      <c r="S6835"/>
      <c r="T6835"/>
      <c r="U6835"/>
      <c r="V6835"/>
      <c r="W6835"/>
      <c r="X6835"/>
      <c r="Y6835"/>
    </row>
    <row r="6836" spans="2:25">
      <c r="B6836"/>
      <c r="C6836"/>
      <c r="D6836"/>
      <c r="E6836"/>
      <c r="F6836"/>
      <c r="G6836"/>
      <c r="H6836"/>
      <c r="R6836"/>
      <c r="S6836"/>
      <c r="T6836"/>
      <c r="U6836"/>
      <c r="V6836"/>
      <c r="W6836"/>
      <c r="X6836"/>
      <c r="Y6836"/>
    </row>
    <row r="6837" spans="2:25">
      <c r="B6837"/>
      <c r="C6837"/>
      <c r="D6837"/>
      <c r="E6837"/>
      <c r="F6837"/>
      <c r="G6837"/>
      <c r="H6837"/>
      <c r="R6837"/>
      <c r="S6837"/>
      <c r="T6837"/>
      <c r="U6837"/>
      <c r="V6837"/>
      <c r="W6837"/>
      <c r="X6837"/>
      <c r="Y6837"/>
    </row>
    <row r="6838" spans="2:25">
      <c r="B6838"/>
      <c r="C6838"/>
      <c r="D6838"/>
      <c r="E6838"/>
      <c r="F6838"/>
      <c r="G6838"/>
      <c r="H6838"/>
      <c r="R6838"/>
      <c r="S6838"/>
      <c r="T6838"/>
      <c r="U6838"/>
      <c r="V6838"/>
      <c r="W6838"/>
      <c r="X6838"/>
      <c r="Y6838"/>
    </row>
    <row r="6839" spans="2:25">
      <c r="B6839"/>
      <c r="C6839"/>
      <c r="D6839"/>
      <c r="E6839"/>
      <c r="F6839"/>
      <c r="G6839"/>
      <c r="H6839"/>
      <c r="R6839"/>
      <c r="S6839"/>
      <c r="T6839"/>
      <c r="U6839"/>
      <c r="V6839"/>
      <c r="W6839"/>
      <c r="X6839"/>
      <c r="Y6839"/>
    </row>
    <row r="6840" spans="2:25">
      <c r="B6840"/>
      <c r="C6840"/>
      <c r="D6840"/>
      <c r="E6840"/>
      <c r="F6840"/>
      <c r="G6840"/>
      <c r="H6840"/>
      <c r="R6840"/>
      <c r="S6840"/>
      <c r="T6840"/>
      <c r="U6840"/>
      <c r="V6840"/>
      <c r="W6840"/>
      <c r="X6840"/>
      <c r="Y6840"/>
    </row>
    <row r="6841" spans="2:25">
      <c r="B6841"/>
      <c r="C6841"/>
      <c r="D6841"/>
      <c r="E6841"/>
      <c r="F6841"/>
      <c r="G6841"/>
      <c r="H6841"/>
      <c r="R6841"/>
      <c r="S6841"/>
      <c r="T6841"/>
      <c r="U6841"/>
      <c r="V6841"/>
      <c r="W6841"/>
      <c r="X6841"/>
      <c r="Y6841"/>
    </row>
    <row r="6842" spans="2:25">
      <c r="B6842"/>
      <c r="C6842"/>
      <c r="D6842"/>
      <c r="E6842"/>
      <c r="F6842"/>
      <c r="G6842"/>
      <c r="H6842"/>
      <c r="R6842"/>
      <c r="S6842"/>
      <c r="T6842"/>
      <c r="U6842"/>
      <c r="V6842"/>
      <c r="W6842"/>
      <c r="X6842"/>
      <c r="Y6842"/>
    </row>
    <row r="6843" spans="2:25">
      <c r="B6843"/>
      <c r="C6843"/>
      <c r="D6843"/>
      <c r="E6843"/>
      <c r="F6843"/>
      <c r="G6843"/>
      <c r="H6843"/>
      <c r="R6843"/>
      <c r="S6843"/>
      <c r="T6843"/>
      <c r="U6843"/>
      <c r="V6843"/>
      <c r="W6843"/>
      <c r="X6843"/>
      <c r="Y6843"/>
    </row>
    <row r="6844" spans="2:25">
      <c r="B6844"/>
      <c r="C6844"/>
      <c r="D6844"/>
      <c r="E6844"/>
      <c r="F6844"/>
      <c r="G6844"/>
      <c r="H6844"/>
      <c r="R6844"/>
      <c r="S6844"/>
      <c r="T6844"/>
      <c r="U6844"/>
      <c r="V6844"/>
      <c r="W6844"/>
      <c r="X6844"/>
      <c r="Y6844"/>
    </row>
    <row r="6845" spans="2:25">
      <c r="B6845"/>
      <c r="C6845"/>
      <c r="D6845"/>
      <c r="E6845"/>
      <c r="F6845"/>
      <c r="G6845"/>
      <c r="H6845"/>
      <c r="R6845"/>
      <c r="S6845"/>
      <c r="T6845"/>
      <c r="U6845"/>
      <c r="V6845"/>
      <c r="W6845"/>
      <c r="X6845"/>
      <c r="Y6845"/>
    </row>
    <row r="6846" spans="2:25">
      <c r="B6846"/>
      <c r="C6846"/>
      <c r="D6846"/>
      <c r="E6846"/>
      <c r="F6846"/>
      <c r="G6846"/>
      <c r="H6846"/>
      <c r="R6846"/>
      <c r="S6846"/>
      <c r="T6846"/>
      <c r="U6846"/>
      <c r="V6846"/>
      <c r="W6846"/>
      <c r="X6846"/>
      <c r="Y6846"/>
    </row>
    <row r="6847" spans="2:25">
      <c r="B6847"/>
      <c r="C6847"/>
      <c r="D6847"/>
      <c r="E6847"/>
      <c r="F6847"/>
      <c r="G6847"/>
      <c r="H6847"/>
      <c r="R6847"/>
      <c r="S6847"/>
      <c r="T6847"/>
      <c r="U6847"/>
      <c r="V6847"/>
      <c r="W6847"/>
      <c r="X6847"/>
      <c r="Y6847"/>
    </row>
    <row r="6848" spans="2:25">
      <c r="B6848"/>
      <c r="C6848"/>
      <c r="D6848"/>
      <c r="E6848"/>
      <c r="F6848"/>
      <c r="G6848"/>
      <c r="H6848"/>
      <c r="R6848"/>
      <c r="S6848"/>
      <c r="T6848"/>
      <c r="U6848"/>
      <c r="V6848"/>
      <c r="W6848"/>
      <c r="X6848"/>
      <c r="Y6848"/>
    </row>
    <row r="6849" spans="2:25">
      <c r="B6849"/>
      <c r="C6849"/>
      <c r="D6849"/>
      <c r="E6849"/>
      <c r="F6849"/>
      <c r="G6849"/>
      <c r="H6849"/>
      <c r="R6849"/>
      <c r="S6849"/>
      <c r="T6849"/>
      <c r="U6849"/>
      <c r="V6849"/>
      <c r="W6849"/>
      <c r="X6849"/>
      <c r="Y6849"/>
    </row>
    <row r="6850" spans="2:25">
      <c r="B6850"/>
      <c r="C6850"/>
      <c r="D6850"/>
      <c r="E6850"/>
      <c r="F6850"/>
      <c r="G6850"/>
      <c r="H6850"/>
      <c r="R6850"/>
      <c r="S6850"/>
      <c r="T6850"/>
      <c r="U6850"/>
      <c r="V6850"/>
      <c r="W6850"/>
      <c r="X6850"/>
      <c r="Y6850"/>
    </row>
    <row r="6851" spans="2:25">
      <c r="B6851"/>
      <c r="C6851"/>
      <c r="D6851"/>
      <c r="E6851"/>
      <c r="F6851"/>
      <c r="G6851"/>
      <c r="H6851"/>
      <c r="R6851"/>
      <c r="S6851"/>
      <c r="T6851"/>
      <c r="U6851"/>
      <c r="V6851"/>
      <c r="W6851"/>
      <c r="X6851"/>
      <c r="Y6851"/>
    </row>
    <row r="6852" spans="2:25">
      <c r="B6852"/>
      <c r="C6852"/>
      <c r="D6852"/>
      <c r="E6852"/>
      <c r="F6852"/>
      <c r="G6852"/>
      <c r="H6852"/>
      <c r="R6852"/>
      <c r="S6852"/>
      <c r="T6852"/>
      <c r="U6852"/>
      <c r="V6852"/>
      <c r="W6852"/>
      <c r="X6852"/>
      <c r="Y6852"/>
    </row>
    <row r="6853" spans="2:25">
      <c r="B6853"/>
      <c r="C6853"/>
      <c r="D6853"/>
      <c r="E6853"/>
      <c r="F6853"/>
      <c r="G6853"/>
      <c r="H6853"/>
      <c r="R6853"/>
      <c r="S6853"/>
      <c r="T6853"/>
      <c r="U6853"/>
      <c r="V6853"/>
      <c r="W6853"/>
      <c r="X6853"/>
      <c r="Y6853"/>
    </row>
    <row r="6854" spans="2:25">
      <c r="B6854"/>
      <c r="C6854"/>
      <c r="D6854"/>
      <c r="E6854"/>
      <c r="F6854"/>
      <c r="G6854"/>
      <c r="H6854"/>
      <c r="R6854"/>
      <c r="S6854"/>
      <c r="T6854"/>
      <c r="U6854"/>
      <c r="V6854"/>
      <c r="W6854"/>
      <c r="X6854"/>
      <c r="Y6854"/>
    </row>
    <row r="6855" spans="2:25">
      <c r="B6855"/>
      <c r="C6855"/>
      <c r="D6855"/>
      <c r="E6855"/>
      <c r="F6855"/>
      <c r="G6855"/>
      <c r="H6855"/>
      <c r="R6855"/>
      <c r="S6855"/>
      <c r="T6855"/>
      <c r="U6855"/>
      <c r="V6855"/>
      <c r="W6855"/>
      <c r="X6855"/>
      <c r="Y6855"/>
    </row>
    <row r="6856" spans="2:25">
      <c r="B6856"/>
      <c r="C6856"/>
      <c r="D6856"/>
      <c r="E6856"/>
      <c r="F6856"/>
      <c r="G6856"/>
      <c r="H6856"/>
      <c r="R6856"/>
      <c r="S6856"/>
      <c r="T6856"/>
      <c r="U6856"/>
      <c r="V6856"/>
      <c r="W6856"/>
      <c r="X6856"/>
      <c r="Y6856"/>
    </row>
    <row r="6857" spans="2:25">
      <c r="B6857"/>
      <c r="C6857"/>
      <c r="D6857"/>
      <c r="E6857"/>
      <c r="F6857"/>
      <c r="G6857"/>
      <c r="H6857"/>
      <c r="R6857"/>
      <c r="S6857"/>
      <c r="T6857"/>
      <c r="U6857"/>
      <c r="V6857"/>
      <c r="W6857"/>
      <c r="X6857"/>
      <c r="Y6857"/>
    </row>
    <row r="6858" spans="2:25">
      <c r="B6858"/>
      <c r="C6858"/>
      <c r="D6858"/>
      <c r="E6858"/>
      <c r="F6858"/>
      <c r="G6858"/>
      <c r="H6858"/>
      <c r="R6858"/>
      <c r="S6858"/>
      <c r="T6858"/>
      <c r="U6858"/>
      <c r="V6858"/>
      <c r="W6858"/>
      <c r="X6858"/>
      <c r="Y6858"/>
    </row>
    <row r="6859" spans="2:25">
      <c r="B6859"/>
      <c r="C6859"/>
      <c r="D6859"/>
      <c r="E6859"/>
      <c r="F6859"/>
      <c r="G6859"/>
      <c r="H6859"/>
      <c r="R6859"/>
      <c r="S6859"/>
      <c r="T6859"/>
      <c r="U6859"/>
      <c r="V6859"/>
      <c r="W6859"/>
      <c r="X6859"/>
      <c r="Y6859"/>
    </row>
    <row r="6860" spans="2:25">
      <c r="B6860"/>
      <c r="C6860"/>
      <c r="D6860"/>
      <c r="E6860"/>
      <c r="F6860"/>
      <c r="G6860"/>
      <c r="H6860"/>
      <c r="R6860"/>
      <c r="S6860"/>
      <c r="T6860"/>
      <c r="U6860"/>
      <c r="V6860"/>
      <c r="W6860"/>
      <c r="X6860"/>
      <c r="Y6860"/>
    </row>
    <row r="6861" spans="2:25">
      <c r="B6861"/>
      <c r="C6861"/>
      <c r="D6861"/>
      <c r="E6861"/>
      <c r="F6861"/>
      <c r="G6861"/>
      <c r="H6861"/>
      <c r="R6861"/>
      <c r="S6861"/>
      <c r="T6861"/>
      <c r="U6861"/>
      <c r="V6861"/>
      <c r="W6861"/>
      <c r="X6861"/>
      <c r="Y6861"/>
    </row>
    <row r="6862" spans="2:25">
      <c r="B6862"/>
      <c r="C6862"/>
      <c r="D6862"/>
      <c r="E6862"/>
      <c r="F6862"/>
      <c r="G6862"/>
      <c r="H6862"/>
      <c r="R6862"/>
      <c r="S6862"/>
      <c r="T6862"/>
      <c r="U6862"/>
      <c r="V6862"/>
      <c r="W6862"/>
      <c r="X6862"/>
      <c r="Y6862"/>
    </row>
    <row r="6863" spans="2:25">
      <c r="B6863"/>
      <c r="C6863"/>
      <c r="D6863"/>
      <c r="E6863"/>
      <c r="F6863"/>
      <c r="G6863"/>
      <c r="H6863"/>
      <c r="R6863"/>
      <c r="S6863"/>
      <c r="T6863"/>
      <c r="U6863"/>
      <c r="V6863"/>
      <c r="W6863"/>
      <c r="X6863"/>
      <c r="Y6863"/>
    </row>
    <row r="6864" spans="2:25">
      <c r="B6864"/>
      <c r="C6864"/>
      <c r="D6864"/>
      <c r="E6864"/>
      <c r="F6864"/>
      <c r="G6864"/>
      <c r="H6864"/>
      <c r="R6864"/>
      <c r="S6864"/>
      <c r="T6864"/>
      <c r="U6864"/>
      <c r="V6864"/>
      <c r="W6864"/>
      <c r="X6864"/>
      <c r="Y6864"/>
    </row>
    <row r="6865" spans="2:25">
      <c r="B6865"/>
      <c r="C6865"/>
      <c r="D6865"/>
      <c r="E6865"/>
      <c r="F6865"/>
      <c r="G6865"/>
      <c r="H6865"/>
      <c r="R6865"/>
      <c r="S6865"/>
      <c r="T6865"/>
      <c r="U6865"/>
      <c r="V6865"/>
      <c r="W6865"/>
      <c r="X6865"/>
      <c r="Y6865"/>
    </row>
    <row r="6866" spans="2:25">
      <c r="B6866"/>
      <c r="C6866"/>
      <c r="D6866"/>
      <c r="E6866"/>
      <c r="F6866"/>
      <c r="G6866"/>
      <c r="H6866"/>
      <c r="R6866"/>
      <c r="S6866"/>
      <c r="T6866"/>
      <c r="U6866"/>
      <c r="V6866"/>
      <c r="W6866"/>
      <c r="X6866"/>
      <c r="Y6866"/>
    </row>
    <row r="6867" spans="2:25">
      <c r="B6867"/>
      <c r="C6867"/>
      <c r="D6867"/>
      <c r="E6867"/>
      <c r="F6867"/>
      <c r="G6867"/>
      <c r="H6867"/>
      <c r="R6867"/>
      <c r="S6867"/>
      <c r="T6867"/>
      <c r="U6867"/>
      <c r="V6867"/>
      <c r="W6867"/>
      <c r="X6867"/>
      <c r="Y6867"/>
    </row>
    <row r="6868" spans="2:25">
      <c r="B6868"/>
      <c r="C6868"/>
      <c r="D6868"/>
      <c r="E6868"/>
      <c r="F6868"/>
      <c r="G6868"/>
      <c r="H6868"/>
      <c r="R6868"/>
      <c r="S6868"/>
      <c r="T6868"/>
      <c r="U6868"/>
      <c r="V6868"/>
      <c r="W6868"/>
      <c r="X6868"/>
      <c r="Y6868"/>
    </row>
    <row r="6869" spans="2:25">
      <c r="B6869"/>
      <c r="C6869"/>
      <c r="D6869"/>
      <c r="E6869"/>
      <c r="F6869"/>
      <c r="G6869"/>
      <c r="H6869"/>
      <c r="R6869"/>
      <c r="S6869"/>
      <c r="T6869"/>
      <c r="U6869"/>
      <c r="V6869"/>
      <c r="W6869"/>
      <c r="X6869"/>
      <c r="Y6869"/>
    </row>
    <row r="6870" spans="2:25">
      <c r="B6870"/>
      <c r="C6870"/>
      <c r="D6870"/>
      <c r="E6870"/>
      <c r="F6870"/>
      <c r="G6870"/>
      <c r="H6870"/>
      <c r="R6870"/>
      <c r="S6870"/>
      <c r="T6870"/>
      <c r="U6870"/>
      <c r="V6870"/>
      <c r="W6870"/>
      <c r="X6870"/>
      <c r="Y6870"/>
    </row>
    <row r="6871" spans="2:25">
      <c r="B6871"/>
      <c r="C6871"/>
      <c r="D6871"/>
      <c r="E6871"/>
      <c r="F6871"/>
      <c r="G6871"/>
      <c r="H6871"/>
      <c r="R6871"/>
      <c r="S6871"/>
      <c r="T6871"/>
      <c r="U6871"/>
      <c r="V6871"/>
      <c r="W6871"/>
      <c r="X6871"/>
      <c r="Y6871"/>
    </row>
    <row r="6872" spans="2:25">
      <c r="B6872"/>
      <c r="C6872"/>
      <c r="D6872"/>
      <c r="E6872"/>
      <c r="F6872"/>
      <c r="G6872"/>
      <c r="H6872"/>
      <c r="R6872"/>
      <c r="S6872"/>
      <c r="T6872"/>
      <c r="U6872"/>
      <c r="V6872"/>
      <c r="W6872"/>
      <c r="X6872"/>
      <c r="Y6872"/>
    </row>
    <row r="6873" spans="2:25">
      <c r="B6873"/>
      <c r="C6873"/>
      <c r="D6873"/>
      <c r="E6873"/>
      <c r="F6873"/>
      <c r="G6873"/>
      <c r="H6873"/>
      <c r="R6873"/>
      <c r="S6873"/>
      <c r="T6873"/>
      <c r="U6873"/>
      <c r="V6873"/>
      <c r="W6873"/>
      <c r="X6873"/>
      <c r="Y6873"/>
    </row>
    <row r="6874" spans="2:25">
      <c r="B6874"/>
      <c r="C6874"/>
      <c r="D6874"/>
      <c r="E6874"/>
      <c r="F6874"/>
      <c r="G6874"/>
      <c r="H6874"/>
      <c r="R6874"/>
      <c r="S6874"/>
      <c r="T6874"/>
      <c r="U6874"/>
      <c r="V6874"/>
      <c r="W6874"/>
      <c r="X6874"/>
      <c r="Y6874"/>
    </row>
    <row r="6875" spans="2:25">
      <c r="B6875"/>
      <c r="C6875"/>
      <c r="D6875"/>
      <c r="E6875"/>
      <c r="F6875"/>
      <c r="G6875"/>
      <c r="H6875"/>
      <c r="R6875"/>
      <c r="S6875"/>
      <c r="T6875"/>
      <c r="U6875"/>
      <c r="V6875"/>
      <c r="W6875"/>
      <c r="X6875"/>
      <c r="Y6875"/>
    </row>
    <row r="6876" spans="2:25">
      <c r="B6876"/>
      <c r="C6876"/>
      <c r="D6876"/>
      <c r="E6876"/>
      <c r="F6876"/>
      <c r="G6876"/>
      <c r="H6876"/>
      <c r="R6876"/>
      <c r="S6876"/>
      <c r="T6876"/>
      <c r="U6876"/>
      <c r="V6876"/>
      <c r="W6876"/>
      <c r="X6876"/>
      <c r="Y6876"/>
    </row>
    <row r="6877" spans="2:25">
      <c r="B6877"/>
      <c r="C6877"/>
      <c r="D6877"/>
      <c r="E6877"/>
      <c r="F6877"/>
      <c r="G6877"/>
      <c r="H6877"/>
      <c r="R6877"/>
      <c r="S6877"/>
      <c r="T6877"/>
      <c r="U6877"/>
      <c r="V6877"/>
      <c r="W6877"/>
      <c r="X6877"/>
      <c r="Y6877"/>
    </row>
    <row r="6878" spans="2:25">
      <c r="B6878"/>
      <c r="C6878"/>
      <c r="D6878"/>
      <c r="E6878"/>
      <c r="F6878"/>
      <c r="G6878"/>
      <c r="H6878"/>
      <c r="R6878"/>
      <c r="S6878"/>
      <c r="T6878"/>
      <c r="U6878"/>
      <c r="V6878"/>
      <c r="W6878"/>
      <c r="X6878"/>
      <c r="Y6878"/>
    </row>
    <row r="6879" spans="2:25">
      <c r="B6879"/>
      <c r="C6879"/>
      <c r="D6879"/>
      <c r="E6879"/>
      <c r="F6879"/>
      <c r="G6879"/>
      <c r="H6879"/>
      <c r="R6879"/>
      <c r="S6879"/>
      <c r="T6879"/>
      <c r="U6879"/>
      <c r="V6879"/>
      <c r="W6879"/>
      <c r="X6879"/>
      <c r="Y6879"/>
    </row>
    <row r="6880" spans="2:25">
      <c r="B6880"/>
      <c r="C6880"/>
      <c r="D6880"/>
      <c r="E6880"/>
      <c r="F6880"/>
      <c r="G6880"/>
      <c r="H6880"/>
      <c r="R6880"/>
      <c r="S6880"/>
      <c r="T6880"/>
      <c r="U6880"/>
      <c r="V6880"/>
      <c r="W6880"/>
      <c r="X6880"/>
      <c r="Y6880"/>
    </row>
    <row r="6881" spans="2:25">
      <c r="B6881"/>
      <c r="C6881"/>
      <c r="D6881"/>
      <c r="E6881"/>
      <c r="F6881"/>
      <c r="G6881"/>
      <c r="H6881"/>
      <c r="R6881"/>
      <c r="S6881"/>
      <c r="T6881"/>
      <c r="U6881"/>
      <c r="V6881"/>
      <c r="W6881"/>
      <c r="X6881"/>
      <c r="Y6881"/>
    </row>
    <row r="6882" spans="2:25">
      <c r="B6882"/>
      <c r="C6882"/>
      <c r="D6882"/>
      <c r="E6882"/>
      <c r="F6882"/>
      <c r="G6882"/>
      <c r="H6882"/>
      <c r="R6882"/>
      <c r="S6882"/>
      <c r="T6882"/>
      <c r="U6882"/>
      <c r="V6882"/>
      <c r="W6882"/>
      <c r="X6882"/>
      <c r="Y6882"/>
    </row>
    <row r="6883" spans="2:25">
      <c r="B6883"/>
      <c r="C6883"/>
      <c r="D6883"/>
      <c r="E6883"/>
      <c r="F6883"/>
      <c r="G6883"/>
      <c r="H6883"/>
      <c r="R6883"/>
      <c r="S6883"/>
      <c r="T6883"/>
      <c r="U6883"/>
      <c r="V6883"/>
      <c r="W6883"/>
      <c r="X6883"/>
      <c r="Y6883"/>
    </row>
    <row r="6884" spans="2:25">
      <c r="B6884"/>
      <c r="C6884"/>
      <c r="D6884"/>
      <c r="E6884"/>
      <c r="F6884"/>
      <c r="G6884"/>
      <c r="H6884"/>
      <c r="R6884"/>
      <c r="S6884"/>
      <c r="T6884"/>
      <c r="U6884"/>
      <c r="V6884"/>
      <c r="W6884"/>
      <c r="X6884"/>
      <c r="Y6884"/>
    </row>
    <row r="6885" spans="2:25">
      <c r="B6885"/>
      <c r="C6885"/>
      <c r="D6885"/>
      <c r="E6885"/>
      <c r="F6885"/>
      <c r="G6885"/>
      <c r="H6885"/>
      <c r="R6885"/>
      <c r="S6885"/>
      <c r="T6885"/>
      <c r="U6885"/>
      <c r="V6885"/>
      <c r="W6885"/>
      <c r="X6885"/>
      <c r="Y6885"/>
    </row>
    <row r="6886" spans="2:25">
      <c r="B6886"/>
      <c r="C6886"/>
      <c r="D6886"/>
      <c r="E6886"/>
      <c r="F6886"/>
      <c r="G6886"/>
      <c r="H6886"/>
      <c r="R6886"/>
      <c r="S6886"/>
      <c r="T6886"/>
      <c r="U6886"/>
      <c r="V6886"/>
      <c r="W6886"/>
      <c r="X6886"/>
      <c r="Y6886"/>
    </row>
    <row r="6887" spans="2:25">
      <c r="B6887"/>
      <c r="C6887"/>
      <c r="D6887"/>
      <c r="E6887"/>
      <c r="F6887"/>
      <c r="G6887"/>
      <c r="H6887"/>
      <c r="R6887"/>
      <c r="S6887"/>
      <c r="T6887"/>
      <c r="U6887"/>
      <c r="V6887"/>
      <c r="W6887"/>
      <c r="X6887"/>
      <c r="Y6887"/>
    </row>
    <row r="6888" spans="2:25">
      <c r="B6888"/>
      <c r="C6888"/>
      <c r="D6888"/>
      <c r="E6888"/>
      <c r="F6888"/>
      <c r="G6888"/>
      <c r="H6888"/>
      <c r="R6888"/>
      <c r="S6888"/>
      <c r="T6888"/>
      <c r="U6888"/>
      <c r="V6888"/>
      <c r="W6888"/>
      <c r="X6888"/>
      <c r="Y6888"/>
    </row>
    <row r="6889" spans="2:25">
      <c r="B6889"/>
      <c r="C6889"/>
      <c r="D6889"/>
      <c r="E6889"/>
      <c r="F6889"/>
      <c r="G6889"/>
      <c r="H6889"/>
      <c r="R6889"/>
      <c r="S6889"/>
      <c r="T6889"/>
      <c r="U6889"/>
      <c r="V6889"/>
      <c r="W6889"/>
      <c r="X6889"/>
      <c r="Y6889"/>
    </row>
    <row r="6890" spans="2:25">
      <c r="B6890"/>
      <c r="C6890"/>
      <c r="D6890"/>
      <c r="E6890"/>
      <c r="F6890"/>
      <c r="G6890"/>
      <c r="H6890"/>
      <c r="R6890"/>
      <c r="S6890"/>
      <c r="T6890"/>
      <c r="U6890"/>
      <c r="V6890"/>
      <c r="W6890"/>
      <c r="X6890"/>
      <c r="Y6890"/>
    </row>
    <row r="6891" spans="2:25">
      <c r="B6891"/>
      <c r="C6891"/>
      <c r="D6891"/>
      <c r="E6891"/>
      <c r="F6891"/>
      <c r="G6891"/>
      <c r="H6891"/>
      <c r="R6891"/>
      <c r="S6891"/>
      <c r="T6891"/>
      <c r="U6891"/>
      <c r="V6891"/>
      <c r="W6891"/>
      <c r="X6891"/>
      <c r="Y6891"/>
    </row>
    <row r="6892" spans="2:25">
      <c r="B6892"/>
      <c r="C6892"/>
      <c r="D6892"/>
      <c r="E6892"/>
      <c r="F6892"/>
      <c r="G6892"/>
      <c r="H6892"/>
      <c r="R6892"/>
      <c r="S6892"/>
      <c r="T6892"/>
      <c r="U6892"/>
      <c r="V6892"/>
      <c r="W6892"/>
      <c r="X6892"/>
      <c r="Y6892"/>
    </row>
    <row r="6893" spans="2:25">
      <c r="B6893"/>
      <c r="C6893"/>
      <c r="D6893"/>
      <c r="E6893"/>
      <c r="F6893"/>
      <c r="G6893"/>
      <c r="H6893"/>
      <c r="R6893"/>
      <c r="S6893"/>
      <c r="T6893"/>
      <c r="U6893"/>
      <c r="V6893"/>
      <c r="W6893"/>
      <c r="X6893"/>
      <c r="Y6893"/>
    </row>
    <row r="6894" spans="2:25">
      <c r="B6894"/>
      <c r="C6894"/>
      <c r="D6894"/>
      <c r="E6894"/>
      <c r="F6894"/>
      <c r="G6894"/>
      <c r="H6894"/>
      <c r="R6894"/>
      <c r="S6894"/>
      <c r="T6894"/>
      <c r="U6894"/>
      <c r="V6894"/>
      <c r="W6894"/>
      <c r="X6894"/>
      <c r="Y6894"/>
    </row>
    <row r="6895" spans="2:25">
      <c r="B6895"/>
      <c r="C6895"/>
      <c r="D6895"/>
      <c r="E6895"/>
      <c r="F6895"/>
      <c r="G6895"/>
      <c r="H6895"/>
      <c r="R6895"/>
      <c r="S6895"/>
      <c r="T6895"/>
      <c r="U6895"/>
      <c r="V6895"/>
      <c r="W6895"/>
      <c r="X6895"/>
      <c r="Y6895"/>
    </row>
    <row r="6896" spans="2:25">
      <c r="B6896"/>
      <c r="C6896"/>
      <c r="D6896"/>
      <c r="E6896"/>
      <c r="F6896"/>
      <c r="G6896"/>
      <c r="H6896"/>
      <c r="R6896"/>
      <c r="S6896"/>
      <c r="T6896"/>
      <c r="U6896"/>
      <c r="V6896"/>
      <c r="W6896"/>
      <c r="X6896"/>
      <c r="Y6896"/>
    </row>
    <row r="6897" spans="2:25">
      <c r="B6897"/>
      <c r="C6897"/>
      <c r="D6897"/>
      <c r="E6897"/>
      <c r="F6897"/>
      <c r="G6897"/>
      <c r="H6897"/>
      <c r="R6897"/>
      <c r="S6897"/>
      <c r="T6897"/>
      <c r="U6897"/>
      <c r="V6897"/>
      <c r="W6897"/>
      <c r="X6897"/>
      <c r="Y6897"/>
    </row>
    <row r="6898" spans="2:25">
      <c r="B6898"/>
      <c r="C6898"/>
      <c r="D6898"/>
      <c r="E6898"/>
      <c r="F6898"/>
      <c r="G6898"/>
      <c r="H6898"/>
      <c r="R6898"/>
      <c r="S6898"/>
      <c r="T6898"/>
      <c r="U6898"/>
      <c r="V6898"/>
      <c r="W6898"/>
      <c r="X6898"/>
      <c r="Y6898"/>
    </row>
    <row r="6899" spans="2:25">
      <c r="B6899"/>
      <c r="C6899"/>
      <c r="D6899"/>
      <c r="E6899"/>
      <c r="F6899"/>
      <c r="G6899"/>
      <c r="H6899"/>
      <c r="R6899"/>
      <c r="S6899"/>
      <c r="T6899"/>
      <c r="U6899"/>
      <c r="V6899"/>
      <c r="W6899"/>
      <c r="X6899"/>
      <c r="Y6899"/>
    </row>
    <row r="6900" spans="2:25">
      <c r="B6900"/>
      <c r="C6900"/>
      <c r="D6900"/>
      <c r="E6900"/>
      <c r="F6900"/>
      <c r="G6900"/>
      <c r="H6900"/>
      <c r="R6900"/>
      <c r="S6900"/>
      <c r="T6900"/>
      <c r="U6900"/>
      <c r="V6900"/>
      <c r="W6900"/>
      <c r="X6900"/>
      <c r="Y6900"/>
    </row>
    <row r="6901" spans="2:25">
      <c r="B6901"/>
      <c r="C6901"/>
      <c r="D6901"/>
      <c r="E6901"/>
      <c r="F6901"/>
      <c r="G6901"/>
      <c r="H6901"/>
      <c r="R6901"/>
      <c r="S6901"/>
      <c r="T6901"/>
      <c r="U6901"/>
      <c r="V6901"/>
      <c r="W6901"/>
      <c r="X6901"/>
      <c r="Y6901"/>
    </row>
    <row r="6902" spans="2:25">
      <c r="B6902"/>
      <c r="C6902"/>
      <c r="D6902"/>
      <c r="E6902"/>
      <c r="F6902"/>
      <c r="G6902"/>
      <c r="H6902"/>
      <c r="R6902"/>
      <c r="S6902"/>
      <c r="T6902"/>
      <c r="U6902"/>
      <c r="V6902"/>
      <c r="W6902"/>
      <c r="X6902"/>
      <c r="Y6902"/>
    </row>
    <row r="6903" spans="2:25">
      <c r="B6903"/>
      <c r="C6903"/>
      <c r="D6903"/>
      <c r="E6903"/>
      <c r="F6903"/>
      <c r="G6903"/>
      <c r="H6903"/>
      <c r="R6903"/>
      <c r="S6903"/>
      <c r="T6903"/>
      <c r="U6903"/>
      <c r="V6903"/>
      <c r="W6903"/>
      <c r="X6903"/>
      <c r="Y6903"/>
    </row>
    <row r="6904" spans="2:25">
      <c r="B6904"/>
      <c r="C6904"/>
      <c r="D6904"/>
      <c r="E6904"/>
      <c r="F6904"/>
      <c r="G6904"/>
      <c r="H6904"/>
      <c r="R6904"/>
      <c r="S6904"/>
      <c r="T6904"/>
      <c r="U6904"/>
      <c r="V6904"/>
      <c r="W6904"/>
      <c r="X6904"/>
      <c r="Y6904"/>
    </row>
    <row r="6905" spans="2:25">
      <c r="B6905"/>
      <c r="C6905"/>
      <c r="D6905"/>
      <c r="E6905"/>
      <c r="F6905"/>
      <c r="G6905"/>
      <c r="H6905"/>
      <c r="R6905"/>
      <c r="S6905"/>
      <c r="T6905"/>
      <c r="U6905"/>
      <c r="V6905"/>
      <c r="W6905"/>
      <c r="X6905"/>
      <c r="Y6905"/>
    </row>
    <row r="6906" spans="2:25">
      <c r="B6906"/>
      <c r="C6906"/>
      <c r="D6906"/>
      <c r="E6906"/>
      <c r="F6906"/>
      <c r="G6906"/>
      <c r="H6906"/>
      <c r="R6906"/>
      <c r="S6906"/>
      <c r="T6906"/>
      <c r="U6906"/>
      <c r="V6906"/>
      <c r="W6906"/>
      <c r="X6906"/>
      <c r="Y6906"/>
    </row>
    <row r="6907" spans="2:25">
      <c r="B6907"/>
      <c r="C6907"/>
      <c r="D6907"/>
      <c r="E6907"/>
      <c r="F6907"/>
      <c r="G6907"/>
      <c r="H6907"/>
      <c r="R6907"/>
      <c r="S6907"/>
      <c r="T6907"/>
      <c r="U6907"/>
      <c r="V6907"/>
      <c r="W6907"/>
      <c r="X6907"/>
      <c r="Y6907"/>
    </row>
    <row r="6908" spans="2:25">
      <c r="B6908"/>
      <c r="C6908"/>
      <c r="D6908"/>
      <c r="E6908"/>
      <c r="F6908"/>
      <c r="G6908"/>
      <c r="H6908"/>
      <c r="R6908"/>
      <c r="S6908"/>
      <c r="T6908"/>
      <c r="U6908"/>
      <c r="V6908"/>
      <c r="W6908"/>
      <c r="X6908"/>
      <c r="Y6908"/>
    </row>
    <row r="6909" spans="2:25">
      <c r="B6909"/>
      <c r="C6909"/>
      <c r="D6909"/>
      <c r="E6909"/>
      <c r="F6909"/>
      <c r="G6909"/>
      <c r="H6909"/>
      <c r="R6909"/>
      <c r="S6909"/>
      <c r="T6909"/>
      <c r="U6909"/>
      <c r="V6909"/>
      <c r="W6909"/>
      <c r="X6909"/>
      <c r="Y6909"/>
    </row>
    <row r="6910" spans="2:25">
      <c r="B6910"/>
      <c r="C6910"/>
      <c r="D6910"/>
      <c r="E6910"/>
      <c r="F6910"/>
      <c r="G6910"/>
      <c r="H6910"/>
      <c r="R6910"/>
      <c r="S6910"/>
      <c r="T6910"/>
      <c r="U6910"/>
      <c r="V6910"/>
      <c r="W6910"/>
      <c r="X6910"/>
      <c r="Y6910"/>
    </row>
    <row r="6911" spans="2:25">
      <c r="B6911"/>
      <c r="C6911"/>
      <c r="D6911"/>
      <c r="E6911"/>
      <c r="F6911"/>
      <c r="G6911"/>
      <c r="H6911"/>
      <c r="R6911"/>
      <c r="S6911"/>
      <c r="T6911"/>
      <c r="U6911"/>
      <c r="V6911"/>
      <c r="W6911"/>
      <c r="X6911"/>
      <c r="Y6911"/>
    </row>
    <row r="6912" spans="2:25">
      <c r="B6912"/>
      <c r="C6912"/>
      <c r="D6912"/>
      <c r="E6912"/>
      <c r="F6912"/>
      <c r="G6912"/>
      <c r="H6912"/>
      <c r="R6912"/>
      <c r="S6912"/>
      <c r="T6912"/>
      <c r="U6912"/>
      <c r="V6912"/>
      <c r="W6912"/>
      <c r="X6912"/>
      <c r="Y6912"/>
    </row>
    <row r="6913" spans="2:25">
      <c r="B6913"/>
      <c r="C6913"/>
      <c r="D6913"/>
      <c r="E6913"/>
      <c r="F6913"/>
      <c r="G6913"/>
      <c r="H6913"/>
      <c r="R6913"/>
      <c r="S6913"/>
      <c r="T6913"/>
      <c r="U6913"/>
      <c r="V6913"/>
      <c r="W6913"/>
      <c r="X6913"/>
      <c r="Y6913"/>
    </row>
    <row r="6914" spans="2:25">
      <c r="B6914"/>
      <c r="C6914"/>
      <c r="D6914"/>
      <c r="E6914"/>
      <c r="F6914"/>
      <c r="G6914"/>
      <c r="H6914"/>
      <c r="R6914"/>
      <c r="S6914"/>
      <c r="T6914"/>
      <c r="U6914"/>
      <c r="V6914"/>
      <c r="W6914"/>
      <c r="X6914"/>
      <c r="Y6914"/>
    </row>
    <row r="6915" spans="2:25">
      <c r="B6915"/>
      <c r="C6915"/>
      <c r="D6915"/>
      <c r="E6915"/>
      <c r="F6915"/>
      <c r="G6915"/>
      <c r="H6915"/>
      <c r="R6915"/>
      <c r="S6915"/>
      <c r="T6915"/>
      <c r="U6915"/>
      <c r="V6915"/>
      <c r="W6915"/>
      <c r="X6915"/>
      <c r="Y6915"/>
    </row>
    <row r="6916" spans="2:25">
      <c r="B6916"/>
      <c r="C6916"/>
      <c r="D6916"/>
      <c r="E6916"/>
      <c r="F6916"/>
      <c r="G6916"/>
      <c r="H6916"/>
      <c r="R6916"/>
      <c r="S6916"/>
      <c r="T6916"/>
      <c r="U6916"/>
      <c r="V6916"/>
      <c r="W6916"/>
      <c r="X6916"/>
      <c r="Y6916"/>
    </row>
    <row r="6917" spans="2:25">
      <c r="B6917"/>
      <c r="C6917"/>
      <c r="D6917"/>
      <c r="E6917"/>
      <c r="F6917"/>
      <c r="G6917"/>
      <c r="H6917"/>
      <c r="R6917"/>
      <c r="S6917"/>
      <c r="T6917"/>
      <c r="U6917"/>
      <c r="V6917"/>
      <c r="W6917"/>
      <c r="X6917"/>
      <c r="Y6917"/>
    </row>
    <row r="6918" spans="2:25">
      <c r="B6918"/>
      <c r="C6918"/>
      <c r="D6918"/>
      <c r="E6918"/>
      <c r="F6918"/>
      <c r="G6918"/>
      <c r="H6918"/>
      <c r="R6918"/>
      <c r="S6918"/>
      <c r="T6918"/>
      <c r="U6918"/>
      <c r="V6918"/>
      <c r="W6918"/>
      <c r="X6918"/>
      <c r="Y6918"/>
    </row>
    <row r="6919" spans="2:25">
      <c r="B6919"/>
      <c r="C6919"/>
      <c r="D6919"/>
      <c r="E6919"/>
      <c r="F6919"/>
      <c r="G6919"/>
      <c r="H6919"/>
      <c r="R6919"/>
      <c r="S6919"/>
      <c r="T6919"/>
      <c r="U6919"/>
      <c r="V6919"/>
      <c r="W6919"/>
      <c r="X6919"/>
      <c r="Y6919"/>
    </row>
    <row r="6920" spans="2:25">
      <c r="B6920"/>
      <c r="C6920"/>
      <c r="D6920"/>
      <c r="E6920"/>
      <c r="F6920"/>
      <c r="G6920"/>
      <c r="H6920"/>
      <c r="R6920"/>
      <c r="S6920"/>
      <c r="T6920"/>
      <c r="U6920"/>
      <c r="V6920"/>
      <c r="W6920"/>
      <c r="X6920"/>
      <c r="Y6920"/>
    </row>
    <row r="6921" spans="2:25">
      <c r="B6921"/>
      <c r="C6921"/>
      <c r="D6921"/>
      <c r="E6921"/>
      <c r="F6921"/>
      <c r="G6921"/>
      <c r="H6921"/>
      <c r="R6921"/>
      <c r="S6921"/>
      <c r="T6921"/>
      <c r="U6921"/>
      <c r="V6921"/>
      <c r="W6921"/>
      <c r="X6921"/>
      <c r="Y6921"/>
    </row>
    <row r="6922" spans="2:25">
      <c r="B6922"/>
      <c r="C6922"/>
      <c r="D6922"/>
      <c r="E6922"/>
      <c r="F6922"/>
      <c r="G6922"/>
      <c r="H6922"/>
      <c r="R6922"/>
      <c r="S6922"/>
      <c r="T6922"/>
      <c r="U6922"/>
      <c r="V6922"/>
      <c r="W6922"/>
      <c r="X6922"/>
      <c r="Y6922"/>
    </row>
    <row r="6923" spans="2:25">
      <c r="B6923"/>
      <c r="C6923"/>
      <c r="D6923"/>
      <c r="E6923"/>
      <c r="F6923"/>
      <c r="G6923"/>
      <c r="H6923"/>
      <c r="R6923"/>
      <c r="S6923"/>
      <c r="T6923"/>
      <c r="U6923"/>
      <c r="V6923"/>
      <c r="W6923"/>
      <c r="X6923"/>
      <c r="Y6923"/>
    </row>
    <row r="6924" spans="2:25">
      <c r="B6924"/>
      <c r="C6924"/>
      <c r="D6924"/>
      <c r="E6924"/>
      <c r="F6924"/>
      <c r="G6924"/>
      <c r="H6924"/>
      <c r="R6924"/>
      <c r="S6924"/>
      <c r="T6924"/>
      <c r="U6924"/>
      <c r="V6924"/>
      <c r="W6924"/>
      <c r="X6924"/>
      <c r="Y6924"/>
    </row>
    <row r="6925" spans="2:25">
      <c r="B6925"/>
      <c r="C6925"/>
      <c r="D6925"/>
      <c r="E6925"/>
      <c r="F6925"/>
      <c r="G6925"/>
      <c r="H6925"/>
      <c r="R6925"/>
      <c r="S6925"/>
      <c r="T6925"/>
      <c r="U6925"/>
      <c r="V6925"/>
      <c r="W6925"/>
      <c r="X6925"/>
      <c r="Y6925"/>
    </row>
    <row r="6926" spans="2:25">
      <c r="B6926"/>
      <c r="C6926"/>
      <c r="D6926"/>
      <c r="E6926"/>
      <c r="F6926"/>
      <c r="G6926"/>
      <c r="H6926"/>
      <c r="R6926"/>
      <c r="S6926"/>
      <c r="T6926"/>
      <c r="U6926"/>
      <c r="V6926"/>
      <c r="W6926"/>
      <c r="X6926"/>
      <c r="Y6926"/>
    </row>
    <row r="6927" spans="2:25">
      <c r="B6927"/>
      <c r="C6927"/>
      <c r="D6927"/>
      <c r="E6927"/>
      <c r="F6927"/>
      <c r="G6927"/>
      <c r="H6927"/>
      <c r="R6927"/>
      <c r="S6927"/>
      <c r="T6927"/>
      <c r="U6927"/>
      <c r="V6927"/>
      <c r="W6927"/>
      <c r="X6927"/>
      <c r="Y6927"/>
    </row>
    <row r="6928" spans="2:25">
      <c r="B6928"/>
      <c r="C6928"/>
      <c r="D6928"/>
      <c r="E6928"/>
      <c r="F6928"/>
      <c r="G6928"/>
      <c r="H6928"/>
      <c r="R6928"/>
      <c r="S6928"/>
      <c r="T6928"/>
      <c r="U6928"/>
      <c r="V6928"/>
      <c r="W6928"/>
      <c r="X6928"/>
      <c r="Y6928"/>
    </row>
    <row r="6929" spans="2:25">
      <c r="B6929"/>
      <c r="C6929"/>
      <c r="D6929"/>
      <c r="E6929"/>
      <c r="F6929"/>
      <c r="G6929"/>
      <c r="H6929"/>
      <c r="R6929"/>
      <c r="S6929"/>
      <c r="T6929"/>
      <c r="U6929"/>
      <c r="V6929"/>
      <c r="W6929"/>
      <c r="X6929"/>
      <c r="Y6929"/>
    </row>
    <row r="6930" spans="2:25">
      <c r="B6930"/>
      <c r="C6930"/>
      <c r="D6930"/>
      <c r="E6930"/>
      <c r="F6930"/>
      <c r="G6930"/>
      <c r="H6930"/>
      <c r="R6930"/>
      <c r="S6930"/>
      <c r="T6930"/>
      <c r="U6930"/>
      <c r="V6930"/>
      <c r="W6930"/>
      <c r="X6930"/>
      <c r="Y6930"/>
    </row>
    <row r="6931" spans="2:25">
      <c r="B6931"/>
      <c r="C6931"/>
      <c r="D6931"/>
      <c r="E6931"/>
      <c r="F6931"/>
      <c r="G6931"/>
      <c r="H6931"/>
      <c r="R6931"/>
      <c r="S6931"/>
      <c r="T6931"/>
      <c r="U6931"/>
      <c r="V6931"/>
      <c r="W6931"/>
      <c r="X6931"/>
      <c r="Y6931"/>
    </row>
    <row r="6932" spans="2:25">
      <c r="B6932"/>
      <c r="C6932"/>
      <c r="D6932"/>
      <c r="E6932"/>
      <c r="F6932"/>
      <c r="G6932"/>
      <c r="H6932"/>
      <c r="R6932"/>
      <c r="S6932"/>
      <c r="T6932"/>
      <c r="U6932"/>
      <c r="V6932"/>
      <c r="W6932"/>
      <c r="X6932"/>
      <c r="Y6932"/>
    </row>
    <row r="6933" spans="2:25">
      <c r="B6933"/>
      <c r="C6933"/>
      <c r="D6933"/>
      <c r="E6933"/>
      <c r="F6933"/>
      <c r="G6933"/>
      <c r="H6933"/>
      <c r="R6933"/>
      <c r="S6933"/>
      <c r="T6933"/>
      <c r="U6933"/>
      <c r="V6933"/>
      <c r="W6933"/>
      <c r="X6933"/>
      <c r="Y6933"/>
    </row>
    <row r="6934" spans="2:25">
      <c r="B6934"/>
      <c r="C6934"/>
      <c r="D6934"/>
      <c r="E6934"/>
      <c r="F6934"/>
      <c r="G6934"/>
      <c r="H6934"/>
      <c r="R6934"/>
      <c r="S6934"/>
      <c r="T6934"/>
      <c r="U6934"/>
      <c r="V6934"/>
      <c r="W6934"/>
      <c r="X6934"/>
      <c r="Y6934"/>
    </row>
    <row r="6935" spans="2:25">
      <c r="B6935"/>
      <c r="C6935"/>
      <c r="D6935"/>
      <c r="E6935"/>
      <c r="F6935"/>
      <c r="G6935"/>
      <c r="H6935"/>
      <c r="R6935"/>
      <c r="S6935"/>
      <c r="T6935"/>
      <c r="U6935"/>
      <c r="V6935"/>
      <c r="W6935"/>
      <c r="X6935"/>
      <c r="Y6935"/>
    </row>
    <row r="6936" spans="2:25">
      <c r="B6936"/>
      <c r="C6936"/>
      <c r="D6936"/>
      <c r="E6936"/>
      <c r="F6936"/>
      <c r="G6936"/>
      <c r="H6936"/>
      <c r="R6936"/>
      <c r="S6936"/>
      <c r="T6936"/>
      <c r="U6936"/>
      <c r="V6936"/>
      <c r="W6936"/>
      <c r="X6936"/>
      <c r="Y6936"/>
    </row>
    <row r="6937" spans="2:25">
      <c r="B6937"/>
      <c r="C6937"/>
      <c r="D6937"/>
      <c r="E6937"/>
      <c r="F6937"/>
      <c r="G6937"/>
      <c r="H6937"/>
      <c r="R6937"/>
      <c r="S6937"/>
      <c r="T6937"/>
      <c r="U6937"/>
      <c r="V6937"/>
      <c r="W6937"/>
      <c r="X6937"/>
      <c r="Y6937"/>
    </row>
    <row r="6938" spans="2:25">
      <c r="B6938"/>
      <c r="C6938"/>
      <c r="D6938"/>
      <c r="E6938"/>
      <c r="F6938"/>
      <c r="G6938"/>
      <c r="H6938"/>
      <c r="R6938"/>
      <c r="S6938"/>
      <c r="T6938"/>
      <c r="U6938"/>
      <c r="V6938"/>
      <c r="W6938"/>
      <c r="X6938"/>
      <c r="Y6938"/>
    </row>
    <row r="6939" spans="2:25">
      <c r="B6939"/>
      <c r="C6939"/>
      <c r="D6939"/>
      <c r="E6939"/>
      <c r="F6939"/>
      <c r="G6939"/>
      <c r="H6939"/>
      <c r="R6939"/>
      <c r="S6939"/>
      <c r="T6939"/>
      <c r="U6939"/>
      <c r="V6939"/>
      <c r="W6939"/>
      <c r="X6939"/>
      <c r="Y6939"/>
    </row>
    <row r="6940" spans="2:25">
      <c r="B6940"/>
      <c r="C6940"/>
      <c r="D6940"/>
      <c r="E6940"/>
      <c r="F6940"/>
      <c r="G6940"/>
      <c r="H6940"/>
      <c r="R6940"/>
      <c r="S6940"/>
      <c r="T6940"/>
      <c r="U6940"/>
      <c r="V6940"/>
      <c r="W6940"/>
      <c r="X6940"/>
      <c r="Y6940"/>
    </row>
    <row r="6941" spans="2:25">
      <c r="B6941"/>
      <c r="C6941"/>
      <c r="D6941"/>
      <c r="E6941"/>
      <c r="F6941"/>
      <c r="G6941"/>
      <c r="H6941"/>
      <c r="R6941"/>
      <c r="S6941"/>
      <c r="T6941"/>
      <c r="U6941"/>
      <c r="V6941"/>
      <c r="W6941"/>
      <c r="X6941"/>
      <c r="Y6941"/>
    </row>
    <row r="6942" spans="2:25">
      <c r="B6942"/>
      <c r="C6942"/>
      <c r="D6942"/>
      <c r="E6942"/>
      <c r="F6942"/>
      <c r="G6942"/>
      <c r="H6942"/>
      <c r="R6942"/>
      <c r="S6942"/>
      <c r="T6942"/>
      <c r="U6942"/>
      <c r="V6942"/>
      <c r="W6942"/>
      <c r="X6942"/>
      <c r="Y6942"/>
    </row>
    <row r="6943" spans="2:25">
      <c r="B6943"/>
      <c r="C6943"/>
      <c r="D6943"/>
      <c r="E6943"/>
      <c r="F6943"/>
      <c r="G6943"/>
      <c r="H6943"/>
      <c r="R6943"/>
      <c r="S6943"/>
      <c r="T6943"/>
      <c r="U6943"/>
      <c r="V6943"/>
      <c r="W6943"/>
      <c r="X6943"/>
      <c r="Y6943"/>
    </row>
    <row r="6944" spans="2:25">
      <c r="B6944"/>
      <c r="C6944"/>
      <c r="D6944"/>
      <c r="E6944"/>
      <c r="F6944"/>
      <c r="G6944"/>
      <c r="H6944"/>
      <c r="R6944"/>
      <c r="S6944"/>
      <c r="T6944"/>
      <c r="U6944"/>
      <c r="V6944"/>
      <c r="W6944"/>
      <c r="X6944"/>
      <c r="Y6944"/>
    </row>
    <row r="6945" spans="2:25">
      <c r="B6945"/>
      <c r="C6945"/>
      <c r="D6945"/>
      <c r="E6945"/>
      <c r="F6945"/>
      <c r="G6945"/>
      <c r="H6945"/>
      <c r="R6945"/>
      <c r="S6945"/>
      <c r="T6945"/>
      <c r="U6945"/>
      <c r="V6945"/>
      <c r="W6945"/>
      <c r="X6945"/>
      <c r="Y6945"/>
    </row>
    <row r="6946" spans="2:25">
      <c r="B6946"/>
      <c r="C6946"/>
      <c r="D6946"/>
      <c r="E6946"/>
      <c r="F6946"/>
      <c r="G6946"/>
      <c r="H6946"/>
      <c r="R6946"/>
      <c r="S6946"/>
      <c r="T6946"/>
      <c r="U6946"/>
      <c r="V6946"/>
      <c r="W6946"/>
      <c r="X6946"/>
      <c r="Y6946"/>
    </row>
    <row r="6947" spans="2:25">
      <c r="B6947"/>
      <c r="C6947"/>
      <c r="D6947"/>
      <c r="E6947"/>
      <c r="F6947"/>
      <c r="G6947"/>
      <c r="H6947"/>
      <c r="R6947"/>
      <c r="S6947"/>
      <c r="T6947"/>
      <c r="U6947"/>
      <c r="V6947"/>
      <c r="W6947"/>
      <c r="X6947"/>
      <c r="Y6947"/>
    </row>
    <row r="6948" spans="2:25">
      <c r="B6948"/>
      <c r="C6948"/>
      <c r="D6948"/>
      <c r="E6948"/>
      <c r="F6948"/>
      <c r="G6948"/>
      <c r="H6948"/>
      <c r="R6948"/>
      <c r="S6948"/>
      <c r="T6948"/>
      <c r="U6948"/>
      <c r="V6948"/>
      <c r="W6948"/>
      <c r="X6948"/>
      <c r="Y6948"/>
    </row>
    <row r="6949" spans="2:25">
      <c r="B6949"/>
      <c r="C6949"/>
      <c r="D6949"/>
      <c r="E6949"/>
      <c r="F6949"/>
      <c r="G6949"/>
      <c r="H6949"/>
      <c r="R6949"/>
      <c r="S6949"/>
      <c r="T6949"/>
      <c r="U6949"/>
      <c r="V6949"/>
      <c r="W6949"/>
      <c r="X6949"/>
      <c r="Y6949"/>
    </row>
    <row r="6950" spans="2:25">
      <c r="B6950"/>
      <c r="C6950"/>
      <c r="D6950"/>
      <c r="E6950"/>
      <c r="F6950"/>
      <c r="G6950"/>
      <c r="H6950"/>
      <c r="R6950"/>
      <c r="S6950"/>
      <c r="T6950"/>
      <c r="U6950"/>
      <c r="V6950"/>
      <c r="W6950"/>
      <c r="X6950"/>
      <c r="Y6950"/>
    </row>
    <row r="6951" spans="2:25">
      <c r="B6951"/>
      <c r="C6951"/>
      <c r="D6951"/>
      <c r="E6951"/>
      <c r="F6951"/>
      <c r="G6951"/>
      <c r="H6951"/>
      <c r="R6951"/>
      <c r="S6951"/>
      <c r="T6951"/>
      <c r="U6951"/>
      <c r="V6951"/>
      <c r="W6951"/>
      <c r="X6951"/>
      <c r="Y6951"/>
    </row>
    <row r="6952" spans="2:25">
      <c r="B6952"/>
      <c r="C6952"/>
      <c r="D6952"/>
      <c r="E6952"/>
      <c r="F6952"/>
      <c r="G6952"/>
      <c r="H6952"/>
      <c r="R6952"/>
      <c r="S6952"/>
      <c r="T6952"/>
      <c r="U6952"/>
      <c r="V6952"/>
      <c r="W6952"/>
      <c r="X6952"/>
      <c r="Y6952"/>
    </row>
    <row r="6953" spans="2:25">
      <c r="B6953"/>
      <c r="C6953"/>
      <c r="D6953"/>
      <c r="E6953"/>
      <c r="F6953"/>
      <c r="G6953"/>
      <c r="H6953"/>
      <c r="R6953"/>
      <c r="S6953"/>
      <c r="T6953"/>
      <c r="U6953"/>
      <c r="V6953"/>
      <c r="W6953"/>
      <c r="X6953"/>
      <c r="Y6953"/>
    </row>
    <row r="6954" spans="2:25">
      <c r="B6954"/>
      <c r="C6954"/>
      <c r="D6954"/>
      <c r="E6954"/>
      <c r="F6954"/>
      <c r="G6954"/>
      <c r="H6954"/>
      <c r="R6954"/>
      <c r="S6954"/>
      <c r="T6954"/>
      <c r="U6954"/>
      <c r="V6954"/>
      <c r="W6954"/>
      <c r="X6954"/>
      <c r="Y6954"/>
    </row>
    <row r="6955" spans="2:25">
      <c r="B6955"/>
      <c r="C6955"/>
      <c r="D6955"/>
      <c r="E6955"/>
      <c r="F6955"/>
      <c r="G6955"/>
      <c r="H6955"/>
      <c r="R6955"/>
      <c r="S6955"/>
      <c r="T6955"/>
      <c r="U6955"/>
      <c r="V6955"/>
      <c r="W6955"/>
      <c r="X6955"/>
      <c r="Y6955"/>
    </row>
    <row r="6956" spans="2:25">
      <c r="B6956"/>
      <c r="C6956"/>
      <c r="D6956"/>
      <c r="E6956"/>
      <c r="F6956"/>
      <c r="G6956"/>
      <c r="H6956"/>
      <c r="R6956"/>
      <c r="S6956"/>
      <c r="T6956"/>
      <c r="U6956"/>
      <c r="V6956"/>
      <c r="W6956"/>
      <c r="X6956"/>
      <c r="Y6956"/>
    </row>
    <row r="6957" spans="2:25">
      <c r="B6957"/>
      <c r="C6957"/>
      <c r="D6957"/>
      <c r="E6957"/>
      <c r="F6957"/>
      <c r="G6957"/>
      <c r="H6957"/>
      <c r="R6957"/>
      <c r="S6957"/>
      <c r="T6957"/>
      <c r="U6957"/>
      <c r="V6957"/>
      <c r="W6957"/>
      <c r="X6957"/>
      <c r="Y6957"/>
    </row>
    <row r="6958" spans="2:25">
      <c r="B6958"/>
      <c r="C6958"/>
      <c r="D6958"/>
      <c r="E6958"/>
      <c r="F6958"/>
      <c r="G6958"/>
      <c r="H6958"/>
      <c r="R6958"/>
      <c r="S6958"/>
      <c r="T6958"/>
      <c r="U6958"/>
      <c r="V6958"/>
      <c r="W6958"/>
      <c r="X6958"/>
      <c r="Y6958"/>
    </row>
    <row r="6959" spans="2:25">
      <c r="B6959"/>
      <c r="C6959"/>
      <c r="D6959"/>
      <c r="E6959"/>
      <c r="F6959"/>
      <c r="G6959"/>
      <c r="H6959"/>
      <c r="R6959"/>
      <c r="S6959"/>
      <c r="T6959"/>
      <c r="U6959"/>
      <c r="V6959"/>
      <c r="W6959"/>
      <c r="X6959"/>
      <c r="Y6959"/>
    </row>
    <row r="6960" spans="2:25">
      <c r="B6960"/>
      <c r="C6960"/>
      <c r="D6960"/>
      <c r="E6960"/>
      <c r="F6960"/>
      <c r="G6960"/>
      <c r="H6960"/>
      <c r="R6960"/>
      <c r="S6960"/>
      <c r="T6960"/>
      <c r="U6960"/>
      <c r="V6960"/>
      <c r="W6960"/>
      <c r="X6960"/>
      <c r="Y6960"/>
    </row>
    <row r="6961" spans="2:25">
      <c r="B6961"/>
      <c r="C6961"/>
      <c r="D6961"/>
      <c r="E6961"/>
      <c r="F6961"/>
      <c r="G6961"/>
      <c r="H6961"/>
      <c r="R6961"/>
      <c r="S6961"/>
      <c r="T6961"/>
      <c r="U6961"/>
      <c r="V6961"/>
      <c r="W6961"/>
      <c r="X6961"/>
      <c r="Y6961"/>
    </row>
    <row r="6962" spans="2:25">
      <c r="B6962"/>
      <c r="C6962"/>
      <c r="D6962"/>
      <c r="E6962"/>
      <c r="F6962"/>
      <c r="G6962"/>
      <c r="H6962"/>
      <c r="R6962"/>
      <c r="S6962"/>
      <c r="T6962"/>
      <c r="U6962"/>
      <c r="V6962"/>
      <c r="W6962"/>
      <c r="X6962"/>
      <c r="Y6962"/>
    </row>
    <row r="6963" spans="2:25">
      <c r="B6963"/>
      <c r="C6963"/>
      <c r="D6963"/>
      <c r="E6963"/>
      <c r="F6963"/>
      <c r="G6963"/>
      <c r="H6963"/>
      <c r="R6963"/>
      <c r="S6963"/>
      <c r="T6963"/>
      <c r="U6963"/>
      <c r="V6963"/>
      <c r="W6963"/>
      <c r="X6963"/>
      <c r="Y6963"/>
    </row>
    <row r="6964" spans="2:25">
      <c r="B6964"/>
      <c r="C6964"/>
      <c r="D6964"/>
      <c r="E6964"/>
      <c r="F6964"/>
      <c r="G6964"/>
      <c r="H6964"/>
      <c r="R6964"/>
      <c r="S6964"/>
      <c r="T6964"/>
      <c r="U6964"/>
      <c r="V6964"/>
      <c r="W6964"/>
      <c r="X6964"/>
      <c r="Y6964"/>
    </row>
    <row r="6965" spans="2:25">
      <c r="B6965"/>
      <c r="C6965"/>
      <c r="D6965"/>
      <c r="E6965"/>
      <c r="F6965"/>
      <c r="G6965"/>
      <c r="H6965"/>
      <c r="R6965"/>
      <c r="S6965"/>
      <c r="T6965"/>
      <c r="U6965"/>
      <c r="V6965"/>
      <c r="W6965"/>
      <c r="X6965"/>
      <c r="Y6965"/>
    </row>
    <row r="6966" spans="2:25">
      <c r="B6966"/>
      <c r="C6966"/>
      <c r="D6966"/>
      <c r="E6966"/>
      <c r="F6966"/>
      <c r="G6966"/>
      <c r="H6966"/>
      <c r="R6966"/>
      <c r="S6966"/>
      <c r="T6966"/>
      <c r="U6966"/>
      <c r="V6966"/>
      <c r="W6966"/>
      <c r="X6966"/>
      <c r="Y6966"/>
    </row>
    <row r="6967" spans="2:25">
      <c r="B6967"/>
      <c r="C6967"/>
      <c r="D6967"/>
      <c r="E6967"/>
      <c r="F6967"/>
      <c r="G6967"/>
      <c r="H6967"/>
      <c r="R6967"/>
      <c r="S6967"/>
      <c r="T6967"/>
      <c r="U6967"/>
      <c r="V6967"/>
      <c r="W6967"/>
      <c r="X6967"/>
      <c r="Y6967"/>
    </row>
    <row r="6968" spans="2:25">
      <c r="B6968"/>
      <c r="C6968"/>
      <c r="D6968"/>
      <c r="E6968"/>
      <c r="F6968"/>
      <c r="G6968"/>
      <c r="H6968"/>
      <c r="R6968"/>
      <c r="S6968"/>
      <c r="T6968"/>
      <c r="U6968"/>
      <c r="V6968"/>
      <c r="W6968"/>
      <c r="X6968"/>
      <c r="Y6968"/>
    </row>
    <row r="6969" spans="2:25">
      <c r="B6969"/>
      <c r="C6969"/>
      <c r="D6969"/>
      <c r="E6969"/>
      <c r="F6969"/>
      <c r="G6969"/>
      <c r="H6969"/>
      <c r="R6969"/>
      <c r="S6969"/>
      <c r="T6969"/>
      <c r="U6969"/>
      <c r="V6969"/>
      <c r="W6969"/>
      <c r="X6969"/>
      <c r="Y6969"/>
    </row>
    <row r="6970" spans="2:25">
      <c r="B6970"/>
      <c r="C6970"/>
      <c r="D6970"/>
      <c r="E6970"/>
      <c r="F6970"/>
      <c r="G6970"/>
      <c r="H6970"/>
      <c r="R6970"/>
      <c r="S6970"/>
      <c r="T6970"/>
      <c r="U6970"/>
      <c r="V6970"/>
      <c r="W6970"/>
      <c r="X6970"/>
      <c r="Y6970"/>
    </row>
    <row r="6971" spans="2:25">
      <c r="B6971"/>
      <c r="C6971"/>
      <c r="D6971"/>
      <c r="E6971"/>
      <c r="F6971"/>
      <c r="G6971"/>
      <c r="H6971"/>
      <c r="R6971"/>
      <c r="S6971"/>
      <c r="T6971"/>
      <c r="U6971"/>
      <c r="V6971"/>
      <c r="W6971"/>
      <c r="X6971"/>
      <c r="Y6971"/>
    </row>
    <row r="6972" spans="2:25">
      <c r="B6972"/>
      <c r="C6972"/>
      <c r="D6972"/>
      <c r="E6972"/>
      <c r="F6972"/>
      <c r="G6972"/>
      <c r="H6972"/>
      <c r="R6972"/>
      <c r="S6972"/>
      <c r="T6972"/>
      <c r="U6972"/>
      <c r="V6972"/>
      <c r="W6972"/>
      <c r="X6972"/>
      <c r="Y6972"/>
    </row>
    <row r="6973" spans="2:25">
      <c r="B6973"/>
      <c r="C6973"/>
      <c r="D6973"/>
      <c r="E6973"/>
      <c r="F6973"/>
      <c r="G6973"/>
      <c r="H6973"/>
      <c r="R6973"/>
      <c r="S6973"/>
      <c r="T6973"/>
      <c r="U6973"/>
      <c r="V6973"/>
      <c r="W6973"/>
      <c r="X6973"/>
      <c r="Y6973"/>
    </row>
    <row r="6974" spans="2:25">
      <c r="B6974"/>
      <c r="C6974"/>
      <c r="D6974"/>
      <c r="E6974"/>
      <c r="F6974"/>
      <c r="G6974"/>
      <c r="H6974"/>
      <c r="R6974"/>
      <c r="S6974"/>
      <c r="T6974"/>
      <c r="U6974"/>
      <c r="V6974"/>
      <c r="W6974"/>
      <c r="X6974"/>
      <c r="Y6974"/>
    </row>
    <row r="6975" spans="2:25">
      <c r="B6975"/>
      <c r="C6975"/>
      <c r="D6975"/>
      <c r="E6975"/>
      <c r="F6975"/>
      <c r="G6975"/>
      <c r="H6975"/>
      <c r="R6975"/>
      <c r="S6975"/>
      <c r="T6975"/>
      <c r="U6975"/>
      <c r="V6975"/>
      <c r="W6975"/>
      <c r="X6975"/>
      <c r="Y6975"/>
    </row>
    <row r="6976" spans="2:25">
      <c r="B6976"/>
      <c r="C6976"/>
      <c r="D6976"/>
      <c r="E6976"/>
      <c r="F6976"/>
      <c r="G6976"/>
      <c r="H6976"/>
      <c r="R6976"/>
      <c r="S6976"/>
      <c r="T6976"/>
      <c r="U6976"/>
      <c r="V6976"/>
      <c r="W6976"/>
      <c r="X6976"/>
      <c r="Y6976"/>
    </row>
    <row r="6977" spans="2:25">
      <c r="B6977"/>
      <c r="C6977"/>
      <c r="D6977"/>
      <c r="E6977"/>
      <c r="F6977"/>
      <c r="G6977"/>
      <c r="H6977"/>
      <c r="R6977"/>
      <c r="S6977"/>
      <c r="T6977"/>
      <c r="U6977"/>
      <c r="V6977"/>
      <c r="W6977"/>
      <c r="X6977"/>
      <c r="Y6977"/>
    </row>
    <row r="6978" spans="2:25">
      <c r="B6978"/>
      <c r="C6978"/>
      <c r="D6978"/>
      <c r="E6978"/>
      <c r="F6978"/>
      <c r="G6978"/>
      <c r="H6978"/>
      <c r="R6978"/>
      <c r="S6978"/>
      <c r="T6978"/>
      <c r="U6978"/>
      <c r="V6978"/>
      <c r="W6978"/>
      <c r="X6978"/>
      <c r="Y6978"/>
    </row>
    <row r="6979" spans="2:25">
      <c r="B6979"/>
      <c r="C6979"/>
      <c r="D6979"/>
      <c r="E6979"/>
      <c r="F6979"/>
      <c r="G6979"/>
      <c r="H6979"/>
      <c r="R6979"/>
      <c r="S6979"/>
      <c r="T6979"/>
      <c r="U6979"/>
      <c r="V6979"/>
      <c r="W6979"/>
      <c r="X6979"/>
      <c r="Y6979"/>
    </row>
    <row r="6980" spans="2:25">
      <c r="B6980"/>
      <c r="C6980"/>
      <c r="D6980"/>
      <c r="E6980"/>
      <c r="F6980"/>
      <c r="G6980"/>
      <c r="H6980"/>
      <c r="R6980"/>
      <c r="S6980"/>
      <c r="T6980"/>
      <c r="U6980"/>
      <c r="V6980"/>
      <c r="W6980"/>
      <c r="X6980"/>
      <c r="Y6980"/>
    </row>
    <row r="6981" spans="2:25">
      <c r="B6981"/>
      <c r="C6981"/>
      <c r="D6981"/>
      <c r="E6981"/>
      <c r="F6981"/>
      <c r="G6981"/>
      <c r="H6981"/>
      <c r="R6981"/>
      <c r="S6981"/>
      <c r="T6981"/>
      <c r="U6981"/>
      <c r="V6981"/>
      <c r="W6981"/>
      <c r="X6981"/>
      <c r="Y6981"/>
    </row>
    <row r="6982" spans="2:25">
      <c r="B6982"/>
      <c r="C6982"/>
      <c r="D6982"/>
      <c r="E6982"/>
      <c r="F6982"/>
      <c r="G6982"/>
      <c r="H6982"/>
      <c r="R6982"/>
      <c r="S6982"/>
      <c r="T6982"/>
      <c r="U6982"/>
      <c r="V6982"/>
      <c r="W6982"/>
      <c r="X6982"/>
      <c r="Y6982"/>
    </row>
    <row r="6983" spans="2:25">
      <c r="B6983"/>
      <c r="C6983"/>
      <c r="D6983"/>
      <c r="E6983"/>
      <c r="F6983"/>
      <c r="G6983"/>
      <c r="H6983"/>
      <c r="R6983"/>
      <c r="S6983"/>
      <c r="T6983"/>
      <c r="U6983"/>
      <c r="V6983"/>
      <c r="W6983"/>
      <c r="X6983"/>
      <c r="Y6983"/>
    </row>
    <row r="6984" spans="2:25">
      <c r="B6984"/>
      <c r="C6984"/>
      <c r="D6984"/>
      <c r="E6984"/>
      <c r="F6984"/>
      <c r="G6984"/>
      <c r="H6984"/>
      <c r="R6984"/>
      <c r="S6984"/>
      <c r="T6984"/>
      <c r="U6984"/>
      <c r="V6984"/>
      <c r="W6984"/>
      <c r="X6984"/>
      <c r="Y6984"/>
    </row>
    <row r="6985" spans="2:25">
      <c r="B6985"/>
      <c r="C6985"/>
      <c r="D6985"/>
      <c r="E6985"/>
      <c r="F6985"/>
      <c r="G6985"/>
      <c r="H6985"/>
      <c r="R6985"/>
      <c r="S6985"/>
      <c r="T6985"/>
      <c r="U6985"/>
      <c r="V6985"/>
      <c r="W6985"/>
      <c r="X6985"/>
      <c r="Y6985"/>
    </row>
    <row r="6986" spans="2:25">
      <c r="B6986"/>
      <c r="C6986"/>
      <c r="D6986"/>
      <c r="E6986"/>
      <c r="F6986"/>
      <c r="G6986"/>
      <c r="H6986"/>
      <c r="R6986"/>
      <c r="S6986"/>
      <c r="T6986"/>
      <c r="U6986"/>
      <c r="V6986"/>
      <c r="W6986"/>
      <c r="X6986"/>
      <c r="Y6986"/>
    </row>
    <row r="6987" spans="2:25">
      <c r="B6987"/>
      <c r="C6987"/>
      <c r="D6987"/>
      <c r="E6987"/>
      <c r="F6987"/>
      <c r="G6987"/>
      <c r="H6987"/>
      <c r="R6987"/>
      <c r="S6987"/>
      <c r="T6987"/>
      <c r="U6987"/>
      <c r="V6987"/>
      <c r="W6987"/>
      <c r="X6987"/>
      <c r="Y6987"/>
    </row>
    <row r="6988" spans="2:25">
      <c r="B6988"/>
      <c r="C6988"/>
      <c r="D6988"/>
      <c r="E6988"/>
      <c r="F6988"/>
      <c r="G6988"/>
      <c r="H6988"/>
      <c r="R6988"/>
      <c r="S6988"/>
      <c r="T6988"/>
      <c r="U6988"/>
      <c r="V6988"/>
      <c r="W6988"/>
      <c r="X6988"/>
      <c r="Y6988"/>
    </row>
    <row r="6989" spans="2:25">
      <c r="B6989"/>
      <c r="C6989"/>
      <c r="D6989"/>
      <c r="E6989"/>
      <c r="F6989"/>
      <c r="G6989"/>
      <c r="H6989"/>
      <c r="R6989"/>
      <c r="S6989"/>
      <c r="T6989"/>
      <c r="U6989"/>
      <c r="V6989"/>
      <c r="W6989"/>
      <c r="X6989"/>
      <c r="Y6989"/>
    </row>
    <row r="6990" spans="2:25">
      <c r="B6990"/>
      <c r="C6990"/>
      <c r="D6990"/>
      <c r="E6990"/>
      <c r="F6990"/>
      <c r="G6990"/>
      <c r="H6990"/>
      <c r="R6990"/>
      <c r="S6990"/>
      <c r="T6990"/>
      <c r="U6990"/>
      <c r="V6990"/>
      <c r="W6990"/>
      <c r="X6990"/>
      <c r="Y6990"/>
    </row>
    <row r="6991" spans="2:25">
      <c r="B6991"/>
      <c r="C6991"/>
      <c r="D6991"/>
      <c r="E6991"/>
      <c r="F6991"/>
      <c r="G6991"/>
      <c r="H6991"/>
      <c r="R6991"/>
      <c r="S6991"/>
      <c r="T6991"/>
      <c r="U6991"/>
      <c r="V6991"/>
      <c r="W6991"/>
      <c r="X6991"/>
      <c r="Y6991"/>
    </row>
    <row r="6992" spans="2:25">
      <c r="B6992"/>
      <c r="C6992"/>
      <c r="D6992"/>
      <c r="E6992"/>
      <c r="F6992"/>
      <c r="G6992"/>
      <c r="H6992"/>
      <c r="R6992"/>
      <c r="S6992"/>
      <c r="T6992"/>
      <c r="U6992"/>
      <c r="V6992"/>
      <c r="W6992"/>
      <c r="X6992"/>
      <c r="Y6992"/>
    </row>
    <row r="6993" spans="2:25">
      <c r="B6993"/>
      <c r="C6993"/>
      <c r="D6993"/>
      <c r="E6993"/>
      <c r="F6993"/>
      <c r="G6993"/>
      <c r="H6993"/>
      <c r="R6993"/>
      <c r="S6993"/>
      <c r="T6993"/>
      <c r="U6993"/>
      <c r="V6993"/>
      <c r="W6993"/>
      <c r="X6993"/>
      <c r="Y6993"/>
    </row>
    <row r="6994" spans="2:25">
      <c r="B6994"/>
      <c r="C6994"/>
      <c r="D6994"/>
      <c r="E6994"/>
      <c r="F6994"/>
      <c r="G6994"/>
      <c r="H6994"/>
      <c r="R6994"/>
      <c r="S6994"/>
      <c r="T6994"/>
      <c r="U6994"/>
      <c r="V6994"/>
      <c r="W6994"/>
      <c r="X6994"/>
      <c r="Y6994"/>
    </row>
    <row r="6995" spans="2:25">
      <c r="B6995"/>
      <c r="C6995"/>
      <c r="D6995"/>
      <c r="E6995"/>
      <c r="F6995"/>
      <c r="G6995"/>
      <c r="H6995"/>
      <c r="R6995"/>
      <c r="S6995"/>
      <c r="T6995"/>
      <c r="U6995"/>
      <c r="V6995"/>
      <c r="W6995"/>
      <c r="X6995"/>
      <c r="Y6995"/>
    </row>
    <row r="6996" spans="2:25">
      <c r="B6996"/>
      <c r="C6996"/>
      <c r="D6996"/>
      <c r="E6996"/>
      <c r="F6996"/>
      <c r="G6996"/>
      <c r="H6996"/>
      <c r="R6996"/>
      <c r="S6996"/>
      <c r="T6996"/>
      <c r="U6996"/>
      <c r="V6996"/>
      <c r="W6996"/>
      <c r="X6996"/>
      <c r="Y6996"/>
    </row>
    <row r="6997" spans="2:25">
      <c r="B6997"/>
      <c r="C6997"/>
      <c r="D6997"/>
      <c r="E6997"/>
      <c r="F6997"/>
      <c r="G6997"/>
      <c r="H6997"/>
      <c r="R6997"/>
      <c r="S6997"/>
      <c r="T6997"/>
      <c r="U6997"/>
      <c r="V6997"/>
      <c r="W6997"/>
      <c r="X6997"/>
      <c r="Y6997"/>
    </row>
    <row r="6998" spans="2:25">
      <c r="B6998"/>
      <c r="C6998"/>
      <c r="D6998"/>
      <c r="E6998"/>
      <c r="F6998"/>
      <c r="G6998"/>
      <c r="H6998"/>
      <c r="R6998"/>
      <c r="S6998"/>
      <c r="T6998"/>
      <c r="U6998"/>
      <c r="V6998"/>
      <c r="W6998"/>
      <c r="X6998"/>
      <c r="Y6998"/>
    </row>
    <row r="6999" spans="2:25">
      <c r="B6999"/>
      <c r="C6999"/>
      <c r="D6999"/>
      <c r="E6999"/>
      <c r="F6999"/>
      <c r="G6999"/>
      <c r="H6999"/>
      <c r="R6999"/>
      <c r="S6999"/>
      <c r="T6999"/>
      <c r="U6999"/>
      <c r="V6999"/>
      <c r="W6999"/>
      <c r="X6999"/>
      <c r="Y6999"/>
    </row>
    <row r="7000" spans="2:25">
      <c r="B7000"/>
      <c r="C7000"/>
      <c r="D7000"/>
      <c r="E7000"/>
      <c r="F7000"/>
      <c r="G7000"/>
      <c r="H7000"/>
      <c r="R7000"/>
      <c r="S7000"/>
      <c r="T7000"/>
      <c r="U7000"/>
      <c r="V7000"/>
      <c r="W7000"/>
      <c r="X7000"/>
      <c r="Y7000"/>
    </row>
    <row r="7001" spans="2:25">
      <c r="B7001"/>
      <c r="C7001"/>
      <c r="D7001"/>
      <c r="E7001"/>
      <c r="F7001"/>
      <c r="G7001"/>
      <c r="H7001"/>
      <c r="R7001"/>
      <c r="S7001"/>
      <c r="T7001"/>
      <c r="U7001"/>
      <c r="V7001"/>
      <c r="W7001"/>
      <c r="X7001"/>
      <c r="Y7001"/>
    </row>
    <row r="7002" spans="2:25">
      <c r="B7002"/>
      <c r="C7002"/>
      <c r="D7002"/>
      <c r="E7002"/>
      <c r="F7002"/>
      <c r="G7002"/>
      <c r="H7002"/>
      <c r="R7002"/>
      <c r="S7002"/>
      <c r="T7002"/>
      <c r="U7002"/>
      <c r="V7002"/>
      <c r="W7002"/>
      <c r="X7002"/>
      <c r="Y7002"/>
    </row>
    <row r="7003" spans="2:25">
      <c r="B7003"/>
      <c r="C7003"/>
      <c r="D7003"/>
      <c r="E7003"/>
      <c r="F7003"/>
      <c r="G7003"/>
      <c r="H7003"/>
      <c r="R7003"/>
      <c r="S7003"/>
      <c r="T7003"/>
      <c r="U7003"/>
      <c r="V7003"/>
      <c r="W7003"/>
      <c r="X7003"/>
      <c r="Y7003"/>
    </row>
    <row r="7004" spans="2:25">
      <c r="B7004"/>
      <c r="C7004"/>
      <c r="D7004"/>
      <c r="E7004"/>
      <c r="F7004"/>
      <c r="G7004"/>
      <c r="H7004"/>
      <c r="R7004"/>
      <c r="S7004"/>
      <c r="T7004"/>
      <c r="U7004"/>
      <c r="V7004"/>
      <c r="W7004"/>
      <c r="X7004"/>
      <c r="Y7004"/>
    </row>
    <row r="7005" spans="2:25">
      <c r="B7005"/>
      <c r="C7005"/>
      <c r="D7005"/>
      <c r="E7005"/>
      <c r="F7005"/>
      <c r="G7005"/>
      <c r="H7005"/>
      <c r="R7005"/>
      <c r="S7005"/>
      <c r="T7005"/>
      <c r="U7005"/>
      <c r="V7005"/>
      <c r="W7005"/>
      <c r="X7005"/>
      <c r="Y7005"/>
    </row>
    <row r="7006" spans="2:25">
      <c r="B7006"/>
      <c r="C7006"/>
      <c r="D7006"/>
      <c r="E7006"/>
      <c r="F7006"/>
      <c r="G7006"/>
      <c r="H7006"/>
      <c r="R7006"/>
      <c r="S7006"/>
      <c r="T7006"/>
      <c r="U7006"/>
      <c r="V7006"/>
      <c r="W7006"/>
      <c r="X7006"/>
      <c r="Y7006"/>
    </row>
    <row r="7007" spans="2:25">
      <c r="B7007"/>
      <c r="C7007"/>
      <c r="D7007"/>
      <c r="E7007"/>
      <c r="F7007"/>
      <c r="G7007"/>
      <c r="H7007"/>
      <c r="R7007"/>
      <c r="S7007"/>
      <c r="T7007"/>
      <c r="U7007"/>
      <c r="V7007"/>
      <c r="W7007"/>
      <c r="X7007"/>
      <c r="Y7007"/>
    </row>
    <row r="7008" spans="2:25">
      <c r="B7008"/>
      <c r="C7008"/>
      <c r="D7008"/>
      <c r="E7008"/>
      <c r="F7008"/>
      <c r="G7008"/>
      <c r="H7008"/>
      <c r="R7008"/>
      <c r="S7008"/>
      <c r="T7008"/>
      <c r="U7008"/>
      <c r="V7008"/>
      <c r="W7008"/>
      <c r="X7008"/>
      <c r="Y7008"/>
    </row>
    <row r="7009" spans="2:25">
      <c r="B7009"/>
      <c r="C7009"/>
      <c r="D7009"/>
      <c r="E7009"/>
      <c r="F7009"/>
      <c r="G7009"/>
      <c r="H7009"/>
      <c r="R7009"/>
      <c r="S7009"/>
      <c r="T7009"/>
      <c r="U7009"/>
      <c r="V7009"/>
      <c r="W7009"/>
      <c r="X7009"/>
      <c r="Y7009"/>
    </row>
    <row r="7010" spans="2:25">
      <c r="B7010"/>
      <c r="C7010"/>
      <c r="D7010"/>
      <c r="E7010"/>
      <c r="F7010"/>
      <c r="G7010"/>
      <c r="H7010"/>
      <c r="R7010"/>
      <c r="S7010"/>
      <c r="T7010"/>
      <c r="U7010"/>
      <c r="V7010"/>
      <c r="W7010"/>
      <c r="X7010"/>
      <c r="Y7010"/>
    </row>
    <row r="7011" spans="2:25">
      <c r="B7011"/>
      <c r="C7011"/>
      <c r="D7011"/>
      <c r="E7011"/>
      <c r="F7011"/>
      <c r="G7011"/>
      <c r="H7011"/>
      <c r="R7011"/>
      <c r="S7011"/>
      <c r="T7011"/>
      <c r="U7011"/>
      <c r="V7011"/>
      <c r="W7011"/>
      <c r="X7011"/>
      <c r="Y7011"/>
    </row>
    <row r="7012" spans="2:25">
      <c r="B7012"/>
      <c r="C7012"/>
      <c r="D7012"/>
      <c r="E7012"/>
      <c r="F7012"/>
      <c r="G7012"/>
      <c r="H7012"/>
      <c r="R7012"/>
      <c r="S7012"/>
      <c r="T7012"/>
      <c r="U7012"/>
      <c r="V7012"/>
      <c r="W7012"/>
      <c r="X7012"/>
      <c r="Y7012"/>
    </row>
    <row r="7013" spans="2:25">
      <c r="B7013"/>
      <c r="C7013"/>
      <c r="D7013"/>
      <c r="E7013"/>
      <c r="F7013"/>
      <c r="G7013"/>
      <c r="H7013"/>
      <c r="R7013"/>
      <c r="S7013"/>
      <c r="T7013"/>
      <c r="U7013"/>
      <c r="V7013"/>
      <c r="W7013"/>
      <c r="X7013"/>
      <c r="Y7013"/>
    </row>
    <row r="7014" spans="2:25">
      <c r="B7014"/>
      <c r="C7014"/>
      <c r="D7014"/>
      <c r="E7014"/>
      <c r="F7014"/>
      <c r="G7014"/>
      <c r="H7014"/>
      <c r="R7014"/>
      <c r="S7014"/>
      <c r="T7014"/>
      <c r="U7014"/>
      <c r="V7014"/>
      <c r="W7014"/>
      <c r="X7014"/>
      <c r="Y7014"/>
    </row>
    <row r="7015" spans="2:25">
      <c r="B7015"/>
      <c r="C7015"/>
      <c r="D7015"/>
      <c r="E7015"/>
      <c r="F7015"/>
      <c r="G7015"/>
      <c r="H7015"/>
      <c r="R7015"/>
      <c r="S7015"/>
      <c r="T7015"/>
      <c r="U7015"/>
      <c r="V7015"/>
      <c r="W7015"/>
      <c r="X7015"/>
      <c r="Y7015"/>
    </row>
    <row r="7016" spans="2:25">
      <c r="B7016"/>
      <c r="C7016"/>
      <c r="D7016"/>
      <c r="E7016"/>
      <c r="F7016"/>
      <c r="G7016"/>
      <c r="H7016"/>
      <c r="R7016"/>
      <c r="S7016"/>
      <c r="T7016"/>
      <c r="U7016"/>
      <c r="V7016"/>
      <c r="W7016"/>
      <c r="X7016"/>
      <c r="Y7016"/>
    </row>
    <row r="7017" spans="2:25">
      <c r="B7017"/>
      <c r="C7017"/>
      <c r="D7017"/>
      <c r="E7017"/>
      <c r="F7017"/>
      <c r="G7017"/>
      <c r="H7017"/>
      <c r="R7017"/>
      <c r="S7017"/>
      <c r="T7017"/>
      <c r="U7017"/>
      <c r="V7017"/>
      <c r="W7017"/>
      <c r="X7017"/>
      <c r="Y7017"/>
    </row>
    <row r="7018" spans="2:25">
      <c r="B7018"/>
      <c r="C7018"/>
      <c r="D7018"/>
      <c r="E7018"/>
      <c r="F7018"/>
      <c r="G7018"/>
      <c r="H7018"/>
      <c r="R7018"/>
      <c r="S7018"/>
      <c r="T7018"/>
      <c r="U7018"/>
      <c r="V7018"/>
      <c r="W7018"/>
      <c r="X7018"/>
      <c r="Y7018"/>
    </row>
    <row r="7019" spans="2:25">
      <c r="B7019"/>
      <c r="C7019"/>
      <c r="D7019"/>
      <c r="E7019"/>
      <c r="F7019"/>
      <c r="G7019"/>
      <c r="H7019"/>
      <c r="R7019"/>
      <c r="S7019"/>
      <c r="T7019"/>
      <c r="U7019"/>
      <c r="V7019"/>
      <c r="W7019"/>
      <c r="X7019"/>
      <c r="Y7019"/>
    </row>
    <row r="7020" spans="2:25">
      <c r="B7020"/>
      <c r="C7020"/>
      <c r="D7020"/>
      <c r="E7020"/>
      <c r="F7020"/>
      <c r="G7020"/>
      <c r="H7020"/>
      <c r="R7020"/>
      <c r="S7020"/>
      <c r="T7020"/>
      <c r="U7020"/>
      <c r="V7020"/>
      <c r="W7020"/>
      <c r="X7020"/>
      <c r="Y7020"/>
    </row>
    <row r="7021" spans="2:25">
      <c r="B7021"/>
      <c r="C7021"/>
      <c r="D7021"/>
      <c r="E7021"/>
      <c r="F7021"/>
      <c r="G7021"/>
      <c r="H7021"/>
      <c r="R7021"/>
      <c r="S7021"/>
      <c r="T7021"/>
      <c r="U7021"/>
      <c r="V7021"/>
      <c r="W7021"/>
      <c r="X7021"/>
      <c r="Y7021"/>
    </row>
    <row r="7022" spans="2:25">
      <c r="B7022"/>
      <c r="C7022"/>
      <c r="D7022"/>
      <c r="E7022"/>
      <c r="F7022"/>
      <c r="G7022"/>
      <c r="H7022"/>
      <c r="R7022"/>
      <c r="S7022"/>
      <c r="T7022"/>
      <c r="U7022"/>
      <c r="V7022"/>
      <c r="W7022"/>
      <c r="X7022"/>
      <c r="Y7022"/>
    </row>
    <row r="7023" spans="2:25">
      <c r="B7023"/>
      <c r="C7023"/>
      <c r="D7023"/>
      <c r="E7023"/>
      <c r="F7023"/>
      <c r="G7023"/>
      <c r="H7023"/>
      <c r="R7023"/>
      <c r="S7023"/>
      <c r="T7023"/>
      <c r="U7023"/>
      <c r="V7023"/>
      <c r="W7023"/>
      <c r="X7023"/>
      <c r="Y7023"/>
    </row>
    <row r="7024" spans="2:25">
      <c r="B7024"/>
      <c r="C7024"/>
      <c r="D7024"/>
      <c r="E7024"/>
      <c r="F7024"/>
      <c r="G7024"/>
      <c r="H7024"/>
      <c r="R7024"/>
      <c r="S7024"/>
      <c r="T7024"/>
      <c r="U7024"/>
      <c r="V7024"/>
      <c r="W7024"/>
      <c r="X7024"/>
      <c r="Y7024"/>
    </row>
    <row r="7025" spans="2:25">
      <c r="B7025"/>
      <c r="C7025"/>
      <c r="D7025"/>
      <c r="E7025"/>
      <c r="F7025"/>
      <c r="G7025"/>
      <c r="H7025"/>
      <c r="R7025"/>
      <c r="S7025"/>
      <c r="T7025"/>
      <c r="U7025"/>
      <c r="V7025"/>
      <c r="W7025"/>
      <c r="X7025"/>
      <c r="Y7025"/>
    </row>
    <row r="7026" spans="2:25">
      <c r="B7026"/>
      <c r="C7026"/>
      <c r="D7026"/>
      <c r="E7026"/>
      <c r="F7026"/>
      <c r="G7026"/>
      <c r="H7026"/>
      <c r="R7026"/>
      <c r="S7026"/>
      <c r="T7026"/>
      <c r="U7026"/>
      <c r="V7026"/>
      <c r="W7026"/>
      <c r="X7026"/>
      <c r="Y7026"/>
    </row>
    <row r="7027" spans="2:25">
      <c r="B7027"/>
      <c r="C7027"/>
      <c r="D7027"/>
      <c r="E7027"/>
      <c r="F7027"/>
      <c r="G7027"/>
      <c r="H7027"/>
      <c r="R7027"/>
      <c r="S7027"/>
      <c r="T7027"/>
      <c r="U7027"/>
      <c r="V7027"/>
      <c r="W7027"/>
      <c r="X7027"/>
      <c r="Y7027"/>
    </row>
    <row r="7028" spans="2:25">
      <c r="B7028"/>
      <c r="C7028"/>
      <c r="D7028"/>
      <c r="E7028"/>
      <c r="F7028"/>
      <c r="G7028"/>
      <c r="H7028"/>
      <c r="R7028"/>
      <c r="S7028"/>
      <c r="T7028"/>
      <c r="U7028"/>
      <c r="V7028"/>
      <c r="W7028"/>
      <c r="X7028"/>
      <c r="Y7028"/>
    </row>
    <row r="7029" spans="2:25">
      <c r="B7029"/>
      <c r="C7029"/>
      <c r="D7029"/>
      <c r="E7029"/>
      <c r="F7029"/>
      <c r="G7029"/>
      <c r="H7029"/>
      <c r="R7029"/>
      <c r="S7029"/>
      <c r="T7029"/>
      <c r="U7029"/>
      <c r="V7029"/>
      <c r="W7029"/>
      <c r="X7029"/>
      <c r="Y7029"/>
    </row>
    <row r="7030" spans="2:25">
      <c r="B7030"/>
      <c r="C7030"/>
      <c r="D7030"/>
      <c r="E7030"/>
      <c r="F7030"/>
      <c r="G7030"/>
      <c r="H7030"/>
      <c r="R7030"/>
      <c r="S7030"/>
      <c r="T7030"/>
      <c r="U7030"/>
      <c r="V7030"/>
      <c r="W7030"/>
      <c r="X7030"/>
      <c r="Y7030"/>
    </row>
    <row r="7031" spans="2:25">
      <c r="B7031"/>
      <c r="C7031"/>
      <c r="D7031"/>
      <c r="E7031"/>
      <c r="F7031"/>
      <c r="G7031"/>
      <c r="H7031"/>
      <c r="R7031"/>
      <c r="S7031"/>
      <c r="T7031"/>
      <c r="U7031"/>
      <c r="V7031"/>
      <c r="W7031"/>
      <c r="X7031"/>
      <c r="Y7031"/>
    </row>
    <row r="7032" spans="2:25">
      <c r="B7032"/>
      <c r="C7032"/>
      <c r="D7032"/>
      <c r="E7032"/>
      <c r="F7032"/>
      <c r="G7032"/>
      <c r="H7032"/>
      <c r="R7032"/>
      <c r="S7032"/>
      <c r="T7032"/>
      <c r="U7032"/>
      <c r="V7032"/>
      <c r="W7032"/>
      <c r="X7032"/>
      <c r="Y7032"/>
    </row>
    <row r="7033" spans="2:25">
      <c r="B7033"/>
      <c r="C7033"/>
      <c r="D7033"/>
      <c r="E7033"/>
      <c r="F7033"/>
      <c r="G7033"/>
      <c r="H7033"/>
      <c r="R7033"/>
      <c r="S7033"/>
      <c r="T7033"/>
      <c r="U7033"/>
      <c r="V7033"/>
      <c r="W7033"/>
      <c r="X7033"/>
      <c r="Y7033"/>
    </row>
    <row r="7034" spans="2:25">
      <c r="B7034"/>
      <c r="C7034"/>
      <c r="D7034"/>
      <c r="E7034"/>
      <c r="F7034"/>
      <c r="G7034"/>
      <c r="H7034"/>
      <c r="R7034"/>
      <c r="S7034"/>
      <c r="T7034"/>
      <c r="U7034"/>
      <c r="V7034"/>
      <c r="W7034"/>
      <c r="X7034"/>
      <c r="Y7034"/>
    </row>
    <row r="7035" spans="2:25">
      <c r="B7035"/>
      <c r="C7035"/>
      <c r="D7035"/>
      <c r="E7035"/>
      <c r="F7035"/>
      <c r="G7035"/>
      <c r="H7035"/>
      <c r="R7035"/>
      <c r="S7035"/>
      <c r="T7035"/>
      <c r="U7035"/>
      <c r="V7035"/>
      <c r="W7035"/>
      <c r="X7035"/>
      <c r="Y7035"/>
    </row>
    <row r="7036" spans="2:25">
      <c r="B7036"/>
      <c r="C7036"/>
      <c r="D7036"/>
      <c r="E7036"/>
      <c r="F7036"/>
      <c r="G7036"/>
      <c r="H7036"/>
      <c r="R7036"/>
      <c r="S7036"/>
      <c r="T7036"/>
      <c r="U7036"/>
      <c r="V7036"/>
      <c r="W7036"/>
      <c r="X7036"/>
      <c r="Y7036"/>
    </row>
    <row r="7037" spans="2:25">
      <c r="B7037"/>
      <c r="C7037"/>
      <c r="D7037"/>
      <c r="E7037"/>
      <c r="F7037"/>
      <c r="G7037"/>
      <c r="H7037"/>
      <c r="R7037"/>
      <c r="S7037"/>
      <c r="T7037"/>
      <c r="U7037"/>
      <c r="V7037"/>
      <c r="W7037"/>
      <c r="X7037"/>
      <c r="Y7037"/>
    </row>
    <row r="7038" spans="2:25">
      <c r="B7038"/>
      <c r="C7038"/>
      <c r="D7038"/>
      <c r="E7038"/>
      <c r="F7038"/>
      <c r="G7038"/>
      <c r="H7038"/>
      <c r="R7038"/>
      <c r="S7038"/>
      <c r="T7038"/>
      <c r="U7038"/>
      <c r="V7038"/>
      <c r="W7038"/>
      <c r="X7038"/>
      <c r="Y7038"/>
    </row>
    <row r="7039" spans="2:25">
      <c r="B7039"/>
      <c r="C7039"/>
      <c r="D7039"/>
      <c r="E7039"/>
      <c r="F7039"/>
      <c r="G7039"/>
      <c r="H7039"/>
      <c r="R7039"/>
      <c r="S7039"/>
      <c r="T7039"/>
      <c r="U7039"/>
      <c r="V7039"/>
      <c r="W7039"/>
      <c r="X7039"/>
      <c r="Y7039"/>
    </row>
    <row r="7040" spans="2:25">
      <c r="B7040"/>
      <c r="C7040"/>
      <c r="D7040"/>
      <c r="E7040"/>
      <c r="F7040"/>
      <c r="G7040"/>
      <c r="H7040"/>
      <c r="R7040"/>
      <c r="S7040"/>
      <c r="T7040"/>
      <c r="U7040"/>
      <c r="V7040"/>
      <c r="W7040"/>
      <c r="X7040"/>
      <c r="Y7040"/>
    </row>
    <row r="7041" spans="2:25">
      <c r="B7041"/>
      <c r="C7041"/>
      <c r="D7041"/>
      <c r="E7041"/>
      <c r="F7041"/>
      <c r="G7041"/>
      <c r="H7041"/>
      <c r="R7041"/>
      <c r="S7041"/>
      <c r="T7041"/>
      <c r="U7041"/>
      <c r="V7041"/>
      <c r="W7041"/>
      <c r="X7041"/>
      <c r="Y7041"/>
    </row>
    <row r="7042" spans="2:25">
      <c r="B7042"/>
      <c r="C7042"/>
      <c r="D7042"/>
      <c r="E7042"/>
      <c r="F7042"/>
      <c r="G7042"/>
      <c r="H7042"/>
      <c r="R7042"/>
      <c r="S7042"/>
      <c r="T7042"/>
      <c r="U7042"/>
      <c r="V7042"/>
      <c r="W7042"/>
      <c r="X7042"/>
      <c r="Y7042"/>
    </row>
    <row r="7043" spans="2:25">
      <c r="B7043"/>
      <c r="C7043"/>
      <c r="D7043"/>
      <c r="E7043"/>
      <c r="F7043"/>
      <c r="G7043"/>
      <c r="H7043"/>
      <c r="R7043"/>
      <c r="S7043"/>
      <c r="T7043"/>
      <c r="U7043"/>
      <c r="V7043"/>
      <c r="W7043"/>
      <c r="X7043"/>
      <c r="Y7043"/>
    </row>
    <row r="7044" spans="2:25">
      <c r="B7044"/>
      <c r="C7044"/>
      <c r="D7044"/>
      <c r="E7044"/>
      <c r="F7044"/>
      <c r="G7044"/>
      <c r="H7044"/>
      <c r="R7044"/>
      <c r="S7044"/>
      <c r="T7044"/>
      <c r="U7044"/>
      <c r="V7044"/>
      <c r="W7044"/>
      <c r="X7044"/>
      <c r="Y7044"/>
    </row>
    <row r="7045" spans="2:25">
      <c r="B7045"/>
      <c r="C7045"/>
      <c r="D7045"/>
      <c r="E7045"/>
      <c r="F7045"/>
      <c r="G7045"/>
      <c r="H7045"/>
      <c r="R7045"/>
      <c r="S7045"/>
      <c r="T7045"/>
      <c r="U7045"/>
      <c r="V7045"/>
      <c r="W7045"/>
      <c r="X7045"/>
      <c r="Y7045"/>
    </row>
    <row r="7046" spans="2:25">
      <c r="B7046"/>
      <c r="C7046"/>
      <c r="D7046"/>
      <c r="E7046"/>
      <c r="F7046"/>
      <c r="G7046"/>
      <c r="H7046"/>
      <c r="R7046"/>
      <c r="S7046"/>
      <c r="T7046"/>
      <c r="U7046"/>
      <c r="V7046"/>
      <c r="W7046"/>
      <c r="X7046"/>
      <c r="Y7046"/>
    </row>
    <row r="7047" spans="2:25">
      <c r="B7047"/>
      <c r="C7047"/>
      <c r="D7047"/>
      <c r="E7047"/>
      <c r="F7047"/>
      <c r="G7047"/>
      <c r="H7047"/>
      <c r="R7047"/>
      <c r="S7047"/>
      <c r="T7047"/>
      <c r="U7047"/>
      <c r="V7047"/>
      <c r="W7047"/>
      <c r="X7047"/>
      <c r="Y7047"/>
    </row>
    <row r="7048" spans="2:25">
      <c r="B7048"/>
      <c r="C7048"/>
      <c r="D7048"/>
      <c r="E7048"/>
      <c r="F7048"/>
      <c r="G7048"/>
      <c r="H7048"/>
      <c r="R7048"/>
      <c r="S7048"/>
      <c r="T7048"/>
      <c r="U7048"/>
      <c r="V7048"/>
      <c r="W7048"/>
      <c r="X7048"/>
      <c r="Y7048"/>
    </row>
    <row r="7049" spans="2:25">
      <c r="B7049"/>
      <c r="C7049"/>
      <c r="D7049"/>
      <c r="E7049"/>
      <c r="F7049"/>
      <c r="G7049"/>
      <c r="H7049"/>
      <c r="R7049"/>
      <c r="S7049"/>
      <c r="T7049"/>
      <c r="U7049"/>
      <c r="V7049"/>
      <c r="W7049"/>
      <c r="X7049"/>
      <c r="Y7049"/>
    </row>
    <row r="7050" spans="2:25">
      <c r="B7050"/>
      <c r="C7050"/>
      <c r="D7050"/>
      <c r="E7050"/>
      <c r="F7050"/>
      <c r="G7050"/>
      <c r="H7050"/>
      <c r="R7050"/>
      <c r="S7050"/>
      <c r="T7050"/>
      <c r="U7050"/>
      <c r="V7050"/>
      <c r="W7050"/>
      <c r="X7050"/>
      <c r="Y7050"/>
    </row>
    <row r="7051" spans="2:25">
      <c r="B7051"/>
      <c r="C7051"/>
      <c r="D7051"/>
      <c r="E7051"/>
      <c r="F7051"/>
      <c r="G7051"/>
      <c r="H7051"/>
      <c r="R7051"/>
      <c r="S7051"/>
      <c r="T7051"/>
      <c r="U7051"/>
      <c r="V7051"/>
      <c r="W7051"/>
      <c r="X7051"/>
      <c r="Y7051"/>
    </row>
    <row r="7052" spans="2:25">
      <c r="B7052"/>
      <c r="C7052"/>
      <c r="D7052"/>
      <c r="E7052"/>
      <c r="F7052"/>
      <c r="G7052"/>
      <c r="H7052"/>
      <c r="R7052"/>
      <c r="S7052"/>
      <c r="T7052"/>
      <c r="U7052"/>
      <c r="V7052"/>
      <c r="W7052"/>
      <c r="X7052"/>
      <c r="Y7052"/>
    </row>
    <row r="7053" spans="2:25">
      <c r="B7053"/>
      <c r="C7053"/>
      <c r="D7053"/>
      <c r="E7053"/>
      <c r="F7053"/>
      <c r="G7053"/>
      <c r="H7053"/>
      <c r="R7053"/>
      <c r="S7053"/>
      <c r="T7053"/>
      <c r="U7053"/>
      <c r="V7053"/>
      <c r="W7053"/>
      <c r="X7053"/>
      <c r="Y7053"/>
    </row>
    <row r="7054" spans="2:25">
      <c r="B7054"/>
      <c r="C7054"/>
      <c r="D7054"/>
      <c r="E7054"/>
      <c r="F7054"/>
      <c r="G7054"/>
      <c r="H7054"/>
      <c r="R7054"/>
      <c r="S7054"/>
      <c r="T7054"/>
      <c r="U7054"/>
      <c r="V7054"/>
      <c r="W7054"/>
      <c r="X7054"/>
      <c r="Y7054"/>
    </row>
    <row r="7055" spans="2:25">
      <c r="B7055"/>
      <c r="C7055"/>
      <c r="D7055"/>
      <c r="E7055"/>
      <c r="F7055"/>
      <c r="G7055"/>
      <c r="H7055"/>
      <c r="R7055"/>
      <c r="S7055"/>
      <c r="T7055"/>
      <c r="U7055"/>
      <c r="V7055"/>
      <c r="W7055"/>
      <c r="X7055"/>
      <c r="Y7055"/>
    </row>
    <row r="7056" spans="2:25">
      <c r="B7056"/>
      <c r="C7056"/>
      <c r="D7056"/>
      <c r="E7056"/>
      <c r="F7056"/>
      <c r="G7056"/>
      <c r="H7056"/>
      <c r="R7056"/>
      <c r="S7056"/>
      <c r="T7056"/>
      <c r="U7056"/>
      <c r="V7056"/>
      <c r="W7056"/>
      <c r="X7056"/>
      <c r="Y7056"/>
    </row>
    <row r="7057" spans="2:25">
      <c r="B7057"/>
      <c r="C7057"/>
      <c r="D7057"/>
      <c r="E7057"/>
      <c r="F7057"/>
      <c r="G7057"/>
      <c r="H7057"/>
      <c r="R7057"/>
      <c r="S7057"/>
      <c r="T7057"/>
      <c r="U7057"/>
      <c r="V7057"/>
      <c r="W7057"/>
      <c r="X7057"/>
      <c r="Y7057"/>
    </row>
    <row r="7058" spans="2:25">
      <c r="B7058"/>
      <c r="C7058"/>
      <c r="D7058"/>
      <c r="E7058"/>
      <c r="F7058"/>
      <c r="G7058"/>
      <c r="H7058"/>
      <c r="R7058"/>
      <c r="S7058"/>
      <c r="T7058"/>
      <c r="U7058"/>
      <c r="V7058"/>
      <c r="W7058"/>
      <c r="X7058"/>
      <c r="Y7058"/>
    </row>
    <row r="7059" spans="2:25">
      <c r="B7059"/>
      <c r="C7059"/>
      <c r="D7059"/>
      <c r="E7059"/>
      <c r="F7059"/>
      <c r="G7059"/>
      <c r="H7059"/>
      <c r="R7059"/>
      <c r="S7059"/>
      <c r="T7059"/>
      <c r="U7059"/>
      <c r="V7059"/>
      <c r="W7059"/>
      <c r="X7059"/>
      <c r="Y7059"/>
    </row>
    <row r="7060" spans="2:25">
      <c r="B7060"/>
      <c r="C7060"/>
      <c r="D7060"/>
      <c r="E7060"/>
      <c r="F7060"/>
      <c r="G7060"/>
      <c r="H7060"/>
      <c r="R7060"/>
      <c r="S7060"/>
      <c r="T7060"/>
      <c r="U7060"/>
      <c r="V7060"/>
      <c r="W7060"/>
      <c r="X7060"/>
      <c r="Y7060"/>
    </row>
    <row r="7061" spans="2:25">
      <c r="B7061"/>
      <c r="C7061"/>
      <c r="D7061"/>
      <c r="E7061"/>
      <c r="F7061"/>
      <c r="G7061"/>
      <c r="H7061"/>
      <c r="R7061"/>
      <c r="S7061"/>
      <c r="T7061"/>
      <c r="U7061"/>
      <c r="V7061"/>
      <c r="W7061"/>
      <c r="X7061"/>
      <c r="Y7061"/>
    </row>
    <row r="7062" spans="2:25">
      <c r="B7062"/>
      <c r="C7062"/>
      <c r="D7062"/>
      <c r="E7062"/>
      <c r="F7062"/>
      <c r="G7062"/>
      <c r="H7062"/>
      <c r="R7062"/>
      <c r="S7062"/>
      <c r="T7062"/>
      <c r="U7062"/>
      <c r="V7062"/>
      <c r="W7062"/>
      <c r="X7062"/>
      <c r="Y7062"/>
    </row>
    <row r="7063" spans="2:25">
      <c r="B7063"/>
      <c r="C7063"/>
      <c r="D7063"/>
      <c r="E7063"/>
      <c r="F7063"/>
      <c r="G7063"/>
      <c r="H7063"/>
      <c r="R7063"/>
      <c r="S7063"/>
      <c r="T7063"/>
      <c r="U7063"/>
      <c r="V7063"/>
      <c r="W7063"/>
      <c r="X7063"/>
      <c r="Y7063"/>
    </row>
    <row r="7064" spans="2:25">
      <c r="B7064"/>
      <c r="C7064"/>
      <c r="D7064"/>
      <c r="E7064"/>
      <c r="F7064"/>
      <c r="G7064"/>
      <c r="H7064"/>
      <c r="R7064"/>
      <c r="S7064"/>
      <c r="T7064"/>
      <c r="U7064"/>
      <c r="V7064"/>
      <c r="W7064"/>
      <c r="X7064"/>
      <c r="Y7064"/>
    </row>
    <row r="7065" spans="2:25">
      <c r="B7065"/>
      <c r="C7065"/>
      <c r="D7065"/>
      <c r="E7065"/>
      <c r="F7065"/>
      <c r="G7065"/>
      <c r="H7065"/>
      <c r="R7065"/>
      <c r="S7065"/>
      <c r="T7065"/>
      <c r="U7065"/>
      <c r="V7065"/>
      <c r="W7065"/>
      <c r="X7065"/>
      <c r="Y7065"/>
    </row>
    <row r="7066" spans="2:25">
      <c r="B7066"/>
      <c r="C7066"/>
      <c r="D7066"/>
      <c r="E7066"/>
      <c r="F7066"/>
      <c r="G7066"/>
      <c r="H7066"/>
      <c r="R7066"/>
      <c r="S7066"/>
      <c r="T7066"/>
      <c r="U7066"/>
      <c r="V7066"/>
      <c r="W7066"/>
      <c r="X7066"/>
      <c r="Y7066"/>
    </row>
    <row r="7067" spans="2:25">
      <c r="B7067"/>
      <c r="C7067"/>
      <c r="D7067"/>
      <c r="E7067"/>
      <c r="F7067"/>
      <c r="G7067"/>
      <c r="H7067"/>
      <c r="R7067"/>
      <c r="S7067"/>
      <c r="T7067"/>
      <c r="U7067"/>
      <c r="V7067"/>
      <c r="W7067"/>
      <c r="X7067"/>
      <c r="Y7067"/>
    </row>
    <row r="7068" spans="2:25">
      <c r="B7068"/>
      <c r="C7068"/>
      <c r="D7068"/>
      <c r="E7068"/>
      <c r="F7068"/>
      <c r="G7068"/>
      <c r="H7068"/>
      <c r="R7068"/>
      <c r="S7068"/>
      <c r="T7068"/>
      <c r="U7068"/>
      <c r="V7068"/>
      <c r="W7068"/>
      <c r="X7068"/>
      <c r="Y7068"/>
    </row>
    <row r="7069" spans="2:25">
      <c r="B7069"/>
      <c r="C7069"/>
      <c r="D7069"/>
      <c r="E7069"/>
      <c r="F7069"/>
      <c r="G7069"/>
      <c r="H7069"/>
      <c r="R7069"/>
      <c r="S7069"/>
      <c r="T7069"/>
      <c r="U7069"/>
      <c r="V7069"/>
      <c r="W7069"/>
      <c r="X7069"/>
      <c r="Y7069"/>
    </row>
    <row r="7070" spans="2:25">
      <c r="B7070"/>
      <c r="C7070"/>
      <c r="D7070"/>
      <c r="E7070"/>
      <c r="F7070"/>
      <c r="G7070"/>
      <c r="H7070"/>
      <c r="R7070"/>
      <c r="S7070"/>
      <c r="T7070"/>
      <c r="U7070"/>
      <c r="V7070"/>
      <c r="W7070"/>
      <c r="X7070"/>
      <c r="Y7070"/>
    </row>
    <row r="7071" spans="2:25">
      <c r="B7071"/>
      <c r="C7071"/>
      <c r="D7071"/>
      <c r="E7071"/>
      <c r="F7071"/>
      <c r="G7071"/>
      <c r="H7071"/>
      <c r="R7071"/>
      <c r="S7071"/>
      <c r="T7071"/>
      <c r="U7071"/>
      <c r="V7071"/>
      <c r="W7071"/>
      <c r="X7071"/>
      <c r="Y7071"/>
    </row>
    <row r="7072" spans="2:25">
      <c r="B7072"/>
      <c r="C7072"/>
      <c r="D7072"/>
      <c r="E7072"/>
      <c r="F7072"/>
      <c r="G7072"/>
      <c r="H7072"/>
      <c r="R7072"/>
      <c r="S7072"/>
      <c r="T7072"/>
      <c r="U7072"/>
      <c r="V7072"/>
      <c r="W7072"/>
      <c r="X7072"/>
      <c r="Y7072"/>
    </row>
    <row r="7073" spans="2:25">
      <c r="B7073"/>
      <c r="C7073"/>
      <c r="D7073"/>
      <c r="E7073"/>
      <c r="F7073"/>
      <c r="G7073"/>
      <c r="H7073"/>
      <c r="R7073"/>
      <c r="S7073"/>
      <c r="T7073"/>
      <c r="U7073"/>
      <c r="V7073"/>
      <c r="W7073"/>
      <c r="X7073"/>
      <c r="Y7073"/>
    </row>
    <row r="7074" spans="2:25">
      <c r="B7074"/>
      <c r="C7074"/>
      <c r="D7074"/>
      <c r="E7074"/>
      <c r="F7074"/>
      <c r="G7074"/>
      <c r="H7074"/>
      <c r="R7074"/>
      <c r="S7074"/>
      <c r="T7074"/>
      <c r="U7074"/>
      <c r="V7074"/>
      <c r="W7074"/>
      <c r="X7074"/>
      <c r="Y7074"/>
    </row>
    <row r="7075" spans="2:25">
      <c r="B7075"/>
      <c r="C7075"/>
      <c r="D7075"/>
      <c r="E7075"/>
      <c r="F7075"/>
      <c r="G7075"/>
      <c r="H7075"/>
      <c r="R7075"/>
      <c r="S7075"/>
      <c r="T7075"/>
      <c r="U7075"/>
      <c r="V7075"/>
      <c r="W7075"/>
      <c r="X7075"/>
      <c r="Y7075"/>
    </row>
    <row r="7076" spans="2:25">
      <c r="B7076"/>
      <c r="C7076"/>
      <c r="D7076"/>
      <c r="E7076"/>
      <c r="F7076"/>
      <c r="G7076"/>
      <c r="H7076"/>
      <c r="R7076"/>
      <c r="S7076"/>
      <c r="T7076"/>
      <c r="U7076"/>
      <c r="V7076"/>
      <c r="W7076"/>
      <c r="X7076"/>
      <c r="Y7076"/>
    </row>
    <row r="7077" spans="2:25">
      <c r="B7077"/>
      <c r="C7077"/>
      <c r="D7077"/>
      <c r="E7077"/>
      <c r="F7077"/>
      <c r="G7077"/>
      <c r="H7077"/>
      <c r="R7077"/>
      <c r="S7077"/>
      <c r="T7077"/>
      <c r="U7077"/>
      <c r="V7077"/>
      <c r="W7077"/>
      <c r="X7077"/>
      <c r="Y7077"/>
    </row>
    <row r="7078" spans="2:25">
      <c r="B7078"/>
      <c r="C7078"/>
      <c r="D7078"/>
      <c r="E7078"/>
      <c r="F7078"/>
      <c r="G7078"/>
      <c r="H7078"/>
      <c r="R7078"/>
      <c r="S7078"/>
      <c r="T7078"/>
      <c r="U7078"/>
      <c r="V7078"/>
      <c r="W7078"/>
      <c r="X7078"/>
      <c r="Y7078"/>
    </row>
    <row r="7079" spans="2:25">
      <c r="B7079"/>
      <c r="C7079"/>
      <c r="D7079"/>
      <c r="E7079"/>
      <c r="F7079"/>
      <c r="G7079"/>
      <c r="H7079"/>
      <c r="R7079"/>
      <c r="S7079"/>
      <c r="T7079"/>
      <c r="U7079"/>
      <c r="V7079"/>
      <c r="W7079"/>
      <c r="X7079"/>
      <c r="Y7079"/>
    </row>
    <row r="7080" spans="2:25">
      <c r="B7080"/>
      <c r="C7080"/>
      <c r="D7080"/>
      <c r="E7080"/>
      <c r="F7080"/>
      <c r="G7080"/>
      <c r="H7080"/>
      <c r="R7080"/>
      <c r="S7080"/>
      <c r="T7080"/>
      <c r="U7080"/>
      <c r="V7080"/>
      <c r="W7080"/>
      <c r="X7080"/>
      <c r="Y7080"/>
    </row>
    <row r="7081" spans="2:25">
      <c r="B7081"/>
      <c r="C7081"/>
      <c r="D7081"/>
      <c r="E7081"/>
      <c r="F7081"/>
      <c r="G7081"/>
      <c r="H7081"/>
      <c r="R7081"/>
      <c r="S7081"/>
      <c r="T7081"/>
      <c r="U7081"/>
      <c r="V7081"/>
      <c r="W7081"/>
      <c r="X7081"/>
      <c r="Y7081"/>
    </row>
    <row r="7082" spans="2:25">
      <c r="B7082"/>
      <c r="C7082"/>
      <c r="D7082"/>
      <c r="E7082"/>
      <c r="F7082"/>
      <c r="G7082"/>
      <c r="H7082"/>
      <c r="R7082"/>
      <c r="S7082"/>
      <c r="T7082"/>
      <c r="U7082"/>
      <c r="V7082"/>
      <c r="W7082"/>
      <c r="X7082"/>
      <c r="Y7082"/>
    </row>
    <row r="7083" spans="2:25">
      <c r="B7083"/>
      <c r="C7083"/>
      <c r="D7083"/>
      <c r="E7083"/>
      <c r="F7083"/>
      <c r="G7083"/>
      <c r="H7083"/>
      <c r="R7083"/>
      <c r="S7083"/>
      <c r="T7083"/>
      <c r="U7083"/>
      <c r="V7083"/>
      <c r="W7083"/>
      <c r="X7083"/>
      <c r="Y7083"/>
    </row>
    <row r="7084" spans="2:25">
      <c r="B7084"/>
      <c r="C7084"/>
      <c r="D7084"/>
      <c r="E7084"/>
      <c r="F7084"/>
      <c r="G7084"/>
      <c r="H7084"/>
      <c r="R7084"/>
      <c r="S7084"/>
      <c r="T7084"/>
      <c r="U7084"/>
      <c r="V7084"/>
      <c r="W7084"/>
      <c r="X7084"/>
      <c r="Y7084"/>
    </row>
    <row r="7085" spans="2:25">
      <c r="B7085"/>
      <c r="C7085"/>
      <c r="D7085"/>
      <c r="E7085"/>
      <c r="F7085"/>
      <c r="G7085"/>
      <c r="H7085"/>
      <c r="R7085"/>
      <c r="S7085"/>
      <c r="T7085"/>
      <c r="U7085"/>
      <c r="V7085"/>
      <c r="W7085"/>
      <c r="X7085"/>
      <c r="Y7085"/>
    </row>
    <row r="7086" spans="2:25">
      <c r="B7086"/>
      <c r="C7086"/>
      <c r="D7086"/>
      <c r="E7086"/>
      <c r="F7086"/>
      <c r="G7086"/>
      <c r="H7086"/>
      <c r="R7086"/>
      <c r="S7086"/>
      <c r="T7086"/>
      <c r="U7086"/>
      <c r="V7086"/>
      <c r="W7086"/>
      <c r="X7086"/>
      <c r="Y7086"/>
    </row>
    <row r="7087" spans="2:25">
      <c r="B7087"/>
      <c r="C7087"/>
      <c r="D7087"/>
      <c r="E7087"/>
      <c r="F7087"/>
      <c r="G7087"/>
      <c r="H7087"/>
      <c r="R7087"/>
      <c r="S7087"/>
      <c r="T7087"/>
      <c r="U7087"/>
      <c r="V7087"/>
      <c r="W7087"/>
      <c r="X7087"/>
      <c r="Y7087"/>
    </row>
    <row r="7088" spans="2:25">
      <c r="B7088"/>
      <c r="C7088"/>
      <c r="D7088"/>
      <c r="E7088"/>
      <c r="F7088"/>
      <c r="G7088"/>
      <c r="H7088"/>
      <c r="R7088"/>
      <c r="S7088"/>
      <c r="T7088"/>
      <c r="U7088"/>
      <c r="V7088"/>
      <c r="W7088"/>
      <c r="X7088"/>
      <c r="Y7088"/>
    </row>
    <row r="7089" spans="2:25">
      <c r="B7089"/>
      <c r="C7089"/>
      <c r="D7089"/>
      <c r="E7089"/>
      <c r="F7089"/>
      <c r="G7089"/>
      <c r="H7089"/>
      <c r="R7089"/>
      <c r="S7089"/>
      <c r="T7089"/>
      <c r="U7089"/>
      <c r="V7089"/>
      <c r="W7089"/>
      <c r="X7089"/>
      <c r="Y7089"/>
    </row>
    <row r="7090" spans="2:25">
      <c r="B7090"/>
      <c r="C7090"/>
      <c r="D7090"/>
      <c r="E7090"/>
      <c r="F7090"/>
      <c r="G7090"/>
      <c r="H7090"/>
      <c r="R7090"/>
      <c r="S7090"/>
      <c r="T7090"/>
      <c r="U7090"/>
      <c r="V7090"/>
      <c r="W7090"/>
      <c r="X7090"/>
      <c r="Y7090"/>
    </row>
    <row r="7091" spans="2:25">
      <c r="B7091"/>
      <c r="C7091"/>
      <c r="D7091"/>
      <c r="E7091"/>
      <c r="F7091"/>
      <c r="G7091"/>
      <c r="H7091"/>
      <c r="R7091"/>
      <c r="S7091"/>
      <c r="T7091"/>
      <c r="U7091"/>
      <c r="V7091"/>
      <c r="W7091"/>
      <c r="X7091"/>
      <c r="Y7091"/>
    </row>
    <row r="7092" spans="2:25">
      <c r="B7092"/>
      <c r="C7092"/>
      <c r="D7092"/>
      <c r="E7092"/>
      <c r="F7092"/>
      <c r="G7092"/>
      <c r="H7092"/>
      <c r="R7092"/>
      <c r="S7092"/>
      <c r="T7092"/>
      <c r="U7092"/>
      <c r="V7092"/>
      <c r="W7092"/>
      <c r="X7092"/>
      <c r="Y7092"/>
    </row>
    <row r="7093" spans="2:25">
      <c r="B7093"/>
      <c r="C7093"/>
      <c r="D7093"/>
      <c r="E7093"/>
      <c r="F7093"/>
      <c r="G7093"/>
      <c r="H7093"/>
      <c r="R7093"/>
      <c r="S7093"/>
      <c r="T7093"/>
      <c r="U7093"/>
      <c r="V7093"/>
      <c r="W7093"/>
      <c r="X7093"/>
      <c r="Y7093"/>
    </row>
    <row r="7094" spans="2:25">
      <c r="B7094"/>
      <c r="C7094"/>
      <c r="D7094"/>
      <c r="E7094"/>
      <c r="F7094"/>
      <c r="G7094"/>
      <c r="H7094"/>
      <c r="R7094"/>
      <c r="S7094"/>
      <c r="T7094"/>
      <c r="U7094"/>
      <c r="V7094"/>
      <c r="W7094"/>
      <c r="X7094"/>
      <c r="Y7094"/>
    </row>
    <row r="7095" spans="2:25">
      <c r="B7095"/>
      <c r="C7095"/>
      <c r="D7095"/>
      <c r="E7095"/>
      <c r="F7095"/>
      <c r="G7095"/>
      <c r="H7095"/>
      <c r="R7095"/>
      <c r="S7095"/>
      <c r="T7095"/>
      <c r="U7095"/>
      <c r="V7095"/>
      <c r="W7095"/>
      <c r="X7095"/>
      <c r="Y7095"/>
    </row>
    <row r="7096" spans="2:25">
      <c r="B7096"/>
      <c r="C7096"/>
      <c r="D7096"/>
      <c r="E7096"/>
      <c r="F7096"/>
      <c r="G7096"/>
      <c r="H7096"/>
      <c r="R7096"/>
      <c r="S7096"/>
      <c r="T7096"/>
      <c r="U7096"/>
      <c r="V7096"/>
      <c r="W7096"/>
      <c r="X7096"/>
      <c r="Y7096"/>
    </row>
    <row r="7097" spans="2:25">
      <c r="B7097"/>
      <c r="C7097"/>
      <c r="D7097"/>
      <c r="E7097"/>
      <c r="F7097"/>
      <c r="G7097"/>
      <c r="H7097"/>
      <c r="R7097"/>
      <c r="S7097"/>
      <c r="T7097"/>
      <c r="U7097"/>
      <c r="V7097"/>
      <c r="W7097"/>
      <c r="X7097"/>
      <c r="Y7097"/>
    </row>
    <row r="7098" spans="2:25">
      <c r="B7098"/>
      <c r="C7098"/>
      <c r="D7098"/>
      <c r="E7098"/>
      <c r="F7098"/>
      <c r="G7098"/>
      <c r="H7098"/>
      <c r="R7098"/>
      <c r="S7098"/>
      <c r="T7098"/>
      <c r="U7098"/>
      <c r="V7098"/>
      <c r="W7098"/>
      <c r="X7098"/>
      <c r="Y7098"/>
    </row>
    <row r="7099" spans="2:25">
      <c r="B7099"/>
      <c r="C7099"/>
      <c r="D7099"/>
      <c r="E7099"/>
      <c r="F7099"/>
      <c r="G7099"/>
      <c r="H7099"/>
      <c r="R7099"/>
      <c r="S7099"/>
      <c r="T7099"/>
      <c r="U7099"/>
      <c r="V7099"/>
      <c r="W7099"/>
      <c r="X7099"/>
      <c r="Y7099"/>
    </row>
    <row r="7100" spans="2:25">
      <c r="B7100"/>
      <c r="C7100"/>
      <c r="D7100"/>
      <c r="E7100"/>
      <c r="F7100"/>
      <c r="G7100"/>
      <c r="H7100"/>
      <c r="R7100"/>
      <c r="S7100"/>
      <c r="T7100"/>
      <c r="U7100"/>
      <c r="V7100"/>
      <c r="W7100"/>
      <c r="X7100"/>
      <c r="Y7100"/>
    </row>
    <row r="7101" spans="2:25">
      <c r="B7101"/>
      <c r="C7101"/>
      <c r="D7101"/>
      <c r="E7101"/>
      <c r="F7101"/>
      <c r="G7101"/>
      <c r="H7101"/>
      <c r="R7101"/>
      <c r="S7101"/>
      <c r="T7101"/>
      <c r="U7101"/>
      <c r="V7101"/>
      <c r="W7101"/>
      <c r="X7101"/>
      <c r="Y7101"/>
    </row>
    <row r="7102" spans="2:25">
      <c r="B7102"/>
      <c r="C7102"/>
      <c r="D7102"/>
      <c r="E7102"/>
      <c r="F7102"/>
      <c r="G7102"/>
      <c r="H7102"/>
      <c r="R7102"/>
      <c r="S7102"/>
      <c r="T7102"/>
      <c r="U7102"/>
      <c r="V7102"/>
      <c r="W7102"/>
      <c r="X7102"/>
      <c r="Y7102"/>
    </row>
    <row r="7103" spans="2:25">
      <c r="B7103"/>
      <c r="C7103"/>
      <c r="D7103"/>
      <c r="E7103"/>
      <c r="F7103"/>
      <c r="G7103"/>
      <c r="H7103"/>
      <c r="R7103"/>
      <c r="S7103"/>
      <c r="T7103"/>
      <c r="U7103"/>
      <c r="V7103"/>
      <c r="W7103"/>
      <c r="X7103"/>
      <c r="Y7103"/>
    </row>
    <row r="7104" spans="2:25">
      <c r="B7104"/>
      <c r="C7104"/>
      <c r="D7104"/>
      <c r="E7104"/>
      <c r="F7104"/>
      <c r="G7104"/>
      <c r="H7104"/>
      <c r="R7104"/>
      <c r="S7104"/>
      <c r="T7104"/>
      <c r="U7104"/>
      <c r="V7104"/>
      <c r="W7104"/>
      <c r="X7104"/>
      <c r="Y7104"/>
    </row>
    <row r="7105" spans="2:25">
      <c r="B7105"/>
      <c r="C7105"/>
      <c r="D7105"/>
      <c r="E7105"/>
      <c r="F7105"/>
      <c r="G7105"/>
      <c r="H7105"/>
      <c r="R7105"/>
      <c r="S7105"/>
      <c r="T7105"/>
      <c r="U7105"/>
      <c r="V7105"/>
      <c r="W7105"/>
      <c r="X7105"/>
      <c r="Y7105"/>
    </row>
    <row r="7106" spans="2:25">
      <c r="B7106"/>
      <c r="C7106"/>
      <c r="D7106"/>
      <c r="E7106"/>
      <c r="F7106"/>
      <c r="G7106"/>
      <c r="H7106"/>
      <c r="R7106"/>
      <c r="S7106"/>
      <c r="T7106"/>
      <c r="U7106"/>
      <c r="V7106"/>
      <c r="W7106"/>
      <c r="X7106"/>
      <c r="Y7106"/>
    </row>
    <row r="7107" spans="2:25">
      <c r="B7107"/>
      <c r="C7107"/>
      <c r="D7107"/>
      <c r="E7107"/>
      <c r="F7107"/>
      <c r="G7107"/>
      <c r="H7107"/>
      <c r="R7107"/>
      <c r="S7107"/>
      <c r="T7107"/>
      <c r="U7107"/>
      <c r="V7107"/>
      <c r="W7107"/>
      <c r="X7107"/>
      <c r="Y7107"/>
    </row>
    <row r="7108" spans="2:25">
      <c r="B7108"/>
      <c r="C7108"/>
      <c r="D7108"/>
      <c r="E7108"/>
      <c r="F7108"/>
      <c r="G7108"/>
      <c r="H7108"/>
      <c r="R7108"/>
      <c r="S7108"/>
      <c r="T7108"/>
      <c r="U7108"/>
      <c r="V7108"/>
      <c r="W7108"/>
      <c r="X7108"/>
      <c r="Y7108"/>
    </row>
    <row r="7109" spans="2:25">
      <c r="B7109"/>
      <c r="C7109"/>
      <c r="D7109"/>
      <c r="E7109"/>
      <c r="F7109"/>
      <c r="G7109"/>
      <c r="H7109"/>
      <c r="R7109"/>
      <c r="S7109"/>
      <c r="T7109"/>
      <c r="U7109"/>
      <c r="V7109"/>
      <c r="W7109"/>
      <c r="X7109"/>
      <c r="Y7109"/>
    </row>
    <row r="7110" spans="2:25">
      <c r="B7110"/>
      <c r="C7110"/>
      <c r="D7110"/>
      <c r="E7110"/>
      <c r="F7110"/>
      <c r="G7110"/>
      <c r="H7110"/>
      <c r="R7110"/>
      <c r="S7110"/>
      <c r="T7110"/>
      <c r="U7110"/>
      <c r="V7110"/>
      <c r="W7110"/>
      <c r="X7110"/>
      <c r="Y7110"/>
    </row>
    <row r="7111" spans="2:25">
      <c r="B7111"/>
      <c r="C7111"/>
      <c r="D7111"/>
      <c r="E7111"/>
      <c r="F7111"/>
      <c r="G7111"/>
      <c r="H7111"/>
      <c r="R7111"/>
      <c r="S7111"/>
      <c r="T7111"/>
      <c r="U7111"/>
      <c r="V7111"/>
      <c r="W7111"/>
      <c r="X7111"/>
      <c r="Y7111"/>
    </row>
    <row r="7112" spans="2:25">
      <c r="B7112"/>
      <c r="C7112"/>
      <c r="D7112"/>
      <c r="E7112"/>
      <c r="F7112"/>
      <c r="G7112"/>
      <c r="H7112"/>
      <c r="R7112"/>
      <c r="S7112"/>
      <c r="T7112"/>
      <c r="U7112"/>
      <c r="V7112"/>
      <c r="W7112"/>
      <c r="X7112"/>
      <c r="Y7112"/>
    </row>
    <row r="7113" spans="2:25">
      <c r="B7113"/>
      <c r="C7113"/>
      <c r="D7113"/>
      <c r="E7113"/>
      <c r="F7113"/>
      <c r="G7113"/>
      <c r="H7113"/>
      <c r="R7113"/>
      <c r="S7113"/>
      <c r="T7113"/>
      <c r="U7113"/>
      <c r="V7113"/>
      <c r="W7113"/>
      <c r="X7113"/>
      <c r="Y7113"/>
    </row>
    <row r="7114" spans="2:25">
      <c r="B7114"/>
      <c r="C7114"/>
      <c r="D7114"/>
      <c r="E7114"/>
      <c r="F7114"/>
      <c r="G7114"/>
      <c r="H7114"/>
      <c r="R7114"/>
      <c r="S7114"/>
      <c r="T7114"/>
      <c r="U7114"/>
      <c r="V7114"/>
      <c r="W7114"/>
      <c r="X7114"/>
      <c r="Y7114"/>
    </row>
    <row r="7115" spans="2:25">
      <c r="B7115"/>
      <c r="C7115"/>
      <c r="D7115"/>
      <c r="E7115"/>
      <c r="F7115"/>
      <c r="G7115"/>
      <c r="H7115"/>
      <c r="R7115"/>
      <c r="S7115"/>
      <c r="T7115"/>
      <c r="U7115"/>
      <c r="V7115"/>
      <c r="W7115"/>
      <c r="X7115"/>
      <c r="Y7115"/>
    </row>
    <row r="7116" spans="2:25">
      <c r="B7116"/>
      <c r="C7116"/>
      <c r="D7116"/>
      <c r="E7116"/>
      <c r="F7116"/>
      <c r="G7116"/>
      <c r="H7116"/>
      <c r="R7116"/>
      <c r="S7116"/>
      <c r="T7116"/>
      <c r="U7116"/>
      <c r="V7116"/>
      <c r="W7116"/>
      <c r="X7116"/>
      <c r="Y7116"/>
    </row>
    <row r="7117" spans="2:25">
      <c r="B7117"/>
      <c r="C7117"/>
      <c r="D7117"/>
      <c r="E7117"/>
      <c r="F7117"/>
      <c r="G7117"/>
      <c r="H7117"/>
      <c r="R7117"/>
      <c r="S7117"/>
      <c r="T7117"/>
      <c r="U7117"/>
      <c r="V7117"/>
      <c r="W7117"/>
      <c r="X7117"/>
      <c r="Y7117"/>
    </row>
    <row r="7118" spans="2:25">
      <c r="B7118"/>
      <c r="C7118"/>
      <c r="D7118"/>
      <c r="E7118"/>
      <c r="F7118"/>
      <c r="G7118"/>
      <c r="H7118"/>
      <c r="R7118"/>
      <c r="S7118"/>
      <c r="T7118"/>
      <c r="U7118"/>
      <c r="V7118"/>
      <c r="W7118"/>
      <c r="X7118"/>
      <c r="Y7118"/>
    </row>
    <row r="7119" spans="2:25">
      <c r="B7119"/>
      <c r="C7119"/>
      <c r="D7119"/>
      <c r="E7119"/>
      <c r="F7119"/>
      <c r="G7119"/>
      <c r="H7119"/>
      <c r="R7119"/>
      <c r="S7119"/>
      <c r="T7119"/>
      <c r="U7119"/>
      <c r="V7119"/>
      <c r="W7119"/>
      <c r="X7119"/>
      <c r="Y7119"/>
    </row>
    <row r="7120" spans="2:25">
      <c r="B7120"/>
      <c r="C7120"/>
      <c r="D7120"/>
      <c r="E7120"/>
      <c r="F7120"/>
      <c r="G7120"/>
      <c r="H7120"/>
      <c r="R7120"/>
      <c r="S7120"/>
      <c r="T7120"/>
      <c r="U7120"/>
      <c r="V7120"/>
      <c r="W7120"/>
      <c r="X7120"/>
      <c r="Y7120"/>
    </row>
    <row r="7121" spans="2:25">
      <c r="B7121"/>
      <c r="C7121"/>
      <c r="D7121"/>
      <c r="E7121"/>
      <c r="F7121"/>
      <c r="G7121"/>
      <c r="H7121"/>
      <c r="R7121"/>
      <c r="S7121"/>
      <c r="T7121"/>
      <c r="U7121"/>
      <c r="V7121"/>
      <c r="W7121"/>
      <c r="X7121"/>
      <c r="Y7121"/>
    </row>
    <row r="7122" spans="2:25">
      <c r="B7122"/>
      <c r="C7122"/>
      <c r="D7122"/>
      <c r="E7122"/>
      <c r="F7122"/>
      <c r="G7122"/>
      <c r="H7122"/>
      <c r="R7122"/>
      <c r="S7122"/>
      <c r="T7122"/>
      <c r="U7122"/>
      <c r="V7122"/>
      <c r="W7122"/>
      <c r="X7122"/>
      <c r="Y7122"/>
    </row>
    <row r="7123" spans="2:25">
      <c r="B7123"/>
      <c r="C7123"/>
      <c r="D7123"/>
      <c r="E7123"/>
      <c r="F7123"/>
      <c r="G7123"/>
      <c r="H7123"/>
      <c r="R7123"/>
      <c r="S7123"/>
      <c r="T7123"/>
      <c r="U7123"/>
      <c r="V7123"/>
      <c r="W7123"/>
      <c r="X7123"/>
      <c r="Y7123"/>
    </row>
    <row r="7124" spans="2:25">
      <c r="B7124"/>
      <c r="C7124"/>
      <c r="D7124"/>
      <c r="E7124"/>
      <c r="F7124"/>
      <c r="G7124"/>
      <c r="H7124"/>
      <c r="R7124"/>
      <c r="S7124"/>
      <c r="T7124"/>
      <c r="U7124"/>
      <c r="V7124"/>
      <c r="W7124"/>
      <c r="X7124"/>
      <c r="Y7124"/>
    </row>
    <row r="7125" spans="2:25">
      <c r="B7125"/>
      <c r="C7125"/>
      <c r="D7125"/>
      <c r="E7125"/>
      <c r="F7125"/>
      <c r="G7125"/>
      <c r="H7125"/>
      <c r="R7125"/>
      <c r="S7125"/>
      <c r="T7125"/>
      <c r="U7125"/>
      <c r="V7125"/>
      <c r="W7125"/>
      <c r="X7125"/>
      <c r="Y7125"/>
    </row>
    <row r="7126" spans="2:25">
      <c r="B7126"/>
      <c r="C7126"/>
      <c r="D7126"/>
      <c r="E7126"/>
      <c r="F7126"/>
      <c r="G7126"/>
      <c r="H7126"/>
      <c r="R7126"/>
      <c r="S7126"/>
      <c r="T7126"/>
      <c r="U7126"/>
      <c r="V7126"/>
      <c r="W7126"/>
      <c r="X7126"/>
      <c r="Y7126"/>
    </row>
    <row r="7127" spans="2:25">
      <c r="B7127"/>
      <c r="C7127"/>
      <c r="D7127"/>
      <c r="E7127"/>
      <c r="F7127"/>
      <c r="G7127"/>
      <c r="H7127"/>
      <c r="R7127"/>
      <c r="S7127"/>
      <c r="T7127"/>
      <c r="U7127"/>
      <c r="V7127"/>
      <c r="W7127"/>
      <c r="X7127"/>
      <c r="Y7127"/>
    </row>
    <row r="7128" spans="2:25">
      <c r="B7128"/>
      <c r="C7128"/>
      <c r="D7128"/>
      <c r="E7128"/>
      <c r="F7128"/>
      <c r="G7128"/>
      <c r="H7128"/>
      <c r="R7128"/>
      <c r="S7128"/>
      <c r="T7128"/>
      <c r="U7128"/>
      <c r="V7128"/>
      <c r="W7128"/>
      <c r="X7128"/>
      <c r="Y7128"/>
    </row>
    <row r="7129" spans="2:25">
      <c r="B7129"/>
      <c r="C7129"/>
      <c r="D7129"/>
      <c r="E7129"/>
      <c r="F7129"/>
      <c r="G7129"/>
      <c r="H7129"/>
      <c r="R7129"/>
      <c r="S7129"/>
      <c r="T7129"/>
      <c r="U7129"/>
      <c r="V7129"/>
      <c r="W7129"/>
      <c r="X7129"/>
      <c r="Y7129"/>
    </row>
    <row r="7130" spans="2:25">
      <c r="B7130"/>
      <c r="C7130"/>
      <c r="D7130"/>
      <c r="E7130"/>
      <c r="F7130"/>
      <c r="G7130"/>
      <c r="H7130"/>
      <c r="R7130"/>
      <c r="S7130"/>
      <c r="T7130"/>
      <c r="U7130"/>
      <c r="V7130"/>
      <c r="W7130"/>
      <c r="X7130"/>
      <c r="Y7130"/>
    </row>
    <row r="7131" spans="2:25">
      <c r="B7131"/>
      <c r="C7131"/>
      <c r="D7131"/>
      <c r="E7131"/>
      <c r="F7131"/>
      <c r="G7131"/>
      <c r="H7131"/>
      <c r="R7131"/>
      <c r="S7131"/>
      <c r="T7131"/>
      <c r="U7131"/>
      <c r="V7131"/>
      <c r="W7131"/>
      <c r="X7131"/>
      <c r="Y7131"/>
    </row>
    <row r="7132" spans="2:25">
      <c r="B7132"/>
      <c r="C7132"/>
      <c r="D7132"/>
      <c r="E7132"/>
      <c r="F7132"/>
      <c r="G7132"/>
      <c r="H7132"/>
      <c r="R7132"/>
      <c r="S7132"/>
      <c r="T7132"/>
      <c r="U7132"/>
      <c r="V7132"/>
      <c r="W7132"/>
      <c r="X7132"/>
      <c r="Y7132"/>
    </row>
    <row r="7133" spans="2:25">
      <c r="B7133"/>
      <c r="C7133"/>
      <c r="D7133"/>
      <c r="E7133"/>
      <c r="F7133"/>
      <c r="G7133"/>
      <c r="H7133"/>
      <c r="R7133"/>
      <c r="S7133"/>
      <c r="T7133"/>
      <c r="U7133"/>
      <c r="V7133"/>
      <c r="W7133"/>
      <c r="X7133"/>
      <c r="Y7133"/>
    </row>
    <row r="7134" spans="2:25">
      <c r="B7134"/>
      <c r="C7134"/>
      <c r="D7134"/>
      <c r="E7134"/>
      <c r="F7134"/>
      <c r="G7134"/>
      <c r="H7134"/>
      <c r="R7134"/>
      <c r="S7134"/>
      <c r="T7134"/>
      <c r="U7134"/>
      <c r="V7134"/>
      <c r="W7134"/>
      <c r="X7134"/>
      <c r="Y7134"/>
    </row>
    <row r="7135" spans="2:25">
      <c r="B7135"/>
      <c r="C7135"/>
      <c r="D7135"/>
      <c r="E7135"/>
      <c r="F7135"/>
      <c r="G7135"/>
      <c r="H7135"/>
      <c r="R7135"/>
      <c r="S7135"/>
      <c r="T7135"/>
      <c r="U7135"/>
      <c r="V7135"/>
      <c r="W7135"/>
      <c r="X7135"/>
      <c r="Y7135"/>
    </row>
    <row r="7136" spans="2:25">
      <c r="B7136"/>
      <c r="C7136"/>
      <c r="D7136"/>
      <c r="E7136"/>
      <c r="F7136"/>
      <c r="G7136"/>
      <c r="H7136"/>
      <c r="R7136"/>
      <c r="S7136"/>
      <c r="T7136"/>
      <c r="U7136"/>
      <c r="V7136"/>
      <c r="W7136"/>
      <c r="X7136"/>
      <c r="Y7136"/>
    </row>
    <row r="7137" spans="2:25">
      <c r="B7137"/>
      <c r="C7137"/>
      <c r="D7137"/>
      <c r="E7137"/>
      <c r="F7137"/>
      <c r="G7137"/>
      <c r="H7137"/>
      <c r="R7137"/>
      <c r="S7137"/>
      <c r="T7137"/>
      <c r="U7137"/>
      <c r="V7137"/>
      <c r="W7137"/>
      <c r="X7137"/>
      <c r="Y7137"/>
    </row>
    <row r="7138" spans="2:25">
      <c r="B7138"/>
      <c r="C7138"/>
      <c r="D7138"/>
      <c r="E7138"/>
      <c r="F7138"/>
      <c r="G7138"/>
      <c r="H7138"/>
      <c r="R7138"/>
      <c r="S7138"/>
      <c r="T7138"/>
      <c r="U7138"/>
      <c r="V7138"/>
      <c r="W7138"/>
      <c r="X7138"/>
      <c r="Y7138"/>
    </row>
    <row r="7139" spans="2:25">
      <c r="B7139"/>
      <c r="C7139"/>
      <c r="D7139"/>
      <c r="E7139"/>
      <c r="F7139"/>
      <c r="G7139"/>
      <c r="H7139"/>
      <c r="R7139"/>
      <c r="S7139"/>
      <c r="T7139"/>
      <c r="U7139"/>
      <c r="V7139"/>
      <c r="W7139"/>
      <c r="X7139"/>
      <c r="Y7139"/>
    </row>
    <row r="7140" spans="2:25">
      <c r="B7140"/>
      <c r="C7140"/>
      <c r="D7140"/>
      <c r="E7140"/>
      <c r="F7140"/>
      <c r="G7140"/>
      <c r="H7140"/>
      <c r="R7140"/>
      <c r="S7140"/>
      <c r="T7140"/>
      <c r="U7140"/>
      <c r="V7140"/>
      <c r="W7140"/>
      <c r="X7140"/>
      <c r="Y7140"/>
    </row>
    <row r="7141" spans="2:25">
      <c r="B7141"/>
      <c r="C7141"/>
      <c r="D7141"/>
      <c r="E7141"/>
      <c r="F7141"/>
      <c r="G7141"/>
      <c r="H7141"/>
      <c r="R7141"/>
      <c r="S7141"/>
      <c r="T7141"/>
      <c r="U7141"/>
      <c r="V7141"/>
      <c r="W7141"/>
      <c r="X7141"/>
      <c r="Y7141"/>
    </row>
    <row r="7142" spans="2:25">
      <c r="B7142"/>
      <c r="C7142"/>
      <c r="D7142"/>
      <c r="E7142"/>
      <c r="F7142"/>
      <c r="G7142"/>
      <c r="H7142"/>
      <c r="R7142"/>
      <c r="S7142"/>
      <c r="T7142"/>
      <c r="U7142"/>
      <c r="V7142"/>
      <c r="W7142"/>
      <c r="X7142"/>
      <c r="Y7142"/>
    </row>
    <row r="7143" spans="2:25">
      <c r="B7143"/>
      <c r="C7143"/>
      <c r="D7143"/>
      <c r="E7143"/>
      <c r="F7143"/>
      <c r="G7143"/>
      <c r="H7143"/>
      <c r="R7143"/>
      <c r="S7143"/>
      <c r="T7143"/>
      <c r="U7143"/>
      <c r="V7143"/>
      <c r="W7143"/>
      <c r="X7143"/>
      <c r="Y7143"/>
    </row>
    <row r="7144" spans="2:25">
      <c r="B7144"/>
      <c r="C7144"/>
      <c r="D7144"/>
      <c r="E7144"/>
      <c r="F7144"/>
      <c r="G7144"/>
      <c r="H7144"/>
      <c r="R7144"/>
      <c r="S7144"/>
      <c r="T7144"/>
      <c r="U7144"/>
      <c r="V7144"/>
      <c r="W7144"/>
      <c r="X7144"/>
      <c r="Y7144"/>
    </row>
    <row r="7145" spans="2:25">
      <c r="B7145"/>
      <c r="C7145"/>
      <c r="D7145"/>
      <c r="E7145"/>
      <c r="F7145"/>
      <c r="G7145"/>
      <c r="H7145"/>
      <c r="R7145"/>
      <c r="S7145"/>
      <c r="T7145"/>
      <c r="U7145"/>
      <c r="V7145"/>
      <c r="W7145"/>
      <c r="X7145"/>
      <c r="Y7145"/>
    </row>
    <row r="7146" spans="2:25">
      <c r="B7146"/>
      <c r="C7146"/>
      <c r="D7146"/>
      <c r="E7146"/>
      <c r="F7146"/>
      <c r="G7146"/>
      <c r="H7146"/>
      <c r="R7146"/>
      <c r="S7146"/>
      <c r="T7146"/>
      <c r="U7146"/>
      <c r="V7146"/>
      <c r="W7146"/>
      <c r="X7146"/>
      <c r="Y7146"/>
    </row>
    <row r="7147" spans="2:25">
      <c r="B7147"/>
      <c r="C7147"/>
      <c r="D7147"/>
      <c r="E7147"/>
      <c r="F7147"/>
      <c r="G7147"/>
      <c r="H7147"/>
      <c r="R7147"/>
      <c r="S7147"/>
      <c r="T7147"/>
      <c r="U7147"/>
      <c r="V7147"/>
      <c r="W7147"/>
      <c r="X7147"/>
      <c r="Y7147"/>
    </row>
    <row r="7148" spans="2:25">
      <c r="B7148"/>
      <c r="C7148"/>
      <c r="D7148"/>
      <c r="E7148"/>
      <c r="F7148"/>
      <c r="G7148"/>
      <c r="H7148"/>
      <c r="R7148"/>
      <c r="S7148"/>
      <c r="T7148"/>
      <c r="U7148"/>
      <c r="V7148"/>
      <c r="W7148"/>
      <c r="X7148"/>
      <c r="Y7148"/>
    </row>
    <row r="7149" spans="2:25">
      <c r="B7149"/>
      <c r="C7149"/>
      <c r="D7149"/>
      <c r="E7149"/>
      <c r="F7149"/>
      <c r="G7149"/>
      <c r="H7149"/>
      <c r="R7149"/>
      <c r="S7149"/>
      <c r="T7149"/>
      <c r="U7149"/>
      <c r="V7149"/>
      <c r="W7149"/>
      <c r="X7149"/>
      <c r="Y7149"/>
    </row>
    <row r="7150" spans="2:25">
      <c r="B7150"/>
      <c r="C7150"/>
      <c r="D7150"/>
      <c r="E7150"/>
      <c r="F7150"/>
      <c r="G7150"/>
      <c r="H7150"/>
      <c r="R7150"/>
      <c r="S7150"/>
      <c r="T7150"/>
      <c r="U7150"/>
      <c r="V7150"/>
      <c r="W7150"/>
      <c r="X7150"/>
      <c r="Y7150"/>
    </row>
    <row r="7151" spans="2:25">
      <c r="B7151"/>
      <c r="C7151"/>
      <c r="D7151"/>
      <c r="E7151"/>
      <c r="F7151"/>
      <c r="G7151"/>
      <c r="H7151"/>
      <c r="R7151"/>
      <c r="S7151"/>
      <c r="T7151"/>
      <c r="U7151"/>
      <c r="V7151"/>
      <c r="W7151"/>
      <c r="X7151"/>
      <c r="Y7151"/>
    </row>
    <row r="7152" spans="2:25">
      <c r="B7152"/>
      <c r="C7152"/>
      <c r="D7152"/>
      <c r="E7152"/>
      <c r="F7152"/>
      <c r="G7152"/>
      <c r="H7152"/>
      <c r="R7152"/>
      <c r="S7152"/>
      <c r="T7152"/>
      <c r="U7152"/>
      <c r="V7152"/>
      <c r="W7152"/>
      <c r="X7152"/>
      <c r="Y7152"/>
    </row>
    <row r="7153" spans="2:25">
      <c r="B7153"/>
      <c r="C7153"/>
      <c r="D7153"/>
      <c r="E7153"/>
      <c r="F7153"/>
      <c r="G7153"/>
      <c r="H7153"/>
      <c r="R7153"/>
      <c r="S7153"/>
      <c r="T7153"/>
      <c r="U7153"/>
      <c r="V7153"/>
      <c r="W7153"/>
      <c r="X7153"/>
      <c r="Y7153"/>
    </row>
    <row r="7154" spans="2:25">
      <c r="B7154"/>
      <c r="C7154"/>
      <c r="D7154"/>
      <c r="E7154"/>
      <c r="F7154"/>
      <c r="G7154"/>
      <c r="H7154"/>
      <c r="R7154"/>
      <c r="S7154"/>
      <c r="T7154"/>
      <c r="U7154"/>
      <c r="V7154"/>
      <c r="W7154"/>
      <c r="X7154"/>
      <c r="Y7154"/>
    </row>
    <row r="7155" spans="2:25">
      <c r="B7155"/>
      <c r="C7155"/>
      <c r="D7155"/>
      <c r="E7155"/>
      <c r="F7155"/>
      <c r="G7155"/>
      <c r="H7155"/>
      <c r="R7155"/>
      <c r="S7155"/>
      <c r="T7155"/>
      <c r="U7155"/>
      <c r="V7155"/>
      <c r="W7155"/>
      <c r="X7155"/>
      <c r="Y7155"/>
    </row>
    <row r="7156" spans="2:25">
      <c r="B7156"/>
      <c r="C7156"/>
      <c r="D7156"/>
      <c r="E7156"/>
      <c r="F7156"/>
      <c r="G7156"/>
      <c r="H7156"/>
      <c r="R7156"/>
      <c r="S7156"/>
      <c r="T7156"/>
      <c r="U7156"/>
      <c r="V7156"/>
      <c r="W7156"/>
      <c r="X7156"/>
      <c r="Y7156"/>
    </row>
    <row r="7157" spans="2:25">
      <c r="B7157"/>
      <c r="C7157"/>
      <c r="D7157"/>
      <c r="E7157"/>
      <c r="F7157"/>
      <c r="G7157"/>
      <c r="H7157"/>
      <c r="R7157"/>
      <c r="S7157"/>
      <c r="T7157"/>
      <c r="U7157"/>
      <c r="V7157"/>
      <c r="W7157"/>
      <c r="X7157"/>
      <c r="Y7157"/>
    </row>
    <row r="7158" spans="2:25">
      <c r="B7158"/>
      <c r="C7158"/>
      <c r="D7158"/>
      <c r="E7158"/>
      <c r="F7158"/>
      <c r="G7158"/>
      <c r="H7158"/>
      <c r="R7158"/>
      <c r="S7158"/>
      <c r="T7158"/>
      <c r="U7158"/>
      <c r="V7158"/>
      <c r="W7158"/>
      <c r="X7158"/>
      <c r="Y7158"/>
    </row>
    <row r="7159" spans="2:25">
      <c r="B7159"/>
      <c r="C7159"/>
      <c r="D7159"/>
      <c r="E7159"/>
      <c r="F7159"/>
      <c r="G7159"/>
      <c r="H7159"/>
      <c r="R7159"/>
      <c r="S7159"/>
      <c r="T7159"/>
      <c r="U7159"/>
      <c r="V7159"/>
      <c r="W7159"/>
      <c r="X7159"/>
      <c r="Y7159"/>
    </row>
    <row r="7160" spans="2:25">
      <c r="B7160"/>
      <c r="C7160"/>
      <c r="D7160"/>
      <c r="E7160"/>
      <c r="F7160"/>
      <c r="G7160"/>
      <c r="H7160"/>
      <c r="R7160"/>
      <c r="S7160"/>
      <c r="T7160"/>
      <c r="U7160"/>
      <c r="V7160"/>
      <c r="W7160"/>
      <c r="X7160"/>
      <c r="Y7160"/>
    </row>
    <row r="7161" spans="2:25">
      <c r="B7161"/>
      <c r="C7161"/>
      <c r="D7161"/>
      <c r="E7161"/>
      <c r="F7161"/>
      <c r="G7161"/>
      <c r="H7161"/>
      <c r="R7161"/>
      <c r="S7161"/>
      <c r="T7161"/>
      <c r="U7161"/>
      <c r="V7161"/>
      <c r="W7161"/>
      <c r="X7161"/>
      <c r="Y7161"/>
    </row>
    <row r="7162" spans="2:25">
      <c r="B7162"/>
      <c r="C7162"/>
      <c r="D7162"/>
      <c r="E7162"/>
      <c r="F7162"/>
      <c r="G7162"/>
      <c r="H7162"/>
      <c r="R7162"/>
      <c r="S7162"/>
      <c r="T7162"/>
      <c r="U7162"/>
      <c r="V7162"/>
      <c r="W7162"/>
      <c r="X7162"/>
      <c r="Y7162"/>
    </row>
    <row r="7163" spans="2:25">
      <c r="B7163"/>
      <c r="C7163"/>
      <c r="D7163"/>
      <c r="E7163"/>
      <c r="F7163"/>
      <c r="G7163"/>
      <c r="H7163"/>
      <c r="R7163"/>
      <c r="S7163"/>
      <c r="T7163"/>
      <c r="U7163"/>
      <c r="V7163"/>
      <c r="W7163"/>
      <c r="X7163"/>
      <c r="Y7163"/>
    </row>
    <row r="7164" spans="2:25">
      <c r="B7164"/>
      <c r="C7164"/>
      <c r="D7164"/>
      <c r="E7164"/>
      <c r="F7164"/>
      <c r="G7164"/>
      <c r="H7164"/>
      <c r="R7164"/>
      <c r="S7164"/>
      <c r="T7164"/>
      <c r="U7164"/>
      <c r="V7164"/>
      <c r="W7164"/>
      <c r="X7164"/>
      <c r="Y7164"/>
    </row>
    <row r="7165" spans="2:25">
      <c r="B7165"/>
      <c r="C7165"/>
      <c r="D7165"/>
      <c r="E7165"/>
      <c r="F7165"/>
      <c r="G7165"/>
      <c r="H7165"/>
      <c r="R7165"/>
      <c r="S7165"/>
      <c r="T7165"/>
      <c r="U7165"/>
      <c r="V7165"/>
      <c r="W7165"/>
      <c r="X7165"/>
      <c r="Y7165"/>
    </row>
    <row r="7166" spans="2:25">
      <c r="B7166"/>
      <c r="C7166"/>
      <c r="D7166"/>
      <c r="E7166"/>
      <c r="F7166"/>
      <c r="G7166"/>
      <c r="H7166"/>
      <c r="R7166"/>
      <c r="S7166"/>
      <c r="T7166"/>
      <c r="U7166"/>
      <c r="V7166"/>
      <c r="W7166"/>
      <c r="X7166"/>
      <c r="Y7166"/>
    </row>
    <row r="7167" spans="2:25">
      <c r="B7167"/>
      <c r="C7167"/>
      <c r="D7167"/>
      <c r="E7167"/>
      <c r="F7167"/>
      <c r="G7167"/>
      <c r="H7167"/>
      <c r="R7167"/>
      <c r="S7167"/>
      <c r="T7167"/>
      <c r="U7167"/>
      <c r="V7167"/>
      <c r="W7167"/>
      <c r="X7167"/>
      <c r="Y7167"/>
    </row>
    <row r="7168" spans="2:25">
      <c r="B7168"/>
      <c r="C7168"/>
      <c r="D7168"/>
      <c r="E7168"/>
      <c r="F7168"/>
      <c r="G7168"/>
      <c r="H7168"/>
      <c r="R7168"/>
      <c r="S7168"/>
      <c r="T7168"/>
      <c r="U7168"/>
      <c r="V7168"/>
      <c r="W7168"/>
      <c r="X7168"/>
      <c r="Y7168"/>
    </row>
    <row r="7169" spans="2:25">
      <c r="B7169"/>
      <c r="C7169"/>
      <c r="D7169"/>
      <c r="E7169"/>
      <c r="F7169"/>
      <c r="G7169"/>
      <c r="H7169"/>
      <c r="R7169"/>
      <c r="S7169"/>
      <c r="T7169"/>
      <c r="U7169"/>
      <c r="V7169"/>
      <c r="W7169"/>
      <c r="X7169"/>
      <c r="Y7169"/>
    </row>
    <row r="7170" spans="2:25">
      <c r="B7170"/>
      <c r="C7170"/>
      <c r="D7170"/>
      <c r="E7170"/>
      <c r="F7170"/>
      <c r="G7170"/>
      <c r="H7170"/>
      <c r="R7170"/>
      <c r="S7170"/>
      <c r="T7170"/>
      <c r="U7170"/>
      <c r="V7170"/>
      <c r="W7170"/>
      <c r="X7170"/>
      <c r="Y7170"/>
    </row>
    <row r="7171" spans="2:25">
      <c r="B7171"/>
      <c r="C7171"/>
      <c r="D7171"/>
      <c r="E7171"/>
      <c r="F7171"/>
      <c r="G7171"/>
      <c r="H7171"/>
      <c r="R7171"/>
      <c r="S7171"/>
      <c r="T7171"/>
      <c r="U7171"/>
      <c r="V7171"/>
      <c r="W7171"/>
      <c r="X7171"/>
      <c r="Y7171"/>
    </row>
    <row r="7172" spans="2:25">
      <c r="B7172"/>
      <c r="C7172"/>
      <c r="D7172"/>
      <c r="E7172"/>
      <c r="F7172"/>
      <c r="G7172"/>
      <c r="H7172"/>
      <c r="R7172"/>
      <c r="S7172"/>
      <c r="T7172"/>
      <c r="U7172"/>
      <c r="V7172"/>
      <c r="W7172"/>
      <c r="X7172"/>
      <c r="Y7172"/>
    </row>
    <row r="7173" spans="2:25">
      <c r="B7173"/>
      <c r="C7173"/>
      <c r="D7173"/>
      <c r="E7173"/>
      <c r="F7173"/>
      <c r="G7173"/>
      <c r="H7173"/>
      <c r="R7173"/>
      <c r="S7173"/>
      <c r="T7173"/>
      <c r="U7173"/>
      <c r="V7173"/>
      <c r="W7173"/>
      <c r="X7173"/>
      <c r="Y7173"/>
    </row>
    <row r="7174" spans="2:25">
      <c r="B7174"/>
      <c r="C7174"/>
      <c r="D7174"/>
      <c r="E7174"/>
      <c r="F7174"/>
      <c r="G7174"/>
      <c r="H7174"/>
      <c r="R7174"/>
      <c r="S7174"/>
      <c r="T7174"/>
      <c r="U7174"/>
      <c r="V7174"/>
      <c r="W7174"/>
      <c r="X7174"/>
      <c r="Y7174"/>
    </row>
    <row r="7175" spans="2:25">
      <c r="B7175"/>
      <c r="C7175"/>
      <c r="D7175"/>
      <c r="E7175"/>
      <c r="F7175"/>
      <c r="G7175"/>
      <c r="H7175"/>
      <c r="R7175"/>
      <c r="S7175"/>
      <c r="T7175"/>
      <c r="U7175"/>
      <c r="V7175"/>
      <c r="W7175"/>
      <c r="X7175"/>
      <c r="Y7175"/>
    </row>
    <row r="7176" spans="2:25">
      <c r="B7176"/>
      <c r="C7176"/>
      <c r="D7176"/>
      <c r="E7176"/>
      <c r="F7176"/>
      <c r="G7176"/>
      <c r="H7176"/>
      <c r="R7176"/>
      <c r="S7176"/>
      <c r="T7176"/>
      <c r="U7176"/>
      <c r="V7176"/>
      <c r="W7176"/>
      <c r="X7176"/>
      <c r="Y7176"/>
    </row>
    <row r="7177" spans="2:25">
      <c r="B7177"/>
      <c r="C7177"/>
      <c r="D7177"/>
      <c r="E7177"/>
      <c r="F7177"/>
      <c r="G7177"/>
      <c r="H7177"/>
      <c r="R7177"/>
      <c r="S7177"/>
      <c r="T7177"/>
      <c r="U7177"/>
      <c r="V7177"/>
      <c r="W7177"/>
      <c r="X7177"/>
      <c r="Y7177"/>
    </row>
    <row r="7178" spans="2:25">
      <c r="B7178"/>
      <c r="C7178"/>
      <c r="D7178"/>
      <c r="E7178"/>
      <c r="F7178"/>
      <c r="G7178"/>
      <c r="H7178"/>
      <c r="R7178"/>
      <c r="S7178"/>
      <c r="T7178"/>
      <c r="U7178"/>
      <c r="V7178"/>
      <c r="W7178"/>
      <c r="X7178"/>
      <c r="Y7178"/>
    </row>
    <row r="7179" spans="2:25">
      <c r="B7179"/>
      <c r="C7179"/>
      <c r="D7179"/>
      <c r="E7179"/>
      <c r="F7179"/>
      <c r="G7179"/>
      <c r="H7179"/>
      <c r="R7179"/>
      <c r="S7179"/>
      <c r="T7179"/>
      <c r="U7179"/>
      <c r="V7179"/>
      <c r="W7179"/>
      <c r="X7179"/>
      <c r="Y7179"/>
    </row>
    <row r="7180" spans="2:25">
      <c r="B7180"/>
      <c r="C7180"/>
      <c r="D7180"/>
      <c r="E7180"/>
      <c r="F7180"/>
      <c r="G7180"/>
      <c r="H7180"/>
      <c r="R7180"/>
      <c r="S7180"/>
      <c r="T7180"/>
      <c r="U7180"/>
      <c r="V7180"/>
      <c r="W7180"/>
      <c r="X7180"/>
      <c r="Y7180"/>
    </row>
    <row r="7181" spans="2:25">
      <c r="B7181"/>
      <c r="C7181"/>
      <c r="D7181"/>
      <c r="E7181"/>
      <c r="F7181"/>
      <c r="G7181"/>
      <c r="H7181"/>
      <c r="R7181"/>
      <c r="S7181"/>
      <c r="T7181"/>
      <c r="U7181"/>
      <c r="V7181"/>
      <c r="W7181"/>
      <c r="X7181"/>
      <c r="Y7181"/>
    </row>
    <row r="7182" spans="2:25">
      <c r="B7182"/>
      <c r="C7182"/>
      <c r="D7182"/>
      <c r="E7182"/>
      <c r="F7182"/>
      <c r="G7182"/>
      <c r="H7182"/>
      <c r="R7182"/>
      <c r="S7182"/>
      <c r="T7182"/>
      <c r="U7182"/>
      <c r="V7182"/>
      <c r="W7182"/>
      <c r="X7182"/>
      <c r="Y7182"/>
    </row>
    <row r="7183" spans="2:25">
      <c r="B7183"/>
      <c r="C7183"/>
      <c r="D7183"/>
      <c r="E7183"/>
      <c r="F7183"/>
      <c r="G7183"/>
      <c r="H7183"/>
      <c r="R7183"/>
      <c r="S7183"/>
      <c r="T7183"/>
      <c r="U7183"/>
      <c r="V7183"/>
      <c r="W7183"/>
      <c r="X7183"/>
      <c r="Y7183"/>
    </row>
    <row r="7184" spans="2:25">
      <c r="B7184"/>
      <c r="C7184"/>
      <c r="D7184"/>
      <c r="E7184"/>
      <c r="F7184"/>
      <c r="G7184"/>
      <c r="H7184"/>
      <c r="R7184"/>
      <c r="S7184"/>
      <c r="T7184"/>
      <c r="U7184"/>
      <c r="V7184"/>
      <c r="W7184"/>
      <c r="X7184"/>
      <c r="Y7184"/>
    </row>
    <row r="7185" spans="2:25">
      <c r="B7185"/>
      <c r="C7185"/>
      <c r="D7185"/>
      <c r="E7185"/>
      <c r="F7185"/>
      <c r="G7185"/>
      <c r="H7185"/>
      <c r="R7185"/>
      <c r="S7185"/>
      <c r="T7185"/>
      <c r="U7185"/>
      <c r="V7185"/>
      <c r="W7185"/>
      <c r="X7185"/>
      <c r="Y7185"/>
    </row>
    <row r="7186" spans="2:25">
      <c r="B7186"/>
      <c r="C7186"/>
      <c r="D7186"/>
      <c r="E7186"/>
      <c r="F7186"/>
      <c r="G7186"/>
      <c r="H7186"/>
      <c r="R7186"/>
      <c r="S7186"/>
      <c r="T7186"/>
      <c r="U7186"/>
      <c r="V7186"/>
      <c r="W7186"/>
      <c r="X7186"/>
      <c r="Y7186"/>
    </row>
    <row r="7187" spans="2:25">
      <c r="B7187"/>
      <c r="C7187"/>
      <c r="D7187"/>
      <c r="E7187"/>
      <c r="F7187"/>
      <c r="G7187"/>
      <c r="H7187"/>
      <c r="R7187"/>
      <c r="S7187"/>
      <c r="T7187"/>
      <c r="U7187"/>
      <c r="V7187"/>
      <c r="W7187"/>
      <c r="X7187"/>
      <c r="Y7187"/>
    </row>
    <row r="7188" spans="2:25">
      <c r="B7188"/>
      <c r="C7188"/>
      <c r="D7188"/>
      <c r="E7188"/>
      <c r="F7188"/>
      <c r="G7188"/>
      <c r="H7188"/>
      <c r="R7188"/>
      <c r="S7188"/>
      <c r="T7188"/>
      <c r="U7188"/>
      <c r="V7188"/>
      <c r="W7188"/>
      <c r="X7188"/>
      <c r="Y7188"/>
    </row>
    <row r="7189" spans="2:25">
      <c r="B7189"/>
      <c r="C7189"/>
      <c r="D7189"/>
      <c r="E7189"/>
      <c r="F7189"/>
      <c r="G7189"/>
      <c r="H7189"/>
      <c r="R7189"/>
      <c r="S7189"/>
      <c r="T7189"/>
      <c r="U7189"/>
      <c r="V7189"/>
      <c r="W7189"/>
      <c r="X7189"/>
      <c r="Y7189"/>
    </row>
    <row r="7190" spans="2:25">
      <c r="B7190"/>
      <c r="C7190"/>
      <c r="D7190"/>
      <c r="E7190"/>
      <c r="F7190"/>
      <c r="G7190"/>
      <c r="H7190"/>
      <c r="R7190"/>
      <c r="S7190"/>
      <c r="T7190"/>
      <c r="U7190"/>
      <c r="V7190"/>
      <c r="W7190"/>
      <c r="X7190"/>
      <c r="Y7190"/>
    </row>
    <row r="7191" spans="2:25">
      <c r="B7191"/>
      <c r="C7191"/>
      <c r="D7191"/>
      <c r="E7191"/>
      <c r="F7191"/>
      <c r="G7191"/>
      <c r="H7191"/>
      <c r="R7191"/>
      <c r="S7191"/>
      <c r="T7191"/>
      <c r="U7191"/>
      <c r="V7191"/>
      <c r="W7191"/>
      <c r="X7191"/>
      <c r="Y7191"/>
    </row>
    <row r="7192" spans="2:25">
      <c r="B7192"/>
      <c r="C7192"/>
      <c r="D7192"/>
      <c r="E7192"/>
      <c r="F7192"/>
      <c r="G7192"/>
      <c r="H7192"/>
      <c r="R7192"/>
      <c r="S7192"/>
      <c r="T7192"/>
      <c r="U7192"/>
      <c r="V7192"/>
      <c r="W7192"/>
      <c r="X7192"/>
      <c r="Y7192"/>
    </row>
    <row r="7193" spans="2:25">
      <c r="B7193"/>
      <c r="C7193"/>
      <c r="D7193"/>
      <c r="E7193"/>
      <c r="F7193"/>
      <c r="G7193"/>
      <c r="H7193"/>
      <c r="R7193"/>
      <c r="S7193"/>
      <c r="T7193"/>
      <c r="U7193"/>
      <c r="V7193"/>
      <c r="W7193"/>
      <c r="X7193"/>
      <c r="Y7193"/>
    </row>
    <row r="7194" spans="2:25">
      <c r="B7194"/>
      <c r="C7194"/>
      <c r="D7194"/>
      <c r="E7194"/>
      <c r="F7194"/>
      <c r="G7194"/>
      <c r="H7194"/>
      <c r="R7194"/>
      <c r="S7194"/>
      <c r="T7194"/>
      <c r="U7194"/>
      <c r="V7194"/>
      <c r="W7194"/>
      <c r="X7194"/>
      <c r="Y7194"/>
    </row>
    <row r="7195" spans="2:25">
      <c r="B7195"/>
      <c r="C7195"/>
      <c r="D7195"/>
      <c r="E7195"/>
      <c r="F7195"/>
      <c r="G7195"/>
      <c r="H7195"/>
      <c r="R7195"/>
      <c r="S7195"/>
      <c r="T7195"/>
      <c r="U7195"/>
      <c r="V7195"/>
      <c r="W7195"/>
      <c r="X7195"/>
      <c r="Y7195"/>
    </row>
    <row r="7196" spans="2:25">
      <c r="B7196"/>
      <c r="C7196"/>
      <c r="D7196"/>
      <c r="E7196"/>
      <c r="F7196"/>
      <c r="G7196"/>
      <c r="H7196"/>
      <c r="R7196"/>
      <c r="S7196"/>
      <c r="T7196"/>
      <c r="U7196"/>
      <c r="V7196"/>
      <c r="W7196"/>
      <c r="X7196"/>
      <c r="Y7196"/>
    </row>
    <row r="7197" spans="2:25">
      <c r="B7197"/>
      <c r="C7197"/>
      <c r="D7197"/>
      <c r="E7197"/>
      <c r="F7197"/>
      <c r="G7197"/>
      <c r="H7197"/>
      <c r="R7197"/>
      <c r="S7197"/>
      <c r="T7197"/>
      <c r="U7197"/>
      <c r="V7197"/>
      <c r="W7197"/>
      <c r="X7197"/>
      <c r="Y7197"/>
    </row>
    <row r="7198" spans="2:25">
      <c r="B7198"/>
      <c r="C7198"/>
      <c r="D7198"/>
      <c r="E7198"/>
      <c r="F7198"/>
      <c r="G7198"/>
      <c r="H7198"/>
      <c r="R7198"/>
      <c r="S7198"/>
      <c r="T7198"/>
      <c r="U7198"/>
      <c r="V7198"/>
      <c r="W7198"/>
      <c r="X7198"/>
      <c r="Y7198"/>
    </row>
    <row r="7199" spans="2:25">
      <c r="B7199"/>
      <c r="C7199"/>
      <c r="D7199"/>
      <c r="E7199"/>
      <c r="F7199"/>
      <c r="G7199"/>
      <c r="H7199"/>
      <c r="R7199"/>
      <c r="S7199"/>
      <c r="T7199"/>
      <c r="U7199"/>
      <c r="V7199"/>
      <c r="W7199"/>
      <c r="X7199"/>
      <c r="Y7199"/>
    </row>
    <row r="7200" spans="2:25">
      <c r="B7200"/>
      <c r="C7200"/>
      <c r="D7200"/>
      <c r="E7200"/>
      <c r="F7200"/>
      <c r="G7200"/>
      <c r="H7200"/>
      <c r="R7200"/>
      <c r="S7200"/>
      <c r="T7200"/>
      <c r="U7200"/>
      <c r="V7200"/>
      <c r="W7200"/>
      <c r="X7200"/>
      <c r="Y7200"/>
    </row>
    <row r="7201" spans="2:25">
      <c r="B7201"/>
      <c r="C7201"/>
      <c r="D7201"/>
      <c r="E7201"/>
      <c r="F7201"/>
      <c r="G7201"/>
      <c r="H7201"/>
      <c r="R7201"/>
      <c r="S7201"/>
      <c r="T7201"/>
      <c r="U7201"/>
      <c r="V7201"/>
      <c r="W7201"/>
      <c r="X7201"/>
      <c r="Y7201"/>
    </row>
    <row r="7202" spans="2:25">
      <c r="B7202"/>
      <c r="C7202"/>
      <c r="D7202"/>
      <c r="E7202"/>
      <c r="F7202"/>
      <c r="G7202"/>
      <c r="H7202"/>
      <c r="R7202"/>
      <c r="S7202"/>
      <c r="T7202"/>
      <c r="U7202"/>
      <c r="V7202"/>
      <c r="W7202"/>
      <c r="X7202"/>
      <c r="Y7202"/>
    </row>
    <row r="7203" spans="2:25">
      <c r="B7203"/>
      <c r="C7203"/>
      <c r="D7203"/>
      <c r="E7203"/>
      <c r="F7203"/>
      <c r="G7203"/>
      <c r="H7203"/>
      <c r="R7203"/>
      <c r="S7203"/>
      <c r="T7203"/>
      <c r="U7203"/>
      <c r="V7203"/>
      <c r="W7203"/>
      <c r="X7203"/>
      <c r="Y7203"/>
    </row>
    <row r="7204" spans="2:25">
      <c r="B7204"/>
      <c r="C7204"/>
      <c r="D7204"/>
      <c r="E7204"/>
      <c r="F7204"/>
      <c r="G7204"/>
      <c r="H7204"/>
      <c r="R7204"/>
      <c r="S7204"/>
      <c r="T7204"/>
      <c r="U7204"/>
      <c r="V7204"/>
      <c r="W7204"/>
      <c r="X7204"/>
      <c r="Y7204"/>
    </row>
    <row r="7205" spans="2:25">
      <c r="B7205"/>
      <c r="C7205"/>
      <c r="D7205"/>
      <c r="E7205"/>
      <c r="F7205"/>
      <c r="G7205"/>
      <c r="H7205"/>
      <c r="R7205"/>
      <c r="S7205"/>
      <c r="T7205"/>
      <c r="U7205"/>
      <c r="V7205"/>
      <c r="W7205"/>
      <c r="X7205"/>
      <c r="Y7205"/>
    </row>
    <row r="7206" spans="2:25">
      <c r="B7206"/>
      <c r="C7206"/>
      <c r="D7206"/>
      <c r="E7206"/>
      <c r="F7206"/>
      <c r="G7206"/>
      <c r="H7206"/>
      <c r="R7206"/>
      <c r="S7206"/>
      <c r="T7206"/>
      <c r="U7206"/>
      <c r="V7206"/>
      <c r="W7206"/>
      <c r="X7206"/>
      <c r="Y7206"/>
    </row>
    <row r="7207" spans="2:25">
      <c r="B7207"/>
      <c r="C7207"/>
      <c r="D7207"/>
      <c r="E7207"/>
      <c r="F7207"/>
      <c r="G7207"/>
      <c r="H7207"/>
      <c r="R7207"/>
      <c r="S7207"/>
      <c r="T7207"/>
      <c r="U7207"/>
      <c r="V7207"/>
      <c r="W7207"/>
      <c r="X7207"/>
      <c r="Y7207"/>
    </row>
    <row r="7208" spans="2:25">
      <c r="B7208"/>
      <c r="C7208"/>
      <c r="D7208"/>
      <c r="E7208"/>
      <c r="F7208"/>
      <c r="G7208"/>
      <c r="H7208"/>
      <c r="R7208"/>
      <c r="S7208"/>
      <c r="T7208"/>
      <c r="U7208"/>
      <c r="V7208"/>
      <c r="W7208"/>
      <c r="X7208"/>
      <c r="Y7208"/>
    </row>
    <row r="7209" spans="2:25">
      <c r="B7209"/>
      <c r="C7209"/>
      <c r="D7209"/>
      <c r="E7209"/>
      <c r="F7209"/>
      <c r="G7209"/>
      <c r="H7209"/>
      <c r="R7209"/>
      <c r="S7209"/>
      <c r="T7209"/>
      <c r="U7209"/>
      <c r="V7209"/>
      <c r="W7209"/>
      <c r="X7209"/>
      <c r="Y7209"/>
    </row>
    <row r="7210" spans="2:25">
      <c r="B7210"/>
      <c r="C7210"/>
      <c r="D7210"/>
      <c r="E7210"/>
      <c r="F7210"/>
      <c r="G7210"/>
      <c r="H7210"/>
      <c r="R7210"/>
      <c r="S7210"/>
      <c r="T7210"/>
      <c r="U7210"/>
      <c r="V7210"/>
      <c r="W7210"/>
      <c r="X7210"/>
      <c r="Y7210"/>
    </row>
    <row r="7211" spans="2:25">
      <c r="B7211"/>
      <c r="C7211"/>
      <c r="D7211"/>
      <c r="E7211"/>
      <c r="F7211"/>
      <c r="G7211"/>
      <c r="H7211"/>
      <c r="R7211"/>
      <c r="S7211"/>
      <c r="T7211"/>
      <c r="U7211"/>
      <c r="V7211"/>
      <c r="W7211"/>
      <c r="X7211"/>
      <c r="Y7211"/>
    </row>
    <row r="7212" spans="2:25">
      <c r="B7212"/>
      <c r="C7212"/>
      <c r="D7212"/>
      <c r="E7212"/>
      <c r="F7212"/>
      <c r="G7212"/>
      <c r="H7212"/>
      <c r="R7212"/>
      <c r="S7212"/>
      <c r="T7212"/>
      <c r="U7212"/>
      <c r="V7212"/>
      <c r="W7212"/>
      <c r="X7212"/>
      <c r="Y7212"/>
    </row>
    <row r="7213" spans="2:25">
      <c r="B7213"/>
      <c r="C7213"/>
      <c r="D7213"/>
      <c r="E7213"/>
      <c r="F7213"/>
      <c r="G7213"/>
      <c r="H7213"/>
      <c r="R7213"/>
      <c r="S7213"/>
      <c r="T7213"/>
      <c r="U7213"/>
      <c r="V7213"/>
      <c r="W7213"/>
      <c r="X7213"/>
      <c r="Y7213"/>
    </row>
    <row r="7214" spans="2:25">
      <c r="B7214"/>
      <c r="C7214"/>
      <c r="D7214"/>
      <c r="E7214"/>
      <c r="F7214"/>
      <c r="G7214"/>
      <c r="H7214"/>
      <c r="R7214"/>
      <c r="S7214"/>
      <c r="T7214"/>
      <c r="U7214"/>
      <c r="V7214"/>
      <c r="W7214"/>
      <c r="X7214"/>
      <c r="Y7214"/>
    </row>
    <row r="7215" spans="2:25">
      <c r="B7215"/>
      <c r="C7215"/>
      <c r="D7215"/>
      <c r="E7215"/>
      <c r="F7215"/>
      <c r="G7215"/>
      <c r="H7215"/>
      <c r="R7215"/>
      <c r="S7215"/>
      <c r="T7215"/>
      <c r="U7215"/>
      <c r="V7215"/>
      <c r="W7215"/>
      <c r="X7215"/>
      <c r="Y7215"/>
    </row>
    <row r="7216" spans="2:25">
      <c r="B7216"/>
      <c r="C7216"/>
      <c r="D7216"/>
      <c r="E7216"/>
      <c r="F7216"/>
      <c r="G7216"/>
      <c r="H7216"/>
      <c r="R7216"/>
      <c r="S7216"/>
      <c r="T7216"/>
      <c r="U7216"/>
      <c r="V7216"/>
      <c r="W7216"/>
      <c r="X7216"/>
      <c r="Y7216"/>
    </row>
    <row r="7217" spans="2:25">
      <c r="B7217"/>
      <c r="C7217"/>
      <c r="D7217"/>
      <c r="E7217"/>
      <c r="F7217"/>
      <c r="G7217"/>
      <c r="H7217"/>
      <c r="R7217"/>
      <c r="S7217"/>
      <c r="T7217"/>
      <c r="U7217"/>
      <c r="V7217"/>
      <c r="W7217"/>
      <c r="X7217"/>
      <c r="Y7217"/>
    </row>
    <row r="7218" spans="2:25">
      <c r="B7218"/>
      <c r="C7218"/>
      <c r="D7218"/>
      <c r="E7218"/>
      <c r="F7218"/>
      <c r="G7218"/>
      <c r="H7218"/>
      <c r="R7218"/>
      <c r="S7218"/>
      <c r="T7218"/>
      <c r="U7218"/>
      <c r="V7218"/>
      <c r="W7218"/>
      <c r="X7218"/>
      <c r="Y7218"/>
    </row>
    <row r="7219" spans="2:25">
      <c r="B7219"/>
      <c r="C7219"/>
      <c r="D7219"/>
      <c r="E7219"/>
      <c r="F7219"/>
      <c r="G7219"/>
      <c r="H7219"/>
      <c r="R7219"/>
      <c r="S7219"/>
      <c r="T7219"/>
      <c r="U7219"/>
      <c r="V7219"/>
      <c r="W7219"/>
      <c r="X7219"/>
      <c r="Y7219"/>
    </row>
    <row r="7220" spans="2:25">
      <c r="B7220"/>
      <c r="C7220"/>
      <c r="D7220"/>
      <c r="E7220"/>
      <c r="F7220"/>
      <c r="G7220"/>
      <c r="H7220"/>
      <c r="R7220"/>
      <c r="S7220"/>
      <c r="T7220"/>
      <c r="U7220"/>
      <c r="V7220"/>
      <c r="W7220"/>
      <c r="X7220"/>
      <c r="Y7220"/>
    </row>
    <row r="7221" spans="2:25">
      <c r="B7221"/>
      <c r="C7221"/>
      <c r="D7221"/>
      <c r="E7221"/>
      <c r="F7221"/>
      <c r="G7221"/>
      <c r="H7221"/>
      <c r="R7221"/>
      <c r="S7221"/>
      <c r="T7221"/>
      <c r="U7221"/>
      <c r="V7221"/>
      <c r="W7221"/>
      <c r="X7221"/>
      <c r="Y7221"/>
    </row>
    <row r="7222" spans="2:25">
      <c r="B7222"/>
      <c r="C7222"/>
      <c r="D7222"/>
      <c r="E7222"/>
      <c r="F7222"/>
      <c r="G7222"/>
      <c r="H7222"/>
      <c r="R7222"/>
      <c r="S7222"/>
      <c r="T7222"/>
      <c r="U7222"/>
      <c r="V7222"/>
      <c r="W7222"/>
      <c r="X7222"/>
      <c r="Y7222"/>
    </row>
    <row r="7223" spans="2:25">
      <c r="B7223"/>
      <c r="C7223"/>
      <c r="D7223"/>
      <c r="E7223"/>
      <c r="F7223"/>
      <c r="G7223"/>
      <c r="H7223"/>
      <c r="R7223"/>
      <c r="S7223"/>
      <c r="T7223"/>
      <c r="U7223"/>
      <c r="V7223"/>
      <c r="W7223"/>
      <c r="X7223"/>
      <c r="Y7223"/>
    </row>
    <row r="7224" spans="2:25">
      <c r="B7224"/>
      <c r="C7224"/>
      <c r="D7224"/>
      <c r="E7224"/>
      <c r="F7224"/>
      <c r="G7224"/>
      <c r="H7224"/>
      <c r="R7224"/>
      <c r="S7224"/>
      <c r="T7224"/>
      <c r="U7224"/>
      <c r="V7224"/>
      <c r="W7224"/>
      <c r="X7224"/>
      <c r="Y7224"/>
    </row>
    <row r="7225" spans="2:25">
      <c r="B7225"/>
      <c r="C7225"/>
      <c r="D7225"/>
      <c r="E7225"/>
      <c r="F7225"/>
      <c r="G7225"/>
      <c r="H7225"/>
      <c r="R7225"/>
      <c r="S7225"/>
      <c r="T7225"/>
      <c r="U7225"/>
      <c r="V7225"/>
      <c r="W7225"/>
      <c r="X7225"/>
      <c r="Y7225"/>
    </row>
    <row r="7226" spans="2:25">
      <c r="B7226"/>
      <c r="C7226"/>
      <c r="D7226"/>
      <c r="E7226"/>
      <c r="F7226"/>
      <c r="G7226"/>
      <c r="H7226"/>
      <c r="R7226"/>
      <c r="S7226"/>
      <c r="T7226"/>
      <c r="U7226"/>
      <c r="V7226"/>
      <c r="W7226"/>
      <c r="X7226"/>
      <c r="Y7226"/>
    </row>
    <row r="7227" spans="2:25">
      <c r="B7227"/>
      <c r="C7227"/>
      <c r="D7227"/>
      <c r="E7227"/>
      <c r="F7227"/>
      <c r="G7227"/>
      <c r="H7227"/>
      <c r="R7227"/>
      <c r="S7227"/>
      <c r="T7227"/>
      <c r="U7227"/>
      <c r="V7227"/>
      <c r="W7227"/>
      <c r="X7227"/>
      <c r="Y7227"/>
    </row>
    <row r="7228" spans="2:25">
      <c r="B7228"/>
      <c r="C7228"/>
      <c r="D7228"/>
      <c r="E7228"/>
      <c r="F7228"/>
      <c r="G7228"/>
      <c r="H7228"/>
      <c r="R7228"/>
      <c r="S7228"/>
      <c r="T7228"/>
      <c r="U7228"/>
      <c r="V7228"/>
      <c r="W7228"/>
      <c r="X7228"/>
      <c r="Y7228"/>
    </row>
    <row r="7229" spans="2:25">
      <c r="B7229"/>
      <c r="C7229"/>
      <c r="D7229"/>
      <c r="E7229"/>
      <c r="F7229"/>
      <c r="G7229"/>
      <c r="H7229"/>
      <c r="R7229"/>
      <c r="S7229"/>
      <c r="T7229"/>
      <c r="U7229"/>
      <c r="V7229"/>
      <c r="W7229"/>
      <c r="X7229"/>
      <c r="Y7229"/>
    </row>
    <row r="7230" spans="2:25">
      <c r="B7230"/>
      <c r="C7230"/>
      <c r="D7230"/>
      <c r="E7230"/>
      <c r="F7230"/>
      <c r="G7230"/>
      <c r="H7230"/>
      <c r="R7230"/>
      <c r="S7230"/>
      <c r="T7230"/>
      <c r="U7230"/>
      <c r="V7230"/>
      <c r="W7230"/>
      <c r="X7230"/>
      <c r="Y7230"/>
    </row>
    <row r="7231" spans="2:25">
      <c r="B7231"/>
      <c r="C7231"/>
      <c r="D7231"/>
      <c r="E7231"/>
      <c r="F7231"/>
      <c r="G7231"/>
      <c r="H7231"/>
      <c r="R7231"/>
      <c r="S7231"/>
      <c r="T7231"/>
      <c r="U7231"/>
      <c r="V7231"/>
      <c r="W7231"/>
      <c r="X7231"/>
      <c r="Y7231"/>
    </row>
    <row r="7232" spans="2:25">
      <c r="B7232"/>
      <c r="C7232"/>
      <c r="D7232"/>
      <c r="E7232"/>
      <c r="F7232"/>
      <c r="G7232"/>
      <c r="H7232"/>
      <c r="R7232"/>
      <c r="S7232"/>
      <c r="T7232"/>
      <c r="U7232"/>
      <c r="V7232"/>
      <c r="W7232"/>
      <c r="X7232"/>
      <c r="Y7232"/>
    </row>
    <row r="7233" spans="2:25">
      <c r="B7233"/>
      <c r="C7233"/>
      <c r="D7233"/>
      <c r="E7233"/>
      <c r="F7233"/>
      <c r="G7233"/>
      <c r="H7233"/>
      <c r="R7233"/>
      <c r="S7233"/>
      <c r="T7233"/>
      <c r="U7233"/>
      <c r="V7233"/>
      <c r="W7233"/>
      <c r="X7233"/>
      <c r="Y7233"/>
    </row>
    <row r="7234" spans="2:25">
      <c r="B7234"/>
      <c r="C7234"/>
      <c r="D7234"/>
      <c r="E7234"/>
      <c r="F7234"/>
      <c r="G7234"/>
      <c r="H7234"/>
      <c r="R7234"/>
      <c r="S7234"/>
      <c r="T7234"/>
      <c r="U7234"/>
      <c r="V7234"/>
      <c r="W7234"/>
      <c r="X7234"/>
      <c r="Y7234"/>
    </row>
    <row r="7235" spans="2:25">
      <c r="B7235"/>
      <c r="C7235"/>
      <c r="D7235"/>
      <c r="E7235"/>
      <c r="F7235"/>
      <c r="G7235"/>
      <c r="H7235"/>
      <c r="R7235"/>
      <c r="S7235"/>
      <c r="T7235"/>
      <c r="U7235"/>
      <c r="V7235"/>
      <c r="W7235"/>
      <c r="X7235"/>
      <c r="Y7235"/>
    </row>
    <row r="7236" spans="2:25">
      <c r="B7236"/>
      <c r="C7236"/>
      <c r="D7236"/>
      <c r="E7236"/>
      <c r="F7236"/>
      <c r="G7236"/>
      <c r="H7236"/>
      <c r="R7236"/>
      <c r="S7236"/>
      <c r="T7236"/>
      <c r="U7236"/>
      <c r="V7236"/>
      <c r="W7236"/>
      <c r="X7236"/>
      <c r="Y7236"/>
    </row>
    <row r="7237" spans="2:25">
      <c r="B7237"/>
      <c r="C7237"/>
      <c r="D7237"/>
      <c r="E7237"/>
      <c r="F7237"/>
      <c r="G7237"/>
      <c r="H7237"/>
      <c r="R7237"/>
      <c r="S7237"/>
      <c r="T7237"/>
      <c r="U7237"/>
      <c r="V7237"/>
      <c r="W7237"/>
      <c r="X7237"/>
      <c r="Y7237"/>
    </row>
    <row r="7238" spans="2:25">
      <c r="B7238"/>
      <c r="C7238"/>
      <c r="D7238"/>
      <c r="E7238"/>
      <c r="F7238"/>
      <c r="G7238"/>
      <c r="H7238"/>
      <c r="R7238"/>
      <c r="S7238"/>
      <c r="T7238"/>
      <c r="U7238"/>
      <c r="V7238"/>
      <c r="W7238"/>
      <c r="X7238"/>
      <c r="Y7238"/>
    </row>
    <row r="7239" spans="2:25">
      <c r="B7239"/>
      <c r="C7239"/>
      <c r="D7239"/>
      <c r="E7239"/>
      <c r="F7239"/>
      <c r="G7239"/>
      <c r="H7239"/>
      <c r="R7239"/>
      <c r="S7239"/>
      <c r="T7239"/>
      <c r="U7239"/>
      <c r="V7239"/>
      <c r="W7239"/>
      <c r="X7239"/>
      <c r="Y7239"/>
    </row>
    <row r="7240" spans="2:25">
      <c r="B7240"/>
      <c r="C7240"/>
      <c r="D7240"/>
      <c r="E7240"/>
      <c r="F7240"/>
      <c r="G7240"/>
      <c r="H7240"/>
      <c r="R7240"/>
      <c r="S7240"/>
      <c r="T7240"/>
      <c r="U7240"/>
      <c r="V7240"/>
      <c r="W7240"/>
      <c r="X7240"/>
      <c r="Y7240"/>
    </row>
    <row r="7241" spans="2:25">
      <c r="B7241"/>
      <c r="C7241"/>
      <c r="D7241"/>
      <c r="E7241"/>
      <c r="F7241"/>
      <c r="G7241"/>
      <c r="H7241"/>
      <c r="R7241"/>
      <c r="S7241"/>
      <c r="T7241"/>
      <c r="U7241"/>
      <c r="V7241"/>
      <c r="W7241"/>
      <c r="X7241"/>
      <c r="Y7241"/>
    </row>
    <row r="7242" spans="2:25">
      <c r="B7242"/>
      <c r="C7242"/>
      <c r="D7242"/>
      <c r="E7242"/>
      <c r="F7242"/>
      <c r="G7242"/>
      <c r="H7242"/>
      <c r="R7242"/>
      <c r="S7242"/>
      <c r="T7242"/>
      <c r="U7242"/>
      <c r="V7242"/>
      <c r="W7242"/>
      <c r="X7242"/>
      <c r="Y7242"/>
    </row>
    <row r="7243" spans="2:25">
      <c r="B7243"/>
      <c r="C7243"/>
      <c r="D7243"/>
      <c r="E7243"/>
      <c r="F7243"/>
      <c r="G7243"/>
      <c r="H7243"/>
      <c r="R7243"/>
      <c r="S7243"/>
      <c r="T7243"/>
      <c r="U7243"/>
      <c r="V7243"/>
      <c r="W7243"/>
      <c r="X7243"/>
      <c r="Y7243"/>
    </row>
    <row r="7244" spans="2:25">
      <c r="B7244"/>
      <c r="C7244"/>
      <c r="D7244"/>
      <c r="E7244"/>
      <c r="F7244"/>
      <c r="G7244"/>
      <c r="H7244"/>
      <c r="R7244"/>
      <c r="S7244"/>
      <c r="T7244"/>
      <c r="U7244"/>
      <c r="V7244"/>
      <c r="W7244"/>
      <c r="X7244"/>
      <c r="Y7244"/>
    </row>
    <row r="7245" spans="2:25">
      <c r="B7245"/>
      <c r="C7245"/>
      <c r="D7245"/>
      <c r="E7245"/>
      <c r="F7245"/>
      <c r="G7245"/>
      <c r="H7245"/>
      <c r="R7245"/>
      <c r="S7245"/>
      <c r="T7245"/>
      <c r="U7245"/>
      <c r="V7245"/>
      <c r="W7245"/>
      <c r="X7245"/>
      <c r="Y7245"/>
    </row>
    <row r="7246" spans="2:25">
      <c r="B7246"/>
      <c r="C7246"/>
      <c r="D7246"/>
      <c r="E7246"/>
      <c r="F7246"/>
      <c r="G7246"/>
      <c r="H7246"/>
      <c r="R7246"/>
      <c r="S7246"/>
      <c r="T7246"/>
      <c r="U7246"/>
      <c r="V7246"/>
      <c r="W7246"/>
      <c r="X7246"/>
      <c r="Y7246"/>
    </row>
    <row r="7247" spans="2:25">
      <c r="B7247"/>
      <c r="C7247"/>
      <c r="D7247"/>
      <c r="E7247"/>
      <c r="F7247"/>
      <c r="G7247"/>
      <c r="H7247"/>
      <c r="R7247"/>
      <c r="S7247"/>
      <c r="T7247"/>
      <c r="U7247"/>
      <c r="V7247"/>
      <c r="W7247"/>
      <c r="X7247"/>
      <c r="Y7247"/>
    </row>
    <row r="7248" spans="2:25">
      <c r="B7248"/>
      <c r="C7248"/>
      <c r="D7248"/>
      <c r="E7248"/>
      <c r="F7248"/>
      <c r="G7248"/>
      <c r="H7248"/>
      <c r="R7248"/>
      <c r="S7248"/>
      <c r="T7248"/>
      <c r="U7248"/>
      <c r="V7248"/>
      <c r="W7248"/>
      <c r="X7248"/>
      <c r="Y7248"/>
    </row>
    <row r="7249" spans="2:25">
      <c r="B7249"/>
      <c r="C7249"/>
      <c r="D7249"/>
      <c r="E7249"/>
      <c r="F7249"/>
      <c r="G7249"/>
      <c r="H7249"/>
      <c r="R7249"/>
      <c r="S7249"/>
      <c r="T7249"/>
      <c r="U7249"/>
      <c r="V7249"/>
      <c r="W7249"/>
      <c r="X7249"/>
      <c r="Y7249"/>
    </row>
    <row r="7250" spans="2:25">
      <c r="B7250"/>
      <c r="C7250"/>
      <c r="D7250"/>
      <c r="E7250"/>
      <c r="F7250"/>
      <c r="G7250"/>
      <c r="H7250"/>
      <c r="R7250"/>
      <c r="S7250"/>
      <c r="T7250"/>
      <c r="U7250"/>
      <c r="V7250"/>
      <c r="W7250"/>
      <c r="X7250"/>
      <c r="Y7250"/>
    </row>
    <row r="7251" spans="2:25">
      <c r="B7251"/>
      <c r="C7251"/>
      <c r="D7251"/>
      <c r="E7251"/>
      <c r="F7251"/>
      <c r="G7251"/>
      <c r="H7251"/>
      <c r="R7251"/>
      <c r="S7251"/>
      <c r="T7251"/>
      <c r="U7251"/>
      <c r="V7251"/>
      <c r="W7251"/>
      <c r="X7251"/>
      <c r="Y7251"/>
    </row>
    <row r="7252" spans="2:25">
      <c r="B7252"/>
      <c r="C7252"/>
      <c r="D7252"/>
      <c r="E7252"/>
      <c r="F7252"/>
      <c r="G7252"/>
      <c r="H7252"/>
      <c r="R7252"/>
      <c r="S7252"/>
      <c r="T7252"/>
      <c r="U7252"/>
      <c r="V7252"/>
      <c r="W7252"/>
      <c r="X7252"/>
      <c r="Y7252"/>
    </row>
    <row r="7253" spans="2:25">
      <c r="B7253"/>
      <c r="C7253"/>
      <c r="D7253"/>
      <c r="E7253"/>
      <c r="F7253"/>
      <c r="G7253"/>
      <c r="H7253"/>
      <c r="R7253"/>
      <c r="S7253"/>
      <c r="T7253"/>
      <c r="U7253"/>
      <c r="V7253"/>
      <c r="W7253"/>
      <c r="X7253"/>
      <c r="Y7253"/>
    </row>
    <row r="7254" spans="2:25">
      <c r="B7254"/>
      <c r="C7254"/>
      <c r="D7254"/>
      <c r="E7254"/>
      <c r="F7254"/>
      <c r="G7254"/>
      <c r="H7254"/>
      <c r="R7254"/>
      <c r="S7254"/>
      <c r="T7254"/>
      <c r="U7254"/>
      <c r="V7254"/>
      <c r="W7254"/>
      <c r="X7254"/>
      <c r="Y7254"/>
    </row>
    <row r="7255" spans="2:25">
      <c r="B7255"/>
      <c r="C7255"/>
      <c r="D7255"/>
      <c r="E7255"/>
      <c r="F7255"/>
      <c r="G7255"/>
      <c r="H7255"/>
      <c r="R7255"/>
      <c r="S7255"/>
      <c r="T7255"/>
      <c r="U7255"/>
      <c r="V7255"/>
      <c r="W7255"/>
      <c r="X7255"/>
      <c r="Y7255"/>
    </row>
    <row r="7256" spans="2:25">
      <c r="B7256"/>
      <c r="C7256"/>
      <c r="D7256"/>
      <c r="E7256"/>
      <c r="F7256"/>
      <c r="G7256"/>
      <c r="H7256"/>
      <c r="R7256"/>
      <c r="S7256"/>
      <c r="T7256"/>
      <c r="U7256"/>
      <c r="V7256"/>
      <c r="W7256"/>
      <c r="X7256"/>
      <c r="Y7256"/>
    </row>
    <row r="7257" spans="2:25">
      <c r="B7257"/>
      <c r="C7257"/>
      <c r="D7257"/>
      <c r="E7257"/>
      <c r="F7257"/>
      <c r="G7257"/>
      <c r="H7257"/>
      <c r="R7257"/>
      <c r="S7257"/>
      <c r="T7257"/>
      <c r="U7257"/>
      <c r="V7257"/>
      <c r="W7257"/>
      <c r="X7257"/>
      <c r="Y7257"/>
    </row>
    <row r="7258" spans="2:25">
      <c r="B7258"/>
      <c r="C7258"/>
      <c r="D7258"/>
      <c r="E7258"/>
      <c r="F7258"/>
      <c r="G7258"/>
      <c r="H7258"/>
      <c r="R7258"/>
      <c r="S7258"/>
      <c r="T7258"/>
      <c r="U7258"/>
      <c r="V7258"/>
      <c r="W7258"/>
      <c r="X7258"/>
      <c r="Y7258"/>
    </row>
    <row r="7259" spans="2:25">
      <c r="B7259"/>
      <c r="C7259"/>
      <c r="D7259"/>
      <c r="E7259"/>
      <c r="F7259"/>
      <c r="G7259"/>
      <c r="H7259"/>
      <c r="R7259"/>
      <c r="S7259"/>
      <c r="T7259"/>
      <c r="U7259"/>
      <c r="V7259"/>
      <c r="W7259"/>
      <c r="X7259"/>
      <c r="Y7259"/>
    </row>
    <row r="7260" spans="2:25">
      <c r="B7260"/>
      <c r="C7260"/>
      <c r="D7260"/>
      <c r="E7260"/>
      <c r="F7260"/>
      <c r="G7260"/>
      <c r="H7260"/>
      <c r="R7260"/>
      <c r="S7260"/>
      <c r="T7260"/>
      <c r="U7260"/>
      <c r="V7260"/>
      <c r="W7260"/>
      <c r="X7260"/>
      <c r="Y7260"/>
    </row>
    <row r="7261" spans="2:25">
      <c r="B7261"/>
      <c r="C7261"/>
      <c r="D7261"/>
      <c r="E7261"/>
      <c r="F7261"/>
      <c r="G7261"/>
      <c r="H7261"/>
      <c r="R7261"/>
      <c r="S7261"/>
      <c r="T7261"/>
      <c r="U7261"/>
      <c r="V7261"/>
      <c r="W7261"/>
      <c r="X7261"/>
      <c r="Y7261"/>
    </row>
    <row r="7262" spans="2:25">
      <c r="B7262"/>
      <c r="C7262"/>
      <c r="D7262"/>
      <c r="E7262"/>
      <c r="F7262"/>
      <c r="G7262"/>
      <c r="H7262"/>
      <c r="R7262"/>
      <c r="S7262"/>
      <c r="T7262"/>
      <c r="U7262"/>
      <c r="V7262"/>
      <c r="W7262"/>
      <c r="X7262"/>
      <c r="Y7262"/>
    </row>
    <row r="7263" spans="2:25">
      <c r="B7263"/>
      <c r="C7263"/>
      <c r="D7263"/>
      <c r="E7263"/>
      <c r="F7263"/>
      <c r="G7263"/>
      <c r="H7263"/>
      <c r="R7263"/>
      <c r="S7263"/>
      <c r="T7263"/>
      <c r="U7263"/>
      <c r="V7263"/>
      <c r="W7263"/>
      <c r="X7263"/>
      <c r="Y7263"/>
    </row>
    <row r="7264" spans="2:25">
      <c r="B7264"/>
      <c r="C7264"/>
      <c r="D7264"/>
      <c r="E7264"/>
      <c r="F7264"/>
      <c r="G7264"/>
      <c r="H7264"/>
      <c r="R7264"/>
      <c r="S7264"/>
      <c r="T7264"/>
      <c r="U7264"/>
      <c r="V7264"/>
      <c r="W7264"/>
      <c r="X7264"/>
      <c r="Y7264"/>
    </row>
    <row r="7265" spans="2:25">
      <c r="B7265"/>
      <c r="C7265"/>
      <c r="D7265"/>
      <c r="E7265"/>
      <c r="F7265"/>
      <c r="G7265"/>
      <c r="H7265"/>
      <c r="R7265"/>
      <c r="S7265"/>
      <c r="T7265"/>
      <c r="U7265"/>
      <c r="V7265"/>
      <c r="W7265"/>
      <c r="X7265"/>
      <c r="Y7265"/>
    </row>
    <row r="7266" spans="2:25">
      <c r="B7266"/>
      <c r="C7266"/>
      <c r="D7266"/>
      <c r="E7266"/>
      <c r="F7266"/>
      <c r="G7266"/>
      <c r="H7266"/>
      <c r="R7266"/>
      <c r="S7266"/>
      <c r="T7266"/>
      <c r="U7266"/>
      <c r="V7266"/>
      <c r="W7266"/>
      <c r="X7266"/>
      <c r="Y7266"/>
    </row>
    <row r="7267" spans="2:25">
      <c r="B7267"/>
      <c r="C7267"/>
      <c r="D7267"/>
      <c r="E7267"/>
      <c r="F7267"/>
      <c r="G7267"/>
      <c r="H7267"/>
      <c r="R7267"/>
      <c r="S7267"/>
      <c r="T7267"/>
      <c r="U7267"/>
      <c r="V7267"/>
      <c r="W7267"/>
      <c r="X7267"/>
      <c r="Y7267"/>
    </row>
    <row r="7268" spans="2:25">
      <c r="B7268"/>
      <c r="C7268"/>
      <c r="D7268"/>
      <c r="E7268"/>
      <c r="F7268"/>
      <c r="G7268"/>
      <c r="H7268"/>
      <c r="R7268"/>
      <c r="S7268"/>
      <c r="T7268"/>
      <c r="U7268"/>
      <c r="V7268"/>
      <c r="W7268"/>
      <c r="X7268"/>
      <c r="Y7268"/>
    </row>
    <row r="7269" spans="2:25">
      <c r="B7269"/>
      <c r="C7269"/>
      <c r="D7269"/>
      <c r="E7269"/>
      <c r="F7269"/>
      <c r="G7269"/>
      <c r="H7269"/>
      <c r="R7269"/>
      <c r="S7269"/>
      <c r="T7269"/>
      <c r="U7269"/>
      <c r="V7269"/>
      <c r="W7269"/>
      <c r="X7269"/>
      <c r="Y7269"/>
    </row>
    <row r="7270" spans="2:25">
      <c r="B7270"/>
      <c r="C7270"/>
      <c r="D7270"/>
      <c r="E7270"/>
      <c r="F7270"/>
      <c r="G7270"/>
      <c r="H7270"/>
      <c r="R7270"/>
      <c r="S7270"/>
      <c r="T7270"/>
      <c r="U7270"/>
      <c r="V7270"/>
      <c r="W7270"/>
      <c r="X7270"/>
      <c r="Y7270"/>
    </row>
    <row r="7271" spans="2:25">
      <c r="B7271"/>
      <c r="C7271"/>
      <c r="D7271"/>
      <c r="E7271"/>
      <c r="F7271"/>
      <c r="G7271"/>
      <c r="H7271"/>
      <c r="R7271"/>
      <c r="S7271"/>
      <c r="T7271"/>
      <c r="U7271"/>
      <c r="V7271"/>
      <c r="W7271"/>
      <c r="X7271"/>
      <c r="Y7271"/>
    </row>
    <row r="7272" spans="2:25">
      <c r="B7272"/>
      <c r="C7272"/>
      <c r="D7272"/>
      <c r="E7272"/>
      <c r="F7272"/>
      <c r="G7272"/>
      <c r="H7272"/>
      <c r="R7272"/>
      <c r="S7272"/>
      <c r="T7272"/>
      <c r="U7272"/>
      <c r="V7272"/>
      <c r="W7272"/>
      <c r="X7272"/>
      <c r="Y7272"/>
    </row>
    <row r="7273" spans="2:25">
      <c r="B7273"/>
      <c r="C7273"/>
      <c r="D7273"/>
      <c r="E7273"/>
      <c r="F7273"/>
      <c r="G7273"/>
      <c r="H7273"/>
      <c r="R7273"/>
      <c r="S7273"/>
      <c r="T7273"/>
      <c r="U7273"/>
      <c r="V7273"/>
      <c r="W7273"/>
      <c r="X7273"/>
      <c r="Y7273"/>
    </row>
    <row r="7274" spans="2:25">
      <c r="B7274"/>
      <c r="C7274"/>
      <c r="D7274"/>
      <c r="E7274"/>
      <c r="F7274"/>
      <c r="G7274"/>
      <c r="H7274"/>
      <c r="R7274"/>
      <c r="S7274"/>
      <c r="T7274"/>
      <c r="U7274"/>
      <c r="V7274"/>
      <c r="W7274"/>
      <c r="X7274"/>
      <c r="Y7274"/>
    </row>
    <row r="7275" spans="2:25">
      <c r="B7275"/>
      <c r="C7275"/>
      <c r="D7275"/>
      <c r="E7275"/>
      <c r="F7275"/>
      <c r="G7275"/>
      <c r="H7275"/>
      <c r="R7275"/>
      <c r="S7275"/>
      <c r="T7275"/>
      <c r="U7275"/>
      <c r="V7275"/>
      <c r="W7275"/>
      <c r="X7275"/>
      <c r="Y7275"/>
    </row>
    <row r="7276" spans="2:25">
      <c r="B7276"/>
      <c r="C7276"/>
      <c r="D7276"/>
      <c r="E7276"/>
      <c r="F7276"/>
      <c r="G7276"/>
      <c r="H7276"/>
      <c r="R7276"/>
      <c r="S7276"/>
      <c r="T7276"/>
      <c r="U7276"/>
      <c r="V7276"/>
      <c r="W7276"/>
      <c r="X7276"/>
      <c r="Y7276"/>
    </row>
    <row r="7277" spans="2:25">
      <c r="B7277"/>
      <c r="C7277"/>
      <c r="D7277"/>
      <c r="E7277"/>
      <c r="F7277"/>
      <c r="G7277"/>
      <c r="H7277"/>
      <c r="R7277"/>
      <c r="S7277"/>
      <c r="T7277"/>
      <c r="U7277"/>
      <c r="V7277"/>
      <c r="W7277"/>
      <c r="X7277"/>
      <c r="Y7277"/>
    </row>
    <row r="7278" spans="2:25">
      <c r="B7278"/>
      <c r="C7278"/>
      <c r="D7278"/>
      <c r="E7278"/>
      <c r="F7278"/>
      <c r="G7278"/>
      <c r="H7278"/>
      <c r="R7278"/>
      <c r="S7278"/>
      <c r="T7278"/>
      <c r="U7278"/>
      <c r="V7278"/>
      <c r="W7278"/>
      <c r="X7278"/>
      <c r="Y7278"/>
    </row>
    <row r="7279" spans="2:25">
      <c r="B7279"/>
      <c r="C7279"/>
      <c r="D7279"/>
      <c r="E7279"/>
      <c r="F7279"/>
      <c r="G7279"/>
      <c r="H7279"/>
      <c r="R7279"/>
      <c r="S7279"/>
      <c r="T7279"/>
      <c r="U7279"/>
      <c r="V7279"/>
      <c r="W7279"/>
      <c r="X7279"/>
      <c r="Y7279"/>
    </row>
    <row r="7280" spans="2:25">
      <c r="B7280"/>
      <c r="C7280"/>
      <c r="D7280"/>
      <c r="E7280"/>
      <c r="F7280"/>
      <c r="G7280"/>
      <c r="H7280"/>
      <c r="R7280"/>
      <c r="S7280"/>
      <c r="T7280"/>
      <c r="U7280"/>
      <c r="V7280"/>
      <c r="W7280"/>
      <c r="X7280"/>
      <c r="Y7280"/>
    </row>
    <row r="7281" spans="2:25">
      <c r="B7281"/>
      <c r="C7281"/>
      <c r="D7281"/>
      <c r="E7281"/>
      <c r="F7281"/>
      <c r="G7281"/>
      <c r="H7281"/>
      <c r="R7281"/>
      <c r="S7281"/>
      <c r="T7281"/>
      <c r="U7281"/>
      <c r="V7281"/>
      <c r="W7281"/>
      <c r="X7281"/>
      <c r="Y7281"/>
    </row>
    <row r="7282" spans="2:25">
      <c r="B7282"/>
      <c r="C7282"/>
      <c r="D7282"/>
      <c r="E7282"/>
      <c r="F7282"/>
      <c r="G7282"/>
      <c r="H7282"/>
      <c r="R7282"/>
      <c r="S7282"/>
      <c r="T7282"/>
      <c r="U7282"/>
      <c r="V7282"/>
      <c r="W7282"/>
      <c r="X7282"/>
      <c r="Y7282"/>
    </row>
    <row r="7283" spans="2:25">
      <c r="B7283"/>
      <c r="C7283"/>
      <c r="D7283"/>
      <c r="E7283"/>
      <c r="F7283"/>
      <c r="G7283"/>
      <c r="H7283"/>
      <c r="R7283"/>
      <c r="S7283"/>
      <c r="T7283"/>
      <c r="U7283"/>
      <c r="V7283"/>
      <c r="W7283"/>
      <c r="X7283"/>
      <c r="Y7283"/>
    </row>
    <row r="7284" spans="2:25">
      <c r="B7284"/>
      <c r="C7284"/>
      <c r="D7284"/>
      <c r="E7284"/>
      <c r="F7284"/>
      <c r="G7284"/>
      <c r="H7284"/>
      <c r="R7284"/>
      <c r="S7284"/>
      <c r="T7284"/>
      <c r="U7284"/>
      <c r="V7284"/>
      <c r="W7284"/>
      <c r="X7284"/>
      <c r="Y7284"/>
    </row>
    <row r="7285" spans="2:25">
      <c r="B7285"/>
      <c r="C7285"/>
      <c r="D7285"/>
      <c r="E7285"/>
      <c r="F7285"/>
      <c r="G7285"/>
      <c r="H7285"/>
      <c r="R7285"/>
      <c r="S7285"/>
      <c r="T7285"/>
      <c r="U7285"/>
      <c r="V7285"/>
      <c r="W7285"/>
      <c r="X7285"/>
      <c r="Y7285"/>
    </row>
    <row r="7286" spans="2:25">
      <c r="B7286"/>
      <c r="C7286"/>
      <c r="D7286"/>
      <c r="E7286"/>
      <c r="F7286"/>
      <c r="G7286"/>
      <c r="H7286"/>
      <c r="R7286"/>
      <c r="S7286"/>
      <c r="T7286"/>
      <c r="U7286"/>
      <c r="V7286"/>
      <c r="W7286"/>
      <c r="X7286"/>
      <c r="Y7286"/>
    </row>
    <row r="7287" spans="2:25">
      <c r="B7287"/>
      <c r="C7287"/>
      <c r="D7287"/>
      <c r="E7287"/>
      <c r="F7287"/>
      <c r="G7287"/>
      <c r="H7287"/>
      <c r="R7287"/>
      <c r="S7287"/>
      <c r="T7287"/>
      <c r="U7287"/>
      <c r="V7287"/>
      <c r="W7287"/>
      <c r="X7287"/>
      <c r="Y7287"/>
    </row>
    <row r="7288" spans="2:25">
      <c r="B7288"/>
      <c r="C7288"/>
      <c r="D7288"/>
      <c r="E7288"/>
      <c r="F7288"/>
      <c r="G7288"/>
      <c r="H7288"/>
      <c r="R7288"/>
      <c r="S7288"/>
      <c r="T7288"/>
      <c r="U7288"/>
      <c r="V7288"/>
      <c r="W7288"/>
      <c r="X7288"/>
      <c r="Y7288"/>
    </row>
    <row r="7289" spans="2:25">
      <c r="B7289"/>
      <c r="C7289"/>
      <c r="D7289"/>
      <c r="E7289"/>
      <c r="F7289"/>
      <c r="G7289"/>
      <c r="H7289"/>
      <c r="R7289"/>
      <c r="S7289"/>
      <c r="T7289"/>
      <c r="U7289"/>
      <c r="V7289"/>
      <c r="W7289"/>
      <c r="X7289"/>
      <c r="Y7289"/>
    </row>
    <row r="7290" spans="2:25">
      <c r="B7290"/>
      <c r="C7290"/>
      <c r="D7290"/>
      <c r="E7290"/>
      <c r="F7290"/>
      <c r="G7290"/>
      <c r="H7290"/>
      <c r="R7290"/>
      <c r="S7290"/>
      <c r="T7290"/>
      <c r="U7290"/>
      <c r="V7290"/>
      <c r="W7290"/>
      <c r="X7290"/>
      <c r="Y7290"/>
    </row>
    <row r="7291" spans="2:25">
      <c r="B7291"/>
      <c r="C7291"/>
      <c r="D7291"/>
      <c r="E7291"/>
      <c r="F7291"/>
      <c r="G7291"/>
      <c r="H7291"/>
      <c r="R7291"/>
      <c r="S7291"/>
      <c r="T7291"/>
      <c r="U7291"/>
      <c r="V7291"/>
      <c r="W7291"/>
      <c r="X7291"/>
      <c r="Y7291"/>
    </row>
    <row r="7292" spans="2:25">
      <c r="B7292"/>
      <c r="C7292"/>
      <c r="D7292"/>
      <c r="E7292"/>
      <c r="F7292"/>
      <c r="G7292"/>
      <c r="H7292"/>
      <c r="R7292"/>
      <c r="S7292"/>
      <c r="T7292"/>
      <c r="U7292"/>
      <c r="V7292"/>
      <c r="W7292"/>
      <c r="X7292"/>
      <c r="Y7292"/>
    </row>
    <row r="7293" spans="2:25">
      <c r="B7293"/>
      <c r="C7293"/>
      <c r="D7293"/>
      <c r="E7293"/>
      <c r="F7293"/>
      <c r="G7293"/>
      <c r="H7293"/>
      <c r="R7293"/>
      <c r="S7293"/>
      <c r="T7293"/>
      <c r="U7293"/>
      <c r="V7293"/>
      <c r="W7293"/>
      <c r="X7293"/>
      <c r="Y7293"/>
    </row>
    <row r="7294" spans="2:25">
      <c r="B7294"/>
      <c r="C7294"/>
      <c r="D7294"/>
      <c r="E7294"/>
      <c r="F7294"/>
      <c r="G7294"/>
      <c r="H7294"/>
      <c r="R7294"/>
      <c r="S7294"/>
      <c r="T7294"/>
      <c r="U7294"/>
      <c r="V7294"/>
      <c r="W7294"/>
      <c r="X7294"/>
      <c r="Y7294"/>
    </row>
    <row r="7295" spans="2:25">
      <c r="B7295"/>
      <c r="C7295"/>
      <c r="D7295"/>
      <c r="E7295"/>
      <c r="F7295"/>
      <c r="G7295"/>
      <c r="H7295"/>
      <c r="R7295"/>
      <c r="S7295"/>
      <c r="T7295"/>
      <c r="U7295"/>
      <c r="V7295"/>
      <c r="W7295"/>
      <c r="X7295"/>
      <c r="Y7295"/>
    </row>
    <row r="7296" spans="2:25">
      <c r="B7296"/>
      <c r="C7296"/>
      <c r="D7296"/>
      <c r="E7296"/>
      <c r="F7296"/>
      <c r="G7296"/>
      <c r="H7296"/>
      <c r="R7296"/>
      <c r="S7296"/>
      <c r="T7296"/>
      <c r="U7296"/>
      <c r="V7296"/>
      <c r="W7296"/>
      <c r="X7296"/>
      <c r="Y7296"/>
    </row>
    <row r="7297" spans="2:25">
      <c r="B7297"/>
      <c r="C7297"/>
      <c r="D7297"/>
      <c r="E7297"/>
      <c r="F7297"/>
      <c r="G7297"/>
      <c r="H7297"/>
      <c r="R7297"/>
      <c r="S7297"/>
      <c r="T7297"/>
      <c r="U7297"/>
      <c r="V7297"/>
      <c r="W7297"/>
      <c r="X7297"/>
      <c r="Y7297"/>
    </row>
    <row r="7298" spans="2:25">
      <c r="B7298"/>
      <c r="C7298"/>
      <c r="D7298"/>
      <c r="E7298"/>
      <c r="F7298"/>
      <c r="G7298"/>
      <c r="H7298"/>
      <c r="R7298"/>
      <c r="S7298"/>
      <c r="T7298"/>
      <c r="U7298"/>
      <c r="V7298"/>
      <c r="W7298"/>
      <c r="X7298"/>
      <c r="Y7298"/>
    </row>
    <row r="7299" spans="2:25">
      <c r="B7299"/>
      <c r="C7299"/>
      <c r="D7299"/>
      <c r="E7299"/>
      <c r="F7299"/>
      <c r="G7299"/>
      <c r="H7299"/>
      <c r="R7299"/>
      <c r="S7299"/>
      <c r="T7299"/>
      <c r="U7299"/>
      <c r="V7299"/>
      <c r="W7299"/>
      <c r="X7299"/>
      <c r="Y7299"/>
    </row>
    <row r="7300" spans="2:25">
      <c r="B7300"/>
      <c r="C7300"/>
      <c r="D7300"/>
      <c r="E7300"/>
      <c r="F7300"/>
      <c r="G7300"/>
      <c r="H7300"/>
      <c r="R7300"/>
      <c r="S7300"/>
      <c r="T7300"/>
      <c r="U7300"/>
      <c r="V7300"/>
      <c r="W7300"/>
      <c r="X7300"/>
      <c r="Y7300"/>
    </row>
    <row r="7301" spans="2:25">
      <c r="B7301"/>
      <c r="C7301"/>
      <c r="D7301"/>
      <c r="E7301"/>
      <c r="F7301"/>
      <c r="G7301"/>
      <c r="H7301"/>
      <c r="R7301"/>
      <c r="S7301"/>
      <c r="T7301"/>
      <c r="U7301"/>
      <c r="V7301"/>
      <c r="W7301"/>
      <c r="X7301"/>
      <c r="Y7301"/>
    </row>
    <row r="7302" spans="2:25">
      <c r="B7302"/>
      <c r="C7302"/>
      <c r="D7302"/>
      <c r="E7302"/>
      <c r="F7302"/>
      <c r="G7302"/>
      <c r="H7302"/>
      <c r="R7302"/>
      <c r="S7302"/>
      <c r="T7302"/>
      <c r="U7302"/>
      <c r="V7302"/>
      <c r="W7302"/>
      <c r="X7302"/>
      <c r="Y7302"/>
    </row>
    <row r="7303" spans="2:25">
      <c r="B7303"/>
      <c r="C7303"/>
      <c r="D7303"/>
      <c r="E7303"/>
      <c r="F7303"/>
      <c r="G7303"/>
      <c r="H7303"/>
      <c r="R7303"/>
      <c r="S7303"/>
      <c r="T7303"/>
      <c r="U7303"/>
      <c r="V7303"/>
      <c r="W7303"/>
      <c r="X7303"/>
      <c r="Y7303"/>
    </row>
    <row r="7304" spans="2:25">
      <c r="B7304"/>
      <c r="C7304"/>
      <c r="D7304"/>
      <c r="E7304"/>
      <c r="F7304"/>
      <c r="G7304"/>
      <c r="H7304"/>
      <c r="R7304"/>
      <c r="S7304"/>
      <c r="T7304"/>
      <c r="U7304"/>
      <c r="V7304"/>
      <c r="W7304"/>
      <c r="X7304"/>
      <c r="Y7304"/>
    </row>
    <row r="7305" spans="2:25">
      <c r="B7305"/>
      <c r="C7305"/>
      <c r="D7305"/>
      <c r="E7305"/>
      <c r="F7305"/>
      <c r="G7305"/>
      <c r="H7305"/>
      <c r="R7305"/>
      <c r="S7305"/>
      <c r="T7305"/>
      <c r="U7305"/>
      <c r="V7305"/>
      <c r="W7305"/>
      <c r="X7305"/>
      <c r="Y7305"/>
    </row>
    <row r="7306" spans="2:25">
      <c r="B7306"/>
      <c r="C7306"/>
      <c r="D7306"/>
      <c r="E7306"/>
      <c r="F7306"/>
      <c r="G7306"/>
      <c r="H7306"/>
      <c r="R7306"/>
      <c r="S7306"/>
      <c r="T7306"/>
      <c r="U7306"/>
      <c r="V7306"/>
      <c r="W7306"/>
      <c r="X7306"/>
      <c r="Y7306"/>
    </row>
    <row r="7307" spans="2:25">
      <c r="B7307"/>
      <c r="C7307"/>
      <c r="D7307"/>
      <c r="E7307"/>
      <c r="F7307"/>
      <c r="G7307"/>
      <c r="H7307"/>
      <c r="R7307"/>
      <c r="S7307"/>
      <c r="T7307"/>
      <c r="U7307"/>
      <c r="V7307"/>
      <c r="W7307"/>
      <c r="X7307"/>
      <c r="Y7307"/>
    </row>
    <row r="7308" spans="2:25">
      <c r="B7308"/>
      <c r="C7308"/>
      <c r="D7308"/>
      <c r="E7308"/>
      <c r="F7308"/>
      <c r="G7308"/>
      <c r="H7308"/>
      <c r="R7308"/>
      <c r="S7308"/>
      <c r="T7308"/>
      <c r="U7308"/>
      <c r="V7308"/>
      <c r="W7308"/>
      <c r="X7308"/>
      <c r="Y7308"/>
    </row>
    <row r="7309" spans="2:25">
      <c r="B7309"/>
      <c r="C7309"/>
      <c r="D7309"/>
      <c r="E7309"/>
      <c r="F7309"/>
      <c r="G7309"/>
      <c r="H7309"/>
      <c r="R7309"/>
      <c r="S7309"/>
      <c r="T7309"/>
      <c r="U7309"/>
      <c r="V7309"/>
      <c r="W7309"/>
      <c r="X7309"/>
      <c r="Y7309"/>
    </row>
    <row r="7310" spans="2:25">
      <c r="B7310"/>
      <c r="C7310"/>
      <c r="D7310"/>
      <c r="E7310"/>
      <c r="F7310"/>
      <c r="G7310"/>
      <c r="H7310"/>
      <c r="R7310"/>
      <c r="S7310"/>
      <c r="T7310"/>
      <c r="U7310"/>
      <c r="V7310"/>
      <c r="W7310"/>
      <c r="X7310"/>
      <c r="Y7310"/>
    </row>
    <row r="7311" spans="2:25">
      <c r="B7311"/>
      <c r="C7311"/>
      <c r="D7311"/>
      <c r="E7311"/>
      <c r="F7311"/>
      <c r="G7311"/>
      <c r="H7311"/>
      <c r="R7311"/>
      <c r="S7311"/>
      <c r="T7311"/>
      <c r="U7311"/>
      <c r="V7311"/>
      <c r="W7311"/>
      <c r="X7311"/>
      <c r="Y7311"/>
    </row>
    <row r="7312" spans="2:25">
      <c r="B7312"/>
      <c r="C7312"/>
      <c r="D7312"/>
      <c r="E7312"/>
      <c r="F7312"/>
      <c r="G7312"/>
      <c r="H7312"/>
      <c r="R7312"/>
      <c r="S7312"/>
      <c r="T7312"/>
      <c r="U7312"/>
      <c r="V7312"/>
      <c r="W7312"/>
      <c r="X7312"/>
      <c r="Y7312"/>
    </row>
    <row r="7313" spans="2:25">
      <c r="B7313"/>
      <c r="C7313"/>
      <c r="D7313"/>
      <c r="E7313"/>
      <c r="F7313"/>
      <c r="G7313"/>
      <c r="H7313"/>
      <c r="R7313"/>
      <c r="S7313"/>
      <c r="T7313"/>
      <c r="U7313"/>
      <c r="V7313"/>
      <c r="W7313"/>
      <c r="X7313"/>
      <c r="Y7313"/>
    </row>
    <row r="7314" spans="2:25">
      <c r="B7314"/>
      <c r="C7314"/>
      <c r="D7314"/>
      <c r="E7314"/>
      <c r="F7314"/>
      <c r="G7314"/>
      <c r="H7314"/>
      <c r="R7314"/>
      <c r="S7314"/>
      <c r="T7314"/>
      <c r="U7314"/>
      <c r="V7314"/>
      <c r="W7314"/>
      <c r="X7314"/>
      <c r="Y7314"/>
    </row>
    <row r="7315" spans="2:25">
      <c r="B7315"/>
      <c r="C7315"/>
      <c r="D7315"/>
      <c r="E7315"/>
      <c r="F7315"/>
      <c r="G7315"/>
      <c r="H7315"/>
      <c r="R7315"/>
      <c r="S7315"/>
      <c r="T7315"/>
      <c r="U7315"/>
      <c r="V7315"/>
      <c r="W7315"/>
      <c r="X7315"/>
      <c r="Y7315"/>
    </row>
    <row r="7316" spans="2:25">
      <c r="B7316"/>
      <c r="C7316"/>
      <c r="D7316"/>
      <c r="E7316"/>
      <c r="F7316"/>
      <c r="G7316"/>
      <c r="H7316"/>
      <c r="R7316"/>
      <c r="S7316"/>
      <c r="T7316"/>
      <c r="U7316"/>
      <c r="V7316"/>
      <c r="W7316"/>
      <c r="X7316"/>
      <c r="Y7316"/>
    </row>
    <row r="7317" spans="2:25">
      <c r="B7317"/>
      <c r="C7317"/>
      <c r="D7317"/>
      <c r="E7317"/>
      <c r="F7317"/>
      <c r="G7317"/>
      <c r="H7317"/>
      <c r="R7317"/>
      <c r="S7317"/>
      <c r="T7317"/>
      <c r="U7317"/>
      <c r="V7317"/>
      <c r="W7317"/>
      <c r="X7317"/>
      <c r="Y7317"/>
    </row>
    <row r="7318" spans="2:25">
      <c r="B7318"/>
      <c r="C7318"/>
      <c r="D7318"/>
      <c r="E7318"/>
      <c r="F7318"/>
      <c r="G7318"/>
      <c r="H7318"/>
      <c r="R7318"/>
      <c r="S7318"/>
      <c r="T7318"/>
      <c r="U7318"/>
      <c r="V7318"/>
      <c r="W7318"/>
      <c r="X7318"/>
      <c r="Y7318"/>
    </row>
    <row r="7319" spans="2:25">
      <c r="B7319"/>
      <c r="C7319"/>
      <c r="D7319"/>
      <c r="E7319"/>
      <c r="F7319"/>
      <c r="G7319"/>
      <c r="H7319"/>
      <c r="R7319"/>
      <c r="S7319"/>
      <c r="T7319"/>
      <c r="U7319"/>
      <c r="V7319"/>
      <c r="W7319"/>
      <c r="X7319"/>
      <c r="Y7319"/>
    </row>
    <row r="7320" spans="2:25">
      <c r="B7320"/>
      <c r="C7320"/>
      <c r="D7320"/>
      <c r="E7320"/>
      <c r="F7320"/>
      <c r="G7320"/>
      <c r="H7320"/>
      <c r="R7320"/>
      <c r="S7320"/>
      <c r="T7320"/>
      <c r="U7320"/>
      <c r="V7320"/>
      <c r="W7320"/>
      <c r="X7320"/>
      <c r="Y7320"/>
    </row>
    <row r="7321" spans="2:25">
      <c r="B7321"/>
      <c r="C7321"/>
      <c r="D7321"/>
      <c r="E7321"/>
      <c r="F7321"/>
      <c r="G7321"/>
      <c r="H7321"/>
      <c r="R7321"/>
      <c r="S7321"/>
      <c r="T7321"/>
      <c r="U7321"/>
      <c r="V7321"/>
      <c r="W7321"/>
      <c r="X7321"/>
      <c r="Y7321"/>
    </row>
    <row r="7322" spans="2:25">
      <c r="B7322"/>
      <c r="C7322"/>
      <c r="D7322"/>
      <c r="E7322"/>
      <c r="F7322"/>
      <c r="G7322"/>
      <c r="H7322"/>
      <c r="R7322"/>
      <c r="S7322"/>
      <c r="T7322"/>
      <c r="U7322"/>
      <c r="V7322"/>
      <c r="W7322"/>
      <c r="X7322"/>
      <c r="Y7322"/>
    </row>
    <row r="7323" spans="2:25">
      <c r="B7323"/>
      <c r="C7323"/>
      <c r="D7323"/>
      <c r="E7323"/>
      <c r="F7323"/>
      <c r="G7323"/>
      <c r="H7323"/>
      <c r="R7323"/>
      <c r="S7323"/>
      <c r="T7323"/>
      <c r="U7323"/>
      <c r="V7323"/>
      <c r="W7323"/>
      <c r="X7323"/>
      <c r="Y7323"/>
    </row>
    <row r="7324" spans="2:25">
      <c r="B7324"/>
      <c r="C7324"/>
      <c r="D7324"/>
      <c r="E7324"/>
      <c r="F7324"/>
      <c r="G7324"/>
      <c r="H7324"/>
      <c r="R7324"/>
      <c r="S7324"/>
      <c r="T7324"/>
      <c r="U7324"/>
      <c r="V7324"/>
      <c r="W7324"/>
      <c r="X7324"/>
      <c r="Y7324"/>
    </row>
    <row r="7325" spans="2:25">
      <c r="B7325"/>
      <c r="C7325"/>
      <c r="D7325"/>
      <c r="E7325"/>
      <c r="F7325"/>
      <c r="G7325"/>
      <c r="H7325"/>
      <c r="R7325"/>
      <c r="S7325"/>
      <c r="T7325"/>
      <c r="U7325"/>
      <c r="V7325"/>
      <c r="W7325"/>
      <c r="X7325"/>
      <c r="Y7325"/>
    </row>
    <row r="7326" spans="2:25">
      <c r="B7326"/>
      <c r="C7326"/>
      <c r="D7326"/>
      <c r="E7326"/>
      <c r="F7326"/>
      <c r="G7326"/>
      <c r="H7326"/>
      <c r="R7326"/>
      <c r="S7326"/>
      <c r="T7326"/>
      <c r="U7326"/>
      <c r="V7326"/>
      <c r="W7326"/>
      <c r="X7326"/>
      <c r="Y7326"/>
    </row>
    <row r="7327" spans="2:25">
      <c r="B7327"/>
      <c r="C7327"/>
      <c r="D7327"/>
      <c r="E7327"/>
      <c r="F7327"/>
      <c r="G7327"/>
      <c r="H7327"/>
      <c r="R7327"/>
      <c r="S7327"/>
      <c r="T7327"/>
      <c r="U7327"/>
      <c r="V7327"/>
      <c r="W7327"/>
      <c r="X7327"/>
      <c r="Y7327"/>
    </row>
    <row r="7328" spans="2:25">
      <c r="B7328"/>
      <c r="C7328"/>
      <c r="D7328"/>
      <c r="E7328"/>
      <c r="F7328"/>
      <c r="G7328"/>
      <c r="H7328"/>
      <c r="R7328"/>
      <c r="S7328"/>
      <c r="T7328"/>
      <c r="U7328"/>
      <c r="V7328"/>
      <c r="W7328"/>
      <c r="X7328"/>
      <c r="Y7328"/>
    </row>
    <row r="7329" spans="2:25">
      <c r="B7329"/>
      <c r="C7329"/>
      <c r="D7329"/>
      <c r="E7329"/>
      <c r="F7329"/>
      <c r="G7329"/>
      <c r="H7329"/>
      <c r="R7329"/>
      <c r="S7329"/>
      <c r="T7329"/>
      <c r="U7329"/>
      <c r="V7329"/>
      <c r="W7329"/>
      <c r="X7329"/>
      <c r="Y7329"/>
    </row>
    <row r="7330" spans="2:25">
      <c r="B7330"/>
      <c r="C7330"/>
      <c r="D7330"/>
      <c r="E7330"/>
      <c r="F7330"/>
      <c r="G7330"/>
      <c r="H7330"/>
      <c r="R7330"/>
      <c r="S7330"/>
      <c r="T7330"/>
      <c r="U7330"/>
      <c r="V7330"/>
      <c r="W7330"/>
      <c r="X7330"/>
      <c r="Y7330"/>
    </row>
    <row r="7331" spans="2:25">
      <c r="B7331"/>
      <c r="C7331"/>
      <c r="D7331"/>
      <c r="E7331"/>
      <c r="F7331"/>
      <c r="G7331"/>
      <c r="H7331"/>
      <c r="R7331"/>
      <c r="S7331"/>
      <c r="T7331"/>
      <c r="U7331"/>
      <c r="V7331"/>
      <c r="W7331"/>
      <c r="X7331"/>
      <c r="Y7331"/>
    </row>
    <row r="7332" spans="2:25">
      <c r="B7332"/>
      <c r="C7332"/>
      <c r="D7332"/>
      <c r="E7332"/>
      <c r="F7332"/>
      <c r="G7332"/>
      <c r="H7332"/>
      <c r="R7332"/>
      <c r="S7332"/>
      <c r="T7332"/>
      <c r="U7332"/>
      <c r="V7332"/>
      <c r="W7332"/>
      <c r="X7332"/>
      <c r="Y7332"/>
    </row>
    <row r="7333" spans="2:25">
      <c r="B7333"/>
      <c r="C7333"/>
      <c r="D7333"/>
      <c r="E7333"/>
      <c r="F7333"/>
      <c r="G7333"/>
      <c r="H7333"/>
      <c r="R7333"/>
      <c r="S7333"/>
      <c r="T7333"/>
      <c r="U7333"/>
      <c r="V7333"/>
      <c r="W7333"/>
      <c r="X7333"/>
      <c r="Y7333"/>
    </row>
    <row r="7334" spans="2:25">
      <c r="B7334"/>
      <c r="C7334"/>
      <c r="D7334"/>
      <c r="E7334"/>
      <c r="F7334"/>
      <c r="G7334"/>
      <c r="H7334"/>
      <c r="R7334"/>
      <c r="S7334"/>
      <c r="T7334"/>
      <c r="U7334"/>
      <c r="V7334"/>
      <c r="W7334"/>
      <c r="X7334"/>
      <c r="Y7334"/>
    </row>
    <row r="7335" spans="2:25">
      <c r="B7335"/>
      <c r="C7335"/>
      <c r="D7335"/>
      <c r="E7335"/>
      <c r="F7335"/>
      <c r="G7335"/>
      <c r="H7335"/>
      <c r="R7335"/>
      <c r="S7335"/>
      <c r="T7335"/>
      <c r="U7335"/>
      <c r="V7335"/>
      <c r="W7335"/>
      <c r="X7335"/>
      <c r="Y7335"/>
    </row>
    <row r="7336" spans="2:25">
      <c r="B7336"/>
      <c r="C7336"/>
      <c r="D7336"/>
      <c r="E7336"/>
      <c r="F7336"/>
      <c r="G7336"/>
      <c r="H7336"/>
      <c r="R7336"/>
      <c r="S7336"/>
      <c r="T7336"/>
      <c r="U7336"/>
      <c r="V7336"/>
      <c r="W7336"/>
      <c r="X7336"/>
      <c r="Y7336"/>
    </row>
    <row r="7337" spans="2:25">
      <c r="B7337"/>
      <c r="C7337"/>
      <c r="D7337"/>
      <c r="E7337"/>
      <c r="F7337"/>
      <c r="G7337"/>
      <c r="H7337"/>
      <c r="R7337"/>
      <c r="S7337"/>
      <c r="T7337"/>
      <c r="U7337"/>
      <c r="V7337"/>
      <c r="W7337"/>
      <c r="X7337"/>
      <c r="Y7337"/>
    </row>
    <row r="7338" spans="2:25">
      <c r="B7338"/>
      <c r="C7338"/>
      <c r="D7338"/>
      <c r="E7338"/>
      <c r="F7338"/>
      <c r="G7338"/>
      <c r="H7338"/>
      <c r="R7338"/>
      <c r="S7338"/>
      <c r="T7338"/>
      <c r="U7338"/>
      <c r="V7338"/>
      <c r="W7338"/>
      <c r="X7338"/>
      <c r="Y7338"/>
    </row>
    <row r="7339" spans="2:25">
      <c r="B7339"/>
      <c r="C7339"/>
      <c r="D7339"/>
      <c r="E7339"/>
      <c r="F7339"/>
      <c r="G7339"/>
      <c r="H7339"/>
      <c r="R7339"/>
      <c r="S7339"/>
      <c r="T7339"/>
      <c r="U7339"/>
      <c r="V7339"/>
      <c r="W7339"/>
      <c r="X7339"/>
      <c r="Y7339"/>
    </row>
    <row r="7340" spans="2:25">
      <c r="B7340"/>
      <c r="C7340"/>
      <c r="D7340"/>
      <c r="E7340"/>
      <c r="F7340"/>
      <c r="G7340"/>
      <c r="H7340"/>
      <c r="R7340"/>
      <c r="S7340"/>
      <c r="T7340"/>
      <c r="U7340"/>
      <c r="V7340"/>
      <c r="W7340"/>
      <c r="X7340"/>
      <c r="Y7340"/>
    </row>
    <row r="7341" spans="2:25">
      <c r="B7341"/>
      <c r="C7341"/>
      <c r="D7341"/>
      <c r="E7341"/>
      <c r="F7341"/>
      <c r="G7341"/>
      <c r="H7341"/>
      <c r="R7341"/>
      <c r="S7341"/>
      <c r="T7341"/>
      <c r="U7341"/>
      <c r="V7341"/>
      <c r="W7341"/>
      <c r="X7341"/>
      <c r="Y7341"/>
    </row>
    <row r="7342" spans="2:25">
      <c r="B7342"/>
      <c r="C7342"/>
      <c r="D7342"/>
      <c r="E7342"/>
      <c r="F7342"/>
      <c r="G7342"/>
      <c r="H7342"/>
      <c r="R7342"/>
      <c r="S7342"/>
      <c r="T7342"/>
      <c r="U7342"/>
      <c r="V7342"/>
      <c r="W7342"/>
      <c r="X7342"/>
      <c r="Y7342"/>
    </row>
    <row r="7343" spans="2:25">
      <c r="B7343"/>
      <c r="C7343"/>
      <c r="D7343"/>
      <c r="E7343"/>
      <c r="F7343"/>
      <c r="G7343"/>
      <c r="H7343"/>
      <c r="R7343"/>
      <c r="S7343"/>
      <c r="T7343"/>
      <c r="U7343"/>
      <c r="V7343"/>
      <c r="W7343"/>
      <c r="X7343"/>
      <c r="Y7343"/>
    </row>
    <row r="7344" spans="2:25">
      <c r="B7344"/>
      <c r="C7344"/>
      <c r="D7344"/>
      <c r="E7344"/>
      <c r="F7344"/>
      <c r="G7344"/>
      <c r="H7344"/>
      <c r="R7344"/>
      <c r="S7344"/>
      <c r="T7344"/>
      <c r="U7344"/>
      <c r="V7344"/>
      <c r="W7344"/>
      <c r="X7344"/>
      <c r="Y7344"/>
    </row>
    <row r="7345" spans="2:25">
      <c r="B7345"/>
      <c r="C7345"/>
      <c r="D7345"/>
      <c r="E7345"/>
      <c r="F7345"/>
      <c r="G7345"/>
      <c r="H7345"/>
      <c r="R7345"/>
      <c r="S7345"/>
      <c r="T7345"/>
      <c r="U7345"/>
      <c r="V7345"/>
      <c r="W7345"/>
      <c r="X7345"/>
      <c r="Y7345"/>
    </row>
    <row r="7346" spans="2:25">
      <c r="B7346"/>
      <c r="C7346"/>
      <c r="D7346"/>
      <c r="E7346"/>
      <c r="F7346"/>
      <c r="G7346"/>
      <c r="H7346"/>
      <c r="R7346"/>
      <c r="S7346"/>
      <c r="T7346"/>
      <c r="U7346"/>
      <c r="V7346"/>
      <c r="W7346"/>
      <c r="X7346"/>
      <c r="Y7346"/>
    </row>
    <row r="7347" spans="2:25">
      <c r="B7347"/>
      <c r="C7347"/>
      <c r="D7347"/>
      <c r="E7347"/>
      <c r="F7347"/>
      <c r="G7347"/>
      <c r="H7347"/>
      <c r="R7347"/>
      <c r="S7347"/>
      <c r="T7347"/>
      <c r="U7347"/>
      <c r="V7347"/>
      <c r="W7347"/>
      <c r="X7347"/>
      <c r="Y7347"/>
    </row>
    <row r="7348" spans="2:25">
      <c r="B7348"/>
      <c r="C7348"/>
      <c r="D7348"/>
      <c r="E7348"/>
      <c r="F7348"/>
      <c r="G7348"/>
      <c r="H7348"/>
      <c r="R7348"/>
      <c r="S7348"/>
      <c r="T7348"/>
      <c r="U7348"/>
      <c r="V7348"/>
      <c r="W7348"/>
      <c r="X7348"/>
      <c r="Y7348"/>
    </row>
    <row r="7349" spans="2:25">
      <c r="B7349"/>
      <c r="C7349"/>
      <c r="D7349"/>
      <c r="E7349"/>
      <c r="F7349"/>
      <c r="G7349"/>
      <c r="H7349"/>
      <c r="R7349"/>
      <c r="S7349"/>
      <c r="T7349"/>
      <c r="U7349"/>
      <c r="V7349"/>
      <c r="W7349"/>
      <c r="X7349"/>
      <c r="Y7349"/>
    </row>
    <row r="7350" spans="2:25">
      <c r="B7350"/>
      <c r="C7350"/>
      <c r="D7350"/>
      <c r="E7350"/>
      <c r="F7350"/>
      <c r="G7350"/>
      <c r="H7350"/>
      <c r="R7350"/>
      <c r="S7350"/>
      <c r="T7350"/>
      <c r="U7350"/>
      <c r="V7350"/>
      <c r="W7350"/>
      <c r="X7350"/>
      <c r="Y7350"/>
    </row>
    <row r="7351" spans="2:25">
      <c r="B7351"/>
      <c r="C7351"/>
      <c r="D7351"/>
      <c r="E7351"/>
      <c r="F7351"/>
      <c r="G7351"/>
      <c r="H7351"/>
      <c r="R7351"/>
      <c r="S7351"/>
      <c r="T7351"/>
      <c r="U7351"/>
      <c r="V7351"/>
      <c r="W7351"/>
      <c r="X7351"/>
      <c r="Y7351"/>
    </row>
    <row r="7352" spans="2:25">
      <c r="B7352"/>
      <c r="C7352"/>
      <c r="D7352"/>
      <c r="E7352"/>
      <c r="F7352"/>
      <c r="G7352"/>
      <c r="H7352"/>
      <c r="R7352"/>
      <c r="S7352"/>
      <c r="T7352"/>
      <c r="U7352"/>
      <c r="V7352"/>
      <c r="W7352"/>
      <c r="X7352"/>
      <c r="Y7352"/>
    </row>
    <row r="7353" spans="2:25">
      <c r="B7353"/>
      <c r="C7353"/>
      <c r="D7353"/>
      <c r="E7353"/>
      <c r="F7353"/>
      <c r="G7353"/>
      <c r="H7353"/>
      <c r="R7353"/>
      <c r="S7353"/>
      <c r="T7353"/>
      <c r="U7353"/>
      <c r="V7353"/>
      <c r="W7353"/>
      <c r="X7353"/>
      <c r="Y7353"/>
    </row>
    <row r="7354" spans="2:25">
      <c r="B7354"/>
      <c r="C7354"/>
      <c r="D7354"/>
      <c r="E7354"/>
      <c r="F7354"/>
      <c r="G7354"/>
      <c r="H7354"/>
      <c r="R7354"/>
      <c r="S7354"/>
      <c r="T7354"/>
      <c r="U7354"/>
      <c r="V7354"/>
      <c r="W7354"/>
      <c r="X7354"/>
      <c r="Y7354"/>
    </row>
    <row r="7355" spans="2:25">
      <c r="B7355"/>
      <c r="C7355"/>
      <c r="D7355"/>
      <c r="E7355"/>
      <c r="F7355"/>
      <c r="G7355"/>
      <c r="H7355"/>
      <c r="R7355"/>
      <c r="S7355"/>
      <c r="T7355"/>
      <c r="U7355"/>
      <c r="V7355"/>
      <c r="W7355"/>
      <c r="X7355"/>
      <c r="Y7355"/>
    </row>
    <row r="7356" spans="2:25">
      <c r="B7356"/>
      <c r="C7356"/>
      <c r="D7356"/>
      <c r="E7356"/>
      <c r="F7356"/>
      <c r="G7356"/>
      <c r="H7356"/>
      <c r="R7356"/>
      <c r="S7356"/>
      <c r="T7356"/>
      <c r="U7356"/>
      <c r="V7356"/>
      <c r="W7356"/>
      <c r="X7356"/>
      <c r="Y7356"/>
    </row>
    <row r="7357" spans="2:25">
      <c r="B7357"/>
      <c r="C7357"/>
      <c r="D7357"/>
      <c r="E7357"/>
      <c r="F7357"/>
      <c r="G7357"/>
      <c r="H7357"/>
      <c r="R7357"/>
      <c r="S7357"/>
      <c r="T7357"/>
      <c r="U7357"/>
      <c r="V7357"/>
      <c r="W7357"/>
      <c r="X7357"/>
      <c r="Y7357"/>
    </row>
    <row r="7358" spans="2:25">
      <c r="B7358"/>
      <c r="C7358"/>
      <c r="D7358"/>
      <c r="E7358"/>
      <c r="F7358"/>
      <c r="G7358"/>
      <c r="H7358"/>
      <c r="R7358"/>
      <c r="S7358"/>
      <c r="T7358"/>
      <c r="U7358"/>
      <c r="V7358"/>
      <c r="W7358"/>
      <c r="X7358"/>
      <c r="Y7358"/>
    </row>
    <row r="7359" spans="2:25">
      <c r="B7359"/>
      <c r="C7359"/>
      <c r="D7359"/>
      <c r="E7359"/>
      <c r="F7359"/>
      <c r="G7359"/>
      <c r="H7359"/>
      <c r="R7359"/>
      <c r="S7359"/>
      <c r="T7359"/>
      <c r="U7359"/>
      <c r="V7359"/>
      <c r="W7359"/>
      <c r="X7359"/>
      <c r="Y7359"/>
    </row>
    <row r="7360" spans="2:25">
      <c r="B7360"/>
      <c r="C7360"/>
      <c r="D7360"/>
      <c r="E7360"/>
      <c r="F7360"/>
      <c r="G7360"/>
      <c r="H7360"/>
      <c r="R7360"/>
      <c r="S7360"/>
      <c r="T7360"/>
      <c r="U7360"/>
      <c r="V7360"/>
      <c r="W7360"/>
      <c r="X7360"/>
      <c r="Y7360"/>
    </row>
    <row r="7361" spans="2:25">
      <c r="B7361"/>
      <c r="C7361"/>
      <c r="D7361"/>
      <c r="E7361"/>
      <c r="F7361"/>
      <c r="G7361"/>
      <c r="H7361"/>
      <c r="R7361"/>
      <c r="S7361"/>
      <c r="T7361"/>
      <c r="U7361"/>
      <c r="V7361"/>
      <c r="W7361"/>
      <c r="X7361"/>
      <c r="Y7361"/>
    </row>
    <row r="7362" spans="2:25">
      <c r="B7362"/>
      <c r="C7362"/>
      <c r="D7362"/>
      <c r="E7362"/>
      <c r="F7362"/>
      <c r="G7362"/>
      <c r="H7362"/>
      <c r="R7362"/>
      <c r="S7362"/>
      <c r="T7362"/>
      <c r="U7362"/>
      <c r="V7362"/>
      <c r="W7362"/>
      <c r="X7362"/>
      <c r="Y7362"/>
    </row>
    <row r="7363" spans="2:25">
      <c r="B7363"/>
      <c r="C7363"/>
      <c r="D7363"/>
      <c r="E7363"/>
      <c r="F7363"/>
      <c r="G7363"/>
      <c r="H7363"/>
      <c r="R7363"/>
      <c r="S7363"/>
      <c r="T7363"/>
      <c r="U7363"/>
      <c r="V7363"/>
      <c r="W7363"/>
      <c r="X7363"/>
      <c r="Y7363"/>
    </row>
    <row r="7364" spans="2:25">
      <c r="B7364"/>
      <c r="C7364"/>
      <c r="D7364"/>
      <c r="E7364"/>
      <c r="F7364"/>
      <c r="G7364"/>
      <c r="H7364"/>
      <c r="R7364"/>
      <c r="S7364"/>
      <c r="T7364"/>
      <c r="U7364"/>
      <c r="V7364"/>
      <c r="W7364"/>
      <c r="X7364"/>
      <c r="Y7364"/>
    </row>
    <row r="7365" spans="2:25">
      <c r="B7365"/>
      <c r="C7365"/>
      <c r="D7365"/>
      <c r="E7365"/>
      <c r="F7365"/>
      <c r="G7365"/>
      <c r="H7365"/>
      <c r="R7365"/>
      <c r="S7365"/>
      <c r="T7365"/>
      <c r="U7365"/>
      <c r="V7365"/>
      <c r="W7365"/>
      <c r="X7365"/>
      <c r="Y7365"/>
    </row>
    <row r="7366" spans="2:25">
      <c r="B7366"/>
      <c r="C7366"/>
      <c r="D7366"/>
      <c r="E7366"/>
      <c r="F7366"/>
      <c r="G7366"/>
      <c r="H7366"/>
      <c r="R7366"/>
      <c r="S7366"/>
      <c r="T7366"/>
      <c r="U7366"/>
      <c r="V7366"/>
      <c r="W7366"/>
      <c r="X7366"/>
      <c r="Y7366"/>
    </row>
    <row r="7367" spans="2:25">
      <c r="B7367"/>
      <c r="C7367"/>
      <c r="D7367"/>
      <c r="E7367"/>
      <c r="F7367"/>
      <c r="G7367"/>
      <c r="H7367"/>
      <c r="R7367"/>
      <c r="S7367"/>
      <c r="T7367"/>
      <c r="U7367"/>
      <c r="V7367"/>
      <c r="W7367"/>
      <c r="X7367"/>
      <c r="Y7367"/>
    </row>
    <row r="7368" spans="2:25">
      <c r="B7368"/>
      <c r="C7368"/>
      <c r="D7368"/>
      <c r="E7368"/>
      <c r="F7368"/>
      <c r="G7368"/>
      <c r="H7368"/>
      <c r="R7368"/>
      <c r="S7368"/>
      <c r="T7368"/>
      <c r="U7368"/>
      <c r="V7368"/>
      <c r="W7368"/>
      <c r="X7368"/>
      <c r="Y7368"/>
    </row>
    <row r="7369" spans="2:25">
      <c r="B7369"/>
      <c r="C7369"/>
      <c r="D7369"/>
      <c r="E7369"/>
      <c r="F7369"/>
      <c r="G7369"/>
      <c r="H7369"/>
      <c r="R7369"/>
      <c r="S7369"/>
      <c r="T7369"/>
      <c r="U7369"/>
      <c r="V7369"/>
      <c r="W7369"/>
      <c r="X7369"/>
      <c r="Y7369"/>
    </row>
    <row r="7370" spans="2:25">
      <c r="B7370"/>
      <c r="C7370"/>
      <c r="D7370"/>
      <c r="E7370"/>
      <c r="F7370"/>
      <c r="G7370"/>
      <c r="H7370"/>
      <c r="R7370"/>
      <c r="S7370"/>
      <c r="T7370"/>
      <c r="U7370"/>
      <c r="V7370"/>
      <c r="W7370"/>
      <c r="X7370"/>
      <c r="Y7370"/>
    </row>
    <row r="7371" spans="2:25">
      <c r="B7371"/>
      <c r="C7371"/>
      <c r="D7371"/>
      <c r="E7371"/>
      <c r="F7371"/>
      <c r="G7371"/>
      <c r="H7371"/>
      <c r="R7371"/>
      <c r="S7371"/>
      <c r="T7371"/>
      <c r="U7371"/>
      <c r="V7371"/>
      <c r="W7371"/>
      <c r="X7371"/>
      <c r="Y7371"/>
    </row>
    <row r="7372" spans="2:25">
      <c r="B7372"/>
      <c r="C7372"/>
      <c r="D7372"/>
      <c r="E7372"/>
      <c r="F7372"/>
      <c r="G7372"/>
      <c r="H7372"/>
      <c r="R7372"/>
      <c r="S7372"/>
      <c r="T7372"/>
      <c r="U7372"/>
      <c r="V7372"/>
      <c r="W7372"/>
      <c r="X7372"/>
      <c r="Y7372"/>
    </row>
    <row r="7373" spans="2:25">
      <c r="B7373"/>
      <c r="C7373"/>
      <c r="D7373"/>
      <c r="E7373"/>
      <c r="F7373"/>
      <c r="G7373"/>
      <c r="H7373"/>
      <c r="R7373"/>
      <c r="S7373"/>
      <c r="T7373"/>
      <c r="U7373"/>
      <c r="V7373"/>
      <c r="W7373"/>
      <c r="X7373"/>
      <c r="Y7373"/>
    </row>
    <row r="7374" spans="2:25">
      <c r="B7374"/>
      <c r="C7374"/>
      <c r="D7374"/>
      <c r="E7374"/>
      <c r="F7374"/>
      <c r="G7374"/>
      <c r="H7374"/>
      <c r="R7374"/>
      <c r="S7374"/>
      <c r="T7374"/>
      <c r="U7374"/>
      <c r="V7374"/>
      <c r="W7374"/>
      <c r="X7374"/>
      <c r="Y7374"/>
    </row>
    <row r="7375" spans="2:25">
      <c r="B7375"/>
      <c r="C7375"/>
      <c r="D7375"/>
      <c r="E7375"/>
      <c r="F7375"/>
      <c r="G7375"/>
      <c r="H7375"/>
      <c r="R7375"/>
      <c r="S7375"/>
      <c r="T7375"/>
      <c r="U7375"/>
      <c r="V7375"/>
      <c r="W7375"/>
      <c r="X7375"/>
      <c r="Y7375"/>
    </row>
    <row r="7376" spans="2:25">
      <c r="B7376"/>
      <c r="C7376"/>
      <c r="D7376"/>
      <c r="E7376"/>
      <c r="F7376"/>
      <c r="G7376"/>
      <c r="H7376"/>
      <c r="R7376"/>
      <c r="S7376"/>
      <c r="T7376"/>
      <c r="U7376"/>
      <c r="V7376"/>
      <c r="W7376"/>
      <c r="X7376"/>
      <c r="Y7376"/>
    </row>
    <row r="7377" spans="2:25">
      <c r="B7377"/>
      <c r="C7377"/>
      <c r="D7377"/>
      <c r="E7377"/>
      <c r="F7377"/>
      <c r="G7377"/>
      <c r="H7377"/>
      <c r="R7377"/>
      <c r="S7377"/>
      <c r="T7377"/>
      <c r="U7377"/>
      <c r="V7377"/>
      <c r="W7377"/>
      <c r="X7377"/>
      <c r="Y7377"/>
    </row>
    <row r="7378" spans="2:25">
      <c r="B7378"/>
      <c r="C7378"/>
      <c r="D7378"/>
      <c r="E7378"/>
      <c r="F7378"/>
      <c r="G7378"/>
      <c r="H7378"/>
      <c r="R7378"/>
      <c r="S7378"/>
      <c r="T7378"/>
      <c r="U7378"/>
      <c r="V7378"/>
      <c r="W7378"/>
      <c r="X7378"/>
      <c r="Y7378"/>
    </row>
    <row r="7379" spans="2:25">
      <c r="B7379"/>
      <c r="C7379"/>
      <c r="D7379"/>
      <c r="E7379"/>
      <c r="F7379"/>
      <c r="G7379"/>
      <c r="H7379"/>
      <c r="R7379"/>
      <c r="S7379"/>
      <c r="T7379"/>
      <c r="U7379"/>
      <c r="V7379"/>
      <c r="W7379"/>
      <c r="X7379"/>
      <c r="Y7379"/>
    </row>
    <row r="7380" spans="2:25">
      <c r="B7380"/>
      <c r="C7380"/>
      <c r="D7380"/>
      <c r="E7380"/>
      <c r="F7380"/>
      <c r="G7380"/>
      <c r="H7380"/>
      <c r="R7380"/>
      <c r="S7380"/>
      <c r="T7380"/>
      <c r="U7380"/>
      <c r="V7380"/>
      <c r="W7380"/>
      <c r="X7380"/>
      <c r="Y7380"/>
    </row>
    <row r="7381" spans="2:25">
      <c r="B7381"/>
      <c r="C7381"/>
      <c r="D7381"/>
      <c r="E7381"/>
      <c r="F7381"/>
      <c r="G7381"/>
      <c r="H7381"/>
      <c r="R7381"/>
      <c r="S7381"/>
      <c r="T7381"/>
      <c r="U7381"/>
      <c r="V7381"/>
      <c r="W7381"/>
      <c r="X7381"/>
      <c r="Y7381"/>
    </row>
    <row r="7382" spans="2:25">
      <c r="B7382"/>
      <c r="C7382"/>
      <c r="D7382"/>
      <c r="E7382"/>
      <c r="F7382"/>
      <c r="G7382"/>
      <c r="H7382"/>
      <c r="R7382"/>
      <c r="S7382"/>
      <c r="T7382"/>
      <c r="U7382"/>
      <c r="V7382"/>
      <c r="W7382"/>
      <c r="X7382"/>
      <c r="Y7382"/>
    </row>
    <row r="7383" spans="2:25">
      <c r="B7383"/>
      <c r="C7383"/>
      <c r="D7383"/>
      <c r="E7383"/>
      <c r="F7383"/>
      <c r="G7383"/>
      <c r="H7383"/>
      <c r="R7383"/>
      <c r="S7383"/>
      <c r="T7383"/>
      <c r="U7383"/>
      <c r="V7383"/>
      <c r="W7383"/>
      <c r="X7383"/>
      <c r="Y7383"/>
    </row>
    <row r="7384" spans="2:25">
      <c r="B7384"/>
      <c r="C7384"/>
      <c r="D7384"/>
      <c r="E7384"/>
      <c r="F7384"/>
      <c r="G7384"/>
      <c r="H7384"/>
      <c r="R7384"/>
      <c r="S7384"/>
      <c r="T7384"/>
      <c r="U7384"/>
      <c r="V7384"/>
      <c r="W7384"/>
      <c r="X7384"/>
      <c r="Y7384"/>
    </row>
    <row r="7385" spans="2:25">
      <c r="B7385"/>
      <c r="C7385"/>
      <c r="D7385"/>
      <c r="E7385"/>
      <c r="F7385"/>
      <c r="G7385"/>
      <c r="H7385"/>
      <c r="R7385"/>
      <c r="S7385"/>
      <c r="T7385"/>
      <c r="U7385"/>
      <c r="V7385"/>
      <c r="W7385"/>
      <c r="X7385"/>
      <c r="Y7385"/>
    </row>
    <row r="7386" spans="2:25">
      <c r="B7386"/>
      <c r="C7386"/>
      <c r="D7386"/>
      <c r="E7386"/>
      <c r="F7386"/>
      <c r="G7386"/>
      <c r="H7386"/>
      <c r="R7386"/>
      <c r="S7386"/>
      <c r="T7386"/>
      <c r="U7386"/>
      <c r="V7386"/>
      <c r="W7386"/>
      <c r="X7386"/>
      <c r="Y7386"/>
    </row>
    <row r="7387" spans="2:25">
      <c r="B7387"/>
      <c r="C7387"/>
      <c r="D7387"/>
      <c r="E7387"/>
      <c r="F7387"/>
      <c r="G7387"/>
      <c r="H7387"/>
      <c r="R7387"/>
      <c r="S7387"/>
      <c r="T7387"/>
      <c r="U7387"/>
      <c r="V7387"/>
      <c r="W7387"/>
      <c r="X7387"/>
      <c r="Y7387"/>
    </row>
    <row r="7388" spans="2:25">
      <c r="B7388"/>
      <c r="C7388"/>
      <c r="D7388"/>
      <c r="E7388"/>
      <c r="F7388"/>
      <c r="G7388"/>
      <c r="H7388"/>
      <c r="R7388"/>
      <c r="S7388"/>
      <c r="T7388"/>
      <c r="U7388"/>
      <c r="V7388"/>
      <c r="W7388"/>
      <c r="X7388"/>
      <c r="Y7388"/>
    </row>
    <row r="7389" spans="2:25">
      <c r="B7389"/>
      <c r="C7389"/>
      <c r="D7389"/>
      <c r="E7389"/>
      <c r="F7389"/>
      <c r="G7389"/>
      <c r="H7389"/>
      <c r="R7389"/>
      <c r="S7389"/>
      <c r="T7389"/>
      <c r="U7389"/>
      <c r="V7389"/>
      <c r="W7389"/>
      <c r="X7389"/>
      <c r="Y7389"/>
    </row>
    <row r="7390" spans="2:25">
      <c r="B7390"/>
      <c r="C7390"/>
      <c r="D7390"/>
      <c r="E7390"/>
      <c r="F7390"/>
      <c r="G7390"/>
      <c r="H7390"/>
      <c r="R7390"/>
      <c r="S7390"/>
      <c r="T7390"/>
      <c r="U7390"/>
      <c r="V7390"/>
      <c r="W7390"/>
      <c r="X7390"/>
      <c r="Y7390"/>
    </row>
    <row r="7391" spans="2:25">
      <c r="B7391"/>
      <c r="C7391"/>
      <c r="D7391"/>
      <c r="E7391"/>
      <c r="F7391"/>
      <c r="G7391"/>
      <c r="H7391"/>
      <c r="R7391"/>
      <c r="S7391"/>
      <c r="T7391"/>
      <c r="U7391"/>
      <c r="V7391"/>
      <c r="W7391"/>
      <c r="X7391"/>
      <c r="Y7391"/>
    </row>
    <row r="7392" spans="2:25">
      <c r="B7392"/>
      <c r="C7392"/>
      <c r="D7392"/>
      <c r="E7392"/>
      <c r="F7392"/>
      <c r="G7392"/>
      <c r="H7392"/>
      <c r="R7392"/>
      <c r="S7392"/>
      <c r="T7392"/>
      <c r="U7392"/>
      <c r="V7392"/>
      <c r="W7392"/>
      <c r="X7392"/>
      <c r="Y7392"/>
    </row>
    <row r="7393" spans="2:25">
      <c r="B7393"/>
      <c r="C7393"/>
      <c r="D7393"/>
      <c r="E7393"/>
      <c r="F7393"/>
      <c r="G7393"/>
      <c r="H7393"/>
      <c r="R7393"/>
      <c r="S7393"/>
      <c r="T7393"/>
      <c r="U7393"/>
      <c r="V7393"/>
      <c r="W7393"/>
      <c r="X7393"/>
      <c r="Y7393"/>
    </row>
    <row r="7394" spans="2:25">
      <c r="B7394"/>
      <c r="C7394"/>
      <c r="D7394"/>
      <c r="E7394"/>
      <c r="F7394"/>
      <c r="G7394"/>
      <c r="H7394"/>
      <c r="R7394"/>
      <c r="S7394"/>
      <c r="T7394"/>
      <c r="U7394"/>
      <c r="V7394"/>
      <c r="W7394"/>
      <c r="X7394"/>
      <c r="Y7394"/>
    </row>
    <row r="7395" spans="2:25">
      <c r="B7395"/>
      <c r="C7395"/>
      <c r="D7395"/>
      <c r="E7395"/>
      <c r="F7395"/>
      <c r="G7395"/>
      <c r="H7395"/>
      <c r="R7395"/>
      <c r="S7395"/>
      <c r="T7395"/>
      <c r="U7395"/>
      <c r="V7395"/>
      <c r="W7395"/>
      <c r="X7395"/>
      <c r="Y7395"/>
    </row>
    <row r="7396" spans="2:25">
      <c r="B7396"/>
      <c r="C7396"/>
      <c r="D7396"/>
      <c r="E7396"/>
      <c r="F7396"/>
      <c r="G7396"/>
      <c r="H7396"/>
      <c r="R7396"/>
      <c r="S7396"/>
      <c r="T7396"/>
      <c r="U7396"/>
      <c r="V7396"/>
      <c r="W7396"/>
      <c r="X7396"/>
      <c r="Y7396"/>
    </row>
    <row r="7397" spans="2:25">
      <c r="B7397"/>
      <c r="C7397"/>
      <c r="D7397"/>
      <c r="E7397"/>
      <c r="F7397"/>
      <c r="G7397"/>
      <c r="H7397"/>
      <c r="R7397"/>
      <c r="S7397"/>
      <c r="T7397"/>
      <c r="U7397"/>
      <c r="V7397"/>
      <c r="W7397"/>
      <c r="X7397"/>
      <c r="Y7397"/>
    </row>
    <row r="7398" spans="2:25">
      <c r="B7398"/>
      <c r="C7398"/>
      <c r="D7398"/>
      <c r="E7398"/>
      <c r="F7398"/>
      <c r="G7398"/>
      <c r="H7398"/>
      <c r="R7398"/>
      <c r="S7398"/>
      <c r="T7398"/>
      <c r="U7398"/>
      <c r="V7398"/>
      <c r="W7398"/>
      <c r="X7398"/>
      <c r="Y7398"/>
    </row>
    <row r="7399" spans="2:25">
      <c r="B7399"/>
      <c r="C7399"/>
      <c r="D7399"/>
      <c r="E7399"/>
      <c r="F7399"/>
      <c r="G7399"/>
      <c r="H7399"/>
      <c r="R7399"/>
      <c r="S7399"/>
      <c r="T7399"/>
      <c r="U7399"/>
      <c r="V7399"/>
      <c r="W7399"/>
      <c r="X7399"/>
      <c r="Y7399"/>
    </row>
    <row r="7400" spans="2:25">
      <c r="B7400"/>
      <c r="C7400"/>
      <c r="D7400"/>
      <c r="E7400"/>
      <c r="F7400"/>
      <c r="G7400"/>
      <c r="H7400"/>
      <c r="R7400"/>
      <c r="S7400"/>
      <c r="T7400"/>
      <c r="U7400"/>
      <c r="V7400"/>
      <c r="W7400"/>
      <c r="X7400"/>
      <c r="Y7400"/>
    </row>
    <row r="7401" spans="2:25">
      <c r="B7401"/>
      <c r="C7401"/>
      <c r="D7401"/>
      <c r="E7401"/>
      <c r="F7401"/>
      <c r="G7401"/>
      <c r="H7401"/>
      <c r="R7401"/>
      <c r="S7401"/>
      <c r="T7401"/>
      <c r="U7401"/>
      <c r="V7401"/>
      <c r="W7401"/>
      <c r="X7401"/>
      <c r="Y7401"/>
    </row>
    <row r="7402" spans="2:25">
      <c r="B7402"/>
      <c r="C7402"/>
      <c r="D7402"/>
      <c r="E7402"/>
      <c r="F7402"/>
      <c r="G7402"/>
      <c r="H7402"/>
      <c r="R7402"/>
      <c r="S7402"/>
      <c r="T7402"/>
      <c r="U7402"/>
      <c r="V7402"/>
      <c r="W7402"/>
      <c r="X7402"/>
      <c r="Y7402"/>
    </row>
    <row r="7403" spans="2:25">
      <c r="B7403"/>
      <c r="C7403"/>
      <c r="D7403"/>
      <c r="E7403"/>
      <c r="F7403"/>
      <c r="G7403"/>
      <c r="H7403"/>
      <c r="R7403"/>
      <c r="S7403"/>
      <c r="T7403"/>
      <c r="U7403"/>
      <c r="V7403"/>
      <c r="W7403"/>
      <c r="X7403"/>
      <c r="Y7403"/>
    </row>
    <row r="7404" spans="2:25">
      <c r="B7404"/>
      <c r="C7404"/>
      <c r="D7404"/>
      <c r="E7404"/>
      <c r="F7404"/>
      <c r="G7404"/>
      <c r="H7404"/>
      <c r="R7404"/>
      <c r="S7404"/>
      <c r="T7404"/>
      <c r="U7404"/>
      <c r="V7404"/>
      <c r="W7404"/>
      <c r="X7404"/>
      <c r="Y7404"/>
    </row>
    <row r="7405" spans="2:25">
      <c r="B7405"/>
      <c r="C7405"/>
      <c r="D7405"/>
      <c r="E7405"/>
      <c r="F7405"/>
      <c r="G7405"/>
      <c r="H7405"/>
      <c r="R7405"/>
      <c r="S7405"/>
      <c r="T7405"/>
      <c r="U7405"/>
      <c r="V7405"/>
      <c r="W7405"/>
      <c r="X7405"/>
      <c r="Y7405"/>
    </row>
    <row r="7406" spans="2:25">
      <c r="B7406"/>
      <c r="C7406"/>
      <c r="D7406"/>
      <c r="E7406"/>
      <c r="F7406"/>
      <c r="G7406"/>
      <c r="H7406"/>
      <c r="R7406"/>
      <c r="S7406"/>
      <c r="T7406"/>
      <c r="U7406"/>
      <c r="V7406"/>
      <c r="W7406"/>
      <c r="X7406"/>
      <c r="Y7406"/>
    </row>
    <row r="7407" spans="2:25">
      <c r="B7407"/>
      <c r="C7407"/>
      <c r="D7407"/>
      <c r="E7407"/>
      <c r="F7407"/>
      <c r="G7407"/>
      <c r="H7407"/>
      <c r="R7407"/>
      <c r="S7407"/>
      <c r="T7407"/>
      <c r="U7407"/>
      <c r="V7407"/>
      <c r="W7407"/>
      <c r="X7407"/>
      <c r="Y7407"/>
    </row>
    <row r="7408" spans="2:25">
      <c r="B7408"/>
      <c r="C7408"/>
      <c r="D7408"/>
      <c r="E7408"/>
      <c r="F7408"/>
      <c r="G7408"/>
      <c r="H7408"/>
      <c r="R7408"/>
      <c r="S7408"/>
      <c r="T7408"/>
      <c r="U7408"/>
      <c r="V7408"/>
      <c r="W7408"/>
      <c r="X7408"/>
      <c r="Y7408"/>
    </row>
    <row r="7409" spans="2:25">
      <c r="B7409"/>
      <c r="C7409"/>
      <c r="D7409"/>
      <c r="E7409"/>
      <c r="F7409"/>
      <c r="G7409"/>
      <c r="H7409"/>
      <c r="R7409"/>
      <c r="S7409"/>
      <c r="T7409"/>
      <c r="U7409"/>
      <c r="V7409"/>
      <c r="W7409"/>
      <c r="X7409"/>
      <c r="Y7409"/>
    </row>
    <row r="7410" spans="2:25">
      <c r="B7410"/>
      <c r="C7410"/>
      <c r="D7410"/>
      <c r="E7410"/>
      <c r="F7410"/>
      <c r="G7410"/>
      <c r="H7410"/>
      <c r="R7410"/>
      <c r="S7410"/>
      <c r="T7410"/>
      <c r="U7410"/>
      <c r="V7410"/>
      <c r="W7410"/>
      <c r="X7410"/>
      <c r="Y7410"/>
    </row>
    <row r="7411" spans="2:25">
      <c r="B7411"/>
      <c r="C7411"/>
      <c r="D7411"/>
      <c r="E7411"/>
      <c r="F7411"/>
      <c r="G7411"/>
      <c r="H7411"/>
      <c r="R7411"/>
      <c r="S7411"/>
      <c r="T7411"/>
      <c r="U7411"/>
      <c r="V7411"/>
      <c r="W7411"/>
      <c r="X7411"/>
      <c r="Y7411"/>
    </row>
    <row r="7412" spans="2:25">
      <c r="B7412"/>
      <c r="C7412"/>
      <c r="D7412"/>
      <c r="E7412"/>
      <c r="F7412"/>
      <c r="G7412"/>
      <c r="H7412"/>
      <c r="R7412"/>
      <c r="S7412"/>
      <c r="T7412"/>
      <c r="U7412"/>
      <c r="V7412"/>
      <c r="W7412"/>
      <c r="X7412"/>
      <c r="Y7412"/>
    </row>
    <row r="7413" spans="2:25">
      <c r="B7413"/>
      <c r="C7413"/>
      <c r="D7413"/>
      <c r="E7413"/>
      <c r="F7413"/>
      <c r="G7413"/>
      <c r="H7413"/>
      <c r="R7413"/>
      <c r="S7413"/>
      <c r="T7413"/>
      <c r="U7413"/>
      <c r="V7413"/>
      <c r="W7413"/>
      <c r="X7413"/>
      <c r="Y7413"/>
    </row>
    <row r="7414" spans="2:25">
      <c r="B7414"/>
      <c r="C7414"/>
      <c r="D7414"/>
      <c r="E7414"/>
      <c r="F7414"/>
      <c r="G7414"/>
      <c r="H7414"/>
      <c r="R7414"/>
      <c r="S7414"/>
      <c r="T7414"/>
      <c r="U7414"/>
      <c r="V7414"/>
      <c r="W7414"/>
      <c r="X7414"/>
      <c r="Y7414"/>
    </row>
    <row r="7415" spans="2:25">
      <c r="B7415"/>
      <c r="C7415"/>
      <c r="D7415"/>
      <c r="E7415"/>
      <c r="F7415"/>
      <c r="G7415"/>
      <c r="H7415"/>
      <c r="R7415"/>
      <c r="S7415"/>
      <c r="T7415"/>
      <c r="U7415"/>
      <c r="V7415"/>
      <c r="W7415"/>
      <c r="X7415"/>
      <c r="Y7415"/>
    </row>
    <row r="7416" spans="2:25">
      <c r="B7416"/>
      <c r="C7416"/>
      <c r="D7416"/>
      <c r="E7416"/>
      <c r="F7416"/>
      <c r="G7416"/>
      <c r="H7416"/>
      <c r="R7416"/>
      <c r="S7416"/>
      <c r="T7416"/>
      <c r="U7416"/>
      <c r="V7416"/>
      <c r="W7416"/>
      <c r="X7416"/>
      <c r="Y7416"/>
    </row>
    <row r="7417" spans="2:25">
      <c r="B7417"/>
      <c r="C7417"/>
      <c r="D7417"/>
      <c r="E7417"/>
      <c r="F7417"/>
      <c r="G7417"/>
      <c r="H7417"/>
      <c r="R7417"/>
      <c r="S7417"/>
      <c r="T7417"/>
      <c r="U7417"/>
      <c r="V7417"/>
      <c r="W7417"/>
      <c r="X7417"/>
      <c r="Y7417"/>
    </row>
    <row r="7418" spans="2:25">
      <c r="B7418"/>
      <c r="C7418"/>
      <c r="D7418"/>
      <c r="E7418"/>
      <c r="F7418"/>
      <c r="G7418"/>
      <c r="H7418"/>
      <c r="R7418"/>
      <c r="S7418"/>
      <c r="T7418"/>
      <c r="U7418"/>
      <c r="V7418"/>
      <c r="W7418"/>
      <c r="X7418"/>
      <c r="Y7418"/>
    </row>
    <row r="7419" spans="2:25">
      <c r="B7419"/>
      <c r="C7419"/>
      <c r="D7419"/>
      <c r="E7419"/>
      <c r="F7419"/>
      <c r="G7419"/>
      <c r="H7419"/>
      <c r="R7419"/>
      <c r="S7419"/>
      <c r="T7419"/>
      <c r="U7419"/>
      <c r="V7419"/>
      <c r="W7419"/>
      <c r="X7419"/>
      <c r="Y7419"/>
    </row>
    <row r="7420" spans="2:25">
      <c r="B7420"/>
      <c r="C7420"/>
      <c r="D7420"/>
      <c r="E7420"/>
      <c r="F7420"/>
      <c r="G7420"/>
      <c r="H7420"/>
      <c r="R7420"/>
      <c r="S7420"/>
      <c r="T7420"/>
      <c r="U7420"/>
      <c r="V7420"/>
      <c r="W7420"/>
      <c r="X7420"/>
      <c r="Y7420"/>
    </row>
    <row r="7421" spans="2:25">
      <c r="B7421"/>
      <c r="C7421"/>
      <c r="D7421"/>
      <c r="E7421"/>
      <c r="F7421"/>
      <c r="G7421"/>
      <c r="H7421"/>
      <c r="R7421"/>
      <c r="S7421"/>
      <c r="T7421"/>
      <c r="U7421"/>
      <c r="V7421"/>
      <c r="W7421"/>
      <c r="X7421"/>
      <c r="Y7421"/>
    </row>
    <row r="7422" spans="2:25">
      <c r="B7422"/>
      <c r="C7422"/>
      <c r="D7422"/>
      <c r="E7422"/>
      <c r="F7422"/>
      <c r="G7422"/>
      <c r="H7422"/>
      <c r="R7422"/>
      <c r="S7422"/>
      <c r="T7422"/>
      <c r="U7422"/>
      <c r="V7422"/>
      <c r="W7422"/>
      <c r="X7422"/>
      <c r="Y7422"/>
    </row>
    <row r="7423" spans="2:25">
      <c r="B7423"/>
      <c r="C7423"/>
      <c r="D7423"/>
      <c r="E7423"/>
      <c r="F7423"/>
      <c r="G7423"/>
      <c r="H7423"/>
      <c r="R7423"/>
      <c r="S7423"/>
      <c r="T7423"/>
      <c r="U7423"/>
      <c r="V7423"/>
      <c r="W7423"/>
      <c r="X7423"/>
      <c r="Y7423"/>
    </row>
    <row r="7424" spans="2:25">
      <c r="B7424"/>
      <c r="C7424"/>
      <c r="D7424"/>
      <c r="E7424"/>
      <c r="F7424"/>
      <c r="G7424"/>
      <c r="H7424"/>
      <c r="R7424"/>
      <c r="S7424"/>
      <c r="T7424"/>
      <c r="U7424"/>
      <c r="V7424"/>
      <c r="W7424"/>
      <c r="X7424"/>
      <c r="Y7424"/>
    </row>
    <row r="7425" spans="2:25">
      <c r="B7425"/>
      <c r="C7425"/>
      <c r="D7425"/>
      <c r="E7425"/>
      <c r="F7425"/>
      <c r="G7425"/>
      <c r="H7425"/>
      <c r="R7425"/>
      <c r="S7425"/>
      <c r="T7425"/>
      <c r="U7425"/>
      <c r="V7425"/>
      <c r="W7425"/>
      <c r="X7425"/>
      <c r="Y7425"/>
    </row>
    <row r="7426" spans="2:25">
      <c r="B7426"/>
      <c r="C7426"/>
      <c r="D7426"/>
      <c r="E7426"/>
      <c r="F7426"/>
      <c r="G7426"/>
      <c r="H7426"/>
      <c r="R7426"/>
      <c r="S7426"/>
      <c r="T7426"/>
      <c r="U7426"/>
      <c r="V7426"/>
      <c r="W7426"/>
      <c r="X7426"/>
      <c r="Y7426"/>
    </row>
    <row r="7427" spans="2:25">
      <c r="B7427"/>
      <c r="C7427"/>
      <c r="D7427"/>
      <c r="E7427"/>
      <c r="F7427"/>
      <c r="G7427"/>
      <c r="H7427"/>
      <c r="R7427"/>
      <c r="S7427"/>
      <c r="T7427"/>
      <c r="U7427"/>
      <c r="V7427"/>
      <c r="W7427"/>
      <c r="X7427"/>
      <c r="Y7427"/>
    </row>
    <row r="7428" spans="2:25">
      <c r="B7428"/>
      <c r="C7428"/>
      <c r="D7428"/>
      <c r="E7428"/>
      <c r="F7428"/>
      <c r="G7428"/>
      <c r="H7428"/>
      <c r="R7428"/>
      <c r="S7428"/>
      <c r="T7428"/>
      <c r="U7428"/>
      <c r="V7428"/>
      <c r="W7428"/>
      <c r="X7428"/>
      <c r="Y7428"/>
    </row>
    <row r="7429" spans="2:25">
      <c r="B7429"/>
      <c r="C7429"/>
      <c r="D7429"/>
      <c r="E7429"/>
      <c r="F7429"/>
      <c r="G7429"/>
      <c r="H7429"/>
      <c r="R7429"/>
      <c r="S7429"/>
      <c r="T7429"/>
      <c r="U7429"/>
      <c r="V7429"/>
      <c r="W7429"/>
      <c r="X7429"/>
      <c r="Y7429"/>
    </row>
    <row r="7430" spans="2:25">
      <c r="B7430"/>
      <c r="C7430"/>
      <c r="D7430"/>
      <c r="E7430"/>
      <c r="F7430"/>
      <c r="G7430"/>
      <c r="H7430"/>
      <c r="R7430"/>
      <c r="S7430"/>
      <c r="T7430"/>
      <c r="U7430"/>
      <c r="V7430"/>
      <c r="W7430"/>
      <c r="X7430"/>
      <c r="Y7430"/>
    </row>
    <row r="7431" spans="2:25">
      <c r="B7431"/>
      <c r="C7431"/>
      <c r="D7431"/>
      <c r="E7431"/>
      <c r="F7431"/>
      <c r="G7431"/>
      <c r="H7431"/>
      <c r="R7431"/>
      <c r="S7431"/>
      <c r="T7431"/>
      <c r="U7431"/>
      <c r="V7431"/>
      <c r="W7431"/>
      <c r="X7431"/>
      <c r="Y7431"/>
    </row>
    <row r="7432" spans="2:25">
      <c r="B7432"/>
      <c r="C7432"/>
      <c r="D7432"/>
      <c r="E7432"/>
      <c r="F7432"/>
      <c r="G7432"/>
      <c r="H7432"/>
      <c r="R7432"/>
      <c r="S7432"/>
      <c r="T7432"/>
      <c r="U7432"/>
      <c r="V7432"/>
      <c r="W7432"/>
      <c r="X7432"/>
      <c r="Y7432"/>
    </row>
    <row r="7433" spans="2:25">
      <c r="B7433"/>
      <c r="C7433"/>
      <c r="D7433"/>
      <c r="E7433"/>
      <c r="F7433"/>
      <c r="G7433"/>
      <c r="H7433"/>
      <c r="R7433"/>
      <c r="S7433"/>
      <c r="T7433"/>
      <c r="U7433"/>
      <c r="V7433"/>
      <c r="W7433"/>
      <c r="X7433"/>
      <c r="Y7433"/>
    </row>
    <row r="7434" spans="2:25">
      <c r="B7434"/>
      <c r="C7434"/>
      <c r="D7434"/>
      <c r="E7434"/>
      <c r="F7434"/>
      <c r="G7434"/>
      <c r="H7434"/>
      <c r="R7434"/>
      <c r="S7434"/>
      <c r="T7434"/>
      <c r="U7434"/>
      <c r="V7434"/>
      <c r="W7434"/>
      <c r="X7434"/>
      <c r="Y7434"/>
    </row>
    <row r="7435" spans="2:25">
      <c r="B7435"/>
      <c r="C7435"/>
      <c r="D7435"/>
      <c r="E7435"/>
      <c r="F7435"/>
      <c r="G7435"/>
      <c r="H7435"/>
      <c r="R7435"/>
      <c r="S7435"/>
      <c r="T7435"/>
      <c r="U7435"/>
      <c r="V7435"/>
      <c r="W7435"/>
      <c r="X7435"/>
      <c r="Y7435"/>
    </row>
    <row r="7436" spans="2:25">
      <c r="B7436"/>
      <c r="C7436"/>
      <c r="D7436"/>
      <c r="E7436"/>
      <c r="F7436"/>
      <c r="G7436"/>
      <c r="H7436"/>
      <c r="R7436"/>
      <c r="S7436"/>
      <c r="T7436"/>
      <c r="U7436"/>
      <c r="V7436"/>
      <c r="W7436"/>
      <c r="X7436"/>
      <c r="Y7436"/>
    </row>
    <row r="7437" spans="2:25">
      <c r="B7437"/>
      <c r="C7437"/>
      <c r="D7437"/>
      <c r="E7437"/>
      <c r="F7437"/>
      <c r="G7437"/>
      <c r="H7437"/>
      <c r="R7437"/>
      <c r="S7437"/>
      <c r="T7437"/>
      <c r="U7437"/>
      <c r="V7437"/>
      <c r="W7437"/>
      <c r="X7437"/>
      <c r="Y7437"/>
    </row>
    <row r="7438" spans="2:25">
      <c r="B7438"/>
      <c r="C7438"/>
      <c r="D7438"/>
      <c r="E7438"/>
      <c r="F7438"/>
      <c r="G7438"/>
      <c r="H7438"/>
      <c r="R7438"/>
      <c r="S7438"/>
      <c r="T7438"/>
      <c r="U7438"/>
      <c r="V7438"/>
      <c r="W7438"/>
      <c r="X7438"/>
      <c r="Y7438"/>
    </row>
    <row r="7439" spans="2:25">
      <c r="B7439"/>
      <c r="C7439"/>
      <c r="D7439"/>
      <c r="E7439"/>
      <c r="F7439"/>
      <c r="G7439"/>
      <c r="H7439"/>
      <c r="R7439"/>
      <c r="S7439"/>
      <c r="T7439"/>
      <c r="U7439"/>
      <c r="V7439"/>
      <c r="W7439"/>
      <c r="X7439"/>
      <c r="Y7439"/>
    </row>
    <row r="7440" spans="2:25">
      <c r="B7440"/>
      <c r="C7440"/>
      <c r="D7440"/>
      <c r="E7440"/>
      <c r="F7440"/>
      <c r="G7440"/>
      <c r="H7440"/>
      <c r="R7440"/>
      <c r="S7440"/>
      <c r="T7440"/>
      <c r="U7440"/>
      <c r="V7440"/>
      <c r="W7440"/>
      <c r="X7440"/>
      <c r="Y7440"/>
    </row>
    <row r="7441" spans="2:25">
      <c r="B7441"/>
      <c r="C7441"/>
      <c r="D7441"/>
      <c r="E7441"/>
      <c r="F7441"/>
      <c r="G7441"/>
      <c r="H7441"/>
      <c r="R7441"/>
      <c r="S7441"/>
      <c r="T7441"/>
      <c r="U7441"/>
      <c r="V7441"/>
      <c r="W7441"/>
      <c r="X7441"/>
      <c r="Y7441"/>
    </row>
    <row r="7442" spans="2:25">
      <c r="B7442"/>
      <c r="C7442"/>
      <c r="D7442"/>
      <c r="E7442"/>
      <c r="F7442"/>
      <c r="G7442"/>
      <c r="H7442"/>
      <c r="R7442"/>
      <c r="S7442"/>
      <c r="T7442"/>
      <c r="U7442"/>
      <c r="V7442"/>
      <c r="W7442"/>
      <c r="X7442"/>
      <c r="Y7442"/>
    </row>
    <row r="7443" spans="2:25">
      <c r="B7443"/>
      <c r="C7443"/>
      <c r="D7443"/>
      <c r="E7443"/>
      <c r="F7443"/>
      <c r="G7443"/>
      <c r="H7443"/>
      <c r="R7443"/>
      <c r="S7443"/>
      <c r="T7443"/>
      <c r="U7443"/>
      <c r="V7443"/>
      <c r="W7443"/>
      <c r="X7443"/>
      <c r="Y7443"/>
    </row>
    <row r="7444" spans="2:25">
      <c r="B7444"/>
      <c r="C7444"/>
      <c r="D7444"/>
      <c r="E7444"/>
      <c r="F7444"/>
      <c r="G7444"/>
      <c r="H7444"/>
      <c r="R7444"/>
      <c r="S7444"/>
      <c r="T7444"/>
      <c r="U7444"/>
      <c r="V7444"/>
      <c r="W7444"/>
      <c r="X7444"/>
      <c r="Y7444"/>
    </row>
    <row r="7445" spans="2:25">
      <c r="B7445"/>
      <c r="C7445"/>
      <c r="D7445"/>
      <c r="E7445"/>
      <c r="F7445"/>
      <c r="G7445"/>
      <c r="H7445"/>
      <c r="R7445"/>
      <c r="S7445"/>
      <c r="T7445"/>
      <c r="U7445"/>
      <c r="V7445"/>
      <c r="W7445"/>
      <c r="X7445"/>
      <c r="Y7445"/>
    </row>
    <row r="7446" spans="2:25">
      <c r="B7446"/>
      <c r="C7446"/>
      <c r="D7446"/>
      <c r="E7446"/>
      <c r="F7446"/>
      <c r="G7446"/>
      <c r="H7446"/>
      <c r="R7446"/>
      <c r="S7446"/>
      <c r="T7446"/>
      <c r="U7446"/>
      <c r="V7446"/>
      <c r="W7446"/>
      <c r="X7446"/>
      <c r="Y7446"/>
    </row>
    <row r="7447" spans="2:25">
      <c r="B7447"/>
      <c r="C7447"/>
      <c r="D7447"/>
      <c r="E7447"/>
      <c r="F7447"/>
      <c r="G7447"/>
      <c r="H7447"/>
      <c r="R7447"/>
      <c r="S7447"/>
      <c r="T7447"/>
      <c r="U7447"/>
      <c r="V7447"/>
      <c r="W7447"/>
      <c r="X7447"/>
      <c r="Y7447"/>
    </row>
    <row r="7448" spans="2:25">
      <c r="B7448"/>
      <c r="C7448"/>
      <c r="D7448"/>
      <c r="E7448"/>
      <c r="F7448"/>
      <c r="G7448"/>
      <c r="H7448"/>
      <c r="R7448"/>
      <c r="S7448"/>
      <c r="T7448"/>
      <c r="U7448"/>
      <c r="V7448"/>
      <c r="W7448"/>
      <c r="X7448"/>
      <c r="Y7448"/>
    </row>
    <row r="7449" spans="2:25">
      <c r="B7449"/>
      <c r="C7449"/>
      <c r="D7449"/>
      <c r="E7449"/>
      <c r="F7449"/>
      <c r="G7449"/>
      <c r="H7449"/>
      <c r="R7449"/>
      <c r="S7449"/>
      <c r="T7449"/>
      <c r="U7449"/>
      <c r="V7449"/>
      <c r="W7449"/>
      <c r="X7449"/>
      <c r="Y7449"/>
    </row>
    <row r="7450" spans="2:25">
      <c r="B7450"/>
      <c r="C7450"/>
      <c r="D7450"/>
      <c r="E7450"/>
      <c r="F7450"/>
      <c r="G7450"/>
      <c r="H7450"/>
      <c r="R7450"/>
      <c r="S7450"/>
      <c r="T7450"/>
      <c r="U7450"/>
      <c r="V7450"/>
      <c r="W7450"/>
      <c r="X7450"/>
      <c r="Y7450"/>
    </row>
    <row r="7451" spans="2:25">
      <c r="B7451"/>
      <c r="C7451"/>
      <c r="D7451"/>
      <c r="E7451"/>
      <c r="F7451"/>
      <c r="G7451"/>
      <c r="H7451"/>
      <c r="R7451"/>
      <c r="S7451"/>
      <c r="T7451"/>
      <c r="U7451"/>
      <c r="V7451"/>
      <c r="W7451"/>
      <c r="X7451"/>
      <c r="Y7451"/>
    </row>
    <row r="7452" spans="2:25">
      <c r="B7452"/>
      <c r="C7452"/>
      <c r="D7452"/>
      <c r="E7452"/>
      <c r="F7452"/>
      <c r="G7452"/>
      <c r="H7452"/>
      <c r="R7452"/>
      <c r="S7452"/>
      <c r="T7452"/>
      <c r="U7452"/>
      <c r="V7452"/>
      <c r="W7452"/>
      <c r="X7452"/>
      <c r="Y7452"/>
    </row>
    <row r="7453" spans="2:25">
      <c r="B7453"/>
      <c r="C7453"/>
      <c r="D7453"/>
      <c r="E7453"/>
      <c r="F7453"/>
      <c r="G7453"/>
      <c r="H7453"/>
      <c r="R7453"/>
      <c r="S7453"/>
      <c r="T7453"/>
      <c r="U7453"/>
      <c r="V7453"/>
      <c r="W7453"/>
      <c r="X7453"/>
      <c r="Y7453"/>
    </row>
    <row r="7454" spans="2:25">
      <c r="B7454"/>
      <c r="C7454"/>
      <c r="D7454"/>
      <c r="E7454"/>
      <c r="F7454"/>
      <c r="G7454"/>
      <c r="H7454"/>
      <c r="R7454"/>
      <c r="S7454"/>
      <c r="T7454"/>
      <c r="U7454"/>
      <c r="V7454"/>
      <c r="W7454"/>
      <c r="X7454"/>
      <c r="Y7454"/>
    </row>
    <row r="7455" spans="2:25">
      <c r="B7455"/>
      <c r="C7455"/>
      <c r="D7455"/>
      <c r="E7455"/>
      <c r="F7455"/>
      <c r="G7455"/>
      <c r="H7455"/>
      <c r="R7455"/>
      <c r="S7455"/>
      <c r="T7455"/>
      <c r="U7455"/>
      <c r="V7455"/>
      <c r="W7455"/>
      <c r="X7455"/>
      <c r="Y7455"/>
    </row>
    <row r="7456" spans="2:25">
      <c r="B7456"/>
      <c r="C7456"/>
      <c r="D7456"/>
      <c r="E7456"/>
      <c r="F7456"/>
      <c r="G7456"/>
      <c r="H7456"/>
      <c r="R7456"/>
      <c r="S7456"/>
      <c r="T7456"/>
      <c r="U7456"/>
      <c r="V7456"/>
      <c r="W7456"/>
      <c r="X7456"/>
      <c r="Y7456"/>
    </row>
    <row r="7457" spans="2:25">
      <c r="B7457"/>
      <c r="C7457"/>
      <c r="D7457"/>
      <c r="E7457"/>
      <c r="F7457"/>
      <c r="G7457"/>
      <c r="H7457"/>
      <c r="R7457"/>
      <c r="S7457"/>
      <c r="T7457"/>
      <c r="U7457"/>
      <c r="V7457"/>
      <c r="W7457"/>
      <c r="X7457"/>
      <c r="Y7457"/>
    </row>
    <row r="7458" spans="2:25">
      <c r="B7458"/>
      <c r="C7458"/>
      <c r="D7458"/>
      <c r="E7458"/>
      <c r="F7458"/>
      <c r="G7458"/>
      <c r="H7458"/>
      <c r="R7458"/>
      <c r="S7458"/>
      <c r="T7458"/>
      <c r="U7458"/>
      <c r="V7458"/>
      <c r="W7458"/>
      <c r="X7458"/>
      <c r="Y7458"/>
    </row>
    <row r="7459" spans="2:25">
      <c r="B7459"/>
      <c r="C7459"/>
      <c r="D7459"/>
      <c r="E7459"/>
      <c r="F7459"/>
      <c r="G7459"/>
      <c r="H7459"/>
      <c r="R7459"/>
      <c r="S7459"/>
      <c r="T7459"/>
      <c r="U7459"/>
      <c r="V7459"/>
      <c r="W7459"/>
      <c r="X7459"/>
      <c r="Y7459"/>
    </row>
    <row r="7460" spans="2:25">
      <c r="B7460"/>
      <c r="C7460"/>
      <c r="D7460"/>
      <c r="E7460"/>
      <c r="F7460"/>
      <c r="G7460"/>
      <c r="H7460"/>
      <c r="R7460"/>
      <c r="S7460"/>
      <c r="T7460"/>
      <c r="U7460"/>
      <c r="V7460"/>
      <c r="W7460"/>
      <c r="X7460"/>
      <c r="Y7460"/>
    </row>
    <row r="7461" spans="2:25">
      <c r="B7461"/>
      <c r="C7461"/>
      <c r="D7461"/>
      <c r="E7461"/>
      <c r="F7461"/>
      <c r="G7461"/>
      <c r="H7461"/>
      <c r="R7461"/>
      <c r="S7461"/>
      <c r="T7461"/>
      <c r="U7461"/>
      <c r="V7461"/>
      <c r="W7461"/>
      <c r="X7461"/>
      <c r="Y7461"/>
    </row>
    <row r="7462" spans="2:25">
      <c r="B7462"/>
      <c r="C7462"/>
      <c r="D7462"/>
      <c r="E7462"/>
      <c r="F7462"/>
      <c r="G7462"/>
      <c r="H7462"/>
      <c r="R7462"/>
      <c r="S7462"/>
      <c r="T7462"/>
      <c r="U7462"/>
      <c r="V7462"/>
      <c r="W7462"/>
      <c r="X7462"/>
      <c r="Y7462"/>
    </row>
    <row r="7463" spans="2:25">
      <c r="B7463"/>
      <c r="C7463"/>
      <c r="D7463"/>
      <c r="E7463"/>
      <c r="F7463"/>
      <c r="G7463"/>
      <c r="H7463"/>
      <c r="R7463"/>
      <c r="S7463"/>
      <c r="T7463"/>
      <c r="U7463"/>
      <c r="V7463"/>
      <c r="W7463"/>
      <c r="X7463"/>
      <c r="Y7463"/>
    </row>
    <row r="7464" spans="2:25">
      <c r="B7464"/>
      <c r="C7464"/>
      <c r="D7464"/>
      <c r="E7464"/>
      <c r="F7464"/>
      <c r="G7464"/>
      <c r="H7464"/>
      <c r="R7464"/>
      <c r="S7464"/>
      <c r="T7464"/>
      <c r="U7464"/>
      <c r="V7464"/>
      <c r="W7464"/>
      <c r="X7464"/>
      <c r="Y7464"/>
    </row>
    <row r="7465" spans="2:25">
      <c r="B7465"/>
      <c r="C7465"/>
      <c r="D7465"/>
      <c r="E7465"/>
      <c r="F7465"/>
      <c r="G7465"/>
      <c r="H7465"/>
      <c r="R7465"/>
      <c r="S7465"/>
      <c r="T7465"/>
      <c r="U7465"/>
      <c r="V7465"/>
      <c r="W7465"/>
      <c r="X7465"/>
      <c r="Y7465"/>
    </row>
    <row r="7466" spans="2:25">
      <c r="B7466"/>
      <c r="C7466"/>
      <c r="D7466"/>
      <c r="E7466"/>
      <c r="F7466"/>
      <c r="G7466"/>
      <c r="H7466"/>
      <c r="R7466"/>
      <c r="S7466"/>
      <c r="T7466"/>
      <c r="U7466"/>
      <c r="V7466"/>
      <c r="W7466"/>
      <c r="X7466"/>
      <c r="Y7466"/>
    </row>
    <row r="7467" spans="2:25">
      <c r="B7467"/>
      <c r="C7467"/>
      <c r="D7467"/>
      <c r="E7467"/>
      <c r="F7467"/>
      <c r="G7467"/>
      <c r="H7467"/>
      <c r="R7467"/>
      <c r="S7467"/>
      <c r="T7467"/>
      <c r="U7467"/>
      <c r="V7467"/>
      <c r="W7467"/>
      <c r="X7467"/>
      <c r="Y7467"/>
    </row>
    <row r="7468" spans="2:25">
      <c r="B7468"/>
      <c r="C7468"/>
      <c r="D7468"/>
      <c r="E7468"/>
      <c r="F7468"/>
      <c r="G7468"/>
      <c r="H7468"/>
      <c r="R7468"/>
      <c r="S7468"/>
      <c r="T7468"/>
      <c r="U7468"/>
      <c r="V7468"/>
      <c r="W7468"/>
      <c r="X7468"/>
      <c r="Y7468"/>
    </row>
    <row r="7469" spans="2:25">
      <c r="B7469"/>
      <c r="C7469"/>
      <c r="D7469"/>
      <c r="E7469"/>
      <c r="F7469"/>
      <c r="G7469"/>
      <c r="H7469"/>
      <c r="R7469"/>
      <c r="S7469"/>
      <c r="T7469"/>
      <c r="U7469"/>
      <c r="V7469"/>
      <c r="W7469"/>
      <c r="X7469"/>
      <c r="Y7469"/>
    </row>
    <row r="7470" spans="2:25">
      <c r="B7470"/>
      <c r="C7470"/>
      <c r="D7470"/>
      <c r="E7470"/>
      <c r="F7470"/>
      <c r="G7470"/>
      <c r="H7470"/>
      <c r="R7470"/>
      <c r="S7470"/>
      <c r="T7470"/>
      <c r="U7470"/>
      <c r="V7470"/>
      <c r="W7470"/>
      <c r="X7470"/>
      <c r="Y7470"/>
    </row>
    <row r="7471" spans="2:25">
      <c r="B7471"/>
      <c r="C7471"/>
      <c r="D7471"/>
      <c r="E7471"/>
      <c r="F7471"/>
      <c r="G7471"/>
      <c r="H7471"/>
      <c r="R7471"/>
      <c r="S7471"/>
      <c r="T7471"/>
      <c r="U7471"/>
      <c r="V7471"/>
      <c r="W7471"/>
      <c r="X7471"/>
      <c r="Y7471"/>
    </row>
    <row r="7472" spans="2:25">
      <c r="B7472"/>
      <c r="C7472"/>
      <c r="D7472"/>
      <c r="E7472"/>
      <c r="F7472"/>
      <c r="G7472"/>
      <c r="H7472"/>
      <c r="R7472"/>
      <c r="S7472"/>
      <c r="T7472"/>
      <c r="U7472"/>
      <c r="V7472"/>
      <c r="W7472"/>
      <c r="X7472"/>
      <c r="Y7472"/>
    </row>
    <row r="7473" spans="2:25">
      <c r="B7473"/>
      <c r="C7473"/>
      <c r="D7473"/>
      <c r="E7473"/>
      <c r="F7473"/>
      <c r="G7473"/>
      <c r="H7473"/>
      <c r="R7473"/>
      <c r="S7473"/>
      <c r="T7473"/>
      <c r="U7473"/>
      <c r="V7473"/>
      <c r="W7473"/>
      <c r="X7473"/>
      <c r="Y7473"/>
    </row>
    <row r="7474" spans="2:25">
      <c r="B7474"/>
      <c r="C7474"/>
      <c r="D7474"/>
      <c r="E7474"/>
      <c r="F7474"/>
      <c r="G7474"/>
      <c r="H7474"/>
      <c r="R7474"/>
      <c r="S7474"/>
      <c r="T7474"/>
      <c r="U7474"/>
      <c r="V7474"/>
      <c r="W7474"/>
      <c r="X7474"/>
      <c r="Y7474"/>
    </row>
    <row r="7475" spans="2:25">
      <c r="B7475"/>
      <c r="C7475"/>
      <c r="D7475"/>
      <c r="E7475"/>
      <c r="F7475"/>
      <c r="G7475"/>
      <c r="H7475"/>
      <c r="R7475"/>
      <c r="S7475"/>
      <c r="T7475"/>
      <c r="U7475"/>
      <c r="V7475"/>
      <c r="W7475"/>
      <c r="X7475"/>
      <c r="Y7475"/>
    </row>
    <row r="7476" spans="2:25">
      <c r="B7476"/>
      <c r="C7476"/>
      <c r="D7476"/>
      <c r="E7476"/>
      <c r="F7476"/>
      <c r="G7476"/>
      <c r="H7476"/>
      <c r="R7476"/>
      <c r="S7476"/>
      <c r="T7476"/>
      <c r="U7476"/>
      <c r="V7476"/>
      <c r="W7476"/>
      <c r="X7476"/>
      <c r="Y7476"/>
    </row>
    <row r="7477" spans="2:25">
      <c r="B7477"/>
      <c r="C7477"/>
      <c r="D7477"/>
      <c r="E7477"/>
      <c r="F7477"/>
      <c r="G7477"/>
      <c r="H7477"/>
      <c r="R7477"/>
      <c r="S7477"/>
      <c r="T7477"/>
      <c r="U7477"/>
      <c r="V7477"/>
      <c r="W7477"/>
      <c r="X7477"/>
      <c r="Y7477"/>
    </row>
    <row r="7478" spans="2:25">
      <c r="B7478"/>
      <c r="C7478"/>
      <c r="D7478"/>
      <c r="E7478"/>
      <c r="F7478"/>
      <c r="G7478"/>
      <c r="H7478"/>
      <c r="R7478"/>
      <c r="S7478"/>
      <c r="T7478"/>
      <c r="U7478"/>
      <c r="V7478"/>
      <c r="W7478"/>
      <c r="X7478"/>
      <c r="Y7478"/>
    </row>
    <row r="7479" spans="2:25">
      <c r="B7479"/>
      <c r="C7479"/>
      <c r="D7479"/>
      <c r="E7479"/>
      <c r="F7479"/>
      <c r="G7479"/>
      <c r="H7479"/>
      <c r="R7479"/>
      <c r="S7479"/>
      <c r="T7479"/>
      <c r="U7479"/>
      <c r="V7479"/>
      <c r="W7479"/>
      <c r="X7479"/>
      <c r="Y7479"/>
    </row>
    <row r="7480" spans="2:25">
      <c r="B7480"/>
      <c r="C7480"/>
      <c r="D7480"/>
      <c r="E7480"/>
      <c r="F7480"/>
      <c r="G7480"/>
      <c r="H7480"/>
      <c r="R7480"/>
      <c r="S7480"/>
      <c r="T7480"/>
      <c r="U7480"/>
      <c r="V7480"/>
      <c r="W7480"/>
      <c r="X7480"/>
      <c r="Y7480"/>
    </row>
    <row r="7481" spans="2:25">
      <c r="B7481"/>
      <c r="C7481"/>
      <c r="D7481"/>
      <c r="E7481"/>
      <c r="F7481"/>
      <c r="G7481"/>
      <c r="H7481"/>
      <c r="R7481"/>
      <c r="S7481"/>
      <c r="T7481"/>
      <c r="U7481"/>
      <c r="V7481"/>
      <c r="W7481"/>
      <c r="X7481"/>
      <c r="Y7481"/>
    </row>
    <row r="7482" spans="2:25">
      <c r="B7482"/>
      <c r="C7482"/>
      <c r="D7482"/>
      <c r="E7482"/>
      <c r="F7482"/>
      <c r="G7482"/>
      <c r="H7482"/>
      <c r="R7482"/>
      <c r="S7482"/>
      <c r="T7482"/>
      <c r="U7482"/>
      <c r="V7482"/>
      <c r="W7482"/>
      <c r="X7482"/>
      <c r="Y7482"/>
    </row>
    <row r="7483" spans="2:25">
      <c r="B7483"/>
      <c r="C7483"/>
      <c r="D7483"/>
      <c r="E7483"/>
      <c r="F7483"/>
      <c r="G7483"/>
      <c r="H7483"/>
      <c r="R7483"/>
      <c r="S7483"/>
      <c r="T7483"/>
      <c r="U7483"/>
      <c r="V7483"/>
      <c r="W7483"/>
      <c r="X7483"/>
      <c r="Y7483"/>
    </row>
    <row r="7484" spans="2:25">
      <c r="B7484"/>
      <c r="C7484"/>
      <c r="D7484"/>
      <c r="E7484"/>
      <c r="F7484"/>
      <c r="G7484"/>
      <c r="H7484"/>
      <c r="R7484"/>
      <c r="S7484"/>
      <c r="T7484"/>
      <c r="U7484"/>
      <c r="V7484"/>
      <c r="W7484"/>
      <c r="X7484"/>
      <c r="Y7484"/>
    </row>
    <row r="7485" spans="2:25">
      <c r="B7485"/>
      <c r="C7485"/>
      <c r="D7485"/>
      <c r="E7485"/>
      <c r="F7485"/>
      <c r="G7485"/>
      <c r="H7485"/>
      <c r="R7485"/>
      <c r="S7485"/>
      <c r="T7485"/>
      <c r="U7485"/>
      <c r="V7485"/>
      <c r="W7485"/>
      <c r="X7485"/>
      <c r="Y7485"/>
    </row>
    <row r="7486" spans="2:25">
      <c r="B7486"/>
      <c r="C7486"/>
      <c r="D7486"/>
      <c r="E7486"/>
      <c r="F7486"/>
      <c r="G7486"/>
      <c r="H7486"/>
      <c r="R7486"/>
      <c r="S7486"/>
      <c r="T7486"/>
      <c r="U7486"/>
      <c r="V7486"/>
      <c r="W7486"/>
      <c r="X7486"/>
      <c r="Y7486"/>
    </row>
    <row r="7487" spans="2:25">
      <c r="B7487"/>
      <c r="C7487"/>
      <c r="D7487"/>
      <c r="E7487"/>
      <c r="F7487"/>
      <c r="G7487"/>
      <c r="H7487"/>
      <c r="R7487"/>
      <c r="S7487"/>
      <c r="T7487"/>
      <c r="U7487"/>
      <c r="V7487"/>
      <c r="W7487"/>
      <c r="X7487"/>
      <c r="Y7487"/>
    </row>
    <row r="7488" spans="2:25">
      <c r="B7488"/>
      <c r="C7488"/>
      <c r="D7488"/>
      <c r="E7488"/>
      <c r="F7488"/>
      <c r="G7488"/>
      <c r="H7488"/>
      <c r="R7488"/>
      <c r="S7488"/>
      <c r="T7488"/>
      <c r="U7488"/>
      <c r="V7488"/>
      <c r="W7488"/>
      <c r="X7488"/>
      <c r="Y7488"/>
    </row>
    <row r="7489" spans="2:25">
      <c r="B7489"/>
      <c r="C7489"/>
      <c r="D7489"/>
      <c r="E7489"/>
      <c r="F7489"/>
      <c r="G7489"/>
      <c r="H7489"/>
      <c r="R7489"/>
      <c r="S7489"/>
      <c r="T7489"/>
      <c r="U7489"/>
      <c r="V7489"/>
      <c r="W7489"/>
      <c r="X7489"/>
      <c r="Y7489"/>
    </row>
    <row r="7490" spans="2:25">
      <c r="B7490"/>
      <c r="C7490"/>
      <c r="D7490"/>
      <c r="E7490"/>
      <c r="F7490"/>
      <c r="G7490"/>
      <c r="H7490"/>
      <c r="R7490"/>
      <c r="S7490"/>
      <c r="T7490"/>
      <c r="U7490"/>
      <c r="V7490"/>
      <c r="W7490"/>
      <c r="X7490"/>
      <c r="Y7490"/>
    </row>
    <row r="7491" spans="2:25">
      <c r="B7491"/>
      <c r="C7491"/>
      <c r="D7491"/>
      <c r="E7491"/>
      <c r="F7491"/>
      <c r="G7491"/>
      <c r="H7491"/>
      <c r="R7491"/>
      <c r="S7491"/>
      <c r="T7491"/>
      <c r="U7491"/>
      <c r="V7491"/>
      <c r="W7491"/>
      <c r="X7491"/>
      <c r="Y7491"/>
    </row>
    <row r="7492" spans="2:25">
      <c r="B7492"/>
      <c r="C7492"/>
      <c r="D7492"/>
      <c r="E7492"/>
      <c r="F7492"/>
      <c r="G7492"/>
      <c r="H7492"/>
      <c r="R7492"/>
      <c r="S7492"/>
      <c r="T7492"/>
      <c r="U7492"/>
      <c r="V7492"/>
      <c r="W7492"/>
      <c r="X7492"/>
      <c r="Y7492"/>
    </row>
    <row r="7493" spans="2:25">
      <c r="B7493"/>
      <c r="C7493"/>
      <c r="D7493"/>
      <c r="E7493"/>
      <c r="F7493"/>
      <c r="G7493"/>
      <c r="H7493"/>
      <c r="R7493"/>
      <c r="S7493"/>
      <c r="T7493"/>
      <c r="U7493"/>
      <c r="V7493"/>
      <c r="W7493"/>
      <c r="X7493"/>
      <c r="Y7493"/>
    </row>
    <row r="7494" spans="2:25">
      <c r="B7494"/>
      <c r="C7494"/>
      <c r="D7494"/>
      <c r="E7494"/>
      <c r="F7494"/>
      <c r="G7494"/>
      <c r="H7494"/>
      <c r="R7494"/>
      <c r="S7494"/>
      <c r="T7494"/>
      <c r="U7494"/>
      <c r="V7494"/>
      <c r="W7494"/>
      <c r="X7494"/>
      <c r="Y7494"/>
    </row>
    <row r="7495" spans="2:25">
      <c r="B7495"/>
      <c r="C7495"/>
      <c r="D7495"/>
      <c r="E7495"/>
      <c r="F7495"/>
      <c r="G7495"/>
      <c r="H7495"/>
      <c r="R7495"/>
      <c r="S7495"/>
      <c r="T7495"/>
      <c r="U7495"/>
      <c r="V7495"/>
      <c r="W7495"/>
      <c r="X7495"/>
      <c r="Y7495"/>
    </row>
    <row r="7496" spans="2:25">
      <c r="B7496"/>
      <c r="C7496"/>
      <c r="D7496"/>
      <c r="E7496"/>
      <c r="F7496"/>
      <c r="G7496"/>
      <c r="H7496"/>
      <c r="R7496"/>
      <c r="S7496"/>
      <c r="T7496"/>
      <c r="U7496"/>
      <c r="V7496"/>
      <c r="W7496"/>
      <c r="X7496"/>
      <c r="Y7496"/>
    </row>
    <row r="7497" spans="2:25">
      <c r="B7497"/>
      <c r="C7497"/>
      <c r="D7497"/>
      <c r="E7497"/>
      <c r="F7497"/>
      <c r="G7497"/>
      <c r="H7497"/>
      <c r="R7497"/>
      <c r="S7497"/>
      <c r="T7497"/>
      <c r="U7497"/>
      <c r="V7497"/>
      <c r="W7497"/>
      <c r="X7497"/>
      <c r="Y7497"/>
    </row>
    <row r="7498" spans="2:25">
      <c r="B7498"/>
      <c r="C7498"/>
      <c r="D7498"/>
      <c r="E7498"/>
      <c r="F7498"/>
      <c r="G7498"/>
      <c r="H7498"/>
      <c r="R7498"/>
      <c r="S7498"/>
      <c r="T7498"/>
      <c r="U7498"/>
      <c r="V7498"/>
      <c r="W7498"/>
      <c r="X7498"/>
      <c r="Y7498"/>
    </row>
    <row r="7499" spans="2:25">
      <c r="B7499"/>
      <c r="C7499"/>
      <c r="D7499"/>
      <c r="E7499"/>
      <c r="F7499"/>
      <c r="G7499"/>
      <c r="H7499"/>
      <c r="R7499"/>
      <c r="S7499"/>
      <c r="T7499"/>
      <c r="U7499"/>
      <c r="V7499"/>
      <c r="W7499"/>
      <c r="X7499"/>
      <c r="Y7499"/>
    </row>
    <row r="7500" spans="2:25">
      <c r="B7500"/>
      <c r="C7500"/>
      <c r="D7500"/>
      <c r="E7500"/>
      <c r="F7500"/>
      <c r="G7500"/>
      <c r="H7500"/>
      <c r="R7500"/>
      <c r="S7500"/>
      <c r="T7500"/>
      <c r="U7500"/>
      <c r="V7500"/>
      <c r="W7500"/>
      <c r="X7500"/>
      <c r="Y7500"/>
    </row>
    <row r="7501" spans="2:25">
      <c r="B7501"/>
      <c r="C7501"/>
      <c r="D7501"/>
      <c r="E7501"/>
      <c r="F7501"/>
      <c r="G7501"/>
      <c r="H7501"/>
      <c r="R7501"/>
      <c r="S7501"/>
      <c r="T7501"/>
      <c r="U7501"/>
      <c r="V7501"/>
      <c r="W7501"/>
      <c r="X7501"/>
      <c r="Y7501"/>
    </row>
    <row r="7502" spans="2:25">
      <c r="B7502"/>
      <c r="C7502"/>
      <c r="D7502"/>
      <c r="E7502"/>
      <c r="F7502"/>
      <c r="G7502"/>
      <c r="H7502"/>
      <c r="R7502"/>
      <c r="S7502"/>
      <c r="T7502"/>
      <c r="U7502"/>
      <c r="V7502"/>
      <c r="W7502"/>
      <c r="X7502"/>
      <c r="Y7502"/>
    </row>
    <row r="7503" spans="2:25">
      <c r="B7503"/>
      <c r="C7503"/>
      <c r="D7503"/>
      <c r="E7503"/>
      <c r="F7503"/>
      <c r="G7503"/>
      <c r="H7503"/>
      <c r="R7503"/>
      <c r="S7503"/>
      <c r="T7503"/>
      <c r="U7503"/>
      <c r="V7503"/>
      <c r="W7503"/>
      <c r="X7503"/>
      <c r="Y7503"/>
    </row>
    <row r="7504" spans="2:25">
      <c r="B7504"/>
      <c r="C7504"/>
      <c r="D7504"/>
      <c r="E7504"/>
      <c r="F7504"/>
      <c r="G7504"/>
      <c r="H7504"/>
      <c r="R7504"/>
      <c r="S7504"/>
      <c r="T7504"/>
      <c r="U7504"/>
      <c r="V7504"/>
      <c r="W7504"/>
      <c r="X7504"/>
      <c r="Y7504"/>
    </row>
    <row r="7505" spans="2:25">
      <c r="B7505"/>
      <c r="C7505"/>
      <c r="D7505"/>
      <c r="E7505"/>
      <c r="F7505"/>
      <c r="G7505"/>
      <c r="H7505"/>
      <c r="R7505"/>
      <c r="S7505"/>
      <c r="T7505"/>
      <c r="U7505"/>
      <c r="V7505"/>
      <c r="W7505"/>
      <c r="X7505"/>
      <c r="Y7505"/>
    </row>
    <row r="7506" spans="2:25">
      <c r="B7506"/>
      <c r="C7506"/>
      <c r="D7506"/>
      <c r="E7506"/>
      <c r="F7506"/>
      <c r="G7506"/>
      <c r="H7506"/>
      <c r="R7506"/>
      <c r="S7506"/>
      <c r="T7506"/>
      <c r="U7506"/>
      <c r="V7506"/>
      <c r="W7506"/>
      <c r="X7506"/>
      <c r="Y7506"/>
    </row>
    <row r="7507" spans="2:25">
      <c r="B7507"/>
      <c r="C7507"/>
      <c r="D7507"/>
      <c r="E7507"/>
      <c r="F7507"/>
      <c r="G7507"/>
      <c r="H7507"/>
      <c r="R7507"/>
      <c r="S7507"/>
      <c r="T7507"/>
      <c r="U7507"/>
      <c r="V7507"/>
      <c r="W7507"/>
      <c r="X7507"/>
      <c r="Y7507"/>
    </row>
    <row r="7508" spans="2:25">
      <c r="B7508"/>
      <c r="C7508"/>
      <c r="D7508"/>
      <c r="E7508"/>
      <c r="F7508"/>
      <c r="G7508"/>
      <c r="H7508"/>
      <c r="R7508"/>
      <c r="S7508"/>
      <c r="T7508"/>
      <c r="U7508"/>
      <c r="V7508"/>
      <c r="W7508"/>
      <c r="X7508"/>
      <c r="Y7508"/>
    </row>
    <row r="7509" spans="2:25">
      <c r="B7509"/>
      <c r="C7509"/>
      <c r="D7509"/>
      <c r="E7509"/>
      <c r="F7509"/>
      <c r="G7509"/>
      <c r="H7509"/>
      <c r="R7509"/>
      <c r="S7509"/>
      <c r="T7509"/>
      <c r="U7509"/>
      <c r="V7509"/>
      <c r="W7509"/>
      <c r="X7509"/>
      <c r="Y7509"/>
    </row>
    <row r="7510" spans="2:25">
      <c r="B7510"/>
      <c r="C7510"/>
      <c r="D7510"/>
      <c r="E7510"/>
      <c r="F7510"/>
      <c r="G7510"/>
      <c r="H7510"/>
      <c r="R7510"/>
      <c r="S7510"/>
      <c r="T7510"/>
      <c r="U7510"/>
      <c r="V7510"/>
      <c r="W7510"/>
      <c r="X7510"/>
      <c r="Y7510"/>
    </row>
    <row r="7511" spans="2:25">
      <c r="B7511"/>
      <c r="C7511"/>
      <c r="D7511"/>
      <c r="E7511"/>
      <c r="F7511"/>
      <c r="G7511"/>
      <c r="H7511"/>
      <c r="R7511"/>
      <c r="S7511"/>
      <c r="T7511"/>
      <c r="U7511"/>
      <c r="V7511"/>
      <c r="W7511"/>
      <c r="X7511"/>
      <c r="Y7511"/>
    </row>
    <row r="7512" spans="2:25">
      <c r="B7512"/>
      <c r="C7512"/>
      <c r="D7512"/>
      <c r="E7512"/>
      <c r="F7512"/>
      <c r="G7512"/>
      <c r="H7512"/>
      <c r="R7512"/>
      <c r="S7512"/>
      <c r="T7512"/>
      <c r="U7512"/>
      <c r="V7512"/>
      <c r="W7512"/>
      <c r="X7512"/>
      <c r="Y7512"/>
    </row>
    <row r="7513" spans="2:25">
      <c r="B7513"/>
      <c r="C7513"/>
      <c r="D7513"/>
      <c r="E7513"/>
      <c r="F7513"/>
      <c r="G7513"/>
      <c r="H7513"/>
      <c r="R7513"/>
      <c r="S7513"/>
      <c r="T7513"/>
      <c r="U7513"/>
      <c r="V7513"/>
      <c r="W7513"/>
      <c r="X7513"/>
      <c r="Y7513"/>
    </row>
    <row r="7514" spans="2:25">
      <c r="B7514"/>
      <c r="C7514"/>
      <c r="D7514"/>
      <c r="E7514"/>
      <c r="F7514"/>
      <c r="G7514"/>
      <c r="H7514"/>
      <c r="R7514"/>
      <c r="S7514"/>
      <c r="T7514"/>
      <c r="U7514"/>
      <c r="V7514"/>
      <c r="W7514"/>
      <c r="X7514"/>
      <c r="Y7514"/>
    </row>
    <row r="7515" spans="2:25">
      <c r="B7515"/>
      <c r="C7515"/>
      <c r="D7515"/>
      <c r="E7515"/>
      <c r="F7515"/>
      <c r="G7515"/>
      <c r="H7515"/>
      <c r="R7515"/>
      <c r="S7515"/>
      <c r="T7515"/>
      <c r="U7515"/>
      <c r="V7515"/>
      <c r="W7515"/>
      <c r="X7515"/>
      <c r="Y7515"/>
    </row>
    <row r="7516" spans="2:25">
      <c r="B7516"/>
      <c r="C7516"/>
      <c r="D7516"/>
      <c r="E7516"/>
      <c r="F7516"/>
      <c r="G7516"/>
      <c r="H7516"/>
      <c r="R7516"/>
      <c r="S7516"/>
      <c r="T7516"/>
      <c r="U7516"/>
      <c r="V7516"/>
      <c r="W7516"/>
      <c r="X7516"/>
      <c r="Y7516"/>
    </row>
    <row r="7517" spans="2:25">
      <c r="B7517"/>
      <c r="C7517"/>
      <c r="D7517"/>
      <c r="E7517"/>
      <c r="F7517"/>
      <c r="G7517"/>
      <c r="H7517"/>
      <c r="R7517"/>
      <c r="S7517"/>
      <c r="T7517"/>
      <c r="U7517"/>
      <c r="V7517"/>
      <c r="W7517"/>
      <c r="X7517"/>
      <c r="Y7517"/>
    </row>
    <row r="7518" spans="2:25">
      <c r="B7518"/>
      <c r="C7518"/>
      <c r="D7518"/>
      <c r="E7518"/>
      <c r="F7518"/>
      <c r="G7518"/>
      <c r="H7518"/>
      <c r="R7518"/>
      <c r="S7518"/>
      <c r="T7518"/>
      <c r="U7518"/>
      <c r="V7518"/>
      <c r="W7518"/>
      <c r="X7518"/>
      <c r="Y7518"/>
    </row>
    <row r="7519" spans="2:25">
      <c r="B7519"/>
      <c r="C7519"/>
      <c r="D7519"/>
      <c r="E7519"/>
      <c r="F7519"/>
      <c r="G7519"/>
      <c r="H7519"/>
      <c r="R7519"/>
      <c r="S7519"/>
      <c r="T7519"/>
      <c r="U7519"/>
      <c r="V7519"/>
      <c r="W7519"/>
      <c r="X7519"/>
      <c r="Y7519"/>
    </row>
    <row r="7520" spans="2:25">
      <c r="B7520"/>
      <c r="C7520"/>
      <c r="D7520"/>
      <c r="E7520"/>
      <c r="F7520"/>
      <c r="G7520"/>
      <c r="H7520"/>
      <c r="R7520"/>
      <c r="S7520"/>
      <c r="T7520"/>
      <c r="U7520"/>
      <c r="V7520"/>
      <c r="W7520"/>
      <c r="X7520"/>
      <c r="Y7520"/>
    </row>
    <row r="7521" spans="2:25">
      <c r="B7521"/>
      <c r="C7521"/>
      <c r="D7521"/>
      <c r="E7521"/>
      <c r="F7521"/>
      <c r="G7521"/>
      <c r="H7521"/>
      <c r="R7521"/>
      <c r="S7521"/>
      <c r="T7521"/>
      <c r="U7521"/>
      <c r="V7521"/>
      <c r="W7521"/>
      <c r="X7521"/>
      <c r="Y7521"/>
    </row>
    <row r="7522" spans="2:25">
      <c r="B7522"/>
      <c r="C7522"/>
      <c r="D7522"/>
      <c r="E7522"/>
      <c r="F7522"/>
      <c r="G7522"/>
      <c r="H7522"/>
      <c r="R7522"/>
      <c r="S7522"/>
      <c r="T7522"/>
      <c r="U7522"/>
      <c r="V7522"/>
      <c r="W7522"/>
      <c r="X7522"/>
      <c r="Y7522"/>
    </row>
    <row r="7523" spans="2:25">
      <c r="B7523"/>
      <c r="C7523"/>
      <c r="D7523"/>
      <c r="E7523"/>
      <c r="F7523"/>
      <c r="G7523"/>
      <c r="H7523"/>
      <c r="R7523"/>
      <c r="S7523"/>
      <c r="T7523"/>
      <c r="U7523"/>
      <c r="V7523"/>
      <c r="W7523"/>
      <c r="X7523"/>
      <c r="Y7523"/>
    </row>
    <row r="7524" spans="2:25">
      <c r="B7524"/>
      <c r="C7524"/>
      <c r="D7524"/>
      <c r="E7524"/>
      <c r="F7524"/>
      <c r="G7524"/>
      <c r="H7524"/>
      <c r="R7524"/>
      <c r="S7524"/>
      <c r="T7524"/>
      <c r="U7524"/>
      <c r="V7524"/>
      <c r="W7524"/>
      <c r="X7524"/>
      <c r="Y7524"/>
    </row>
    <row r="7525" spans="2:25">
      <c r="B7525"/>
      <c r="C7525"/>
      <c r="D7525"/>
      <c r="E7525"/>
      <c r="F7525"/>
      <c r="G7525"/>
      <c r="H7525"/>
      <c r="R7525"/>
      <c r="S7525"/>
      <c r="T7525"/>
      <c r="U7525"/>
      <c r="V7525"/>
      <c r="W7525"/>
      <c r="X7525"/>
      <c r="Y7525"/>
    </row>
    <row r="7526" spans="2:25">
      <c r="B7526"/>
      <c r="C7526"/>
      <c r="D7526"/>
      <c r="E7526"/>
      <c r="F7526"/>
      <c r="G7526"/>
      <c r="H7526"/>
      <c r="R7526"/>
      <c r="S7526"/>
      <c r="T7526"/>
      <c r="U7526"/>
      <c r="V7526"/>
      <c r="W7526"/>
      <c r="X7526"/>
      <c r="Y7526"/>
    </row>
    <row r="7527" spans="2:25">
      <c r="B7527"/>
      <c r="C7527"/>
      <c r="D7527"/>
      <c r="E7527"/>
      <c r="F7527"/>
      <c r="G7527"/>
      <c r="H7527"/>
      <c r="R7527"/>
      <c r="S7527"/>
      <c r="T7527"/>
      <c r="U7527"/>
      <c r="V7527"/>
      <c r="W7527"/>
      <c r="X7527"/>
      <c r="Y7527"/>
    </row>
    <row r="7528" spans="2:25">
      <c r="B7528"/>
      <c r="C7528"/>
      <c r="D7528"/>
      <c r="E7528"/>
      <c r="F7528"/>
      <c r="G7528"/>
      <c r="H7528"/>
      <c r="R7528"/>
      <c r="S7528"/>
      <c r="T7528"/>
      <c r="U7528"/>
      <c r="V7528"/>
      <c r="W7528"/>
      <c r="X7528"/>
      <c r="Y7528"/>
    </row>
    <row r="7529" spans="2:25">
      <c r="B7529"/>
      <c r="C7529"/>
      <c r="D7529"/>
      <c r="E7529"/>
      <c r="F7529"/>
      <c r="G7529"/>
      <c r="H7529"/>
      <c r="R7529"/>
      <c r="S7529"/>
      <c r="T7529"/>
      <c r="U7529"/>
      <c r="V7529"/>
      <c r="W7529"/>
      <c r="X7529"/>
      <c r="Y7529"/>
    </row>
    <row r="7530" spans="2:25">
      <c r="B7530"/>
      <c r="C7530"/>
      <c r="D7530"/>
      <c r="E7530"/>
      <c r="F7530"/>
      <c r="G7530"/>
      <c r="H7530"/>
      <c r="R7530"/>
      <c r="S7530"/>
      <c r="T7530"/>
      <c r="U7530"/>
      <c r="V7530"/>
      <c r="W7530"/>
      <c r="X7530"/>
      <c r="Y7530"/>
    </row>
    <row r="7531" spans="2:25">
      <c r="B7531"/>
      <c r="C7531"/>
      <c r="D7531"/>
      <c r="E7531"/>
      <c r="F7531"/>
      <c r="G7531"/>
      <c r="H7531"/>
      <c r="R7531"/>
      <c r="S7531"/>
      <c r="T7531"/>
      <c r="U7531"/>
      <c r="V7531"/>
      <c r="W7531"/>
      <c r="X7531"/>
      <c r="Y7531"/>
    </row>
    <row r="7532" spans="2:25">
      <c r="B7532"/>
      <c r="C7532"/>
      <c r="D7532"/>
      <c r="E7532"/>
      <c r="F7532"/>
      <c r="G7532"/>
      <c r="H7532"/>
      <c r="R7532"/>
      <c r="S7532"/>
      <c r="T7532"/>
      <c r="U7532"/>
      <c r="V7532"/>
      <c r="W7532"/>
      <c r="X7532"/>
      <c r="Y7532"/>
    </row>
    <row r="7533" spans="2:25">
      <c r="B7533"/>
      <c r="C7533"/>
      <c r="D7533"/>
      <c r="E7533"/>
      <c r="F7533"/>
      <c r="G7533"/>
      <c r="H7533"/>
      <c r="R7533"/>
      <c r="S7533"/>
      <c r="T7533"/>
      <c r="U7533"/>
      <c r="V7533"/>
      <c r="W7533"/>
      <c r="X7533"/>
      <c r="Y7533"/>
    </row>
    <row r="7534" spans="2:25">
      <c r="B7534"/>
      <c r="C7534"/>
      <c r="D7534"/>
      <c r="E7534"/>
      <c r="F7534"/>
      <c r="G7534"/>
      <c r="H7534"/>
      <c r="R7534"/>
      <c r="S7534"/>
      <c r="T7534"/>
      <c r="U7534"/>
      <c r="V7534"/>
      <c r="W7534"/>
      <c r="X7534"/>
      <c r="Y7534"/>
    </row>
    <row r="7535" spans="2:25">
      <c r="B7535"/>
      <c r="C7535"/>
      <c r="D7535"/>
      <c r="E7535"/>
      <c r="F7535"/>
      <c r="G7535"/>
      <c r="H7535"/>
      <c r="R7535"/>
      <c r="S7535"/>
      <c r="T7535"/>
      <c r="U7535"/>
      <c r="V7535"/>
      <c r="W7535"/>
      <c r="X7535"/>
      <c r="Y7535"/>
    </row>
    <row r="7536" spans="2:25">
      <c r="B7536"/>
      <c r="C7536"/>
      <c r="D7536"/>
      <c r="E7536"/>
      <c r="F7536"/>
      <c r="G7536"/>
      <c r="H7536"/>
      <c r="R7536"/>
      <c r="S7536"/>
      <c r="T7536"/>
      <c r="U7536"/>
      <c r="V7536"/>
      <c r="W7536"/>
      <c r="X7536"/>
      <c r="Y7536"/>
    </row>
    <row r="7537" spans="2:25">
      <c r="B7537"/>
      <c r="C7537"/>
      <c r="D7537"/>
      <c r="E7537"/>
      <c r="F7537"/>
      <c r="G7537"/>
      <c r="H7537"/>
      <c r="R7537"/>
      <c r="S7537"/>
      <c r="T7537"/>
      <c r="U7537"/>
      <c r="V7537"/>
      <c r="W7537"/>
      <c r="X7537"/>
      <c r="Y7537"/>
    </row>
    <row r="7538" spans="2:25">
      <c r="B7538"/>
      <c r="C7538"/>
      <c r="D7538"/>
      <c r="E7538"/>
      <c r="F7538"/>
      <c r="G7538"/>
      <c r="H7538"/>
      <c r="R7538"/>
      <c r="S7538"/>
      <c r="T7538"/>
      <c r="U7538"/>
      <c r="V7538"/>
      <c r="W7538"/>
      <c r="X7538"/>
      <c r="Y7538"/>
    </row>
    <row r="7539" spans="2:25">
      <c r="B7539"/>
      <c r="C7539"/>
      <c r="D7539"/>
      <c r="E7539"/>
      <c r="F7539"/>
      <c r="G7539"/>
      <c r="H7539"/>
      <c r="R7539"/>
      <c r="S7539"/>
      <c r="T7539"/>
      <c r="U7539"/>
      <c r="V7539"/>
      <c r="W7539"/>
      <c r="X7539"/>
      <c r="Y7539"/>
    </row>
    <row r="7540" spans="2:25">
      <c r="B7540"/>
      <c r="C7540"/>
      <c r="D7540"/>
      <c r="E7540"/>
      <c r="F7540"/>
      <c r="G7540"/>
      <c r="H7540"/>
      <c r="R7540"/>
      <c r="S7540"/>
      <c r="T7540"/>
      <c r="U7540"/>
      <c r="V7540"/>
      <c r="W7540"/>
      <c r="X7540"/>
      <c r="Y7540"/>
    </row>
    <row r="7541" spans="2:25">
      <c r="B7541"/>
      <c r="C7541"/>
      <c r="D7541"/>
      <c r="E7541"/>
      <c r="F7541"/>
      <c r="G7541"/>
      <c r="H7541"/>
      <c r="R7541"/>
      <c r="S7541"/>
      <c r="T7541"/>
      <c r="U7541"/>
      <c r="V7541"/>
      <c r="W7541"/>
      <c r="X7541"/>
      <c r="Y7541"/>
    </row>
    <row r="7542" spans="2:25">
      <c r="B7542"/>
      <c r="C7542"/>
      <c r="D7542"/>
      <c r="E7542"/>
      <c r="F7542"/>
      <c r="G7542"/>
      <c r="H7542"/>
      <c r="R7542"/>
      <c r="S7542"/>
      <c r="T7542"/>
      <c r="U7542"/>
      <c r="V7542"/>
      <c r="W7542"/>
      <c r="X7542"/>
      <c r="Y7542"/>
    </row>
    <row r="7543" spans="2:25">
      <c r="B7543"/>
      <c r="C7543"/>
      <c r="D7543"/>
      <c r="E7543"/>
      <c r="F7543"/>
      <c r="G7543"/>
      <c r="H7543"/>
      <c r="R7543"/>
      <c r="S7543"/>
      <c r="T7543"/>
      <c r="U7543"/>
      <c r="V7543"/>
      <c r="W7543"/>
      <c r="X7543"/>
      <c r="Y7543"/>
    </row>
    <row r="7544" spans="2:25">
      <c r="B7544"/>
      <c r="C7544"/>
      <c r="D7544"/>
      <c r="E7544"/>
      <c r="F7544"/>
      <c r="G7544"/>
      <c r="H7544"/>
      <c r="R7544"/>
      <c r="S7544"/>
      <c r="T7544"/>
      <c r="U7544"/>
      <c r="V7544"/>
      <c r="W7544"/>
      <c r="X7544"/>
      <c r="Y7544"/>
    </row>
    <row r="7545" spans="2:25">
      <c r="B7545"/>
      <c r="C7545"/>
      <c r="D7545"/>
      <c r="E7545"/>
      <c r="F7545"/>
      <c r="G7545"/>
      <c r="H7545"/>
      <c r="R7545"/>
      <c r="S7545"/>
      <c r="T7545"/>
      <c r="U7545"/>
      <c r="V7545"/>
      <c r="W7545"/>
      <c r="X7545"/>
      <c r="Y7545"/>
    </row>
    <row r="7546" spans="2:25">
      <c r="B7546"/>
      <c r="C7546"/>
      <c r="D7546"/>
      <c r="E7546"/>
      <c r="F7546"/>
      <c r="G7546"/>
      <c r="H7546"/>
      <c r="R7546"/>
      <c r="S7546"/>
      <c r="T7546"/>
      <c r="U7546"/>
      <c r="V7546"/>
      <c r="W7546"/>
      <c r="X7546"/>
      <c r="Y7546"/>
    </row>
    <row r="7547" spans="2:25">
      <c r="B7547"/>
      <c r="C7547"/>
      <c r="D7547"/>
      <c r="E7547"/>
      <c r="F7547"/>
      <c r="G7547"/>
      <c r="H7547"/>
      <c r="R7547"/>
      <c r="S7547"/>
      <c r="T7547"/>
      <c r="U7547"/>
      <c r="V7547"/>
      <c r="W7547"/>
      <c r="X7547"/>
      <c r="Y7547"/>
    </row>
    <row r="7548" spans="2:25">
      <c r="B7548"/>
      <c r="C7548"/>
      <c r="D7548"/>
      <c r="E7548"/>
      <c r="F7548"/>
      <c r="G7548"/>
      <c r="H7548"/>
      <c r="R7548"/>
      <c r="S7548"/>
      <c r="T7548"/>
      <c r="U7548"/>
      <c r="V7548"/>
      <c r="W7548"/>
      <c r="X7548"/>
      <c r="Y7548"/>
    </row>
    <row r="7549" spans="2:25">
      <c r="B7549"/>
      <c r="C7549"/>
      <c r="D7549"/>
      <c r="E7549"/>
      <c r="F7549"/>
      <c r="G7549"/>
      <c r="H7549"/>
      <c r="R7549"/>
      <c r="S7549"/>
      <c r="T7549"/>
      <c r="U7549"/>
      <c r="V7549"/>
      <c r="W7549"/>
      <c r="X7549"/>
      <c r="Y7549"/>
    </row>
    <row r="7550" spans="2:25">
      <c r="B7550"/>
      <c r="C7550"/>
      <c r="D7550"/>
      <c r="E7550"/>
      <c r="F7550"/>
      <c r="G7550"/>
      <c r="H7550"/>
      <c r="R7550"/>
      <c r="S7550"/>
      <c r="T7550"/>
      <c r="U7550"/>
      <c r="V7550"/>
      <c r="W7550"/>
      <c r="X7550"/>
      <c r="Y7550"/>
    </row>
    <row r="7551" spans="2:25">
      <c r="B7551"/>
      <c r="C7551"/>
      <c r="D7551"/>
      <c r="E7551"/>
      <c r="F7551"/>
      <c r="G7551"/>
      <c r="H7551"/>
      <c r="R7551"/>
      <c r="S7551"/>
      <c r="T7551"/>
      <c r="U7551"/>
      <c r="V7551"/>
      <c r="W7551"/>
      <c r="X7551"/>
      <c r="Y7551"/>
    </row>
    <row r="7552" spans="2:25">
      <c r="B7552"/>
      <c r="C7552"/>
      <c r="D7552"/>
      <c r="E7552"/>
      <c r="F7552"/>
      <c r="G7552"/>
      <c r="H7552"/>
      <c r="R7552"/>
      <c r="S7552"/>
      <c r="T7552"/>
      <c r="U7552"/>
      <c r="V7552"/>
      <c r="W7552"/>
      <c r="X7552"/>
      <c r="Y7552"/>
    </row>
    <row r="7553" spans="2:25">
      <c r="B7553"/>
      <c r="C7553"/>
      <c r="D7553"/>
      <c r="E7553"/>
      <c r="F7553"/>
      <c r="G7553"/>
      <c r="H7553"/>
      <c r="R7553"/>
      <c r="S7553"/>
      <c r="T7553"/>
      <c r="U7553"/>
      <c r="V7553"/>
      <c r="W7553"/>
      <c r="X7553"/>
      <c r="Y7553"/>
    </row>
    <row r="7554" spans="2:25">
      <c r="B7554"/>
      <c r="C7554"/>
      <c r="D7554"/>
      <c r="E7554"/>
      <c r="F7554"/>
      <c r="G7554"/>
      <c r="H7554"/>
      <c r="R7554"/>
      <c r="S7554"/>
      <c r="T7554"/>
      <c r="U7554"/>
      <c r="V7554"/>
      <c r="W7554"/>
      <c r="X7554"/>
      <c r="Y7554"/>
    </row>
    <row r="7555" spans="2:25">
      <c r="B7555"/>
      <c r="C7555"/>
      <c r="D7555"/>
      <c r="E7555"/>
      <c r="F7555"/>
      <c r="G7555"/>
      <c r="H7555"/>
      <c r="R7555"/>
      <c r="S7555"/>
      <c r="T7555"/>
      <c r="U7555"/>
      <c r="V7555"/>
      <c r="W7555"/>
      <c r="X7555"/>
      <c r="Y7555"/>
    </row>
    <row r="7556" spans="2:25">
      <c r="B7556"/>
      <c r="C7556"/>
      <c r="D7556"/>
      <c r="E7556"/>
      <c r="F7556"/>
      <c r="G7556"/>
      <c r="H7556"/>
      <c r="R7556"/>
      <c r="S7556"/>
      <c r="T7556"/>
      <c r="U7556"/>
      <c r="V7556"/>
      <c r="W7556"/>
      <c r="X7556"/>
      <c r="Y7556"/>
    </row>
    <row r="7557" spans="2:25">
      <c r="B7557"/>
      <c r="C7557"/>
      <c r="D7557"/>
      <c r="E7557"/>
      <c r="F7557"/>
      <c r="G7557"/>
      <c r="H7557"/>
      <c r="R7557"/>
      <c r="S7557"/>
      <c r="T7557"/>
      <c r="U7557"/>
      <c r="V7557"/>
      <c r="W7557"/>
      <c r="X7557"/>
      <c r="Y7557"/>
    </row>
    <row r="7558" spans="2:25">
      <c r="B7558"/>
      <c r="C7558"/>
      <c r="D7558"/>
      <c r="E7558"/>
      <c r="F7558"/>
      <c r="G7558"/>
      <c r="H7558"/>
      <c r="R7558"/>
      <c r="S7558"/>
      <c r="T7558"/>
      <c r="U7558"/>
      <c r="V7558"/>
      <c r="W7558"/>
      <c r="X7558"/>
      <c r="Y7558"/>
    </row>
    <row r="7559" spans="2:25">
      <c r="B7559"/>
      <c r="C7559"/>
      <c r="D7559"/>
      <c r="E7559"/>
      <c r="F7559"/>
      <c r="G7559"/>
      <c r="H7559"/>
      <c r="R7559"/>
      <c r="S7559"/>
      <c r="T7559"/>
      <c r="U7559"/>
      <c r="V7559"/>
      <c r="W7559"/>
      <c r="X7559"/>
      <c r="Y7559"/>
    </row>
    <row r="7560" spans="2:25">
      <c r="B7560"/>
      <c r="C7560"/>
      <c r="D7560"/>
      <c r="E7560"/>
      <c r="F7560"/>
      <c r="G7560"/>
      <c r="H7560"/>
      <c r="R7560"/>
      <c r="S7560"/>
      <c r="T7560"/>
      <c r="U7560"/>
      <c r="V7560"/>
      <c r="W7560"/>
      <c r="X7560"/>
      <c r="Y7560"/>
    </row>
    <row r="7561" spans="2:25">
      <c r="B7561"/>
      <c r="C7561"/>
      <c r="D7561"/>
      <c r="E7561"/>
      <c r="F7561"/>
      <c r="G7561"/>
      <c r="H7561"/>
      <c r="R7561"/>
      <c r="S7561"/>
      <c r="T7561"/>
      <c r="U7561"/>
      <c r="V7561"/>
      <c r="W7561"/>
      <c r="X7561"/>
      <c r="Y7561"/>
    </row>
    <row r="7562" spans="2:25">
      <c r="B7562"/>
      <c r="C7562"/>
      <c r="D7562"/>
      <c r="E7562"/>
      <c r="F7562"/>
      <c r="G7562"/>
      <c r="H7562"/>
      <c r="R7562"/>
      <c r="S7562"/>
      <c r="T7562"/>
      <c r="U7562"/>
      <c r="V7562"/>
      <c r="W7562"/>
      <c r="X7562"/>
      <c r="Y7562"/>
    </row>
    <row r="7563" spans="2:25">
      <c r="B7563"/>
      <c r="C7563"/>
      <c r="D7563"/>
      <c r="E7563"/>
      <c r="F7563"/>
      <c r="G7563"/>
      <c r="H7563"/>
      <c r="R7563"/>
      <c r="S7563"/>
      <c r="T7563"/>
      <c r="U7563"/>
      <c r="V7563"/>
      <c r="W7563"/>
      <c r="X7563"/>
      <c r="Y7563"/>
    </row>
    <row r="7564" spans="2:25">
      <c r="B7564"/>
      <c r="C7564"/>
      <c r="D7564"/>
      <c r="E7564"/>
      <c r="F7564"/>
      <c r="G7564"/>
      <c r="H7564"/>
      <c r="R7564"/>
      <c r="S7564"/>
      <c r="T7564"/>
      <c r="U7564"/>
      <c r="V7564"/>
      <c r="W7564"/>
      <c r="X7564"/>
      <c r="Y7564"/>
    </row>
    <row r="7565" spans="2:25">
      <c r="B7565"/>
      <c r="C7565"/>
      <c r="D7565"/>
      <c r="E7565"/>
      <c r="F7565"/>
      <c r="G7565"/>
      <c r="H7565"/>
      <c r="R7565"/>
      <c r="S7565"/>
      <c r="T7565"/>
      <c r="U7565"/>
      <c r="V7565"/>
      <c r="W7565"/>
      <c r="X7565"/>
      <c r="Y7565"/>
    </row>
    <row r="7566" spans="2:25">
      <c r="B7566"/>
      <c r="C7566"/>
      <c r="D7566"/>
      <c r="E7566"/>
      <c r="F7566"/>
      <c r="G7566"/>
      <c r="H7566"/>
      <c r="R7566"/>
      <c r="S7566"/>
      <c r="T7566"/>
      <c r="U7566"/>
      <c r="V7566"/>
      <c r="W7566"/>
      <c r="X7566"/>
      <c r="Y7566"/>
    </row>
    <row r="7567" spans="2:25">
      <c r="B7567"/>
      <c r="C7567"/>
      <c r="D7567"/>
      <c r="E7567"/>
      <c r="F7567"/>
      <c r="G7567"/>
      <c r="H7567"/>
      <c r="R7567"/>
      <c r="S7567"/>
      <c r="T7567"/>
      <c r="U7567"/>
      <c r="V7567"/>
      <c r="W7567"/>
      <c r="X7567"/>
      <c r="Y7567"/>
    </row>
    <row r="7568" spans="2:25">
      <c r="B7568"/>
      <c r="C7568"/>
      <c r="D7568"/>
      <c r="E7568"/>
      <c r="F7568"/>
      <c r="G7568"/>
      <c r="H7568"/>
      <c r="R7568"/>
      <c r="S7568"/>
      <c r="T7568"/>
      <c r="U7568"/>
      <c r="V7568"/>
      <c r="W7568"/>
      <c r="X7568"/>
      <c r="Y7568"/>
    </row>
    <row r="7569" spans="2:25">
      <c r="B7569"/>
      <c r="C7569"/>
      <c r="D7569"/>
      <c r="E7569"/>
      <c r="F7569"/>
      <c r="G7569"/>
      <c r="H7569"/>
      <c r="R7569"/>
      <c r="S7569"/>
      <c r="T7569"/>
      <c r="U7569"/>
      <c r="V7569"/>
      <c r="W7569"/>
      <c r="X7569"/>
      <c r="Y7569"/>
    </row>
    <row r="7570" spans="2:25">
      <c r="B7570"/>
      <c r="C7570"/>
      <c r="D7570"/>
      <c r="E7570"/>
      <c r="F7570"/>
      <c r="G7570"/>
      <c r="H7570"/>
      <c r="R7570"/>
      <c r="S7570"/>
      <c r="T7570"/>
      <c r="U7570"/>
      <c r="V7570"/>
      <c r="W7570"/>
      <c r="X7570"/>
      <c r="Y7570"/>
    </row>
    <row r="7571" spans="2:25">
      <c r="B7571"/>
      <c r="C7571"/>
      <c r="D7571"/>
      <c r="E7571"/>
      <c r="F7571"/>
      <c r="G7571"/>
      <c r="H7571"/>
      <c r="R7571"/>
      <c r="S7571"/>
      <c r="T7571"/>
      <c r="U7571"/>
      <c r="V7571"/>
      <c r="W7571"/>
      <c r="X7571"/>
      <c r="Y7571"/>
    </row>
    <row r="7572" spans="2:25">
      <c r="B7572"/>
      <c r="C7572"/>
      <c r="D7572"/>
      <c r="E7572"/>
      <c r="F7572"/>
      <c r="G7572"/>
      <c r="H7572"/>
      <c r="R7572"/>
      <c r="S7572"/>
      <c r="T7572"/>
      <c r="U7572"/>
      <c r="V7572"/>
      <c r="W7572"/>
      <c r="X7572"/>
      <c r="Y7572"/>
    </row>
    <row r="7573" spans="2:25">
      <c r="B7573"/>
      <c r="C7573"/>
      <c r="D7573"/>
      <c r="E7573"/>
      <c r="F7573"/>
      <c r="G7573"/>
      <c r="H7573"/>
      <c r="R7573"/>
      <c r="S7573"/>
      <c r="T7573"/>
      <c r="U7573"/>
      <c r="V7573"/>
      <c r="W7573"/>
      <c r="X7573"/>
      <c r="Y7573"/>
    </row>
    <row r="7574" spans="2:25">
      <c r="B7574"/>
      <c r="C7574"/>
      <c r="D7574"/>
      <c r="E7574"/>
      <c r="F7574"/>
      <c r="G7574"/>
      <c r="H7574"/>
      <c r="R7574"/>
      <c r="S7574"/>
      <c r="T7574"/>
      <c r="U7574"/>
      <c r="V7574"/>
      <c r="W7574"/>
      <c r="X7574"/>
      <c r="Y7574"/>
    </row>
    <row r="7575" spans="2:25">
      <c r="B7575"/>
      <c r="C7575"/>
      <c r="D7575"/>
      <c r="E7575"/>
      <c r="F7575"/>
      <c r="G7575"/>
      <c r="H7575"/>
      <c r="R7575"/>
      <c r="S7575"/>
      <c r="T7575"/>
      <c r="U7575"/>
      <c r="V7575"/>
      <c r="W7575"/>
      <c r="X7575"/>
      <c r="Y7575"/>
    </row>
    <row r="7576" spans="2:25">
      <c r="B7576"/>
      <c r="C7576"/>
      <c r="D7576"/>
      <c r="E7576"/>
      <c r="F7576"/>
      <c r="G7576"/>
      <c r="H7576"/>
      <c r="R7576"/>
      <c r="S7576"/>
      <c r="T7576"/>
      <c r="U7576"/>
      <c r="V7576"/>
      <c r="W7576"/>
      <c r="X7576"/>
      <c r="Y7576"/>
    </row>
    <row r="7577" spans="2:25">
      <c r="B7577"/>
      <c r="C7577"/>
      <c r="D7577"/>
      <c r="E7577"/>
      <c r="F7577"/>
      <c r="G7577"/>
      <c r="H7577"/>
      <c r="R7577"/>
      <c r="S7577"/>
      <c r="T7577"/>
      <c r="U7577"/>
      <c r="V7577"/>
      <c r="W7577"/>
      <c r="X7577"/>
      <c r="Y7577"/>
    </row>
    <row r="7578" spans="2:25">
      <c r="B7578"/>
      <c r="C7578"/>
      <c r="D7578"/>
      <c r="E7578"/>
      <c r="F7578"/>
      <c r="G7578"/>
      <c r="H7578"/>
      <c r="R7578"/>
      <c r="S7578"/>
      <c r="T7578"/>
      <c r="U7578"/>
      <c r="V7578"/>
      <c r="W7578"/>
      <c r="X7578"/>
      <c r="Y7578"/>
    </row>
    <row r="7579" spans="2:25">
      <c r="B7579"/>
      <c r="C7579"/>
      <c r="D7579"/>
      <c r="E7579"/>
      <c r="F7579"/>
      <c r="G7579"/>
      <c r="H7579"/>
      <c r="R7579"/>
      <c r="S7579"/>
      <c r="T7579"/>
      <c r="U7579"/>
      <c r="V7579"/>
      <c r="W7579"/>
      <c r="X7579"/>
      <c r="Y7579"/>
    </row>
    <row r="7580" spans="2:25">
      <c r="B7580"/>
      <c r="C7580"/>
      <c r="D7580"/>
      <c r="E7580"/>
      <c r="F7580"/>
      <c r="G7580"/>
      <c r="H7580"/>
      <c r="R7580"/>
      <c r="S7580"/>
      <c r="T7580"/>
      <c r="U7580"/>
      <c r="V7580"/>
      <c r="W7580"/>
      <c r="X7580"/>
      <c r="Y7580"/>
    </row>
    <row r="7581" spans="2:25">
      <c r="B7581"/>
      <c r="C7581"/>
      <c r="D7581"/>
      <c r="E7581"/>
      <c r="F7581"/>
      <c r="G7581"/>
      <c r="H7581"/>
      <c r="R7581"/>
      <c r="S7581"/>
      <c r="T7581"/>
      <c r="U7581"/>
      <c r="V7581"/>
      <c r="W7581"/>
      <c r="X7581"/>
      <c r="Y7581"/>
    </row>
    <row r="7582" spans="2:25">
      <c r="B7582"/>
      <c r="C7582"/>
      <c r="D7582"/>
      <c r="E7582"/>
      <c r="F7582"/>
      <c r="G7582"/>
      <c r="H7582"/>
      <c r="R7582"/>
      <c r="S7582"/>
      <c r="T7582"/>
      <c r="U7582"/>
      <c r="V7582"/>
      <c r="W7582"/>
      <c r="X7582"/>
      <c r="Y7582"/>
    </row>
    <row r="7583" spans="2:25">
      <c r="B7583"/>
      <c r="C7583"/>
      <c r="D7583"/>
      <c r="E7583"/>
      <c r="F7583"/>
      <c r="G7583"/>
      <c r="H7583"/>
      <c r="R7583"/>
      <c r="S7583"/>
      <c r="T7583"/>
      <c r="U7583"/>
      <c r="V7583"/>
      <c r="W7583"/>
      <c r="X7583"/>
      <c r="Y7583"/>
    </row>
    <row r="7584" spans="2:25">
      <c r="B7584"/>
      <c r="C7584"/>
      <c r="D7584"/>
      <c r="E7584"/>
      <c r="F7584"/>
      <c r="G7584"/>
      <c r="H7584"/>
      <c r="R7584"/>
      <c r="S7584"/>
      <c r="T7584"/>
      <c r="U7584"/>
      <c r="V7584"/>
      <c r="W7584"/>
      <c r="X7584"/>
      <c r="Y7584"/>
    </row>
    <row r="7585" spans="2:25">
      <c r="B7585"/>
      <c r="C7585"/>
      <c r="D7585"/>
      <c r="E7585"/>
      <c r="F7585"/>
      <c r="G7585"/>
      <c r="H7585"/>
      <c r="R7585"/>
      <c r="S7585"/>
      <c r="T7585"/>
      <c r="U7585"/>
      <c r="V7585"/>
      <c r="W7585"/>
      <c r="X7585"/>
      <c r="Y7585"/>
    </row>
    <row r="7586" spans="2:25">
      <c r="B7586"/>
      <c r="C7586"/>
      <c r="D7586"/>
      <c r="E7586"/>
      <c r="F7586"/>
      <c r="G7586"/>
      <c r="H7586"/>
      <c r="R7586"/>
      <c r="S7586"/>
      <c r="T7586"/>
      <c r="U7586"/>
      <c r="V7586"/>
      <c r="W7586"/>
      <c r="X7586"/>
      <c r="Y7586"/>
    </row>
    <row r="7587" spans="2:25">
      <c r="B7587"/>
      <c r="C7587"/>
      <c r="D7587"/>
      <c r="E7587"/>
      <c r="F7587"/>
      <c r="G7587"/>
      <c r="H7587"/>
      <c r="R7587"/>
      <c r="S7587"/>
      <c r="T7587"/>
      <c r="U7587"/>
      <c r="V7587"/>
      <c r="W7587"/>
      <c r="X7587"/>
      <c r="Y7587"/>
    </row>
    <row r="7588" spans="2:25">
      <c r="B7588"/>
      <c r="C7588"/>
      <c r="D7588"/>
      <c r="E7588"/>
      <c r="F7588"/>
      <c r="G7588"/>
      <c r="H7588"/>
      <c r="R7588"/>
      <c r="S7588"/>
      <c r="T7588"/>
      <c r="U7588"/>
      <c r="V7588"/>
      <c r="W7588"/>
      <c r="X7588"/>
      <c r="Y7588"/>
    </row>
    <row r="7589" spans="2:25">
      <c r="B7589"/>
      <c r="C7589"/>
      <c r="D7589"/>
      <c r="E7589"/>
      <c r="F7589"/>
      <c r="G7589"/>
      <c r="H7589"/>
      <c r="R7589"/>
      <c r="S7589"/>
      <c r="T7589"/>
      <c r="U7589"/>
      <c r="V7589"/>
      <c r="W7589"/>
      <c r="X7589"/>
      <c r="Y7589"/>
    </row>
    <row r="7590" spans="2:25">
      <c r="B7590"/>
      <c r="C7590"/>
      <c r="D7590"/>
      <c r="E7590"/>
      <c r="F7590"/>
      <c r="G7590"/>
      <c r="H7590"/>
      <c r="R7590"/>
      <c r="S7590"/>
      <c r="T7590"/>
      <c r="U7590"/>
      <c r="V7590"/>
      <c r="W7590"/>
      <c r="X7590"/>
      <c r="Y7590"/>
    </row>
    <row r="7591" spans="2:25">
      <c r="B7591"/>
      <c r="C7591"/>
      <c r="D7591"/>
      <c r="E7591"/>
      <c r="F7591"/>
      <c r="G7591"/>
      <c r="H7591"/>
      <c r="R7591"/>
      <c r="S7591"/>
      <c r="T7591"/>
      <c r="U7591"/>
      <c r="V7591"/>
      <c r="W7591"/>
      <c r="X7591"/>
      <c r="Y7591"/>
    </row>
    <row r="7592" spans="2:25">
      <c r="B7592"/>
      <c r="C7592"/>
      <c r="D7592"/>
      <c r="E7592"/>
      <c r="F7592"/>
      <c r="G7592"/>
      <c r="H7592"/>
      <c r="R7592"/>
      <c r="S7592"/>
      <c r="T7592"/>
      <c r="U7592"/>
      <c r="V7592"/>
      <c r="W7592"/>
      <c r="X7592"/>
      <c r="Y7592"/>
    </row>
    <row r="7593" spans="2:25">
      <c r="B7593"/>
      <c r="C7593"/>
      <c r="D7593"/>
      <c r="E7593"/>
      <c r="F7593"/>
      <c r="G7593"/>
      <c r="H7593"/>
      <c r="R7593"/>
      <c r="S7593"/>
      <c r="T7593"/>
      <c r="U7593"/>
      <c r="V7593"/>
      <c r="W7593"/>
      <c r="X7593"/>
      <c r="Y7593"/>
    </row>
    <row r="7594" spans="2:25">
      <c r="B7594"/>
      <c r="C7594"/>
      <c r="D7594"/>
      <c r="E7594"/>
      <c r="F7594"/>
      <c r="G7594"/>
      <c r="H7594"/>
      <c r="R7594"/>
      <c r="S7594"/>
      <c r="T7594"/>
      <c r="U7594"/>
      <c r="V7594"/>
      <c r="W7594"/>
      <c r="X7594"/>
      <c r="Y7594"/>
    </row>
    <row r="7595" spans="2:25">
      <c r="B7595"/>
      <c r="C7595"/>
      <c r="D7595"/>
      <c r="E7595"/>
      <c r="F7595"/>
      <c r="G7595"/>
      <c r="H7595"/>
      <c r="R7595"/>
      <c r="S7595"/>
      <c r="T7595"/>
      <c r="U7595"/>
      <c r="V7595"/>
      <c r="W7595"/>
      <c r="X7595"/>
      <c r="Y7595"/>
    </row>
    <row r="7596" spans="2:25">
      <c r="B7596"/>
      <c r="C7596"/>
      <c r="D7596"/>
      <c r="E7596"/>
      <c r="F7596"/>
      <c r="G7596"/>
      <c r="H7596"/>
      <c r="R7596"/>
      <c r="S7596"/>
      <c r="T7596"/>
      <c r="U7596"/>
      <c r="V7596"/>
      <c r="W7596"/>
      <c r="X7596"/>
      <c r="Y7596"/>
    </row>
    <row r="7597" spans="2:25">
      <c r="B7597"/>
      <c r="C7597"/>
      <c r="D7597"/>
      <c r="E7597"/>
      <c r="F7597"/>
      <c r="G7597"/>
      <c r="H7597"/>
      <c r="R7597"/>
      <c r="S7597"/>
      <c r="T7597"/>
      <c r="U7597"/>
      <c r="V7597"/>
      <c r="W7597"/>
      <c r="X7597"/>
      <c r="Y7597"/>
    </row>
    <row r="7598" spans="2:25">
      <c r="B7598"/>
      <c r="C7598"/>
      <c r="D7598"/>
      <c r="E7598"/>
      <c r="F7598"/>
      <c r="G7598"/>
      <c r="H7598"/>
      <c r="R7598"/>
      <c r="S7598"/>
      <c r="T7598"/>
      <c r="U7598"/>
      <c r="V7598"/>
      <c r="W7598"/>
      <c r="X7598"/>
      <c r="Y7598"/>
    </row>
    <row r="7599" spans="2:25">
      <c r="B7599"/>
      <c r="C7599"/>
      <c r="D7599"/>
      <c r="E7599"/>
      <c r="F7599"/>
      <c r="G7599"/>
      <c r="H7599"/>
      <c r="R7599"/>
      <c r="S7599"/>
      <c r="T7599"/>
      <c r="U7599"/>
      <c r="V7599"/>
      <c r="W7599"/>
      <c r="X7599"/>
      <c r="Y7599"/>
    </row>
    <row r="7600" spans="2:25">
      <c r="B7600"/>
      <c r="C7600"/>
      <c r="D7600"/>
      <c r="E7600"/>
      <c r="F7600"/>
      <c r="G7600"/>
      <c r="H7600"/>
      <c r="R7600"/>
      <c r="S7600"/>
      <c r="T7600"/>
      <c r="U7600"/>
      <c r="V7600"/>
      <c r="W7600"/>
      <c r="X7600"/>
      <c r="Y7600"/>
    </row>
    <row r="7601" spans="2:25">
      <c r="B7601"/>
      <c r="C7601"/>
      <c r="D7601"/>
      <c r="E7601"/>
      <c r="F7601"/>
      <c r="G7601"/>
      <c r="H7601"/>
      <c r="R7601"/>
      <c r="S7601"/>
      <c r="T7601"/>
      <c r="U7601"/>
      <c r="V7601"/>
      <c r="W7601"/>
      <c r="X7601"/>
      <c r="Y7601"/>
    </row>
    <row r="7602" spans="2:25">
      <c r="B7602"/>
      <c r="C7602"/>
      <c r="D7602"/>
      <c r="E7602"/>
      <c r="F7602"/>
      <c r="G7602"/>
      <c r="H7602"/>
      <c r="R7602"/>
      <c r="S7602"/>
      <c r="T7602"/>
      <c r="U7602"/>
      <c r="V7602"/>
      <c r="W7602"/>
      <c r="X7602"/>
      <c r="Y7602"/>
    </row>
    <row r="7603" spans="2:25">
      <c r="B7603"/>
      <c r="C7603"/>
      <c r="D7603"/>
      <c r="E7603"/>
      <c r="F7603"/>
      <c r="G7603"/>
      <c r="H7603"/>
      <c r="R7603"/>
      <c r="S7603"/>
      <c r="T7603"/>
      <c r="U7603"/>
      <c r="V7603"/>
      <c r="W7603"/>
      <c r="X7603"/>
      <c r="Y7603"/>
    </row>
    <row r="7604" spans="2:25">
      <c r="B7604"/>
      <c r="C7604"/>
      <c r="D7604"/>
      <c r="E7604"/>
      <c r="F7604"/>
      <c r="G7604"/>
      <c r="H7604"/>
      <c r="R7604"/>
      <c r="S7604"/>
      <c r="T7604"/>
      <c r="U7604"/>
      <c r="V7604"/>
      <c r="W7604"/>
      <c r="X7604"/>
      <c r="Y7604"/>
    </row>
    <row r="7605" spans="2:25">
      <c r="B7605"/>
      <c r="C7605"/>
      <c r="D7605"/>
      <c r="E7605"/>
      <c r="F7605"/>
      <c r="G7605"/>
      <c r="H7605"/>
      <c r="R7605"/>
      <c r="S7605"/>
      <c r="T7605"/>
      <c r="U7605"/>
      <c r="V7605"/>
      <c r="W7605"/>
      <c r="X7605"/>
      <c r="Y7605"/>
    </row>
    <row r="7606" spans="2:25">
      <c r="B7606"/>
      <c r="C7606"/>
      <c r="D7606"/>
      <c r="E7606"/>
      <c r="F7606"/>
      <c r="G7606"/>
      <c r="H7606"/>
      <c r="R7606"/>
      <c r="S7606"/>
      <c r="T7606"/>
      <c r="U7606"/>
      <c r="V7606"/>
      <c r="W7606"/>
      <c r="X7606"/>
      <c r="Y7606"/>
    </row>
    <row r="7607" spans="2:25">
      <c r="B7607"/>
      <c r="C7607"/>
      <c r="D7607"/>
      <c r="E7607"/>
      <c r="F7607"/>
      <c r="G7607"/>
      <c r="H7607"/>
      <c r="R7607"/>
      <c r="S7607"/>
      <c r="T7607"/>
      <c r="U7607"/>
      <c r="V7607"/>
      <c r="W7607"/>
      <c r="X7607"/>
      <c r="Y7607"/>
    </row>
    <row r="7608" spans="2:25">
      <c r="B7608"/>
      <c r="C7608"/>
      <c r="D7608"/>
      <c r="E7608"/>
      <c r="F7608"/>
      <c r="G7608"/>
      <c r="H7608"/>
      <c r="R7608"/>
      <c r="S7608"/>
      <c r="T7608"/>
      <c r="U7608"/>
      <c r="V7608"/>
      <c r="W7608"/>
      <c r="X7608"/>
      <c r="Y7608"/>
    </row>
    <row r="7609" spans="2:25">
      <c r="B7609"/>
      <c r="C7609"/>
      <c r="D7609"/>
      <c r="E7609"/>
      <c r="F7609"/>
      <c r="G7609"/>
      <c r="H7609"/>
      <c r="R7609"/>
      <c r="S7609"/>
      <c r="T7609"/>
      <c r="U7609"/>
      <c r="V7609"/>
      <c r="W7609"/>
      <c r="X7609"/>
      <c r="Y7609"/>
    </row>
    <row r="7610" spans="2:25">
      <c r="B7610"/>
      <c r="C7610"/>
      <c r="D7610"/>
      <c r="E7610"/>
      <c r="F7610"/>
      <c r="G7610"/>
      <c r="H7610"/>
      <c r="R7610"/>
      <c r="S7610"/>
      <c r="T7610"/>
      <c r="U7610"/>
      <c r="V7610"/>
      <c r="W7610"/>
      <c r="X7610"/>
      <c r="Y7610"/>
    </row>
    <row r="7611" spans="2:25">
      <c r="B7611"/>
      <c r="C7611"/>
      <c r="D7611"/>
      <c r="E7611"/>
      <c r="F7611"/>
      <c r="G7611"/>
      <c r="H7611"/>
      <c r="R7611"/>
      <c r="S7611"/>
      <c r="T7611"/>
      <c r="U7611"/>
      <c r="V7611"/>
      <c r="W7611"/>
      <c r="X7611"/>
      <c r="Y7611"/>
    </row>
    <row r="7612" spans="2:25">
      <c r="B7612"/>
      <c r="C7612"/>
      <c r="D7612"/>
      <c r="E7612"/>
      <c r="F7612"/>
      <c r="G7612"/>
      <c r="H7612"/>
      <c r="R7612"/>
      <c r="S7612"/>
      <c r="T7612"/>
      <c r="U7612"/>
      <c r="V7612"/>
      <c r="W7612"/>
      <c r="X7612"/>
      <c r="Y7612"/>
    </row>
    <row r="7613" spans="2:25">
      <c r="B7613"/>
      <c r="C7613"/>
      <c r="D7613"/>
      <c r="E7613"/>
      <c r="F7613"/>
      <c r="G7613"/>
      <c r="H7613"/>
      <c r="R7613"/>
      <c r="S7613"/>
      <c r="T7613"/>
      <c r="U7613"/>
      <c r="V7613"/>
      <c r="W7613"/>
      <c r="X7613"/>
      <c r="Y7613"/>
    </row>
    <row r="7614" spans="2:25">
      <c r="B7614"/>
      <c r="C7614"/>
      <c r="D7614"/>
      <c r="E7614"/>
      <c r="F7614"/>
      <c r="G7614"/>
      <c r="H7614"/>
      <c r="R7614"/>
      <c r="S7614"/>
      <c r="T7614"/>
      <c r="U7614"/>
      <c r="V7614"/>
      <c r="W7614"/>
      <c r="X7614"/>
      <c r="Y7614"/>
    </row>
    <row r="7615" spans="2:25">
      <c r="B7615"/>
      <c r="C7615"/>
      <c r="D7615"/>
      <c r="E7615"/>
      <c r="F7615"/>
      <c r="G7615"/>
      <c r="H7615"/>
      <c r="R7615"/>
      <c r="S7615"/>
      <c r="T7615"/>
      <c r="U7615"/>
      <c r="V7615"/>
      <c r="W7615"/>
      <c r="X7615"/>
      <c r="Y7615"/>
    </row>
    <row r="7616" spans="2:25">
      <c r="B7616"/>
      <c r="C7616"/>
      <c r="D7616"/>
      <c r="E7616"/>
      <c r="F7616"/>
      <c r="G7616"/>
      <c r="H7616"/>
      <c r="R7616"/>
      <c r="S7616"/>
      <c r="T7616"/>
      <c r="U7616"/>
      <c r="V7616"/>
      <c r="W7616"/>
      <c r="X7616"/>
      <c r="Y7616"/>
    </row>
    <row r="7617" spans="2:25">
      <c r="B7617"/>
      <c r="C7617"/>
      <c r="D7617"/>
      <c r="E7617"/>
      <c r="F7617"/>
      <c r="G7617"/>
      <c r="H7617"/>
      <c r="R7617"/>
      <c r="S7617"/>
      <c r="T7617"/>
      <c r="U7617"/>
      <c r="V7617"/>
      <c r="W7617"/>
      <c r="X7617"/>
      <c r="Y7617"/>
    </row>
    <row r="7618" spans="2:25">
      <c r="B7618"/>
      <c r="C7618"/>
      <c r="D7618"/>
      <c r="E7618"/>
      <c r="F7618"/>
      <c r="G7618"/>
      <c r="H7618"/>
      <c r="R7618"/>
      <c r="S7618"/>
      <c r="T7618"/>
      <c r="U7618"/>
      <c r="V7618"/>
      <c r="W7618"/>
      <c r="X7618"/>
      <c r="Y7618"/>
    </row>
    <row r="7619" spans="2:25">
      <c r="B7619"/>
      <c r="C7619"/>
      <c r="D7619"/>
      <c r="E7619"/>
      <c r="F7619"/>
      <c r="G7619"/>
      <c r="H7619"/>
      <c r="R7619"/>
      <c r="S7619"/>
      <c r="T7619"/>
      <c r="U7619"/>
      <c r="V7619"/>
      <c r="W7619"/>
      <c r="X7619"/>
      <c r="Y7619"/>
    </row>
    <row r="7620" spans="2:25">
      <c r="B7620"/>
      <c r="C7620"/>
      <c r="D7620"/>
      <c r="E7620"/>
      <c r="F7620"/>
      <c r="G7620"/>
      <c r="H7620"/>
      <c r="R7620"/>
      <c r="S7620"/>
      <c r="T7620"/>
      <c r="U7620"/>
      <c r="V7620"/>
      <c r="W7620"/>
      <c r="X7620"/>
      <c r="Y7620"/>
    </row>
    <row r="7621" spans="2:25">
      <c r="B7621"/>
      <c r="C7621"/>
      <c r="D7621"/>
      <c r="E7621"/>
      <c r="F7621"/>
      <c r="G7621"/>
      <c r="H7621"/>
      <c r="R7621"/>
      <c r="S7621"/>
      <c r="T7621"/>
      <c r="U7621"/>
      <c r="V7621"/>
      <c r="W7621"/>
      <c r="X7621"/>
      <c r="Y7621"/>
    </row>
    <row r="7622" spans="2:25">
      <c r="B7622"/>
      <c r="C7622"/>
      <c r="D7622"/>
      <c r="E7622"/>
      <c r="F7622"/>
      <c r="G7622"/>
      <c r="H7622"/>
      <c r="R7622"/>
      <c r="S7622"/>
      <c r="T7622"/>
      <c r="U7622"/>
      <c r="V7622"/>
      <c r="W7622"/>
      <c r="X7622"/>
      <c r="Y7622"/>
    </row>
    <row r="7623" spans="2:25">
      <c r="B7623"/>
      <c r="C7623"/>
      <c r="D7623"/>
      <c r="E7623"/>
      <c r="F7623"/>
      <c r="G7623"/>
      <c r="H7623"/>
      <c r="R7623"/>
      <c r="S7623"/>
      <c r="T7623"/>
      <c r="U7623"/>
      <c r="V7623"/>
      <c r="W7623"/>
      <c r="X7623"/>
      <c r="Y7623"/>
    </row>
    <row r="7624" spans="2:25">
      <c r="B7624"/>
      <c r="C7624"/>
      <c r="D7624"/>
      <c r="E7624"/>
      <c r="F7624"/>
      <c r="G7624"/>
      <c r="H7624"/>
      <c r="R7624"/>
      <c r="S7624"/>
      <c r="T7624"/>
      <c r="U7624"/>
      <c r="V7624"/>
      <c r="W7624"/>
      <c r="X7624"/>
      <c r="Y7624"/>
    </row>
    <row r="7625" spans="2:25">
      <c r="B7625"/>
      <c r="C7625"/>
      <c r="D7625"/>
      <c r="E7625"/>
      <c r="F7625"/>
      <c r="G7625"/>
      <c r="H7625"/>
      <c r="R7625"/>
      <c r="S7625"/>
      <c r="T7625"/>
      <c r="U7625"/>
      <c r="V7625"/>
      <c r="W7625"/>
      <c r="X7625"/>
      <c r="Y7625"/>
    </row>
    <row r="7626" spans="2:25">
      <c r="B7626"/>
      <c r="C7626"/>
      <c r="D7626"/>
      <c r="E7626"/>
      <c r="F7626"/>
      <c r="G7626"/>
      <c r="H7626"/>
      <c r="R7626"/>
      <c r="S7626"/>
      <c r="T7626"/>
      <c r="U7626"/>
      <c r="V7626"/>
      <c r="W7626"/>
      <c r="X7626"/>
      <c r="Y7626"/>
    </row>
    <row r="7627" spans="2:25">
      <c r="B7627"/>
      <c r="C7627"/>
      <c r="D7627"/>
      <c r="E7627"/>
      <c r="F7627"/>
      <c r="G7627"/>
      <c r="H7627"/>
      <c r="R7627"/>
      <c r="S7627"/>
      <c r="T7627"/>
      <c r="U7627"/>
      <c r="V7627"/>
      <c r="W7627"/>
      <c r="X7627"/>
      <c r="Y7627"/>
    </row>
    <row r="7628" spans="2:25">
      <c r="B7628"/>
      <c r="C7628"/>
      <c r="D7628"/>
      <c r="E7628"/>
      <c r="F7628"/>
      <c r="G7628"/>
      <c r="H7628"/>
      <c r="R7628"/>
      <c r="S7628"/>
      <c r="T7628"/>
      <c r="U7628"/>
      <c r="V7628"/>
      <c r="W7628"/>
      <c r="X7628"/>
      <c r="Y7628"/>
    </row>
    <row r="7629" spans="2:25">
      <c r="B7629"/>
      <c r="C7629"/>
      <c r="D7629"/>
      <c r="E7629"/>
      <c r="F7629"/>
      <c r="G7629"/>
      <c r="H7629"/>
      <c r="R7629"/>
      <c r="S7629"/>
      <c r="T7629"/>
      <c r="U7629"/>
      <c r="V7629"/>
      <c r="W7629"/>
      <c r="X7629"/>
      <c r="Y7629"/>
    </row>
    <row r="7630" spans="2:25">
      <c r="B7630"/>
      <c r="C7630"/>
      <c r="D7630"/>
      <c r="E7630"/>
      <c r="F7630"/>
      <c r="G7630"/>
      <c r="H7630"/>
      <c r="R7630"/>
      <c r="S7630"/>
      <c r="T7630"/>
      <c r="U7630"/>
      <c r="V7630"/>
      <c r="W7630"/>
      <c r="X7630"/>
      <c r="Y7630"/>
    </row>
    <row r="7631" spans="2:25">
      <c r="B7631"/>
      <c r="C7631"/>
      <c r="D7631"/>
      <c r="E7631"/>
      <c r="F7631"/>
      <c r="G7631"/>
      <c r="H7631"/>
      <c r="R7631"/>
      <c r="S7631"/>
      <c r="T7631"/>
      <c r="U7631"/>
      <c r="V7631"/>
      <c r="W7631"/>
      <c r="X7631"/>
      <c r="Y7631"/>
    </row>
    <row r="7632" spans="2:25">
      <c r="B7632"/>
      <c r="C7632"/>
      <c r="D7632"/>
      <c r="E7632"/>
      <c r="F7632"/>
      <c r="G7632"/>
      <c r="H7632"/>
      <c r="R7632"/>
      <c r="S7632"/>
      <c r="T7632"/>
      <c r="U7632"/>
      <c r="V7632"/>
      <c r="W7632"/>
      <c r="X7632"/>
      <c r="Y7632"/>
    </row>
    <row r="7633" spans="2:25">
      <c r="B7633"/>
      <c r="C7633"/>
      <c r="D7633"/>
      <c r="E7633"/>
      <c r="F7633"/>
      <c r="G7633"/>
      <c r="H7633"/>
      <c r="R7633"/>
      <c r="S7633"/>
      <c r="T7633"/>
      <c r="U7633"/>
      <c r="V7633"/>
      <c r="W7633"/>
      <c r="X7633"/>
      <c r="Y7633"/>
    </row>
    <row r="7634" spans="2:25">
      <c r="B7634"/>
      <c r="C7634"/>
      <c r="D7634"/>
      <c r="E7634"/>
      <c r="F7634"/>
      <c r="G7634"/>
      <c r="H7634"/>
      <c r="R7634"/>
      <c r="S7634"/>
      <c r="T7634"/>
      <c r="U7634"/>
      <c r="V7634"/>
      <c r="W7634"/>
      <c r="X7634"/>
      <c r="Y7634"/>
    </row>
    <row r="7635" spans="2:25">
      <c r="B7635"/>
      <c r="C7635"/>
      <c r="D7635"/>
      <c r="E7635"/>
      <c r="F7635"/>
      <c r="G7635"/>
      <c r="H7635"/>
      <c r="R7635"/>
      <c r="S7635"/>
      <c r="T7635"/>
      <c r="U7635"/>
      <c r="V7635"/>
      <c r="W7635"/>
      <c r="X7635"/>
      <c r="Y7635"/>
    </row>
    <row r="7636" spans="2:25">
      <c r="B7636"/>
      <c r="C7636"/>
      <c r="D7636"/>
      <c r="E7636"/>
      <c r="F7636"/>
      <c r="G7636"/>
      <c r="H7636"/>
      <c r="R7636"/>
      <c r="S7636"/>
      <c r="T7636"/>
      <c r="U7636"/>
      <c r="V7636"/>
      <c r="W7636"/>
      <c r="X7636"/>
      <c r="Y7636"/>
    </row>
    <row r="7637" spans="2:25">
      <c r="B7637"/>
      <c r="C7637"/>
      <c r="D7637"/>
      <c r="E7637"/>
      <c r="F7637"/>
      <c r="G7637"/>
      <c r="H7637"/>
      <c r="R7637"/>
      <c r="S7637"/>
      <c r="T7637"/>
      <c r="U7637"/>
      <c r="V7637"/>
      <c r="W7637"/>
      <c r="X7637"/>
      <c r="Y7637"/>
    </row>
    <row r="7638" spans="2:25">
      <c r="B7638"/>
      <c r="C7638"/>
      <c r="D7638"/>
      <c r="E7638"/>
      <c r="F7638"/>
      <c r="G7638"/>
      <c r="H7638"/>
      <c r="R7638"/>
      <c r="S7638"/>
      <c r="T7638"/>
      <c r="U7638"/>
      <c r="V7638"/>
      <c r="W7638"/>
      <c r="X7638"/>
      <c r="Y7638"/>
    </row>
    <row r="7639" spans="2:25">
      <c r="B7639"/>
      <c r="C7639"/>
      <c r="D7639"/>
      <c r="E7639"/>
      <c r="F7639"/>
      <c r="G7639"/>
      <c r="H7639"/>
      <c r="R7639"/>
      <c r="S7639"/>
      <c r="T7639"/>
      <c r="U7639"/>
      <c r="V7639"/>
      <c r="W7639"/>
      <c r="X7639"/>
      <c r="Y7639"/>
    </row>
    <row r="7640" spans="2:25">
      <c r="B7640"/>
      <c r="C7640"/>
      <c r="D7640"/>
      <c r="E7640"/>
      <c r="F7640"/>
      <c r="G7640"/>
      <c r="H7640"/>
      <c r="R7640"/>
      <c r="S7640"/>
      <c r="T7640"/>
      <c r="U7640"/>
      <c r="V7640"/>
      <c r="W7640"/>
      <c r="X7640"/>
      <c r="Y7640"/>
    </row>
    <row r="7641" spans="2:25">
      <c r="B7641"/>
      <c r="C7641"/>
      <c r="D7641"/>
      <c r="E7641"/>
      <c r="F7641"/>
      <c r="G7641"/>
      <c r="H7641"/>
      <c r="R7641"/>
      <c r="S7641"/>
      <c r="T7641"/>
      <c r="U7641"/>
      <c r="V7641"/>
      <c r="W7641"/>
      <c r="X7641"/>
      <c r="Y7641"/>
    </row>
    <row r="7642" spans="2:25">
      <c r="B7642"/>
      <c r="C7642"/>
      <c r="D7642"/>
      <c r="E7642"/>
      <c r="F7642"/>
      <c r="G7642"/>
      <c r="H7642"/>
      <c r="R7642"/>
      <c r="S7642"/>
      <c r="T7642"/>
      <c r="U7642"/>
      <c r="V7642"/>
      <c r="W7642"/>
      <c r="X7642"/>
      <c r="Y7642"/>
    </row>
    <row r="7643" spans="2:25">
      <c r="B7643"/>
      <c r="C7643"/>
      <c r="D7643"/>
      <c r="E7643"/>
      <c r="F7643"/>
      <c r="G7643"/>
      <c r="H7643"/>
      <c r="R7643"/>
      <c r="S7643"/>
      <c r="T7643"/>
      <c r="U7643"/>
      <c r="V7643"/>
      <c r="W7643"/>
      <c r="X7643"/>
      <c r="Y7643"/>
    </row>
    <row r="7644" spans="2:25">
      <c r="B7644"/>
      <c r="C7644"/>
      <c r="D7644"/>
      <c r="E7644"/>
      <c r="F7644"/>
      <c r="G7644"/>
      <c r="H7644"/>
      <c r="R7644"/>
      <c r="S7644"/>
      <c r="T7644"/>
      <c r="U7644"/>
      <c r="V7644"/>
      <c r="W7644"/>
      <c r="X7644"/>
      <c r="Y7644"/>
    </row>
    <row r="7645" spans="2:25">
      <c r="B7645"/>
      <c r="C7645"/>
      <c r="D7645"/>
      <c r="E7645"/>
      <c r="F7645"/>
      <c r="G7645"/>
      <c r="H7645"/>
      <c r="R7645"/>
      <c r="S7645"/>
      <c r="T7645"/>
      <c r="U7645"/>
      <c r="V7645"/>
      <c r="W7645"/>
      <c r="X7645"/>
      <c r="Y7645"/>
    </row>
    <row r="7646" spans="2:25">
      <c r="B7646"/>
      <c r="C7646"/>
      <c r="D7646"/>
      <c r="E7646"/>
      <c r="F7646"/>
      <c r="G7646"/>
      <c r="H7646"/>
      <c r="R7646"/>
      <c r="S7646"/>
      <c r="T7646"/>
      <c r="U7646"/>
      <c r="V7646"/>
      <c r="W7646"/>
      <c r="X7646"/>
      <c r="Y7646"/>
    </row>
    <row r="7647" spans="2:25">
      <c r="B7647"/>
      <c r="C7647"/>
      <c r="D7647"/>
      <c r="E7647"/>
      <c r="F7647"/>
      <c r="G7647"/>
      <c r="H7647"/>
      <c r="R7647"/>
      <c r="S7647"/>
      <c r="T7647"/>
      <c r="U7647"/>
      <c r="V7647"/>
      <c r="W7647"/>
      <c r="X7647"/>
      <c r="Y7647"/>
    </row>
    <row r="7648" spans="2:25">
      <c r="B7648"/>
      <c r="C7648"/>
      <c r="D7648"/>
      <c r="E7648"/>
      <c r="F7648"/>
      <c r="G7648"/>
      <c r="H7648"/>
      <c r="R7648"/>
      <c r="S7648"/>
      <c r="T7648"/>
      <c r="U7648"/>
      <c r="V7648"/>
      <c r="W7648"/>
      <c r="X7648"/>
      <c r="Y7648"/>
    </row>
    <row r="7649" spans="2:25">
      <c r="B7649"/>
      <c r="C7649"/>
      <c r="D7649"/>
      <c r="E7649"/>
      <c r="F7649"/>
      <c r="G7649"/>
      <c r="H7649"/>
      <c r="R7649"/>
      <c r="S7649"/>
      <c r="T7649"/>
      <c r="U7649"/>
      <c r="V7649"/>
      <c r="W7649"/>
      <c r="X7649"/>
      <c r="Y7649"/>
    </row>
    <row r="7650" spans="2:25">
      <c r="B7650"/>
      <c r="C7650"/>
      <c r="D7650"/>
      <c r="E7650"/>
      <c r="F7650"/>
      <c r="G7650"/>
      <c r="H7650"/>
      <c r="R7650"/>
      <c r="S7650"/>
      <c r="T7650"/>
      <c r="U7650"/>
      <c r="V7650"/>
      <c r="W7650"/>
      <c r="X7650"/>
      <c r="Y7650"/>
    </row>
    <row r="7651" spans="2:25">
      <c r="B7651"/>
      <c r="C7651"/>
      <c r="D7651"/>
      <c r="E7651"/>
      <c r="F7651"/>
      <c r="G7651"/>
      <c r="H7651"/>
      <c r="R7651"/>
      <c r="S7651"/>
      <c r="T7651"/>
      <c r="U7651"/>
      <c r="V7651"/>
      <c r="W7651"/>
      <c r="X7651"/>
      <c r="Y7651"/>
    </row>
    <row r="7652" spans="2:25">
      <c r="B7652"/>
      <c r="C7652"/>
      <c r="D7652"/>
      <c r="E7652"/>
      <c r="F7652"/>
      <c r="G7652"/>
      <c r="H7652"/>
      <c r="R7652"/>
      <c r="S7652"/>
      <c r="T7652"/>
      <c r="U7652"/>
      <c r="V7652"/>
      <c r="W7652"/>
      <c r="X7652"/>
      <c r="Y7652"/>
    </row>
    <row r="7653" spans="2:25">
      <c r="B7653"/>
      <c r="C7653"/>
      <c r="D7653"/>
      <c r="E7653"/>
      <c r="F7653"/>
      <c r="G7653"/>
      <c r="H7653"/>
      <c r="R7653"/>
      <c r="S7653"/>
      <c r="T7653"/>
      <c r="U7653"/>
      <c r="V7653"/>
      <c r="W7653"/>
      <c r="X7653"/>
      <c r="Y7653"/>
    </row>
    <row r="7654" spans="2:25">
      <c r="B7654"/>
      <c r="C7654"/>
      <c r="D7654"/>
      <c r="E7654"/>
      <c r="F7654"/>
      <c r="G7654"/>
      <c r="H7654"/>
      <c r="R7654"/>
      <c r="S7654"/>
      <c r="T7654"/>
      <c r="U7654"/>
      <c r="V7654"/>
      <c r="W7654"/>
      <c r="X7654"/>
      <c r="Y7654"/>
    </row>
    <row r="7655" spans="2:25">
      <c r="B7655"/>
      <c r="C7655"/>
      <c r="D7655"/>
      <c r="E7655"/>
      <c r="F7655"/>
      <c r="G7655"/>
      <c r="H7655"/>
      <c r="R7655"/>
      <c r="S7655"/>
      <c r="T7655"/>
      <c r="U7655"/>
      <c r="V7655"/>
      <c r="W7655"/>
      <c r="X7655"/>
      <c r="Y7655"/>
    </row>
    <row r="7656" spans="2:25">
      <c r="B7656"/>
      <c r="C7656"/>
      <c r="D7656"/>
      <c r="E7656"/>
      <c r="F7656"/>
      <c r="G7656"/>
      <c r="H7656"/>
      <c r="R7656"/>
      <c r="S7656"/>
      <c r="T7656"/>
      <c r="U7656"/>
      <c r="V7656"/>
      <c r="W7656"/>
      <c r="X7656"/>
      <c r="Y7656"/>
    </row>
    <row r="7657" spans="2:25">
      <c r="B7657"/>
      <c r="C7657"/>
      <c r="D7657"/>
      <c r="E7657"/>
      <c r="F7657"/>
      <c r="G7657"/>
      <c r="H7657"/>
      <c r="R7657"/>
      <c r="S7657"/>
      <c r="T7657"/>
      <c r="U7657"/>
      <c r="V7657"/>
      <c r="W7657"/>
      <c r="X7657"/>
      <c r="Y7657"/>
    </row>
    <row r="7658" spans="2:25">
      <c r="B7658"/>
      <c r="C7658"/>
      <c r="D7658"/>
      <c r="E7658"/>
      <c r="F7658"/>
      <c r="G7658"/>
      <c r="H7658"/>
      <c r="R7658"/>
      <c r="S7658"/>
      <c r="T7658"/>
      <c r="U7658"/>
      <c r="V7658"/>
      <c r="W7658"/>
      <c r="X7658"/>
      <c r="Y7658"/>
    </row>
    <row r="7659" spans="2:25">
      <c r="B7659"/>
      <c r="C7659"/>
      <c r="D7659"/>
      <c r="E7659"/>
      <c r="F7659"/>
      <c r="G7659"/>
      <c r="H7659"/>
      <c r="R7659"/>
      <c r="S7659"/>
      <c r="T7659"/>
      <c r="U7659"/>
      <c r="V7659"/>
      <c r="W7659"/>
      <c r="X7659"/>
      <c r="Y7659"/>
    </row>
    <row r="7660" spans="2:25">
      <c r="B7660"/>
      <c r="C7660"/>
      <c r="D7660"/>
      <c r="E7660"/>
      <c r="F7660"/>
      <c r="G7660"/>
      <c r="H7660"/>
      <c r="R7660"/>
      <c r="S7660"/>
      <c r="T7660"/>
      <c r="U7660"/>
      <c r="V7660"/>
      <c r="W7660"/>
      <c r="X7660"/>
      <c r="Y7660"/>
    </row>
    <row r="7661" spans="2:25">
      <c r="B7661"/>
      <c r="C7661"/>
      <c r="D7661"/>
      <c r="E7661"/>
      <c r="F7661"/>
      <c r="G7661"/>
      <c r="H7661"/>
      <c r="R7661"/>
      <c r="S7661"/>
      <c r="T7661"/>
      <c r="U7661"/>
      <c r="V7661"/>
      <c r="W7661"/>
      <c r="X7661"/>
      <c r="Y7661"/>
    </row>
    <row r="7662" spans="2:25">
      <c r="B7662"/>
      <c r="C7662"/>
      <c r="D7662"/>
      <c r="E7662"/>
      <c r="F7662"/>
      <c r="G7662"/>
      <c r="H7662"/>
      <c r="R7662"/>
      <c r="S7662"/>
      <c r="T7662"/>
      <c r="U7662"/>
      <c r="V7662"/>
      <c r="W7662"/>
      <c r="X7662"/>
      <c r="Y7662"/>
    </row>
    <row r="7663" spans="2:25">
      <c r="B7663"/>
      <c r="C7663"/>
      <c r="D7663"/>
      <c r="E7663"/>
      <c r="F7663"/>
      <c r="G7663"/>
      <c r="H7663"/>
      <c r="R7663"/>
      <c r="S7663"/>
      <c r="T7663"/>
      <c r="U7663"/>
      <c r="V7663"/>
      <c r="W7663"/>
      <c r="X7663"/>
      <c r="Y7663"/>
    </row>
    <row r="7664" spans="2:25">
      <c r="B7664"/>
      <c r="C7664"/>
      <c r="D7664"/>
      <c r="E7664"/>
      <c r="F7664"/>
      <c r="G7664"/>
      <c r="H7664"/>
      <c r="R7664"/>
      <c r="S7664"/>
      <c r="T7664"/>
      <c r="U7664"/>
      <c r="V7664"/>
      <c r="W7664"/>
      <c r="X7664"/>
      <c r="Y7664"/>
    </row>
    <row r="7665" spans="2:25">
      <c r="B7665"/>
      <c r="C7665"/>
      <c r="D7665"/>
      <c r="E7665"/>
      <c r="F7665"/>
      <c r="G7665"/>
      <c r="H7665"/>
      <c r="R7665"/>
      <c r="S7665"/>
      <c r="T7665"/>
      <c r="U7665"/>
      <c r="V7665"/>
      <c r="W7665"/>
      <c r="X7665"/>
      <c r="Y7665"/>
    </row>
    <row r="7666" spans="2:25">
      <c r="B7666"/>
      <c r="C7666"/>
      <c r="D7666"/>
      <c r="E7666"/>
      <c r="F7666"/>
      <c r="G7666"/>
      <c r="H7666"/>
      <c r="R7666"/>
      <c r="S7666"/>
      <c r="T7666"/>
      <c r="U7666"/>
      <c r="V7666"/>
      <c r="W7666"/>
      <c r="X7666"/>
      <c r="Y7666"/>
    </row>
    <row r="7667" spans="2:25">
      <c r="B7667"/>
      <c r="C7667"/>
      <c r="D7667"/>
      <c r="E7667"/>
      <c r="F7667"/>
      <c r="G7667"/>
      <c r="H7667"/>
      <c r="R7667"/>
      <c r="S7667"/>
      <c r="T7667"/>
      <c r="U7667"/>
      <c r="V7667"/>
      <c r="W7667"/>
      <c r="X7667"/>
      <c r="Y7667"/>
    </row>
    <row r="7668" spans="2:25">
      <c r="B7668"/>
      <c r="C7668"/>
      <c r="D7668"/>
      <c r="E7668"/>
      <c r="F7668"/>
      <c r="G7668"/>
      <c r="H7668"/>
      <c r="R7668"/>
      <c r="S7668"/>
      <c r="T7668"/>
      <c r="U7668"/>
      <c r="V7668"/>
      <c r="W7668"/>
      <c r="X7668"/>
      <c r="Y7668"/>
    </row>
    <row r="7669" spans="2:25">
      <c r="B7669"/>
      <c r="C7669"/>
      <c r="D7669"/>
      <c r="E7669"/>
      <c r="F7669"/>
      <c r="G7669"/>
      <c r="H7669"/>
      <c r="R7669"/>
      <c r="S7669"/>
      <c r="T7669"/>
      <c r="U7669"/>
      <c r="V7669"/>
      <c r="W7669"/>
      <c r="X7669"/>
      <c r="Y7669"/>
    </row>
    <row r="7670" spans="2:25">
      <c r="B7670"/>
      <c r="C7670"/>
      <c r="D7670"/>
      <c r="E7670"/>
      <c r="F7670"/>
      <c r="G7670"/>
      <c r="H7670"/>
      <c r="R7670"/>
      <c r="S7670"/>
      <c r="T7670"/>
      <c r="U7670"/>
      <c r="V7670"/>
      <c r="W7670"/>
      <c r="X7670"/>
      <c r="Y7670"/>
    </row>
    <row r="7671" spans="2:25">
      <c r="B7671"/>
      <c r="C7671"/>
      <c r="D7671"/>
      <c r="E7671"/>
      <c r="F7671"/>
      <c r="G7671"/>
      <c r="H7671"/>
      <c r="R7671"/>
      <c r="S7671"/>
      <c r="T7671"/>
      <c r="U7671"/>
      <c r="V7671"/>
      <c r="W7671"/>
      <c r="X7671"/>
      <c r="Y7671"/>
    </row>
    <row r="7672" spans="2:25">
      <c r="B7672"/>
      <c r="C7672"/>
      <c r="D7672"/>
      <c r="E7672"/>
      <c r="F7672"/>
      <c r="G7672"/>
      <c r="H7672"/>
      <c r="R7672"/>
      <c r="S7672"/>
      <c r="T7672"/>
      <c r="U7672"/>
      <c r="V7672"/>
      <c r="W7672"/>
      <c r="X7672"/>
      <c r="Y7672"/>
    </row>
    <row r="7673" spans="2:25">
      <c r="B7673"/>
      <c r="C7673"/>
      <c r="D7673"/>
      <c r="E7673"/>
      <c r="F7673"/>
      <c r="G7673"/>
      <c r="H7673"/>
      <c r="R7673"/>
      <c r="S7673"/>
      <c r="T7673"/>
      <c r="U7673"/>
      <c r="V7673"/>
      <c r="W7673"/>
      <c r="X7673"/>
      <c r="Y7673"/>
    </row>
    <row r="7674" spans="2:25">
      <c r="B7674"/>
      <c r="C7674"/>
      <c r="D7674"/>
      <c r="E7674"/>
      <c r="F7674"/>
      <c r="G7674"/>
      <c r="H7674"/>
      <c r="R7674"/>
      <c r="S7674"/>
      <c r="T7674"/>
      <c r="U7674"/>
      <c r="V7674"/>
      <c r="W7674"/>
      <c r="X7674"/>
      <c r="Y7674"/>
    </row>
    <row r="7675" spans="2:25">
      <c r="B7675"/>
      <c r="C7675"/>
      <c r="D7675"/>
      <c r="E7675"/>
      <c r="F7675"/>
      <c r="G7675"/>
      <c r="H7675"/>
      <c r="R7675"/>
      <c r="S7675"/>
      <c r="T7675"/>
      <c r="U7675"/>
      <c r="V7675"/>
      <c r="W7675"/>
      <c r="X7675"/>
      <c r="Y7675"/>
    </row>
    <row r="7676" spans="2:25">
      <c r="B7676"/>
      <c r="C7676"/>
      <c r="D7676"/>
      <c r="E7676"/>
      <c r="F7676"/>
      <c r="G7676"/>
      <c r="H7676"/>
      <c r="R7676"/>
      <c r="S7676"/>
      <c r="T7676"/>
      <c r="U7676"/>
      <c r="V7676"/>
      <c r="W7676"/>
      <c r="X7676"/>
      <c r="Y7676"/>
    </row>
    <row r="7677" spans="2:25">
      <c r="B7677"/>
      <c r="C7677"/>
      <c r="D7677"/>
      <c r="E7677"/>
      <c r="F7677"/>
      <c r="G7677"/>
      <c r="H7677"/>
      <c r="R7677"/>
      <c r="S7677"/>
      <c r="T7677"/>
      <c r="U7677"/>
      <c r="V7677"/>
      <c r="W7677"/>
      <c r="X7677"/>
      <c r="Y7677"/>
    </row>
    <row r="7678" spans="2:25">
      <c r="B7678"/>
      <c r="C7678"/>
      <c r="D7678"/>
      <c r="E7678"/>
      <c r="F7678"/>
      <c r="G7678"/>
      <c r="H7678"/>
      <c r="R7678"/>
      <c r="S7678"/>
      <c r="T7678"/>
      <c r="U7678"/>
      <c r="V7678"/>
      <c r="W7678"/>
      <c r="X7678"/>
      <c r="Y7678"/>
    </row>
    <row r="7679" spans="2:25">
      <c r="B7679"/>
      <c r="C7679"/>
      <c r="D7679"/>
      <c r="E7679"/>
      <c r="F7679"/>
      <c r="G7679"/>
      <c r="H7679"/>
      <c r="R7679"/>
      <c r="S7679"/>
      <c r="T7679"/>
      <c r="U7679"/>
      <c r="V7679"/>
      <c r="W7679"/>
      <c r="X7679"/>
      <c r="Y7679"/>
    </row>
    <row r="7680" spans="2:25">
      <c r="B7680"/>
      <c r="C7680"/>
      <c r="D7680"/>
      <c r="E7680"/>
      <c r="F7680"/>
      <c r="G7680"/>
      <c r="H7680"/>
      <c r="R7680"/>
      <c r="S7680"/>
      <c r="T7680"/>
      <c r="U7680"/>
      <c r="V7680"/>
      <c r="W7680"/>
      <c r="X7680"/>
      <c r="Y7680"/>
    </row>
    <row r="7681" spans="2:25">
      <c r="B7681"/>
      <c r="C7681"/>
      <c r="D7681"/>
      <c r="E7681"/>
      <c r="F7681"/>
      <c r="G7681"/>
      <c r="H7681"/>
      <c r="R7681"/>
      <c r="S7681"/>
      <c r="T7681"/>
      <c r="U7681"/>
      <c r="V7681"/>
      <c r="W7681"/>
      <c r="X7681"/>
      <c r="Y7681"/>
    </row>
    <row r="7682" spans="2:25">
      <c r="B7682"/>
      <c r="C7682"/>
      <c r="D7682"/>
      <c r="E7682"/>
      <c r="F7682"/>
      <c r="G7682"/>
      <c r="H7682"/>
      <c r="R7682"/>
      <c r="S7682"/>
      <c r="T7682"/>
      <c r="U7682"/>
      <c r="V7682"/>
      <c r="W7682"/>
      <c r="X7682"/>
      <c r="Y7682"/>
    </row>
    <row r="7683" spans="2:25">
      <c r="B7683"/>
      <c r="C7683"/>
      <c r="D7683"/>
      <c r="E7683"/>
      <c r="F7683"/>
      <c r="G7683"/>
      <c r="H7683"/>
      <c r="R7683"/>
      <c r="S7683"/>
      <c r="T7683"/>
      <c r="U7683"/>
      <c r="V7683"/>
      <c r="W7683"/>
      <c r="X7683"/>
      <c r="Y7683"/>
    </row>
    <row r="7684" spans="2:25">
      <c r="B7684"/>
      <c r="C7684"/>
      <c r="D7684"/>
      <c r="E7684"/>
      <c r="F7684"/>
      <c r="G7684"/>
      <c r="H7684"/>
      <c r="R7684"/>
      <c r="S7684"/>
      <c r="T7684"/>
      <c r="U7684"/>
      <c r="V7684"/>
      <c r="W7684"/>
      <c r="X7684"/>
      <c r="Y7684"/>
    </row>
    <row r="7685" spans="2:25">
      <c r="B7685"/>
      <c r="C7685"/>
      <c r="D7685"/>
      <c r="E7685"/>
      <c r="F7685"/>
      <c r="G7685"/>
      <c r="H7685"/>
      <c r="R7685"/>
      <c r="S7685"/>
      <c r="T7685"/>
      <c r="U7685"/>
      <c r="V7685"/>
      <c r="W7685"/>
      <c r="X7685"/>
      <c r="Y7685"/>
    </row>
    <row r="7686" spans="2:25">
      <c r="B7686"/>
      <c r="C7686"/>
      <c r="D7686"/>
      <c r="E7686"/>
      <c r="F7686"/>
      <c r="G7686"/>
      <c r="H7686"/>
      <c r="R7686"/>
      <c r="S7686"/>
      <c r="T7686"/>
      <c r="U7686"/>
      <c r="V7686"/>
      <c r="W7686"/>
      <c r="X7686"/>
      <c r="Y7686"/>
    </row>
    <row r="7687" spans="2:25">
      <c r="B7687"/>
      <c r="C7687"/>
      <c r="D7687"/>
      <c r="E7687"/>
      <c r="F7687"/>
      <c r="G7687"/>
      <c r="H7687"/>
      <c r="R7687"/>
      <c r="S7687"/>
      <c r="T7687"/>
      <c r="U7687"/>
      <c r="V7687"/>
      <c r="W7687"/>
      <c r="X7687"/>
      <c r="Y7687"/>
    </row>
    <row r="7688" spans="2:25">
      <c r="B7688"/>
      <c r="C7688"/>
      <c r="D7688"/>
      <c r="E7688"/>
      <c r="F7688"/>
      <c r="G7688"/>
      <c r="H7688"/>
      <c r="R7688"/>
      <c r="S7688"/>
      <c r="T7688"/>
      <c r="U7688"/>
      <c r="V7688"/>
      <c r="W7688"/>
      <c r="X7688"/>
      <c r="Y7688"/>
    </row>
    <row r="7689" spans="2:25">
      <c r="B7689"/>
      <c r="C7689"/>
      <c r="D7689"/>
      <c r="E7689"/>
      <c r="F7689"/>
      <c r="G7689"/>
      <c r="H7689"/>
      <c r="R7689"/>
      <c r="S7689"/>
      <c r="T7689"/>
      <c r="U7689"/>
      <c r="V7689"/>
      <c r="W7689"/>
      <c r="X7689"/>
      <c r="Y7689"/>
    </row>
    <row r="7690" spans="2:25">
      <c r="B7690"/>
      <c r="C7690"/>
      <c r="D7690"/>
      <c r="E7690"/>
      <c r="F7690"/>
      <c r="G7690"/>
      <c r="H7690"/>
      <c r="R7690"/>
      <c r="S7690"/>
      <c r="T7690"/>
      <c r="U7690"/>
      <c r="V7690"/>
      <c r="W7690"/>
      <c r="X7690"/>
      <c r="Y7690"/>
    </row>
    <row r="7691" spans="2:25">
      <c r="B7691"/>
      <c r="C7691"/>
      <c r="D7691"/>
      <c r="E7691"/>
      <c r="F7691"/>
      <c r="G7691"/>
      <c r="H7691"/>
      <c r="R7691"/>
      <c r="S7691"/>
      <c r="T7691"/>
      <c r="U7691"/>
      <c r="V7691"/>
      <c r="W7691"/>
      <c r="X7691"/>
      <c r="Y7691"/>
    </row>
    <row r="7692" spans="2:25">
      <c r="B7692"/>
      <c r="C7692"/>
      <c r="D7692"/>
      <c r="E7692"/>
      <c r="F7692"/>
      <c r="G7692"/>
      <c r="H7692"/>
      <c r="R7692"/>
      <c r="S7692"/>
      <c r="T7692"/>
      <c r="U7692"/>
      <c r="V7692"/>
      <c r="W7692"/>
      <c r="X7692"/>
      <c r="Y7692"/>
    </row>
    <row r="7693" spans="2:25">
      <c r="B7693"/>
      <c r="C7693"/>
      <c r="D7693"/>
      <c r="E7693"/>
      <c r="F7693"/>
      <c r="G7693"/>
      <c r="H7693"/>
      <c r="R7693"/>
      <c r="S7693"/>
      <c r="T7693"/>
      <c r="U7693"/>
      <c r="V7693"/>
      <c r="W7693"/>
      <c r="X7693"/>
      <c r="Y7693"/>
    </row>
    <row r="7694" spans="2:25">
      <c r="B7694"/>
      <c r="C7694"/>
      <c r="D7694"/>
      <c r="E7694"/>
      <c r="F7694"/>
      <c r="G7694"/>
      <c r="H7694"/>
      <c r="R7694"/>
      <c r="S7694"/>
      <c r="T7694"/>
      <c r="U7694"/>
      <c r="V7694"/>
      <c r="W7694"/>
      <c r="X7694"/>
      <c r="Y7694"/>
    </row>
    <row r="7695" spans="2:25">
      <c r="B7695"/>
      <c r="C7695"/>
      <c r="D7695"/>
      <c r="E7695"/>
      <c r="F7695"/>
      <c r="G7695"/>
      <c r="H7695"/>
      <c r="R7695"/>
      <c r="S7695"/>
      <c r="T7695"/>
      <c r="U7695"/>
      <c r="V7695"/>
      <c r="W7695"/>
      <c r="X7695"/>
      <c r="Y7695"/>
    </row>
    <row r="7696" spans="2:25">
      <c r="B7696"/>
      <c r="C7696"/>
      <c r="D7696"/>
      <c r="E7696"/>
      <c r="F7696"/>
      <c r="G7696"/>
      <c r="H7696"/>
      <c r="R7696"/>
      <c r="S7696"/>
      <c r="T7696"/>
      <c r="U7696"/>
      <c r="V7696"/>
      <c r="W7696"/>
      <c r="X7696"/>
      <c r="Y7696"/>
    </row>
    <row r="7697" spans="2:25">
      <c r="B7697"/>
      <c r="C7697"/>
      <c r="D7697"/>
      <c r="E7697"/>
      <c r="F7697"/>
      <c r="G7697"/>
      <c r="H7697"/>
      <c r="R7697"/>
      <c r="S7697"/>
      <c r="T7697"/>
      <c r="U7697"/>
      <c r="V7697"/>
      <c r="W7697"/>
      <c r="X7697"/>
      <c r="Y7697"/>
    </row>
    <row r="7698" spans="2:25">
      <c r="B7698"/>
      <c r="C7698"/>
      <c r="D7698"/>
      <c r="E7698"/>
      <c r="F7698"/>
      <c r="G7698"/>
      <c r="H7698"/>
      <c r="R7698"/>
      <c r="S7698"/>
      <c r="T7698"/>
      <c r="U7698"/>
      <c r="V7698"/>
      <c r="W7698"/>
      <c r="X7698"/>
      <c r="Y7698"/>
    </row>
    <row r="7699" spans="2:25">
      <c r="B7699"/>
      <c r="C7699"/>
      <c r="D7699"/>
      <c r="E7699"/>
      <c r="F7699"/>
      <c r="G7699"/>
      <c r="H7699"/>
      <c r="R7699"/>
      <c r="S7699"/>
      <c r="T7699"/>
      <c r="U7699"/>
      <c r="V7699"/>
      <c r="W7699"/>
      <c r="X7699"/>
      <c r="Y7699"/>
    </row>
    <row r="7700" spans="2:25">
      <c r="B7700"/>
      <c r="C7700"/>
      <c r="D7700"/>
      <c r="E7700"/>
      <c r="F7700"/>
      <c r="G7700"/>
      <c r="H7700"/>
      <c r="R7700"/>
      <c r="S7700"/>
      <c r="T7700"/>
      <c r="U7700"/>
      <c r="V7700"/>
      <c r="W7700"/>
      <c r="X7700"/>
      <c r="Y7700"/>
    </row>
    <row r="7701" spans="2:25">
      <c r="B7701"/>
      <c r="C7701"/>
      <c r="D7701"/>
      <c r="E7701"/>
      <c r="F7701"/>
      <c r="G7701"/>
      <c r="H7701"/>
      <c r="R7701"/>
      <c r="S7701"/>
      <c r="T7701"/>
      <c r="U7701"/>
      <c r="V7701"/>
      <c r="W7701"/>
      <c r="X7701"/>
      <c r="Y7701"/>
    </row>
    <row r="7702" spans="2:25">
      <c r="B7702"/>
      <c r="C7702"/>
      <c r="D7702"/>
      <c r="E7702"/>
      <c r="F7702"/>
      <c r="G7702"/>
      <c r="H7702"/>
      <c r="R7702"/>
      <c r="S7702"/>
      <c r="T7702"/>
      <c r="U7702"/>
      <c r="V7702"/>
      <c r="W7702"/>
      <c r="X7702"/>
      <c r="Y7702"/>
    </row>
    <row r="7703" spans="2:25">
      <c r="B7703"/>
      <c r="C7703"/>
      <c r="D7703"/>
      <c r="E7703"/>
      <c r="F7703"/>
      <c r="G7703"/>
      <c r="H7703"/>
      <c r="R7703"/>
      <c r="S7703"/>
      <c r="T7703"/>
      <c r="U7703"/>
      <c r="V7703"/>
      <c r="W7703"/>
      <c r="X7703"/>
      <c r="Y7703"/>
    </row>
    <row r="7704" spans="2:25">
      <c r="B7704"/>
      <c r="C7704"/>
      <c r="D7704"/>
      <c r="E7704"/>
      <c r="F7704"/>
      <c r="G7704"/>
      <c r="H7704"/>
      <c r="R7704"/>
      <c r="S7704"/>
      <c r="T7704"/>
      <c r="U7704"/>
      <c r="V7704"/>
      <c r="W7704"/>
      <c r="X7704"/>
      <c r="Y7704"/>
    </row>
    <row r="7705" spans="2:25">
      <c r="B7705"/>
      <c r="C7705"/>
      <c r="D7705"/>
      <c r="E7705"/>
      <c r="F7705"/>
      <c r="G7705"/>
      <c r="H7705"/>
      <c r="R7705"/>
      <c r="S7705"/>
      <c r="T7705"/>
      <c r="U7705"/>
      <c r="V7705"/>
      <c r="W7705"/>
      <c r="X7705"/>
      <c r="Y7705"/>
    </row>
    <row r="7706" spans="2:25">
      <c r="B7706"/>
      <c r="C7706"/>
      <c r="D7706"/>
      <c r="E7706"/>
      <c r="F7706"/>
      <c r="G7706"/>
      <c r="H7706"/>
      <c r="R7706"/>
      <c r="S7706"/>
      <c r="T7706"/>
      <c r="U7706"/>
      <c r="V7706"/>
      <c r="W7706"/>
      <c r="X7706"/>
      <c r="Y7706"/>
    </row>
    <row r="7707" spans="2:25">
      <c r="B7707"/>
      <c r="C7707"/>
      <c r="D7707"/>
      <c r="E7707"/>
      <c r="F7707"/>
      <c r="G7707"/>
      <c r="H7707"/>
      <c r="R7707"/>
      <c r="S7707"/>
      <c r="T7707"/>
      <c r="U7707"/>
      <c r="V7707"/>
      <c r="W7707"/>
      <c r="X7707"/>
      <c r="Y7707"/>
    </row>
    <row r="7708" spans="2:25">
      <c r="B7708"/>
      <c r="C7708"/>
      <c r="D7708"/>
      <c r="E7708"/>
      <c r="F7708"/>
      <c r="G7708"/>
      <c r="H7708"/>
      <c r="R7708"/>
      <c r="S7708"/>
      <c r="T7708"/>
      <c r="U7708"/>
      <c r="V7708"/>
      <c r="W7708"/>
      <c r="X7708"/>
      <c r="Y7708"/>
    </row>
    <row r="7709" spans="2:25">
      <c r="B7709"/>
      <c r="C7709"/>
      <c r="D7709"/>
      <c r="E7709"/>
      <c r="F7709"/>
      <c r="G7709"/>
      <c r="H7709"/>
      <c r="R7709"/>
      <c r="S7709"/>
      <c r="T7709"/>
      <c r="U7709"/>
      <c r="V7709"/>
      <c r="W7709"/>
      <c r="X7709"/>
      <c r="Y7709"/>
    </row>
    <row r="7710" spans="2:25">
      <c r="B7710"/>
      <c r="C7710"/>
      <c r="D7710"/>
      <c r="E7710"/>
      <c r="F7710"/>
      <c r="G7710"/>
      <c r="H7710"/>
      <c r="R7710"/>
      <c r="S7710"/>
      <c r="T7710"/>
      <c r="U7710"/>
      <c r="V7710"/>
      <c r="W7710"/>
      <c r="X7710"/>
      <c r="Y7710"/>
    </row>
    <row r="7711" spans="2:25">
      <c r="B7711"/>
      <c r="C7711"/>
      <c r="D7711"/>
      <c r="E7711"/>
      <c r="F7711"/>
      <c r="G7711"/>
      <c r="H7711"/>
      <c r="R7711"/>
      <c r="S7711"/>
      <c r="T7711"/>
      <c r="U7711"/>
      <c r="V7711"/>
      <c r="W7711"/>
      <c r="X7711"/>
      <c r="Y7711"/>
    </row>
    <row r="7712" spans="2:25">
      <c r="B7712"/>
      <c r="C7712"/>
      <c r="D7712"/>
      <c r="E7712"/>
      <c r="F7712"/>
      <c r="G7712"/>
      <c r="H7712"/>
      <c r="R7712"/>
      <c r="S7712"/>
      <c r="T7712"/>
      <c r="U7712"/>
      <c r="V7712"/>
      <c r="W7712"/>
      <c r="X7712"/>
      <c r="Y7712"/>
    </row>
    <row r="7713" spans="2:25">
      <c r="B7713"/>
      <c r="C7713"/>
      <c r="D7713"/>
      <c r="E7713"/>
      <c r="F7713"/>
      <c r="G7713"/>
      <c r="H7713"/>
      <c r="R7713"/>
      <c r="S7713"/>
      <c r="T7713"/>
      <c r="U7713"/>
      <c r="V7713"/>
      <c r="W7713"/>
      <c r="X7713"/>
      <c r="Y7713"/>
    </row>
    <row r="7714" spans="2:25">
      <c r="B7714"/>
      <c r="C7714"/>
      <c r="D7714"/>
      <c r="E7714"/>
      <c r="F7714"/>
      <c r="G7714"/>
      <c r="H7714"/>
      <c r="R7714"/>
      <c r="S7714"/>
      <c r="T7714"/>
      <c r="U7714"/>
      <c r="V7714"/>
      <c r="W7714"/>
      <c r="X7714"/>
      <c r="Y7714"/>
    </row>
    <row r="7715" spans="2:25">
      <c r="B7715"/>
      <c r="C7715"/>
      <c r="D7715"/>
      <c r="E7715"/>
      <c r="F7715"/>
      <c r="G7715"/>
      <c r="H7715"/>
      <c r="R7715"/>
      <c r="S7715"/>
      <c r="T7715"/>
      <c r="U7715"/>
      <c r="V7715"/>
      <c r="W7715"/>
      <c r="X7715"/>
      <c r="Y7715"/>
    </row>
    <row r="7716" spans="2:25">
      <c r="B7716"/>
      <c r="C7716"/>
      <c r="D7716"/>
      <c r="E7716"/>
      <c r="F7716"/>
      <c r="G7716"/>
      <c r="H7716"/>
      <c r="R7716"/>
      <c r="S7716"/>
      <c r="T7716"/>
      <c r="U7716"/>
      <c r="V7716"/>
      <c r="W7716"/>
      <c r="X7716"/>
      <c r="Y7716"/>
    </row>
    <row r="7717" spans="2:25">
      <c r="B7717"/>
      <c r="C7717"/>
      <c r="D7717"/>
      <c r="E7717"/>
      <c r="F7717"/>
      <c r="G7717"/>
      <c r="H7717"/>
      <c r="R7717"/>
      <c r="S7717"/>
      <c r="T7717"/>
      <c r="U7717"/>
      <c r="V7717"/>
      <c r="W7717"/>
      <c r="X7717"/>
      <c r="Y7717"/>
    </row>
    <row r="7718" spans="2:25">
      <c r="B7718"/>
      <c r="C7718"/>
      <c r="D7718"/>
      <c r="E7718"/>
      <c r="F7718"/>
      <c r="G7718"/>
      <c r="H7718"/>
      <c r="R7718"/>
      <c r="S7718"/>
      <c r="T7718"/>
      <c r="U7718"/>
      <c r="V7718"/>
      <c r="W7718"/>
      <c r="X7718"/>
      <c r="Y7718"/>
    </row>
    <row r="7719" spans="2:25">
      <c r="B7719"/>
      <c r="C7719"/>
      <c r="D7719"/>
      <c r="E7719"/>
      <c r="F7719"/>
      <c r="G7719"/>
      <c r="H7719"/>
      <c r="R7719"/>
      <c r="S7719"/>
      <c r="T7719"/>
      <c r="U7719"/>
      <c r="V7719"/>
      <c r="W7719"/>
      <c r="X7719"/>
      <c r="Y7719"/>
    </row>
    <row r="7720" spans="2:25">
      <c r="B7720"/>
      <c r="C7720"/>
      <c r="D7720"/>
      <c r="E7720"/>
      <c r="F7720"/>
      <c r="G7720"/>
      <c r="H7720"/>
      <c r="R7720"/>
      <c r="S7720"/>
      <c r="T7720"/>
      <c r="U7720"/>
      <c r="V7720"/>
      <c r="W7720"/>
      <c r="X7720"/>
      <c r="Y7720"/>
    </row>
    <row r="7721" spans="2:25">
      <c r="B7721"/>
      <c r="C7721"/>
      <c r="D7721"/>
      <c r="E7721"/>
      <c r="F7721"/>
      <c r="G7721"/>
      <c r="H7721"/>
      <c r="R7721"/>
      <c r="S7721"/>
      <c r="T7721"/>
      <c r="U7721"/>
      <c r="V7721"/>
      <c r="W7721"/>
      <c r="X7721"/>
      <c r="Y7721"/>
    </row>
    <row r="7722" spans="2:25">
      <c r="B7722"/>
      <c r="C7722"/>
      <c r="D7722"/>
      <c r="E7722"/>
      <c r="F7722"/>
      <c r="G7722"/>
      <c r="H7722"/>
      <c r="R7722"/>
      <c r="S7722"/>
      <c r="T7722"/>
      <c r="U7722"/>
      <c r="V7722"/>
      <c r="W7722"/>
      <c r="X7722"/>
      <c r="Y7722"/>
    </row>
    <row r="7723" spans="2:25">
      <c r="B7723"/>
      <c r="C7723"/>
      <c r="D7723"/>
      <c r="E7723"/>
      <c r="F7723"/>
      <c r="G7723"/>
      <c r="H7723"/>
      <c r="R7723"/>
      <c r="S7723"/>
      <c r="T7723"/>
      <c r="U7723"/>
      <c r="V7723"/>
      <c r="W7723"/>
      <c r="X7723"/>
      <c r="Y7723"/>
    </row>
    <row r="7724" spans="2:25">
      <c r="B7724"/>
      <c r="C7724"/>
      <c r="D7724"/>
      <c r="E7724"/>
      <c r="F7724"/>
      <c r="G7724"/>
      <c r="H7724"/>
      <c r="R7724"/>
      <c r="S7724"/>
      <c r="T7724"/>
      <c r="U7724"/>
      <c r="V7724"/>
      <c r="W7724"/>
      <c r="X7724"/>
      <c r="Y7724"/>
    </row>
    <row r="7725" spans="2:25">
      <c r="B7725"/>
      <c r="C7725"/>
      <c r="D7725"/>
      <c r="E7725"/>
      <c r="F7725"/>
      <c r="G7725"/>
      <c r="H7725"/>
      <c r="R7725"/>
      <c r="S7725"/>
      <c r="T7725"/>
      <c r="U7725"/>
      <c r="V7725"/>
      <c r="W7725"/>
      <c r="X7725"/>
      <c r="Y7725"/>
    </row>
    <row r="7726" spans="2:25">
      <c r="B7726"/>
      <c r="C7726"/>
      <c r="D7726"/>
      <c r="E7726"/>
      <c r="F7726"/>
      <c r="G7726"/>
      <c r="H7726"/>
      <c r="R7726"/>
      <c r="S7726"/>
      <c r="T7726"/>
      <c r="U7726"/>
      <c r="V7726"/>
      <c r="W7726"/>
      <c r="X7726"/>
      <c r="Y7726"/>
    </row>
    <row r="7727" spans="2:25">
      <c r="B7727"/>
      <c r="C7727"/>
      <c r="D7727"/>
      <c r="E7727"/>
      <c r="F7727"/>
      <c r="G7727"/>
      <c r="H7727"/>
      <c r="R7727"/>
      <c r="S7727"/>
      <c r="T7727"/>
      <c r="U7727"/>
      <c r="V7727"/>
      <c r="W7727"/>
      <c r="X7727"/>
      <c r="Y7727"/>
    </row>
    <row r="7728" spans="2:25">
      <c r="B7728"/>
      <c r="C7728"/>
      <c r="D7728"/>
      <c r="E7728"/>
      <c r="F7728"/>
      <c r="G7728"/>
      <c r="H7728"/>
      <c r="R7728"/>
      <c r="S7728"/>
      <c r="T7728"/>
      <c r="U7728"/>
      <c r="V7728"/>
      <c r="W7728"/>
      <c r="X7728"/>
      <c r="Y7728"/>
    </row>
    <row r="7729" spans="2:25">
      <c r="B7729"/>
      <c r="C7729"/>
      <c r="D7729"/>
      <c r="E7729"/>
      <c r="F7729"/>
      <c r="G7729"/>
      <c r="H7729"/>
      <c r="R7729"/>
      <c r="S7729"/>
      <c r="T7729"/>
      <c r="U7729"/>
      <c r="V7729"/>
      <c r="W7729"/>
      <c r="X7729"/>
      <c r="Y7729"/>
    </row>
    <row r="7730" spans="2:25">
      <c r="B7730"/>
      <c r="C7730"/>
      <c r="D7730"/>
      <c r="E7730"/>
      <c r="F7730"/>
      <c r="G7730"/>
      <c r="H7730"/>
      <c r="R7730"/>
      <c r="S7730"/>
      <c r="T7730"/>
      <c r="U7730"/>
      <c r="V7730"/>
      <c r="W7730"/>
      <c r="X7730"/>
      <c r="Y7730"/>
    </row>
    <row r="7731" spans="2:25">
      <c r="B7731"/>
      <c r="C7731"/>
      <c r="D7731"/>
      <c r="E7731"/>
      <c r="F7731"/>
      <c r="G7731"/>
      <c r="H7731"/>
      <c r="R7731"/>
      <c r="S7731"/>
      <c r="T7731"/>
      <c r="U7731"/>
      <c r="V7731"/>
      <c r="W7731"/>
      <c r="X7731"/>
      <c r="Y7731"/>
    </row>
    <row r="7732" spans="2:25">
      <c r="B7732"/>
      <c r="C7732"/>
      <c r="D7732"/>
      <c r="E7732"/>
      <c r="F7732"/>
      <c r="G7732"/>
      <c r="H7732"/>
      <c r="R7732"/>
      <c r="S7732"/>
      <c r="T7732"/>
      <c r="U7732"/>
      <c r="V7732"/>
      <c r="W7732"/>
      <c r="X7732"/>
      <c r="Y7732"/>
    </row>
    <row r="7733" spans="2:25">
      <c r="B7733"/>
      <c r="C7733"/>
      <c r="D7733"/>
      <c r="E7733"/>
      <c r="F7733"/>
      <c r="G7733"/>
      <c r="H7733"/>
      <c r="R7733"/>
      <c r="S7733"/>
      <c r="T7733"/>
      <c r="U7733"/>
      <c r="V7733"/>
      <c r="W7733"/>
      <c r="X7733"/>
      <c r="Y7733"/>
    </row>
    <row r="7734" spans="2:25">
      <c r="B7734"/>
      <c r="C7734"/>
      <c r="D7734"/>
      <c r="E7734"/>
      <c r="F7734"/>
      <c r="G7734"/>
      <c r="H7734"/>
      <c r="R7734"/>
      <c r="S7734"/>
      <c r="T7734"/>
      <c r="U7734"/>
      <c r="V7734"/>
      <c r="W7734"/>
      <c r="X7734"/>
      <c r="Y7734"/>
    </row>
    <row r="7735" spans="2:25">
      <c r="B7735"/>
      <c r="C7735"/>
      <c r="D7735"/>
      <c r="E7735"/>
      <c r="F7735"/>
      <c r="G7735"/>
      <c r="H7735"/>
      <c r="R7735"/>
      <c r="S7735"/>
      <c r="T7735"/>
      <c r="U7735"/>
      <c r="V7735"/>
      <c r="W7735"/>
      <c r="X7735"/>
      <c r="Y7735"/>
    </row>
    <row r="7736" spans="2:25">
      <c r="B7736"/>
      <c r="C7736"/>
      <c r="D7736"/>
      <c r="E7736"/>
      <c r="F7736"/>
      <c r="G7736"/>
      <c r="H7736"/>
      <c r="R7736"/>
      <c r="S7736"/>
      <c r="T7736"/>
      <c r="U7736"/>
      <c r="V7736"/>
      <c r="W7736"/>
      <c r="X7736"/>
      <c r="Y7736"/>
    </row>
    <row r="7737" spans="2:25">
      <c r="B7737"/>
      <c r="C7737"/>
      <c r="D7737"/>
      <c r="E7737"/>
      <c r="F7737"/>
      <c r="G7737"/>
      <c r="H7737"/>
      <c r="R7737"/>
      <c r="S7737"/>
      <c r="T7737"/>
      <c r="U7737"/>
      <c r="V7737"/>
      <c r="W7737"/>
      <c r="X7737"/>
      <c r="Y7737"/>
    </row>
    <row r="7738" spans="2:25">
      <c r="B7738"/>
      <c r="C7738"/>
      <c r="D7738"/>
      <c r="E7738"/>
      <c r="F7738"/>
      <c r="G7738"/>
      <c r="H7738"/>
      <c r="R7738"/>
      <c r="S7738"/>
      <c r="T7738"/>
      <c r="U7738"/>
      <c r="V7738"/>
      <c r="W7738"/>
      <c r="X7738"/>
      <c r="Y7738"/>
    </row>
    <row r="7739" spans="2:25">
      <c r="B7739"/>
      <c r="C7739"/>
      <c r="D7739"/>
      <c r="E7739"/>
      <c r="F7739"/>
      <c r="G7739"/>
      <c r="H7739"/>
      <c r="R7739"/>
      <c r="S7739"/>
      <c r="T7739"/>
      <c r="U7739"/>
      <c r="V7739"/>
      <c r="W7739"/>
      <c r="X7739"/>
      <c r="Y7739"/>
    </row>
    <row r="7740" spans="2:25">
      <c r="B7740"/>
      <c r="C7740"/>
      <c r="D7740"/>
      <c r="E7740"/>
      <c r="F7740"/>
      <c r="G7740"/>
      <c r="H7740"/>
      <c r="R7740"/>
      <c r="S7740"/>
      <c r="T7740"/>
      <c r="U7740"/>
      <c r="V7740"/>
      <c r="W7740"/>
      <c r="X7740"/>
      <c r="Y7740"/>
    </row>
    <row r="7741" spans="2:25">
      <c r="B7741"/>
      <c r="C7741"/>
      <c r="D7741"/>
      <c r="E7741"/>
      <c r="F7741"/>
      <c r="G7741"/>
      <c r="H7741"/>
      <c r="R7741"/>
      <c r="S7741"/>
      <c r="T7741"/>
      <c r="U7741"/>
      <c r="V7741"/>
      <c r="W7741"/>
      <c r="X7741"/>
      <c r="Y7741"/>
    </row>
    <row r="7742" spans="2:25">
      <c r="B7742"/>
      <c r="C7742"/>
      <c r="D7742"/>
      <c r="E7742"/>
      <c r="F7742"/>
      <c r="G7742"/>
      <c r="H7742"/>
      <c r="R7742"/>
      <c r="S7742"/>
      <c r="T7742"/>
      <c r="U7742"/>
      <c r="V7742"/>
      <c r="W7742"/>
      <c r="X7742"/>
      <c r="Y7742"/>
    </row>
    <row r="7743" spans="2:25">
      <c r="B7743"/>
      <c r="C7743"/>
      <c r="D7743"/>
      <c r="E7743"/>
      <c r="F7743"/>
      <c r="G7743"/>
      <c r="H7743"/>
      <c r="R7743"/>
      <c r="S7743"/>
      <c r="T7743"/>
      <c r="U7743"/>
      <c r="V7743"/>
      <c r="W7743"/>
      <c r="X7743"/>
      <c r="Y7743"/>
    </row>
    <row r="7744" spans="2:25">
      <c r="B7744"/>
      <c r="C7744"/>
      <c r="D7744"/>
      <c r="E7744"/>
      <c r="F7744"/>
      <c r="G7744"/>
      <c r="H7744"/>
      <c r="R7744"/>
      <c r="S7744"/>
      <c r="T7744"/>
      <c r="U7744"/>
      <c r="V7744"/>
      <c r="W7744"/>
      <c r="X7744"/>
      <c r="Y7744"/>
    </row>
    <row r="7745" spans="2:25">
      <c r="B7745"/>
      <c r="C7745"/>
      <c r="D7745"/>
      <c r="E7745"/>
      <c r="F7745"/>
      <c r="G7745"/>
      <c r="H7745"/>
      <c r="R7745"/>
      <c r="S7745"/>
      <c r="T7745"/>
      <c r="U7745"/>
      <c r="V7745"/>
      <c r="W7745"/>
      <c r="X7745"/>
      <c r="Y7745"/>
    </row>
    <row r="7746" spans="2:25">
      <c r="B7746"/>
      <c r="C7746"/>
      <c r="D7746"/>
      <c r="E7746"/>
      <c r="F7746"/>
      <c r="G7746"/>
      <c r="H7746"/>
      <c r="R7746"/>
      <c r="S7746"/>
      <c r="T7746"/>
      <c r="U7746"/>
      <c r="V7746"/>
      <c r="W7746"/>
      <c r="X7746"/>
      <c r="Y7746"/>
    </row>
    <row r="7747" spans="2:25">
      <c r="B7747"/>
      <c r="C7747"/>
      <c r="D7747"/>
      <c r="E7747"/>
      <c r="F7747"/>
      <c r="G7747"/>
      <c r="H7747"/>
      <c r="R7747"/>
      <c r="S7747"/>
      <c r="T7747"/>
      <c r="U7747"/>
      <c r="V7747"/>
      <c r="W7747"/>
      <c r="X7747"/>
      <c r="Y7747"/>
    </row>
    <row r="7748" spans="2:25">
      <c r="B7748"/>
      <c r="C7748"/>
      <c r="D7748"/>
      <c r="E7748"/>
      <c r="F7748"/>
      <c r="G7748"/>
      <c r="H7748"/>
      <c r="R7748"/>
      <c r="S7748"/>
      <c r="T7748"/>
      <c r="U7748"/>
      <c r="V7748"/>
      <c r="W7748"/>
      <c r="X7748"/>
      <c r="Y7748"/>
    </row>
    <row r="7749" spans="2:25">
      <c r="B7749"/>
      <c r="C7749"/>
      <c r="D7749"/>
      <c r="E7749"/>
      <c r="F7749"/>
      <c r="G7749"/>
      <c r="H7749"/>
      <c r="R7749"/>
      <c r="S7749"/>
      <c r="T7749"/>
      <c r="U7749"/>
      <c r="V7749"/>
      <c r="W7749"/>
      <c r="X7749"/>
      <c r="Y7749"/>
    </row>
    <row r="7750" spans="2:25">
      <c r="B7750"/>
      <c r="C7750"/>
      <c r="D7750"/>
      <c r="E7750"/>
      <c r="F7750"/>
      <c r="G7750"/>
      <c r="H7750"/>
      <c r="R7750"/>
      <c r="S7750"/>
      <c r="T7750"/>
      <c r="U7750"/>
      <c r="V7750"/>
      <c r="W7750"/>
      <c r="X7750"/>
      <c r="Y7750"/>
    </row>
    <row r="7751" spans="2:25">
      <c r="B7751"/>
      <c r="C7751"/>
      <c r="D7751"/>
      <c r="E7751"/>
      <c r="F7751"/>
      <c r="G7751"/>
      <c r="H7751"/>
      <c r="R7751"/>
      <c r="S7751"/>
      <c r="T7751"/>
      <c r="U7751"/>
      <c r="V7751"/>
      <c r="W7751"/>
      <c r="X7751"/>
      <c r="Y7751"/>
    </row>
    <row r="7752" spans="2:25">
      <c r="B7752"/>
      <c r="C7752"/>
      <c r="D7752"/>
      <c r="E7752"/>
      <c r="F7752"/>
      <c r="G7752"/>
      <c r="H7752"/>
      <c r="R7752"/>
      <c r="S7752"/>
      <c r="T7752"/>
      <c r="U7752"/>
      <c r="V7752"/>
      <c r="W7752"/>
      <c r="X7752"/>
      <c r="Y7752"/>
    </row>
    <row r="7753" spans="2:25">
      <c r="B7753"/>
      <c r="C7753"/>
      <c r="D7753"/>
      <c r="E7753"/>
      <c r="F7753"/>
      <c r="G7753"/>
      <c r="H7753"/>
      <c r="R7753"/>
      <c r="S7753"/>
      <c r="T7753"/>
      <c r="U7753"/>
      <c r="V7753"/>
      <c r="W7753"/>
      <c r="X7753"/>
      <c r="Y7753"/>
    </row>
    <row r="7754" spans="2:25">
      <c r="B7754"/>
      <c r="C7754"/>
      <c r="D7754"/>
      <c r="E7754"/>
      <c r="F7754"/>
      <c r="G7754"/>
      <c r="H7754"/>
      <c r="R7754"/>
      <c r="S7754"/>
      <c r="T7754"/>
      <c r="U7754"/>
      <c r="V7754"/>
      <c r="W7754"/>
      <c r="X7754"/>
      <c r="Y7754"/>
    </row>
    <row r="7755" spans="2:25">
      <c r="B7755"/>
      <c r="C7755"/>
      <c r="D7755"/>
      <c r="E7755"/>
      <c r="F7755"/>
      <c r="G7755"/>
      <c r="H7755"/>
      <c r="R7755"/>
      <c r="S7755"/>
      <c r="T7755"/>
      <c r="U7755"/>
      <c r="V7755"/>
      <c r="W7755"/>
      <c r="X7755"/>
      <c r="Y7755"/>
    </row>
    <row r="7756" spans="2:25">
      <c r="B7756"/>
      <c r="C7756"/>
      <c r="D7756"/>
      <c r="E7756"/>
      <c r="F7756"/>
      <c r="G7756"/>
      <c r="H7756"/>
      <c r="R7756"/>
      <c r="S7756"/>
      <c r="T7756"/>
      <c r="U7756"/>
      <c r="V7756"/>
      <c r="W7756"/>
      <c r="X7756"/>
      <c r="Y7756"/>
    </row>
    <row r="7757" spans="2:25">
      <c r="B7757"/>
      <c r="C7757"/>
      <c r="D7757"/>
      <c r="E7757"/>
      <c r="F7757"/>
      <c r="G7757"/>
      <c r="H7757"/>
      <c r="R7757"/>
      <c r="S7757"/>
      <c r="T7757"/>
      <c r="U7757"/>
      <c r="V7757"/>
      <c r="W7757"/>
      <c r="X7757"/>
      <c r="Y7757"/>
    </row>
    <row r="7758" spans="2:25">
      <c r="B7758"/>
      <c r="C7758"/>
      <c r="D7758"/>
      <c r="E7758"/>
      <c r="F7758"/>
      <c r="G7758"/>
      <c r="H7758"/>
      <c r="R7758"/>
      <c r="S7758"/>
      <c r="T7758"/>
      <c r="U7758"/>
      <c r="V7758"/>
      <c r="W7758"/>
      <c r="X7758"/>
      <c r="Y7758"/>
    </row>
    <row r="7759" spans="2:25">
      <c r="B7759"/>
      <c r="C7759"/>
      <c r="D7759"/>
      <c r="E7759"/>
      <c r="F7759"/>
      <c r="G7759"/>
      <c r="H7759"/>
      <c r="R7759"/>
      <c r="S7759"/>
      <c r="T7759"/>
      <c r="U7759"/>
      <c r="V7759"/>
      <c r="W7759"/>
      <c r="X7759"/>
      <c r="Y7759"/>
    </row>
    <row r="7760" spans="2:25">
      <c r="B7760"/>
      <c r="C7760"/>
      <c r="D7760"/>
      <c r="E7760"/>
      <c r="F7760"/>
      <c r="G7760"/>
      <c r="H7760"/>
      <c r="R7760"/>
      <c r="S7760"/>
      <c r="T7760"/>
      <c r="U7760"/>
      <c r="V7760"/>
      <c r="W7760"/>
      <c r="X7760"/>
      <c r="Y7760"/>
    </row>
    <row r="7761" spans="2:25">
      <c r="B7761"/>
      <c r="C7761"/>
      <c r="D7761"/>
      <c r="E7761"/>
      <c r="F7761"/>
      <c r="G7761"/>
      <c r="H7761"/>
      <c r="R7761"/>
      <c r="S7761"/>
      <c r="T7761"/>
      <c r="U7761"/>
      <c r="V7761"/>
      <c r="W7761"/>
      <c r="X7761"/>
      <c r="Y7761"/>
    </row>
    <row r="7762" spans="2:25">
      <c r="B7762"/>
      <c r="C7762"/>
      <c r="D7762"/>
      <c r="E7762"/>
      <c r="F7762"/>
      <c r="G7762"/>
      <c r="H7762"/>
      <c r="R7762"/>
      <c r="S7762"/>
      <c r="T7762"/>
      <c r="U7762"/>
      <c r="V7762"/>
      <c r="W7762"/>
      <c r="X7762"/>
      <c r="Y7762"/>
    </row>
    <row r="7763" spans="2:25">
      <c r="B7763"/>
      <c r="C7763"/>
      <c r="D7763"/>
      <c r="E7763"/>
      <c r="F7763"/>
      <c r="G7763"/>
      <c r="H7763"/>
      <c r="R7763"/>
      <c r="S7763"/>
      <c r="T7763"/>
      <c r="U7763"/>
      <c r="V7763"/>
      <c r="W7763"/>
      <c r="X7763"/>
      <c r="Y7763"/>
    </row>
    <row r="7764" spans="2:25">
      <c r="B7764"/>
      <c r="C7764"/>
      <c r="D7764"/>
      <c r="E7764"/>
      <c r="F7764"/>
      <c r="G7764"/>
      <c r="H7764"/>
      <c r="R7764"/>
      <c r="S7764"/>
      <c r="T7764"/>
      <c r="U7764"/>
      <c r="V7764"/>
      <c r="W7764"/>
      <c r="X7764"/>
      <c r="Y7764"/>
    </row>
    <row r="7765" spans="2:25">
      <c r="B7765"/>
      <c r="C7765"/>
      <c r="D7765"/>
      <c r="E7765"/>
      <c r="F7765"/>
      <c r="G7765"/>
      <c r="H7765"/>
      <c r="R7765"/>
      <c r="S7765"/>
      <c r="T7765"/>
      <c r="U7765"/>
      <c r="V7765"/>
      <c r="W7765"/>
      <c r="X7765"/>
      <c r="Y7765"/>
    </row>
    <row r="7766" spans="2:25">
      <c r="B7766"/>
      <c r="C7766"/>
      <c r="D7766"/>
      <c r="E7766"/>
      <c r="F7766"/>
      <c r="G7766"/>
      <c r="H7766"/>
      <c r="R7766"/>
      <c r="S7766"/>
      <c r="T7766"/>
      <c r="U7766"/>
      <c r="V7766"/>
      <c r="W7766"/>
      <c r="X7766"/>
      <c r="Y7766"/>
    </row>
    <row r="7767" spans="2:25">
      <c r="B7767"/>
      <c r="C7767"/>
      <c r="D7767"/>
      <c r="E7767"/>
      <c r="F7767"/>
      <c r="G7767"/>
      <c r="H7767"/>
      <c r="R7767"/>
      <c r="S7767"/>
      <c r="T7767"/>
      <c r="U7767"/>
      <c r="V7767"/>
      <c r="W7767"/>
      <c r="X7767"/>
      <c r="Y7767"/>
    </row>
    <row r="7768" spans="2:25">
      <c r="B7768"/>
      <c r="C7768"/>
      <c r="D7768"/>
      <c r="E7768"/>
      <c r="F7768"/>
      <c r="G7768"/>
      <c r="H7768"/>
      <c r="R7768"/>
      <c r="S7768"/>
      <c r="T7768"/>
      <c r="U7768"/>
      <c r="V7768"/>
      <c r="W7768"/>
      <c r="X7768"/>
      <c r="Y7768"/>
    </row>
    <row r="7769" spans="2:25">
      <c r="B7769"/>
      <c r="C7769"/>
      <c r="D7769"/>
      <c r="E7769"/>
      <c r="F7769"/>
      <c r="G7769"/>
      <c r="H7769"/>
      <c r="R7769"/>
      <c r="S7769"/>
      <c r="T7769"/>
      <c r="U7769"/>
      <c r="V7769"/>
      <c r="W7769"/>
      <c r="X7769"/>
      <c r="Y7769"/>
    </row>
    <row r="7770" spans="2:25">
      <c r="B7770"/>
      <c r="C7770"/>
      <c r="D7770"/>
      <c r="E7770"/>
      <c r="F7770"/>
      <c r="G7770"/>
      <c r="H7770"/>
      <c r="R7770"/>
      <c r="S7770"/>
      <c r="T7770"/>
      <c r="U7770"/>
      <c r="V7770"/>
      <c r="W7770"/>
      <c r="X7770"/>
      <c r="Y7770"/>
    </row>
    <row r="7771" spans="2:25">
      <c r="B7771"/>
      <c r="C7771"/>
      <c r="D7771"/>
      <c r="E7771"/>
      <c r="F7771"/>
      <c r="G7771"/>
      <c r="H7771"/>
      <c r="R7771"/>
      <c r="S7771"/>
      <c r="T7771"/>
      <c r="U7771"/>
      <c r="V7771"/>
      <c r="W7771"/>
      <c r="X7771"/>
      <c r="Y7771"/>
    </row>
    <row r="7772" spans="2:25">
      <c r="B7772"/>
      <c r="C7772"/>
      <c r="D7772"/>
      <c r="E7772"/>
      <c r="F7772"/>
      <c r="G7772"/>
      <c r="H7772"/>
      <c r="R7772"/>
      <c r="S7772"/>
      <c r="T7772"/>
      <c r="U7772"/>
      <c r="V7772"/>
      <c r="W7772"/>
      <c r="X7772"/>
      <c r="Y7772"/>
    </row>
    <row r="7773" spans="2:25">
      <c r="B7773"/>
      <c r="C7773"/>
      <c r="D7773"/>
      <c r="E7773"/>
      <c r="F7773"/>
      <c r="G7773"/>
      <c r="H7773"/>
      <c r="R7773"/>
      <c r="S7773"/>
      <c r="T7773"/>
      <c r="U7773"/>
      <c r="V7773"/>
      <c r="W7773"/>
      <c r="X7773"/>
      <c r="Y7773"/>
    </row>
    <row r="7774" spans="2:25">
      <c r="B7774"/>
      <c r="C7774"/>
      <c r="D7774"/>
      <c r="E7774"/>
      <c r="F7774"/>
      <c r="G7774"/>
      <c r="H7774"/>
      <c r="R7774"/>
      <c r="S7774"/>
      <c r="T7774"/>
      <c r="U7774"/>
      <c r="V7774"/>
      <c r="W7774"/>
      <c r="X7774"/>
      <c r="Y7774"/>
    </row>
    <row r="7775" spans="2:25">
      <c r="B7775"/>
      <c r="C7775"/>
      <c r="D7775"/>
      <c r="E7775"/>
      <c r="F7775"/>
      <c r="G7775"/>
      <c r="H7775"/>
      <c r="R7775"/>
      <c r="S7775"/>
      <c r="T7775"/>
      <c r="U7775"/>
      <c r="V7775"/>
      <c r="W7775"/>
      <c r="X7775"/>
      <c r="Y7775"/>
    </row>
    <row r="7776" spans="2:25">
      <c r="B7776"/>
      <c r="C7776"/>
      <c r="D7776"/>
      <c r="E7776"/>
      <c r="F7776"/>
      <c r="G7776"/>
      <c r="H7776"/>
      <c r="R7776"/>
      <c r="S7776"/>
      <c r="T7776"/>
      <c r="U7776"/>
      <c r="V7776"/>
      <c r="W7776"/>
      <c r="X7776"/>
      <c r="Y7776"/>
    </row>
    <row r="7777" spans="2:25">
      <c r="B7777"/>
      <c r="C7777"/>
      <c r="D7777"/>
      <c r="E7777"/>
      <c r="F7777"/>
      <c r="G7777"/>
      <c r="H7777"/>
      <c r="R7777"/>
      <c r="S7777"/>
      <c r="T7777"/>
      <c r="U7777"/>
      <c r="V7777"/>
      <c r="W7777"/>
      <c r="X7777"/>
      <c r="Y7777"/>
    </row>
    <row r="7778" spans="2:25">
      <c r="B7778"/>
      <c r="C7778"/>
      <c r="D7778"/>
      <c r="E7778"/>
      <c r="F7778"/>
      <c r="G7778"/>
      <c r="H7778"/>
      <c r="R7778"/>
      <c r="S7778"/>
      <c r="T7778"/>
      <c r="U7778"/>
      <c r="V7778"/>
      <c r="W7778"/>
      <c r="X7778"/>
      <c r="Y7778"/>
    </row>
    <row r="7779" spans="2:25">
      <c r="B7779"/>
      <c r="C7779"/>
      <c r="D7779"/>
      <c r="E7779"/>
      <c r="F7779"/>
      <c r="G7779"/>
      <c r="H7779"/>
      <c r="R7779"/>
      <c r="S7779"/>
      <c r="T7779"/>
      <c r="U7779"/>
      <c r="V7779"/>
      <c r="W7779"/>
      <c r="X7779"/>
      <c r="Y7779"/>
    </row>
    <row r="7780" spans="2:25">
      <c r="B7780"/>
      <c r="C7780"/>
      <c r="D7780"/>
      <c r="E7780"/>
      <c r="F7780"/>
      <c r="G7780"/>
      <c r="H7780"/>
      <c r="R7780"/>
      <c r="S7780"/>
      <c r="T7780"/>
      <c r="U7780"/>
      <c r="V7780"/>
      <c r="W7780"/>
      <c r="X7780"/>
      <c r="Y7780"/>
    </row>
    <row r="7781" spans="2:25">
      <c r="B7781"/>
      <c r="C7781"/>
      <c r="D7781"/>
      <c r="E7781"/>
      <c r="F7781"/>
      <c r="G7781"/>
      <c r="H7781"/>
      <c r="R7781"/>
      <c r="S7781"/>
      <c r="T7781"/>
      <c r="U7781"/>
      <c r="V7781"/>
      <c r="W7781"/>
      <c r="X7781"/>
      <c r="Y7781"/>
    </row>
    <row r="7782" spans="2:25">
      <c r="B7782"/>
      <c r="C7782"/>
      <c r="D7782"/>
      <c r="E7782"/>
      <c r="F7782"/>
      <c r="G7782"/>
      <c r="H7782"/>
      <c r="R7782"/>
      <c r="S7782"/>
      <c r="T7782"/>
      <c r="U7782"/>
      <c r="V7782"/>
      <c r="W7782"/>
      <c r="X7782"/>
      <c r="Y7782"/>
    </row>
    <row r="7783" spans="2:25">
      <c r="B7783"/>
      <c r="C7783"/>
      <c r="D7783"/>
      <c r="E7783"/>
      <c r="F7783"/>
      <c r="G7783"/>
      <c r="H7783"/>
      <c r="R7783"/>
      <c r="S7783"/>
      <c r="T7783"/>
      <c r="U7783"/>
      <c r="V7783"/>
      <c r="W7783"/>
      <c r="X7783"/>
      <c r="Y7783"/>
    </row>
    <row r="7784" spans="2:25">
      <c r="B7784"/>
      <c r="C7784"/>
      <c r="D7784"/>
      <c r="E7784"/>
      <c r="F7784"/>
      <c r="G7784"/>
      <c r="H7784"/>
      <c r="R7784"/>
      <c r="S7784"/>
      <c r="T7784"/>
      <c r="U7784"/>
      <c r="V7784"/>
      <c r="W7784"/>
      <c r="X7784"/>
      <c r="Y7784"/>
    </row>
    <row r="7785" spans="2:25">
      <c r="B7785"/>
      <c r="C7785"/>
      <c r="D7785"/>
      <c r="E7785"/>
      <c r="F7785"/>
      <c r="G7785"/>
      <c r="H7785"/>
      <c r="R7785"/>
      <c r="S7785"/>
      <c r="T7785"/>
      <c r="U7785"/>
      <c r="V7785"/>
      <c r="W7785"/>
      <c r="X7785"/>
      <c r="Y7785"/>
    </row>
    <row r="7786" spans="2:25">
      <c r="B7786"/>
      <c r="C7786"/>
      <c r="D7786"/>
      <c r="E7786"/>
      <c r="F7786"/>
      <c r="G7786"/>
      <c r="H7786"/>
      <c r="R7786"/>
      <c r="S7786"/>
      <c r="T7786"/>
      <c r="U7786"/>
      <c r="V7786"/>
      <c r="W7786"/>
      <c r="X7786"/>
      <c r="Y7786"/>
    </row>
    <row r="7787" spans="2:25">
      <c r="B7787"/>
      <c r="C7787"/>
      <c r="D7787"/>
      <c r="E7787"/>
      <c r="F7787"/>
      <c r="G7787"/>
      <c r="H7787"/>
      <c r="R7787"/>
      <c r="S7787"/>
      <c r="T7787"/>
      <c r="U7787"/>
      <c r="V7787"/>
      <c r="W7787"/>
      <c r="X7787"/>
      <c r="Y7787"/>
    </row>
    <row r="7788" spans="2:25">
      <c r="B7788"/>
      <c r="C7788"/>
      <c r="D7788"/>
      <c r="E7788"/>
      <c r="F7788"/>
      <c r="G7788"/>
      <c r="H7788"/>
      <c r="R7788"/>
      <c r="S7788"/>
      <c r="T7788"/>
      <c r="U7788"/>
      <c r="V7788"/>
      <c r="W7788"/>
      <c r="X7788"/>
      <c r="Y7788"/>
    </row>
    <row r="7789" spans="2:25">
      <c r="B7789"/>
      <c r="C7789"/>
      <c r="D7789"/>
      <c r="E7789"/>
      <c r="F7789"/>
      <c r="G7789"/>
      <c r="H7789"/>
      <c r="R7789"/>
      <c r="S7789"/>
      <c r="T7789"/>
      <c r="U7789"/>
      <c r="V7789"/>
      <c r="W7789"/>
      <c r="X7789"/>
      <c r="Y7789"/>
    </row>
    <row r="7790" spans="2:25">
      <c r="B7790"/>
      <c r="C7790"/>
      <c r="D7790"/>
      <c r="E7790"/>
      <c r="F7790"/>
      <c r="G7790"/>
      <c r="H7790"/>
      <c r="R7790"/>
      <c r="S7790"/>
      <c r="T7790"/>
      <c r="U7790"/>
      <c r="V7790"/>
      <c r="W7790"/>
      <c r="X7790"/>
      <c r="Y7790"/>
    </row>
    <row r="7791" spans="2:25">
      <c r="B7791"/>
      <c r="C7791"/>
      <c r="D7791"/>
      <c r="E7791"/>
      <c r="F7791"/>
      <c r="G7791"/>
      <c r="H7791"/>
      <c r="R7791"/>
      <c r="S7791"/>
      <c r="T7791"/>
      <c r="U7791"/>
      <c r="V7791"/>
      <c r="W7791"/>
      <c r="X7791"/>
      <c r="Y7791"/>
    </row>
    <row r="7792" spans="2:25">
      <c r="B7792"/>
      <c r="C7792"/>
      <c r="D7792"/>
      <c r="E7792"/>
      <c r="F7792"/>
      <c r="G7792"/>
      <c r="H7792"/>
      <c r="R7792"/>
      <c r="S7792"/>
      <c r="T7792"/>
      <c r="U7792"/>
      <c r="V7792"/>
      <c r="W7792"/>
      <c r="X7792"/>
      <c r="Y7792"/>
    </row>
    <row r="7793" spans="2:25">
      <c r="B7793"/>
      <c r="C7793"/>
      <c r="D7793"/>
      <c r="E7793"/>
      <c r="F7793"/>
      <c r="G7793"/>
      <c r="H7793"/>
      <c r="R7793"/>
      <c r="S7793"/>
      <c r="T7793"/>
      <c r="U7793"/>
      <c r="V7793"/>
      <c r="W7793"/>
      <c r="X7793"/>
      <c r="Y7793"/>
    </row>
    <row r="7794" spans="2:25">
      <c r="B7794"/>
      <c r="C7794"/>
      <c r="D7794"/>
      <c r="E7794"/>
      <c r="F7794"/>
      <c r="G7794"/>
      <c r="H7794"/>
      <c r="R7794"/>
      <c r="S7794"/>
      <c r="T7794"/>
      <c r="U7794"/>
      <c r="V7794"/>
      <c r="W7794"/>
      <c r="X7794"/>
      <c r="Y7794"/>
    </row>
    <row r="7795" spans="2:25">
      <c r="B7795"/>
      <c r="C7795"/>
      <c r="D7795"/>
      <c r="E7795"/>
      <c r="F7795"/>
      <c r="G7795"/>
      <c r="H7795"/>
      <c r="R7795"/>
      <c r="S7795"/>
      <c r="T7795"/>
      <c r="U7795"/>
      <c r="V7795"/>
      <c r="W7795"/>
      <c r="X7795"/>
      <c r="Y7795"/>
    </row>
    <row r="7796" spans="2:25">
      <c r="B7796"/>
      <c r="C7796"/>
      <c r="D7796"/>
      <c r="E7796"/>
      <c r="F7796"/>
      <c r="G7796"/>
      <c r="H7796"/>
      <c r="R7796"/>
      <c r="S7796"/>
      <c r="T7796"/>
      <c r="U7796"/>
      <c r="V7796"/>
      <c r="W7796"/>
      <c r="X7796"/>
      <c r="Y7796"/>
    </row>
    <row r="7797" spans="2:25">
      <c r="B7797"/>
      <c r="C7797"/>
      <c r="D7797"/>
      <c r="E7797"/>
      <c r="F7797"/>
      <c r="G7797"/>
      <c r="H7797"/>
      <c r="R7797"/>
      <c r="S7797"/>
      <c r="T7797"/>
      <c r="U7797"/>
      <c r="V7797"/>
      <c r="W7797"/>
      <c r="X7797"/>
      <c r="Y7797"/>
    </row>
    <row r="7798" spans="2:25">
      <c r="B7798"/>
      <c r="C7798"/>
      <c r="D7798"/>
      <c r="E7798"/>
      <c r="F7798"/>
      <c r="G7798"/>
      <c r="H7798"/>
      <c r="R7798"/>
      <c r="S7798"/>
      <c r="T7798"/>
      <c r="U7798"/>
      <c r="V7798"/>
      <c r="W7798"/>
      <c r="X7798"/>
      <c r="Y7798"/>
    </row>
    <row r="7799" spans="2:25">
      <c r="B7799"/>
      <c r="C7799"/>
      <c r="D7799"/>
      <c r="E7799"/>
      <c r="F7799"/>
      <c r="G7799"/>
      <c r="H7799"/>
      <c r="R7799"/>
      <c r="S7799"/>
      <c r="T7799"/>
      <c r="U7799"/>
      <c r="V7799"/>
      <c r="W7799"/>
      <c r="X7799"/>
      <c r="Y7799"/>
    </row>
    <row r="7800" spans="2:25">
      <c r="B7800"/>
      <c r="C7800"/>
      <c r="D7800"/>
      <c r="E7800"/>
      <c r="F7800"/>
      <c r="G7800"/>
      <c r="H7800"/>
      <c r="R7800"/>
      <c r="S7800"/>
      <c r="T7800"/>
      <c r="U7800"/>
      <c r="V7800"/>
      <c r="W7800"/>
      <c r="X7800"/>
      <c r="Y7800"/>
    </row>
    <row r="7801" spans="2:25">
      <c r="B7801"/>
      <c r="C7801"/>
      <c r="D7801"/>
      <c r="E7801"/>
      <c r="F7801"/>
      <c r="G7801"/>
      <c r="H7801"/>
      <c r="R7801"/>
      <c r="S7801"/>
      <c r="T7801"/>
      <c r="U7801"/>
      <c r="V7801"/>
      <c r="W7801"/>
      <c r="X7801"/>
      <c r="Y7801"/>
    </row>
    <row r="7802" spans="2:25">
      <c r="B7802"/>
      <c r="C7802"/>
      <c r="D7802"/>
      <c r="E7802"/>
      <c r="F7802"/>
      <c r="G7802"/>
      <c r="H7802"/>
      <c r="R7802"/>
      <c r="S7802"/>
      <c r="T7802"/>
      <c r="U7802"/>
      <c r="V7802"/>
      <c r="W7802"/>
      <c r="X7802"/>
      <c r="Y7802"/>
    </row>
    <row r="7803" spans="2:25">
      <c r="B7803"/>
      <c r="C7803"/>
      <c r="D7803"/>
      <c r="E7803"/>
      <c r="F7803"/>
      <c r="G7803"/>
      <c r="H7803"/>
      <c r="R7803"/>
      <c r="S7803"/>
      <c r="T7803"/>
      <c r="U7803"/>
      <c r="V7803"/>
      <c r="W7803"/>
      <c r="X7803"/>
      <c r="Y7803"/>
    </row>
    <row r="7804" spans="2:25">
      <c r="B7804"/>
      <c r="C7804"/>
      <c r="D7804"/>
      <c r="E7804"/>
      <c r="F7804"/>
      <c r="G7804"/>
      <c r="H7804"/>
      <c r="R7804"/>
      <c r="S7804"/>
      <c r="T7804"/>
      <c r="U7804"/>
      <c r="V7804"/>
      <c r="W7804"/>
      <c r="X7804"/>
      <c r="Y7804"/>
    </row>
    <row r="7805" spans="2:25">
      <c r="B7805"/>
      <c r="C7805"/>
      <c r="D7805"/>
      <c r="E7805"/>
      <c r="F7805"/>
      <c r="G7805"/>
      <c r="H7805"/>
      <c r="R7805"/>
      <c r="S7805"/>
      <c r="T7805"/>
      <c r="U7805"/>
      <c r="V7805"/>
      <c r="W7805"/>
      <c r="X7805"/>
      <c r="Y7805"/>
    </row>
    <row r="7806" spans="2:25">
      <c r="B7806"/>
      <c r="C7806"/>
      <c r="D7806"/>
      <c r="E7806"/>
      <c r="F7806"/>
      <c r="G7806"/>
      <c r="H7806"/>
      <c r="R7806"/>
      <c r="S7806"/>
      <c r="T7806"/>
      <c r="U7806"/>
      <c r="V7806"/>
      <c r="W7806"/>
      <c r="X7806"/>
      <c r="Y7806"/>
    </row>
    <row r="7807" spans="2:25">
      <c r="B7807"/>
      <c r="C7807"/>
      <c r="D7807"/>
      <c r="E7807"/>
      <c r="F7807"/>
      <c r="G7807"/>
      <c r="H7807"/>
      <c r="R7807"/>
      <c r="S7807"/>
      <c r="T7807"/>
      <c r="U7807"/>
      <c r="V7807"/>
      <c r="W7807"/>
      <c r="X7807"/>
      <c r="Y7807"/>
    </row>
    <row r="7808" spans="2:25">
      <c r="B7808"/>
      <c r="C7808"/>
      <c r="D7808"/>
      <c r="E7808"/>
      <c r="F7808"/>
      <c r="G7808"/>
      <c r="H7808"/>
      <c r="R7808"/>
      <c r="S7808"/>
      <c r="T7808"/>
      <c r="U7808"/>
      <c r="V7808"/>
      <c r="W7808"/>
      <c r="X7808"/>
      <c r="Y7808"/>
    </row>
    <row r="7809" spans="2:25">
      <c r="B7809"/>
      <c r="C7809"/>
      <c r="D7809"/>
      <c r="E7809"/>
      <c r="F7809"/>
      <c r="G7809"/>
      <c r="H7809"/>
      <c r="R7809"/>
      <c r="S7809"/>
      <c r="T7809"/>
      <c r="U7809"/>
      <c r="V7809"/>
      <c r="W7809"/>
      <c r="X7809"/>
      <c r="Y7809"/>
    </row>
    <row r="7810" spans="2:25">
      <c r="B7810"/>
      <c r="C7810"/>
      <c r="D7810"/>
      <c r="E7810"/>
      <c r="F7810"/>
      <c r="G7810"/>
      <c r="H7810"/>
      <c r="R7810"/>
      <c r="S7810"/>
      <c r="T7810"/>
      <c r="U7810"/>
      <c r="V7810"/>
      <c r="W7810"/>
      <c r="X7810"/>
      <c r="Y7810"/>
    </row>
    <row r="7811" spans="2:25">
      <c r="B7811"/>
      <c r="C7811"/>
      <c r="D7811"/>
      <c r="E7811"/>
      <c r="F7811"/>
      <c r="G7811"/>
      <c r="H7811"/>
      <c r="R7811"/>
      <c r="S7811"/>
      <c r="T7811"/>
      <c r="U7811"/>
      <c r="V7811"/>
      <c r="W7811"/>
      <c r="X7811"/>
      <c r="Y7811"/>
    </row>
    <row r="7812" spans="2:25">
      <c r="B7812"/>
      <c r="C7812"/>
      <c r="D7812"/>
      <c r="E7812"/>
      <c r="F7812"/>
      <c r="G7812"/>
      <c r="H7812"/>
      <c r="R7812"/>
      <c r="S7812"/>
      <c r="T7812"/>
      <c r="U7812"/>
      <c r="V7812"/>
      <c r="W7812"/>
      <c r="X7812"/>
      <c r="Y7812"/>
    </row>
    <row r="7813" spans="2:25">
      <c r="B7813"/>
      <c r="C7813"/>
      <c r="D7813"/>
      <c r="E7813"/>
      <c r="F7813"/>
      <c r="G7813"/>
      <c r="H7813"/>
      <c r="R7813"/>
      <c r="S7813"/>
      <c r="T7813"/>
      <c r="U7813"/>
      <c r="V7813"/>
      <c r="W7813"/>
      <c r="X7813"/>
      <c r="Y7813"/>
    </row>
    <row r="7814" spans="2:25">
      <c r="B7814"/>
      <c r="C7814"/>
      <c r="D7814"/>
      <c r="E7814"/>
      <c r="F7814"/>
      <c r="G7814"/>
      <c r="H7814"/>
      <c r="R7814"/>
      <c r="S7814"/>
      <c r="T7814"/>
      <c r="U7814"/>
      <c r="V7814"/>
      <c r="W7814"/>
      <c r="X7814"/>
      <c r="Y7814"/>
    </row>
    <row r="7815" spans="2:25">
      <c r="B7815"/>
      <c r="C7815"/>
      <c r="D7815"/>
      <c r="E7815"/>
      <c r="F7815"/>
      <c r="G7815"/>
      <c r="H7815"/>
      <c r="R7815"/>
      <c r="S7815"/>
      <c r="T7815"/>
      <c r="U7815"/>
      <c r="V7815"/>
      <c r="W7815"/>
      <c r="X7815"/>
      <c r="Y7815"/>
    </row>
    <row r="7816" spans="2:25">
      <c r="B7816"/>
      <c r="C7816"/>
      <c r="D7816"/>
      <c r="E7816"/>
      <c r="F7816"/>
      <c r="G7816"/>
      <c r="H7816"/>
      <c r="R7816"/>
      <c r="S7816"/>
      <c r="T7816"/>
      <c r="U7816"/>
      <c r="V7816"/>
      <c r="W7816"/>
      <c r="X7816"/>
      <c r="Y7816"/>
    </row>
    <row r="7817" spans="2:25">
      <c r="B7817"/>
      <c r="C7817"/>
      <c r="D7817"/>
      <c r="E7817"/>
      <c r="F7817"/>
      <c r="G7817"/>
      <c r="H7817"/>
      <c r="R7817"/>
      <c r="S7817"/>
      <c r="T7817"/>
      <c r="U7817"/>
      <c r="V7817"/>
      <c r="W7817"/>
      <c r="X7817"/>
      <c r="Y7817"/>
    </row>
    <row r="7818" spans="2:25">
      <c r="B7818"/>
      <c r="C7818"/>
      <c r="D7818"/>
      <c r="E7818"/>
      <c r="F7818"/>
      <c r="G7818"/>
      <c r="H7818"/>
      <c r="R7818"/>
      <c r="S7818"/>
      <c r="T7818"/>
      <c r="U7818"/>
      <c r="V7818"/>
      <c r="W7818"/>
      <c r="X7818"/>
      <c r="Y7818"/>
    </row>
    <row r="7819" spans="2:25">
      <c r="B7819"/>
      <c r="C7819"/>
      <c r="D7819"/>
      <c r="E7819"/>
      <c r="F7819"/>
      <c r="G7819"/>
      <c r="H7819"/>
      <c r="R7819"/>
      <c r="S7819"/>
      <c r="T7819"/>
      <c r="U7819"/>
      <c r="V7819"/>
      <c r="W7819"/>
      <c r="X7819"/>
      <c r="Y7819"/>
    </row>
    <row r="7820" spans="2:25">
      <c r="B7820"/>
      <c r="C7820"/>
      <c r="D7820"/>
      <c r="E7820"/>
      <c r="F7820"/>
      <c r="G7820"/>
      <c r="H7820"/>
      <c r="R7820"/>
      <c r="S7820"/>
      <c r="T7820"/>
      <c r="U7820"/>
      <c r="V7820"/>
      <c r="W7820"/>
      <c r="X7820"/>
      <c r="Y7820"/>
    </row>
    <row r="7821" spans="2:25">
      <c r="B7821"/>
      <c r="C7821"/>
      <c r="D7821"/>
      <c r="E7821"/>
      <c r="F7821"/>
      <c r="G7821"/>
      <c r="H7821"/>
      <c r="R7821"/>
      <c r="S7821"/>
      <c r="T7821"/>
      <c r="U7821"/>
      <c r="V7821"/>
      <c r="W7821"/>
      <c r="X7821"/>
      <c r="Y7821"/>
    </row>
    <row r="7822" spans="2:25">
      <c r="B7822"/>
      <c r="C7822"/>
      <c r="D7822"/>
      <c r="E7822"/>
      <c r="F7822"/>
      <c r="G7822"/>
      <c r="H7822"/>
      <c r="R7822"/>
      <c r="S7822"/>
      <c r="T7822"/>
      <c r="U7822"/>
      <c r="V7822"/>
      <c r="W7822"/>
      <c r="X7822"/>
      <c r="Y7822"/>
    </row>
    <row r="7823" spans="2:25">
      <c r="B7823"/>
      <c r="C7823"/>
      <c r="D7823"/>
      <c r="E7823"/>
      <c r="F7823"/>
      <c r="G7823"/>
      <c r="H7823"/>
      <c r="R7823"/>
      <c r="S7823"/>
      <c r="T7823"/>
      <c r="U7823"/>
      <c r="V7823"/>
      <c r="W7823"/>
      <c r="X7823"/>
      <c r="Y7823"/>
    </row>
    <row r="7824" spans="2:25">
      <c r="B7824"/>
      <c r="C7824"/>
      <c r="D7824"/>
      <c r="E7824"/>
      <c r="F7824"/>
      <c r="G7824"/>
      <c r="H7824"/>
      <c r="R7824"/>
      <c r="S7824"/>
      <c r="T7824"/>
      <c r="U7824"/>
      <c r="V7824"/>
      <c r="W7824"/>
      <c r="X7824"/>
      <c r="Y7824"/>
    </row>
    <row r="7825" spans="2:25">
      <c r="B7825"/>
      <c r="C7825"/>
      <c r="D7825"/>
      <c r="E7825"/>
      <c r="F7825"/>
      <c r="G7825"/>
      <c r="H7825"/>
      <c r="R7825"/>
      <c r="S7825"/>
      <c r="T7825"/>
      <c r="U7825"/>
      <c r="V7825"/>
      <c r="W7825"/>
      <c r="X7825"/>
      <c r="Y7825"/>
    </row>
    <row r="7826" spans="2:25">
      <c r="B7826"/>
      <c r="C7826"/>
      <c r="D7826"/>
      <c r="E7826"/>
      <c r="F7826"/>
      <c r="G7826"/>
      <c r="H7826"/>
      <c r="R7826"/>
      <c r="S7826"/>
      <c r="T7826"/>
      <c r="U7826"/>
      <c r="V7826"/>
      <c r="W7826"/>
      <c r="X7826"/>
      <c r="Y7826"/>
    </row>
    <row r="7827" spans="2:25">
      <c r="B7827"/>
      <c r="C7827"/>
      <c r="D7827"/>
      <c r="E7827"/>
      <c r="F7827"/>
      <c r="G7827"/>
      <c r="H7827"/>
      <c r="R7827"/>
      <c r="S7827"/>
      <c r="T7827"/>
      <c r="U7827"/>
      <c r="V7827"/>
      <c r="W7827"/>
      <c r="X7827"/>
      <c r="Y7827"/>
    </row>
    <row r="7828" spans="2:25">
      <c r="B7828"/>
      <c r="C7828"/>
      <c r="D7828"/>
      <c r="E7828"/>
      <c r="F7828"/>
      <c r="G7828"/>
      <c r="H7828"/>
      <c r="R7828"/>
      <c r="S7828"/>
      <c r="T7828"/>
      <c r="U7828"/>
      <c r="V7828"/>
      <c r="W7828"/>
      <c r="X7828"/>
      <c r="Y7828"/>
    </row>
    <row r="7829" spans="2:25">
      <c r="B7829"/>
      <c r="C7829"/>
      <c r="D7829"/>
      <c r="E7829"/>
      <c r="F7829"/>
      <c r="G7829"/>
      <c r="H7829"/>
      <c r="R7829"/>
      <c r="S7829"/>
      <c r="T7829"/>
      <c r="U7829"/>
      <c r="V7829"/>
      <c r="W7829"/>
      <c r="X7829"/>
      <c r="Y7829"/>
    </row>
    <row r="7830" spans="2:25">
      <c r="B7830"/>
      <c r="C7830"/>
      <c r="D7830"/>
      <c r="E7830"/>
      <c r="F7830"/>
      <c r="G7830"/>
      <c r="H7830"/>
      <c r="R7830"/>
      <c r="S7830"/>
      <c r="T7830"/>
      <c r="U7830"/>
      <c r="V7830"/>
      <c r="W7830"/>
      <c r="X7830"/>
      <c r="Y7830"/>
    </row>
    <row r="7831" spans="2:25">
      <c r="B7831"/>
      <c r="C7831"/>
      <c r="D7831"/>
      <c r="E7831"/>
      <c r="F7831"/>
      <c r="G7831"/>
      <c r="H7831"/>
      <c r="R7831"/>
      <c r="S7831"/>
      <c r="T7831"/>
      <c r="U7831"/>
      <c r="V7831"/>
      <c r="W7831"/>
      <c r="X7831"/>
      <c r="Y7831"/>
    </row>
    <row r="7832" spans="2:25">
      <c r="B7832"/>
      <c r="C7832"/>
      <c r="D7832"/>
      <c r="E7832"/>
      <c r="F7832"/>
      <c r="G7832"/>
      <c r="H7832"/>
      <c r="R7832"/>
      <c r="S7832"/>
      <c r="T7832"/>
      <c r="U7832"/>
      <c r="V7832"/>
      <c r="W7832"/>
      <c r="X7832"/>
      <c r="Y7832"/>
    </row>
    <row r="7833" spans="2:25">
      <c r="B7833"/>
      <c r="C7833"/>
      <c r="D7833"/>
      <c r="E7833"/>
      <c r="F7833"/>
      <c r="G7833"/>
      <c r="H7833"/>
      <c r="R7833"/>
      <c r="S7833"/>
      <c r="T7833"/>
      <c r="U7833"/>
      <c r="V7833"/>
      <c r="W7833"/>
      <c r="X7833"/>
      <c r="Y7833"/>
    </row>
    <row r="7834" spans="2:25">
      <c r="B7834"/>
      <c r="C7834"/>
      <c r="D7834"/>
      <c r="E7834"/>
      <c r="F7834"/>
      <c r="G7834"/>
      <c r="H7834"/>
      <c r="R7834"/>
      <c r="S7834"/>
      <c r="T7834"/>
      <c r="U7834"/>
      <c r="V7834"/>
      <c r="W7834"/>
      <c r="X7834"/>
      <c r="Y7834"/>
    </row>
    <row r="7835" spans="2:25">
      <c r="B7835"/>
      <c r="C7835"/>
      <c r="D7835"/>
      <c r="E7835"/>
      <c r="F7835"/>
      <c r="G7835"/>
      <c r="H7835"/>
      <c r="R7835"/>
      <c r="S7835"/>
      <c r="T7835"/>
      <c r="U7835"/>
      <c r="V7835"/>
      <c r="W7835"/>
      <c r="X7835"/>
      <c r="Y7835"/>
    </row>
    <row r="7836" spans="2:25">
      <c r="B7836"/>
      <c r="C7836"/>
      <c r="D7836"/>
      <c r="E7836"/>
      <c r="F7836"/>
      <c r="G7836"/>
      <c r="H7836"/>
      <c r="R7836"/>
      <c r="S7836"/>
      <c r="T7836"/>
      <c r="U7836"/>
      <c r="V7836"/>
      <c r="W7836"/>
      <c r="X7836"/>
      <c r="Y7836"/>
    </row>
    <row r="7837" spans="2:25">
      <c r="B7837"/>
      <c r="C7837"/>
      <c r="D7837"/>
      <c r="E7837"/>
      <c r="F7837"/>
      <c r="G7837"/>
      <c r="H7837"/>
      <c r="R7837"/>
      <c r="S7837"/>
      <c r="T7837"/>
      <c r="U7837"/>
      <c r="V7837"/>
      <c r="W7837"/>
      <c r="X7837"/>
      <c r="Y7837"/>
    </row>
    <row r="7838" spans="2:25">
      <c r="B7838"/>
      <c r="C7838"/>
      <c r="D7838"/>
      <c r="E7838"/>
      <c r="F7838"/>
      <c r="G7838"/>
      <c r="H7838"/>
      <c r="R7838"/>
      <c r="S7838"/>
      <c r="T7838"/>
      <c r="U7838"/>
      <c r="V7838"/>
      <c r="W7838"/>
      <c r="X7838"/>
      <c r="Y7838"/>
    </row>
    <row r="7839" spans="2:25">
      <c r="B7839"/>
      <c r="C7839"/>
      <c r="D7839"/>
      <c r="E7839"/>
      <c r="F7839"/>
      <c r="G7839"/>
      <c r="H7839"/>
      <c r="R7839"/>
      <c r="S7839"/>
      <c r="T7839"/>
      <c r="U7839"/>
      <c r="V7839"/>
      <c r="W7839"/>
      <c r="X7839"/>
      <c r="Y7839"/>
    </row>
    <row r="7840" spans="2:25">
      <c r="B7840"/>
      <c r="C7840"/>
      <c r="D7840"/>
      <c r="E7840"/>
      <c r="F7840"/>
      <c r="G7840"/>
      <c r="H7840"/>
      <c r="R7840"/>
      <c r="S7840"/>
      <c r="T7840"/>
      <c r="U7840"/>
      <c r="V7840"/>
      <c r="W7840"/>
      <c r="X7840"/>
      <c r="Y7840"/>
    </row>
    <row r="7841" spans="2:25">
      <c r="B7841"/>
      <c r="C7841"/>
      <c r="D7841"/>
      <c r="E7841"/>
      <c r="F7841"/>
      <c r="G7841"/>
      <c r="H7841"/>
      <c r="R7841"/>
      <c r="S7841"/>
      <c r="T7841"/>
      <c r="U7841"/>
      <c r="V7841"/>
      <c r="W7841"/>
      <c r="X7841"/>
      <c r="Y7841"/>
    </row>
    <row r="7842" spans="2:25">
      <c r="B7842"/>
      <c r="C7842"/>
      <c r="D7842"/>
      <c r="E7842"/>
      <c r="F7842"/>
      <c r="G7842"/>
      <c r="H7842"/>
      <c r="R7842"/>
      <c r="S7842"/>
      <c r="T7842"/>
      <c r="U7842"/>
      <c r="V7842"/>
      <c r="W7842"/>
      <c r="X7842"/>
      <c r="Y7842"/>
    </row>
    <row r="7843" spans="2:25">
      <c r="B7843"/>
      <c r="C7843"/>
      <c r="D7843"/>
      <c r="E7843"/>
      <c r="F7843"/>
      <c r="G7843"/>
      <c r="H7843"/>
      <c r="R7843"/>
      <c r="S7843"/>
      <c r="T7843"/>
      <c r="U7843"/>
      <c r="V7843"/>
      <c r="W7843"/>
      <c r="X7843"/>
      <c r="Y7843"/>
    </row>
    <row r="7844" spans="2:25">
      <c r="B7844"/>
      <c r="C7844"/>
      <c r="D7844"/>
      <c r="E7844"/>
      <c r="F7844"/>
      <c r="G7844"/>
      <c r="H7844"/>
      <c r="R7844"/>
      <c r="S7844"/>
      <c r="T7844"/>
      <c r="U7844"/>
      <c r="V7844"/>
      <c r="W7844"/>
      <c r="X7844"/>
      <c r="Y7844"/>
    </row>
    <row r="7845" spans="2:25">
      <c r="B7845"/>
      <c r="C7845"/>
      <c r="D7845"/>
      <c r="E7845"/>
      <c r="F7845"/>
      <c r="G7845"/>
      <c r="H7845"/>
      <c r="R7845"/>
      <c r="S7845"/>
      <c r="T7845"/>
      <c r="U7845"/>
      <c r="V7845"/>
      <c r="W7845"/>
      <c r="X7845"/>
      <c r="Y7845"/>
    </row>
    <row r="7846" spans="2:25">
      <c r="B7846"/>
      <c r="C7846"/>
      <c r="D7846"/>
      <c r="E7846"/>
      <c r="F7846"/>
      <c r="G7846"/>
      <c r="H7846"/>
      <c r="R7846"/>
      <c r="S7846"/>
      <c r="T7846"/>
      <c r="U7846"/>
      <c r="V7846"/>
      <c r="W7846"/>
      <c r="X7846"/>
      <c r="Y7846"/>
    </row>
    <row r="7847" spans="2:25">
      <c r="B7847"/>
      <c r="C7847"/>
      <c r="D7847"/>
      <c r="E7847"/>
      <c r="F7847"/>
      <c r="G7847"/>
      <c r="H7847"/>
      <c r="R7847"/>
      <c r="S7847"/>
      <c r="T7847"/>
      <c r="U7847"/>
      <c r="V7847"/>
      <c r="W7847"/>
      <c r="X7847"/>
      <c r="Y7847"/>
    </row>
    <row r="7848" spans="2:25">
      <c r="B7848"/>
      <c r="C7848"/>
      <c r="D7848"/>
      <c r="E7848"/>
      <c r="F7848"/>
      <c r="G7848"/>
      <c r="H7848"/>
      <c r="R7848"/>
      <c r="S7848"/>
      <c r="T7848"/>
      <c r="U7848"/>
      <c r="V7848"/>
      <c r="W7848"/>
      <c r="X7848"/>
      <c r="Y7848"/>
    </row>
    <row r="7849" spans="2:25">
      <c r="B7849"/>
      <c r="C7849"/>
      <c r="D7849"/>
      <c r="E7849"/>
      <c r="F7849"/>
      <c r="G7849"/>
      <c r="H7849"/>
      <c r="R7849"/>
      <c r="S7849"/>
      <c r="T7849"/>
      <c r="U7849"/>
      <c r="V7849"/>
      <c r="W7849"/>
      <c r="X7849"/>
      <c r="Y7849"/>
    </row>
    <row r="7850" spans="2:25">
      <c r="B7850"/>
      <c r="C7850"/>
      <c r="D7850"/>
      <c r="E7850"/>
      <c r="F7850"/>
      <c r="G7850"/>
      <c r="H7850"/>
      <c r="R7850"/>
      <c r="S7850"/>
      <c r="T7850"/>
      <c r="U7850"/>
      <c r="V7850"/>
      <c r="W7850"/>
      <c r="X7850"/>
      <c r="Y7850"/>
    </row>
    <row r="7851" spans="2:25">
      <c r="B7851"/>
      <c r="C7851"/>
      <c r="D7851"/>
      <c r="E7851"/>
      <c r="F7851"/>
      <c r="G7851"/>
      <c r="H7851"/>
      <c r="R7851"/>
      <c r="S7851"/>
      <c r="T7851"/>
      <c r="U7851"/>
      <c r="V7851"/>
      <c r="W7851"/>
      <c r="X7851"/>
      <c r="Y7851"/>
    </row>
    <row r="7852" spans="2:25">
      <c r="B7852"/>
      <c r="C7852"/>
      <c r="D7852"/>
      <c r="E7852"/>
      <c r="F7852"/>
      <c r="G7852"/>
      <c r="H7852"/>
      <c r="R7852"/>
      <c r="S7852"/>
      <c r="T7852"/>
      <c r="U7852"/>
      <c r="V7852"/>
      <c r="W7852"/>
      <c r="X7852"/>
      <c r="Y7852"/>
    </row>
    <row r="7853" spans="2:25">
      <c r="B7853"/>
      <c r="C7853"/>
      <c r="D7853"/>
      <c r="E7853"/>
      <c r="F7853"/>
      <c r="G7853"/>
      <c r="H7853"/>
      <c r="R7853"/>
      <c r="S7853"/>
      <c r="T7853"/>
      <c r="U7853"/>
      <c r="V7853"/>
      <c r="W7853"/>
      <c r="X7853"/>
      <c r="Y7853"/>
    </row>
    <row r="7854" spans="2:25">
      <c r="B7854"/>
      <c r="C7854"/>
      <c r="D7854"/>
      <c r="E7854"/>
      <c r="F7854"/>
      <c r="G7854"/>
      <c r="H7854"/>
      <c r="R7854"/>
      <c r="S7854"/>
      <c r="T7854"/>
      <c r="U7854"/>
      <c r="V7854"/>
      <c r="W7854"/>
      <c r="X7854"/>
      <c r="Y7854"/>
    </row>
    <row r="7855" spans="2:25">
      <c r="B7855"/>
      <c r="C7855"/>
      <c r="D7855"/>
      <c r="E7855"/>
      <c r="F7855"/>
      <c r="G7855"/>
      <c r="H7855"/>
      <c r="R7855"/>
      <c r="S7855"/>
      <c r="T7855"/>
      <c r="U7855"/>
      <c r="V7855"/>
      <c r="W7855"/>
      <c r="X7855"/>
      <c r="Y7855"/>
    </row>
    <row r="7856" spans="2:25">
      <c r="B7856"/>
      <c r="C7856"/>
      <c r="D7856"/>
      <c r="E7856"/>
      <c r="F7856"/>
      <c r="G7856"/>
      <c r="H7856"/>
      <c r="R7856"/>
      <c r="S7856"/>
      <c r="T7856"/>
      <c r="U7856"/>
      <c r="V7856"/>
      <c r="W7856"/>
      <c r="X7856"/>
      <c r="Y7856"/>
    </row>
    <row r="7857" spans="2:25">
      <c r="B7857"/>
      <c r="C7857"/>
      <c r="D7857"/>
      <c r="E7857"/>
      <c r="F7857"/>
      <c r="G7857"/>
      <c r="H7857"/>
      <c r="R7857"/>
      <c r="S7857"/>
      <c r="T7857"/>
      <c r="U7857"/>
      <c r="V7857"/>
      <c r="W7857"/>
      <c r="X7857"/>
      <c r="Y7857"/>
    </row>
    <row r="7858" spans="2:25">
      <c r="B7858"/>
      <c r="C7858"/>
      <c r="D7858"/>
      <c r="E7858"/>
      <c r="F7858"/>
      <c r="G7858"/>
      <c r="H7858"/>
      <c r="R7858"/>
      <c r="S7858"/>
      <c r="T7858"/>
      <c r="U7858"/>
      <c r="V7858"/>
      <c r="W7858"/>
      <c r="X7858"/>
      <c r="Y7858"/>
    </row>
    <row r="7859" spans="2:25">
      <c r="B7859"/>
      <c r="C7859"/>
      <c r="D7859"/>
      <c r="E7859"/>
      <c r="F7859"/>
      <c r="G7859"/>
      <c r="H7859"/>
      <c r="R7859"/>
      <c r="S7859"/>
      <c r="T7859"/>
      <c r="U7859"/>
      <c r="V7859"/>
      <c r="W7859"/>
      <c r="X7859"/>
      <c r="Y7859"/>
    </row>
    <row r="7860" spans="2:25">
      <c r="B7860"/>
      <c r="C7860"/>
      <c r="D7860"/>
      <c r="E7860"/>
      <c r="F7860"/>
      <c r="G7860"/>
      <c r="H7860"/>
      <c r="R7860"/>
      <c r="S7860"/>
      <c r="T7860"/>
      <c r="U7860"/>
      <c r="V7860"/>
      <c r="W7860"/>
      <c r="X7860"/>
      <c r="Y7860"/>
    </row>
    <row r="7861" spans="2:25">
      <c r="B7861"/>
      <c r="C7861"/>
      <c r="D7861"/>
      <c r="E7861"/>
      <c r="F7861"/>
      <c r="G7861"/>
      <c r="H7861"/>
      <c r="R7861"/>
      <c r="S7861"/>
      <c r="T7861"/>
      <c r="U7861"/>
      <c r="V7861"/>
      <c r="W7861"/>
      <c r="X7861"/>
      <c r="Y7861"/>
    </row>
    <row r="7862" spans="2:25">
      <c r="B7862"/>
      <c r="C7862"/>
      <c r="D7862"/>
      <c r="E7862"/>
      <c r="F7862"/>
      <c r="G7862"/>
      <c r="H7862"/>
      <c r="R7862"/>
      <c r="S7862"/>
      <c r="T7862"/>
      <c r="U7862"/>
      <c r="V7862"/>
      <c r="W7862"/>
      <c r="X7862"/>
      <c r="Y7862"/>
    </row>
    <row r="7863" spans="2:25">
      <c r="B7863"/>
      <c r="C7863"/>
      <c r="D7863"/>
      <c r="E7863"/>
      <c r="F7863"/>
      <c r="G7863"/>
      <c r="H7863"/>
      <c r="R7863"/>
      <c r="S7863"/>
      <c r="T7863"/>
      <c r="U7863"/>
      <c r="V7863"/>
      <c r="W7863"/>
      <c r="X7863"/>
      <c r="Y7863"/>
    </row>
    <row r="7864" spans="2:25">
      <c r="B7864"/>
      <c r="C7864"/>
      <c r="D7864"/>
      <c r="E7864"/>
      <c r="F7864"/>
      <c r="G7864"/>
      <c r="H7864"/>
      <c r="R7864"/>
      <c r="S7864"/>
      <c r="T7864"/>
      <c r="U7864"/>
      <c r="V7864"/>
      <c r="W7864"/>
      <c r="X7864"/>
      <c r="Y7864"/>
    </row>
    <row r="7865" spans="2:25">
      <c r="B7865"/>
      <c r="C7865"/>
      <c r="D7865"/>
      <c r="E7865"/>
      <c r="F7865"/>
      <c r="G7865"/>
      <c r="H7865"/>
      <c r="R7865"/>
      <c r="S7865"/>
      <c r="T7865"/>
      <c r="U7865"/>
      <c r="V7865"/>
      <c r="W7865"/>
      <c r="X7865"/>
      <c r="Y7865"/>
    </row>
    <row r="7866" spans="2:25">
      <c r="B7866"/>
      <c r="C7866"/>
      <c r="D7866"/>
      <c r="E7866"/>
      <c r="F7866"/>
      <c r="G7866"/>
      <c r="H7866"/>
      <c r="R7866"/>
      <c r="S7866"/>
      <c r="T7866"/>
      <c r="U7866"/>
      <c r="V7866"/>
      <c r="W7866"/>
      <c r="X7866"/>
      <c r="Y7866"/>
    </row>
    <row r="7867" spans="2:25">
      <c r="B7867"/>
      <c r="C7867"/>
      <c r="D7867"/>
      <c r="E7867"/>
      <c r="F7867"/>
      <c r="G7867"/>
      <c r="H7867"/>
      <c r="R7867"/>
      <c r="S7867"/>
      <c r="T7867"/>
      <c r="U7867"/>
      <c r="V7867"/>
      <c r="W7867"/>
      <c r="X7867"/>
      <c r="Y7867"/>
    </row>
    <row r="7868" spans="2:25">
      <c r="B7868"/>
      <c r="C7868"/>
      <c r="D7868"/>
      <c r="E7868"/>
      <c r="F7868"/>
      <c r="G7868"/>
      <c r="H7868"/>
      <c r="R7868"/>
      <c r="S7868"/>
      <c r="T7868"/>
      <c r="U7868"/>
      <c r="V7868"/>
      <c r="W7868"/>
      <c r="X7868"/>
      <c r="Y7868"/>
    </row>
    <row r="7869" spans="2:25">
      <c r="B7869"/>
      <c r="C7869"/>
      <c r="D7869"/>
      <c r="E7869"/>
      <c r="F7869"/>
      <c r="G7869"/>
      <c r="H7869"/>
      <c r="R7869"/>
      <c r="S7869"/>
      <c r="T7869"/>
      <c r="U7869"/>
      <c r="V7869"/>
      <c r="W7869"/>
      <c r="X7869"/>
      <c r="Y7869"/>
    </row>
    <row r="7870" spans="2:25">
      <c r="B7870"/>
      <c r="C7870"/>
      <c r="D7870"/>
      <c r="E7870"/>
      <c r="F7870"/>
      <c r="G7870"/>
      <c r="H7870"/>
      <c r="R7870"/>
      <c r="S7870"/>
      <c r="T7870"/>
      <c r="U7870"/>
      <c r="V7870"/>
      <c r="W7870"/>
      <c r="X7870"/>
      <c r="Y7870"/>
    </row>
    <row r="7871" spans="2:25">
      <c r="B7871"/>
      <c r="C7871"/>
      <c r="D7871"/>
      <c r="E7871"/>
      <c r="F7871"/>
      <c r="G7871"/>
      <c r="H7871"/>
      <c r="R7871"/>
      <c r="S7871"/>
      <c r="T7871"/>
      <c r="U7871"/>
      <c r="V7871"/>
      <c r="W7871"/>
      <c r="X7871"/>
      <c r="Y7871"/>
    </row>
    <row r="7872" spans="2:25">
      <c r="B7872"/>
      <c r="C7872"/>
      <c r="D7872"/>
      <c r="E7872"/>
      <c r="F7872"/>
      <c r="G7872"/>
      <c r="H7872"/>
      <c r="R7872"/>
      <c r="S7872"/>
      <c r="T7872"/>
      <c r="U7872"/>
      <c r="V7872"/>
      <c r="W7872"/>
      <c r="X7872"/>
      <c r="Y7872"/>
    </row>
    <row r="7873" spans="2:25">
      <c r="B7873"/>
      <c r="C7873"/>
      <c r="D7873"/>
      <c r="E7873"/>
      <c r="F7873"/>
      <c r="G7873"/>
      <c r="H7873"/>
      <c r="R7873"/>
      <c r="S7873"/>
      <c r="T7873"/>
      <c r="U7873"/>
      <c r="V7873"/>
      <c r="W7873"/>
      <c r="X7873"/>
      <c r="Y7873"/>
    </row>
    <row r="7874" spans="2:25">
      <c r="B7874"/>
      <c r="C7874"/>
      <c r="D7874"/>
      <c r="E7874"/>
      <c r="F7874"/>
      <c r="G7874"/>
      <c r="H7874"/>
      <c r="R7874"/>
      <c r="S7874"/>
      <c r="T7874"/>
      <c r="U7874"/>
      <c r="V7874"/>
      <c r="W7874"/>
      <c r="X7874"/>
      <c r="Y7874"/>
    </row>
    <row r="7875" spans="2:25">
      <c r="B7875"/>
      <c r="C7875"/>
      <c r="D7875"/>
      <c r="E7875"/>
      <c r="F7875"/>
      <c r="G7875"/>
      <c r="H7875"/>
      <c r="R7875"/>
      <c r="S7875"/>
      <c r="T7875"/>
      <c r="U7875"/>
      <c r="V7875"/>
      <c r="W7875"/>
      <c r="X7875"/>
      <c r="Y7875"/>
    </row>
    <row r="7876" spans="2:25">
      <c r="B7876"/>
      <c r="C7876"/>
      <c r="D7876"/>
      <c r="E7876"/>
      <c r="F7876"/>
      <c r="G7876"/>
      <c r="H7876"/>
      <c r="R7876"/>
      <c r="S7876"/>
      <c r="T7876"/>
      <c r="U7876"/>
      <c r="V7876"/>
      <c r="W7876"/>
      <c r="X7876"/>
      <c r="Y7876"/>
    </row>
    <row r="7877" spans="2:25">
      <c r="B7877"/>
      <c r="C7877"/>
      <c r="D7877"/>
      <c r="E7877"/>
      <c r="F7877"/>
      <c r="G7877"/>
      <c r="H7877"/>
      <c r="R7877"/>
      <c r="S7877"/>
      <c r="T7877"/>
      <c r="U7877"/>
      <c r="V7877"/>
      <c r="W7877"/>
      <c r="X7877"/>
      <c r="Y7877"/>
    </row>
    <row r="7878" spans="2:25">
      <c r="B7878"/>
      <c r="C7878"/>
      <c r="D7878"/>
      <c r="E7878"/>
      <c r="F7878"/>
      <c r="G7878"/>
      <c r="H7878"/>
      <c r="R7878"/>
      <c r="S7878"/>
      <c r="T7878"/>
      <c r="U7878"/>
      <c r="V7878"/>
      <c r="W7878"/>
      <c r="X7878"/>
      <c r="Y7878"/>
    </row>
    <row r="7879" spans="2:25">
      <c r="B7879"/>
      <c r="C7879"/>
      <c r="D7879"/>
      <c r="E7879"/>
      <c r="F7879"/>
      <c r="G7879"/>
      <c r="H7879"/>
      <c r="R7879"/>
      <c r="S7879"/>
      <c r="T7879"/>
      <c r="U7879"/>
      <c r="V7879"/>
      <c r="W7879"/>
      <c r="X7879"/>
      <c r="Y7879"/>
    </row>
    <row r="7880" spans="2:25">
      <c r="B7880"/>
      <c r="C7880"/>
      <c r="D7880"/>
      <c r="E7880"/>
      <c r="F7880"/>
      <c r="G7880"/>
      <c r="H7880"/>
      <c r="R7880"/>
      <c r="S7880"/>
      <c r="T7880"/>
      <c r="U7880"/>
      <c r="V7880"/>
      <c r="W7880"/>
      <c r="X7880"/>
      <c r="Y7880"/>
    </row>
    <row r="7881" spans="2:25">
      <c r="B7881"/>
      <c r="C7881"/>
      <c r="D7881"/>
      <c r="E7881"/>
      <c r="F7881"/>
      <c r="G7881"/>
      <c r="H7881"/>
      <c r="R7881"/>
      <c r="S7881"/>
      <c r="T7881"/>
      <c r="U7881"/>
      <c r="V7881"/>
      <c r="W7881"/>
      <c r="X7881"/>
      <c r="Y7881"/>
    </row>
    <row r="7882" spans="2:25">
      <c r="B7882"/>
      <c r="C7882"/>
      <c r="D7882"/>
      <c r="E7882"/>
      <c r="F7882"/>
      <c r="G7882"/>
      <c r="H7882"/>
      <c r="R7882"/>
      <c r="S7882"/>
      <c r="T7882"/>
      <c r="U7882"/>
      <c r="V7882"/>
      <c r="W7882"/>
      <c r="X7882"/>
      <c r="Y7882"/>
    </row>
    <row r="7883" spans="2:25">
      <c r="B7883"/>
      <c r="C7883"/>
      <c r="D7883"/>
      <c r="E7883"/>
      <c r="F7883"/>
      <c r="G7883"/>
      <c r="H7883"/>
      <c r="R7883"/>
      <c r="S7883"/>
      <c r="T7883"/>
      <c r="U7883"/>
      <c r="V7883"/>
      <c r="W7883"/>
      <c r="X7883"/>
      <c r="Y7883"/>
    </row>
    <row r="7884" spans="2:25">
      <c r="B7884"/>
      <c r="C7884"/>
      <c r="D7884"/>
      <c r="E7884"/>
      <c r="F7884"/>
      <c r="G7884"/>
      <c r="H7884"/>
      <c r="R7884"/>
      <c r="S7884"/>
      <c r="T7884"/>
      <c r="U7884"/>
      <c r="V7884"/>
      <c r="W7884"/>
      <c r="X7884"/>
      <c r="Y7884"/>
    </row>
    <row r="7885" spans="2:25">
      <c r="B7885"/>
      <c r="C7885"/>
      <c r="D7885"/>
      <c r="E7885"/>
      <c r="F7885"/>
      <c r="G7885"/>
      <c r="H7885"/>
      <c r="R7885"/>
      <c r="S7885"/>
      <c r="T7885"/>
      <c r="U7885"/>
      <c r="V7885"/>
      <c r="W7885"/>
      <c r="X7885"/>
      <c r="Y7885"/>
    </row>
    <row r="7886" spans="2:25">
      <c r="B7886"/>
      <c r="C7886"/>
      <c r="D7886"/>
      <c r="E7886"/>
      <c r="F7886"/>
      <c r="G7886"/>
      <c r="H7886"/>
      <c r="R7886"/>
      <c r="S7886"/>
      <c r="T7886"/>
      <c r="U7886"/>
      <c r="V7886"/>
      <c r="W7886"/>
      <c r="X7886"/>
      <c r="Y7886"/>
    </row>
    <row r="7887" spans="2:25">
      <c r="B7887"/>
      <c r="C7887"/>
      <c r="D7887"/>
      <c r="E7887"/>
      <c r="F7887"/>
      <c r="G7887"/>
      <c r="H7887"/>
      <c r="R7887"/>
      <c r="S7887"/>
      <c r="T7887"/>
      <c r="U7887"/>
      <c r="V7887"/>
      <c r="W7887"/>
      <c r="X7887"/>
      <c r="Y7887"/>
    </row>
    <row r="7888" spans="2:25">
      <c r="B7888"/>
      <c r="C7888"/>
      <c r="D7888"/>
      <c r="E7888"/>
      <c r="F7888"/>
      <c r="G7888"/>
      <c r="H7888"/>
      <c r="R7888"/>
      <c r="S7888"/>
      <c r="T7888"/>
      <c r="U7888"/>
      <c r="V7888"/>
      <c r="W7888"/>
      <c r="X7888"/>
      <c r="Y7888"/>
    </row>
    <row r="7889" spans="2:25">
      <c r="B7889"/>
      <c r="C7889"/>
      <c r="D7889"/>
      <c r="E7889"/>
      <c r="F7889"/>
      <c r="G7889"/>
      <c r="H7889"/>
      <c r="R7889"/>
      <c r="S7889"/>
      <c r="T7889"/>
      <c r="U7889"/>
      <c r="V7889"/>
      <c r="W7889"/>
      <c r="X7889"/>
      <c r="Y7889"/>
    </row>
    <row r="7890" spans="2:25">
      <c r="B7890"/>
      <c r="C7890"/>
      <c r="D7890"/>
      <c r="E7890"/>
      <c r="F7890"/>
      <c r="G7890"/>
      <c r="H7890"/>
      <c r="R7890"/>
      <c r="S7890"/>
      <c r="T7890"/>
      <c r="U7890"/>
      <c r="V7890"/>
      <c r="W7890"/>
      <c r="X7890"/>
      <c r="Y7890"/>
    </row>
    <row r="7891" spans="2:25">
      <c r="B7891"/>
      <c r="C7891"/>
      <c r="D7891"/>
      <c r="E7891"/>
      <c r="F7891"/>
      <c r="G7891"/>
      <c r="H7891"/>
      <c r="R7891"/>
      <c r="S7891"/>
      <c r="T7891"/>
      <c r="U7891"/>
      <c r="V7891"/>
      <c r="W7891"/>
      <c r="X7891"/>
      <c r="Y7891"/>
    </row>
    <row r="7892" spans="2:25">
      <c r="B7892"/>
      <c r="C7892"/>
      <c r="D7892"/>
      <c r="E7892"/>
      <c r="F7892"/>
      <c r="G7892"/>
      <c r="H7892"/>
      <c r="R7892"/>
      <c r="S7892"/>
      <c r="T7892"/>
      <c r="U7892"/>
      <c r="V7892"/>
      <c r="W7892"/>
      <c r="X7892"/>
      <c r="Y7892"/>
    </row>
    <row r="7893" spans="2:25">
      <c r="B7893"/>
      <c r="C7893"/>
      <c r="D7893"/>
      <c r="E7893"/>
      <c r="F7893"/>
      <c r="G7893"/>
      <c r="H7893"/>
      <c r="R7893"/>
      <c r="S7893"/>
      <c r="T7893"/>
      <c r="U7893"/>
      <c r="V7893"/>
      <c r="W7893"/>
      <c r="X7893"/>
      <c r="Y7893"/>
    </row>
    <row r="7894" spans="2:25">
      <c r="B7894"/>
      <c r="C7894"/>
      <c r="D7894"/>
      <c r="E7894"/>
      <c r="F7894"/>
      <c r="G7894"/>
      <c r="H7894"/>
      <c r="R7894"/>
      <c r="S7894"/>
      <c r="T7894"/>
      <c r="U7894"/>
      <c r="V7894"/>
      <c r="W7894"/>
      <c r="X7894"/>
      <c r="Y7894"/>
    </row>
    <row r="7895" spans="2:25">
      <c r="B7895"/>
      <c r="C7895"/>
      <c r="D7895"/>
      <c r="E7895"/>
      <c r="F7895"/>
      <c r="G7895"/>
      <c r="H7895"/>
      <c r="R7895"/>
      <c r="S7895"/>
      <c r="T7895"/>
      <c r="U7895"/>
      <c r="V7895"/>
      <c r="W7895"/>
      <c r="X7895"/>
      <c r="Y7895"/>
    </row>
    <row r="7896" spans="2:25">
      <c r="B7896"/>
      <c r="C7896"/>
      <c r="D7896"/>
      <c r="E7896"/>
      <c r="F7896"/>
      <c r="G7896"/>
      <c r="H7896"/>
      <c r="R7896"/>
      <c r="S7896"/>
      <c r="T7896"/>
      <c r="U7896"/>
      <c r="V7896"/>
      <c r="W7896"/>
      <c r="X7896"/>
      <c r="Y7896"/>
    </row>
    <row r="7897" spans="2:25">
      <c r="B7897"/>
      <c r="C7897"/>
      <c r="D7897"/>
      <c r="E7897"/>
      <c r="F7897"/>
      <c r="G7897"/>
      <c r="H7897"/>
      <c r="R7897"/>
      <c r="S7897"/>
      <c r="T7897"/>
      <c r="U7897"/>
      <c r="V7897"/>
      <c r="W7897"/>
      <c r="X7897"/>
      <c r="Y7897"/>
    </row>
    <row r="7898" spans="2:25">
      <c r="B7898"/>
      <c r="C7898"/>
      <c r="D7898"/>
      <c r="E7898"/>
      <c r="F7898"/>
      <c r="G7898"/>
      <c r="H7898"/>
      <c r="R7898"/>
      <c r="S7898"/>
      <c r="T7898"/>
      <c r="U7898"/>
      <c r="V7898"/>
      <c r="W7898"/>
      <c r="X7898"/>
      <c r="Y7898"/>
    </row>
    <row r="7899" spans="2:25">
      <c r="B7899"/>
      <c r="C7899"/>
      <c r="D7899"/>
      <c r="E7899"/>
      <c r="F7899"/>
      <c r="G7899"/>
      <c r="H7899"/>
      <c r="R7899"/>
      <c r="S7899"/>
      <c r="T7899"/>
      <c r="U7899"/>
      <c r="V7899"/>
      <c r="W7899"/>
      <c r="X7899"/>
      <c r="Y7899"/>
    </row>
    <row r="7900" spans="2:25">
      <c r="B7900"/>
      <c r="C7900"/>
      <c r="D7900"/>
      <c r="E7900"/>
      <c r="F7900"/>
      <c r="G7900"/>
      <c r="H7900"/>
      <c r="R7900"/>
      <c r="S7900"/>
      <c r="T7900"/>
      <c r="U7900"/>
      <c r="V7900"/>
      <c r="W7900"/>
      <c r="X7900"/>
      <c r="Y7900"/>
    </row>
    <row r="7901" spans="2:25">
      <c r="B7901"/>
      <c r="C7901"/>
      <c r="D7901"/>
      <c r="E7901"/>
      <c r="F7901"/>
      <c r="G7901"/>
      <c r="H7901"/>
      <c r="R7901"/>
      <c r="S7901"/>
      <c r="T7901"/>
      <c r="U7901"/>
      <c r="V7901"/>
      <c r="W7901"/>
      <c r="X7901"/>
      <c r="Y7901"/>
    </row>
    <row r="7902" spans="2:25">
      <c r="B7902"/>
      <c r="C7902"/>
      <c r="D7902"/>
      <c r="E7902"/>
      <c r="F7902"/>
      <c r="G7902"/>
      <c r="H7902"/>
      <c r="R7902"/>
      <c r="S7902"/>
      <c r="T7902"/>
      <c r="U7902"/>
      <c r="V7902"/>
      <c r="W7902"/>
      <c r="X7902"/>
      <c r="Y7902"/>
    </row>
    <row r="7903" spans="2:25">
      <c r="B7903"/>
      <c r="C7903"/>
      <c r="D7903"/>
      <c r="E7903"/>
      <c r="F7903"/>
      <c r="G7903"/>
      <c r="H7903"/>
      <c r="R7903"/>
      <c r="S7903"/>
      <c r="T7903"/>
      <c r="U7903"/>
      <c r="V7903"/>
      <c r="W7903"/>
      <c r="X7903"/>
      <c r="Y7903"/>
    </row>
    <row r="7904" spans="2:25">
      <c r="B7904"/>
      <c r="C7904"/>
      <c r="D7904"/>
      <c r="E7904"/>
      <c r="F7904"/>
      <c r="G7904"/>
      <c r="H7904"/>
      <c r="R7904"/>
      <c r="S7904"/>
      <c r="T7904"/>
      <c r="U7904"/>
      <c r="V7904"/>
      <c r="W7904"/>
      <c r="X7904"/>
      <c r="Y7904"/>
    </row>
    <row r="7905" spans="2:25">
      <c r="B7905"/>
      <c r="C7905"/>
      <c r="D7905"/>
      <c r="E7905"/>
      <c r="F7905"/>
      <c r="G7905"/>
      <c r="H7905"/>
      <c r="R7905"/>
      <c r="S7905"/>
      <c r="T7905"/>
      <c r="U7905"/>
      <c r="V7905"/>
      <c r="W7905"/>
      <c r="X7905"/>
      <c r="Y7905"/>
    </row>
    <row r="7906" spans="2:25">
      <c r="B7906"/>
      <c r="C7906"/>
      <c r="D7906"/>
      <c r="E7906"/>
      <c r="F7906"/>
      <c r="G7906"/>
      <c r="H7906"/>
      <c r="R7906"/>
      <c r="S7906"/>
      <c r="T7906"/>
      <c r="U7906"/>
      <c r="V7906"/>
      <c r="W7906"/>
      <c r="X7906"/>
      <c r="Y7906"/>
    </row>
    <row r="7907" spans="2:25">
      <c r="B7907"/>
      <c r="C7907"/>
      <c r="D7907"/>
      <c r="E7907"/>
      <c r="F7907"/>
      <c r="G7907"/>
      <c r="H7907"/>
      <c r="R7907"/>
      <c r="S7907"/>
      <c r="T7907"/>
      <c r="U7907"/>
      <c r="V7907"/>
      <c r="W7907"/>
      <c r="X7907"/>
      <c r="Y7907"/>
    </row>
    <row r="7908" spans="2:25">
      <c r="B7908"/>
      <c r="C7908"/>
      <c r="D7908"/>
      <c r="E7908"/>
      <c r="F7908"/>
      <c r="G7908"/>
      <c r="H7908"/>
      <c r="R7908"/>
      <c r="S7908"/>
      <c r="T7908"/>
      <c r="U7908"/>
      <c r="V7908"/>
      <c r="W7908"/>
      <c r="X7908"/>
      <c r="Y7908"/>
    </row>
    <row r="7909" spans="2:25">
      <c r="B7909"/>
      <c r="C7909"/>
      <c r="D7909"/>
      <c r="E7909"/>
      <c r="F7909"/>
      <c r="G7909"/>
      <c r="H7909"/>
      <c r="R7909"/>
      <c r="S7909"/>
      <c r="T7909"/>
      <c r="U7909"/>
      <c r="V7909"/>
      <c r="W7909"/>
      <c r="X7909"/>
      <c r="Y7909"/>
    </row>
    <row r="7910" spans="2:25">
      <c r="B7910"/>
      <c r="C7910"/>
      <c r="D7910"/>
      <c r="E7910"/>
      <c r="F7910"/>
      <c r="G7910"/>
      <c r="H7910"/>
      <c r="R7910"/>
      <c r="S7910"/>
      <c r="T7910"/>
      <c r="U7910"/>
      <c r="V7910"/>
      <c r="W7910"/>
      <c r="X7910"/>
      <c r="Y7910"/>
    </row>
    <row r="7911" spans="2:25">
      <c r="B7911"/>
      <c r="C7911"/>
      <c r="D7911"/>
      <c r="E7911"/>
      <c r="F7911"/>
      <c r="G7911"/>
      <c r="H7911"/>
      <c r="R7911"/>
      <c r="S7911"/>
      <c r="T7911"/>
      <c r="U7911"/>
      <c r="V7911"/>
      <c r="W7911"/>
      <c r="X7911"/>
      <c r="Y7911"/>
    </row>
    <row r="7912" spans="2:25">
      <c r="B7912"/>
      <c r="C7912"/>
      <c r="D7912"/>
      <c r="E7912"/>
      <c r="F7912"/>
      <c r="G7912"/>
      <c r="H7912"/>
      <c r="R7912"/>
      <c r="S7912"/>
      <c r="T7912"/>
      <c r="U7912"/>
      <c r="V7912"/>
      <c r="W7912"/>
      <c r="X7912"/>
      <c r="Y7912"/>
    </row>
    <row r="7913" spans="2:25">
      <c r="B7913"/>
      <c r="C7913"/>
      <c r="D7913"/>
      <c r="E7913"/>
      <c r="F7913"/>
      <c r="G7913"/>
      <c r="H7913"/>
      <c r="R7913"/>
      <c r="S7913"/>
      <c r="T7913"/>
      <c r="U7913"/>
      <c r="V7913"/>
      <c r="W7913"/>
      <c r="X7913"/>
      <c r="Y7913"/>
    </row>
    <row r="7914" spans="2:25">
      <c r="B7914"/>
      <c r="C7914"/>
      <c r="D7914"/>
      <c r="E7914"/>
      <c r="F7914"/>
      <c r="G7914"/>
      <c r="H7914"/>
      <c r="R7914"/>
      <c r="S7914"/>
      <c r="T7914"/>
      <c r="U7914"/>
      <c r="V7914"/>
      <c r="W7914"/>
      <c r="X7914"/>
      <c r="Y7914"/>
    </row>
    <row r="7915" spans="2:25">
      <c r="B7915"/>
      <c r="C7915"/>
      <c r="D7915"/>
      <c r="E7915"/>
      <c r="F7915"/>
      <c r="G7915"/>
      <c r="H7915"/>
      <c r="R7915"/>
      <c r="S7915"/>
      <c r="T7915"/>
      <c r="U7915"/>
      <c r="V7915"/>
      <c r="W7915"/>
      <c r="X7915"/>
      <c r="Y7915"/>
    </row>
    <row r="7916" spans="2:25">
      <c r="B7916"/>
      <c r="C7916"/>
      <c r="D7916"/>
      <c r="E7916"/>
      <c r="F7916"/>
      <c r="G7916"/>
      <c r="H7916"/>
      <c r="R7916"/>
      <c r="S7916"/>
      <c r="T7916"/>
      <c r="U7916"/>
      <c r="V7916"/>
      <c r="W7916"/>
      <c r="X7916"/>
      <c r="Y7916"/>
    </row>
    <row r="7917" spans="2:25">
      <c r="B7917"/>
      <c r="C7917"/>
      <c r="D7917"/>
      <c r="E7917"/>
      <c r="F7917"/>
      <c r="G7917"/>
      <c r="H7917"/>
      <c r="R7917"/>
      <c r="S7917"/>
      <c r="T7917"/>
      <c r="U7917"/>
      <c r="V7917"/>
      <c r="W7917"/>
      <c r="X7917"/>
      <c r="Y7917"/>
    </row>
    <row r="7918" spans="2:25">
      <c r="B7918"/>
      <c r="C7918"/>
      <c r="D7918"/>
      <c r="E7918"/>
      <c r="F7918"/>
      <c r="G7918"/>
      <c r="H7918"/>
      <c r="R7918"/>
      <c r="S7918"/>
      <c r="T7918"/>
      <c r="U7918"/>
      <c r="V7918"/>
      <c r="W7918"/>
      <c r="X7918"/>
      <c r="Y7918"/>
    </row>
    <row r="7919" spans="2:25">
      <c r="B7919"/>
      <c r="C7919"/>
      <c r="D7919"/>
      <c r="E7919"/>
      <c r="F7919"/>
      <c r="G7919"/>
      <c r="H7919"/>
      <c r="R7919"/>
      <c r="S7919"/>
      <c r="T7919"/>
      <c r="U7919"/>
      <c r="V7919"/>
      <c r="W7919"/>
      <c r="X7919"/>
      <c r="Y7919"/>
    </row>
    <row r="7920" spans="2:25">
      <c r="B7920"/>
      <c r="C7920"/>
      <c r="D7920"/>
      <c r="E7920"/>
      <c r="F7920"/>
      <c r="G7920"/>
      <c r="H7920"/>
      <c r="R7920"/>
      <c r="S7920"/>
      <c r="T7920"/>
      <c r="U7920"/>
      <c r="V7920"/>
      <c r="W7920"/>
      <c r="X7920"/>
      <c r="Y7920"/>
    </row>
    <row r="7921" spans="2:25">
      <c r="B7921"/>
      <c r="C7921"/>
      <c r="D7921"/>
      <c r="E7921"/>
      <c r="F7921"/>
      <c r="G7921"/>
      <c r="H7921"/>
      <c r="R7921"/>
      <c r="S7921"/>
      <c r="T7921"/>
      <c r="U7921"/>
      <c r="V7921"/>
      <c r="W7921"/>
      <c r="X7921"/>
      <c r="Y7921"/>
    </row>
    <row r="7922" spans="2:25">
      <c r="B7922"/>
      <c r="C7922"/>
      <c r="D7922"/>
      <c r="E7922"/>
      <c r="F7922"/>
      <c r="G7922"/>
      <c r="H7922"/>
      <c r="R7922"/>
      <c r="S7922"/>
      <c r="T7922"/>
      <c r="U7922"/>
      <c r="V7922"/>
      <c r="W7922"/>
      <c r="X7922"/>
      <c r="Y7922"/>
    </row>
    <row r="7923" spans="2:25">
      <c r="B7923"/>
      <c r="C7923"/>
      <c r="D7923"/>
      <c r="E7923"/>
      <c r="F7923"/>
      <c r="G7923"/>
      <c r="H7923"/>
      <c r="R7923"/>
      <c r="S7923"/>
      <c r="T7923"/>
      <c r="U7923"/>
      <c r="V7923"/>
      <c r="W7923"/>
      <c r="X7923"/>
      <c r="Y7923"/>
    </row>
    <row r="7924" spans="2:25">
      <c r="B7924"/>
      <c r="C7924"/>
      <c r="D7924"/>
      <c r="E7924"/>
      <c r="F7924"/>
      <c r="G7924"/>
      <c r="H7924"/>
      <c r="R7924"/>
      <c r="S7924"/>
      <c r="T7924"/>
      <c r="U7924"/>
      <c r="V7924"/>
      <c r="W7924"/>
      <c r="X7924"/>
      <c r="Y7924"/>
    </row>
    <row r="7925" spans="2:25">
      <c r="B7925"/>
      <c r="C7925"/>
      <c r="D7925"/>
      <c r="E7925"/>
      <c r="F7925"/>
      <c r="G7925"/>
      <c r="H7925"/>
      <c r="R7925"/>
      <c r="S7925"/>
      <c r="T7925"/>
      <c r="U7925"/>
      <c r="V7925"/>
      <c r="W7925"/>
      <c r="X7925"/>
      <c r="Y7925"/>
    </row>
    <row r="7926" spans="2:25">
      <c r="B7926"/>
      <c r="C7926"/>
      <c r="D7926"/>
      <c r="E7926"/>
      <c r="F7926"/>
      <c r="G7926"/>
      <c r="H7926"/>
      <c r="R7926"/>
      <c r="S7926"/>
      <c r="T7926"/>
      <c r="U7926"/>
      <c r="V7926"/>
      <c r="W7926"/>
      <c r="X7926"/>
      <c r="Y7926"/>
    </row>
    <row r="7927" spans="2:25">
      <c r="B7927"/>
      <c r="C7927"/>
      <c r="D7927"/>
      <c r="E7927"/>
      <c r="F7927"/>
      <c r="G7927"/>
      <c r="H7927"/>
      <c r="R7927"/>
      <c r="S7927"/>
      <c r="T7927"/>
      <c r="U7927"/>
      <c r="V7927"/>
      <c r="W7927"/>
      <c r="X7927"/>
      <c r="Y7927"/>
    </row>
    <row r="7928" spans="2:25">
      <c r="B7928"/>
      <c r="C7928"/>
      <c r="D7928"/>
      <c r="E7928"/>
      <c r="F7928"/>
      <c r="G7928"/>
      <c r="H7928"/>
      <c r="R7928"/>
      <c r="S7928"/>
      <c r="T7928"/>
      <c r="U7928"/>
      <c r="V7928"/>
      <c r="W7928"/>
      <c r="X7928"/>
      <c r="Y7928"/>
    </row>
    <row r="7929" spans="2:25">
      <c r="B7929"/>
      <c r="C7929"/>
      <c r="D7929"/>
      <c r="E7929"/>
      <c r="F7929"/>
      <c r="G7929"/>
      <c r="H7929"/>
      <c r="R7929"/>
      <c r="S7929"/>
      <c r="T7929"/>
      <c r="U7929"/>
      <c r="V7929"/>
      <c r="W7929"/>
      <c r="X7929"/>
      <c r="Y7929"/>
    </row>
    <row r="7930" spans="2:25">
      <c r="B7930"/>
      <c r="C7930"/>
      <c r="D7930"/>
      <c r="E7930"/>
      <c r="F7930"/>
      <c r="G7930"/>
      <c r="H7930"/>
      <c r="R7930"/>
      <c r="S7930"/>
      <c r="T7930"/>
      <c r="U7930"/>
      <c r="V7930"/>
      <c r="W7930"/>
      <c r="X7930"/>
      <c r="Y7930"/>
    </row>
    <row r="7931" spans="2:25">
      <c r="B7931"/>
      <c r="C7931"/>
      <c r="D7931"/>
      <c r="E7931"/>
      <c r="F7931"/>
      <c r="G7931"/>
      <c r="H7931"/>
      <c r="R7931"/>
      <c r="S7931"/>
      <c r="T7931"/>
      <c r="U7931"/>
      <c r="V7931"/>
      <c r="W7931"/>
      <c r="X7931"/>
      <c r="Y7931"/>
    </row>
    <row r="7932" spans="2:25">
      <c r="B7932"/>
      <c r="C7932"/>
      <c r="D7932"/>
      <c r="E7932"/>
      <c r="F7932"/>
      <c r="G7932"/>
      <c r="H7932"/>
      <c r="R7932"/>
      <c r="S7932"/>
      <c r="T7932"/>
      <c r="U7932"/>
      <c r="V7932"/>
      <c r="W7932"/>
      <c r="X7932"/>
      <c r="Y7932"/>
    </row>
    <row r="7933" spans="2:25">
      <c r="B7933"/>
      <c r="C7933"/>
      <c r="D7933"/>
      <c r="E7933"/>
      <c r="F7933"/>
      <c r="G7933"/>
      <c r="H7933"/>
      <c r="R7933"/>
      <c r="S7933"/>
      <c r="T7933"/>
      <c r="U7933"/>
      <c r="V7933"/>
      <c r="W7933"/>
      <c r="X7933"/>
      <c r="Y7933"/>
    </row>
    <row r="7934" spans="2:25">
      <c r="B7934"/>
      <c r="C7934"/>
      <c r="D7934"/>
      <c r="E7934"/>
      <c r="F7934"/>
      <c r="G7934"/>
      <c r="H7934"/>
      <c r="R7934"/>
      <c r="S7934"/>
      <c r="T7934"/>
      <c r="U7934"/>
      <c r="V7934"/>
      <c r="W7934"/>
      <c r="X7934"/>
      <c r="Y7934"/>
    </row>
    <row r="7935" spans="2:25">
      <c r="B7935"/>
      <c r="C7935"/>
      <c r="D7935"/>
      <c r="E7935"/>
      <c r="F7935"/>
      <c r="G7935"/>
      <c r="H7935"/>
      <c r="R7935"/>
      <c r="S7935"/>
      <c r="T7935"/>
      <c r="U7935"/>
      <c r="V7935"/>
      <c r="W7935"/>
      <c r="X7935"/>
      <c r="Y7935"/>
    </row>
    <row r="7936" spans="2:25">
      <c r="B7936"/>
      <c r="C7936"/>
      <c r="D7936"/>
      <c r="E7936"/>
      <c r="F7936"/>
      <c r="G7936"/>
      <c r="H7936"/>
      <c r="R7936"/>
      <c r="S7936"/>
      <c r="T7936"/>
      <c r="U7936"/>
      <c r="V7936"/>
      <c r="W7936"/>
      <c r="X7936"/>
      <c r="Y7936"/>
    </row>
    <row r="7937" spans="2:25">
      <c r="B7937"/>
      <c r="C7937"/>
      <c r="D7937"/>
      <c r="E7937"/>
      <c r="F7937"/>
      <c r="G7937"/>
      <c r="H7937"/>
      <c r="R7937"/>
      <c r="S7937"/>
      <c r="T7937"/>
      <c r="U7937"/>
      <c r="V7937"/>
      <c r="W7937"/>
      <c r="X7937"/>
      <c r="Y7937"/>
    </row>
    <row r="7938" spans="2:25">
      <c r="B7938"/>
      <c r="C7938"/>
      <c r="D7938"/>
      <c r="E7938"/>
      <c r="F7938"/>
      <c r="G7938"/>
      <c r="H7938"/>
      <c r="R7938"/>
      <c r="S7938"/>
      <c r="T7938"/>
      <c r="U7938"/>
      <c r="V7938"/>
      <c r="W7938"/>
      <c r="X7938"/>
      <c r="Y7938"/>
    </row>
    <row r="7939" spans="2:25">
      <c r="B7939"/>
      <c r="C7939"/>
      <c r="D7939"/>
      <c r="E7939"/>
      <c r="F7939"/>
      <c r="G7939"/>
      <c r="H7939"/>
      <c r="R7939"/>
      <c r="S7939"/>
      <c r="T7939"/>
      <c r="U7939"/>
      <c r="V7939"/>
      <c r="W7939"/>
      <c r="X7939"/>
      <c r="Y7939"/>
    </row>
    <row r="7940" spans="2:25">
      <c r="B7940"/>
      <c r="C7940"/>
      <c r="D7940"/>
      <c r="E7940"/>
      <c r="F7940"/>
      <c r="G7940"/>
      <c r="H7940"/>
      <c r="R7940"/>
      <c r="S7940"/>
      <c r="T7940"/>
      <c r="U7940"/>
      <c r="V7940"/>
      <c r="W7940"/>
      <c r="X7940"/>
      <c r="Y7940"/>
    </row>
    <row r="7941" spans="2:25">
      <c r="B7941"/>
      <c r="C7941"/>
      <c r="D7941"/>
      <c r="E7941"/>
      <c r="F7941"/>
      <c r="G7941"/>
      <c r="H7941"/>
      <c r="R7941"/>
      <c r="S7941"/>
      <c r="T7941"/>
      <c r="U7941"/>
      <c r="V7941"/>
      <c r="W7941"/>
      <c r="X7941"/>
      <c r="Y7941"/>
    </row>
    <row r="7942" spans="2:25">
      <c r="B7942"/>
      <c r="C7942"/>
      <c r="D7942"/>
      <c r="E7942"/>
      <c r="F7942"/>
      <c r="G7942"/>
      <c r="H7942"/>
      <c r="R7942"/>
      <c r="S7942"/>
      <c r="T7942"/>
      <c r="U7942"/>
      <c r="V7942"/>
      <c r="W7942"/>
      <c r="X7942"/>
      <c r="Y7942"/>
    </row>
    <row r="7943" spans="2:25">
      <c r="B7943"/>
      <c r="C7943"/>
      <c r="D7943"/>
      <c r="E7943"/>
      <c r="F7943"/>
      <c r="G7943"/>
      <c r="H7943"/>
      <c r="R7943"/>
      <c r="S7943"/>
      <c r="T7943"/>
      <c r="U7943"/>
      <c r="V7943"/>
      <c r="W7943"/>
      <c r="X7943"/>
      <c r="Y7943"/>
    </row>
    <row r="7944" spans="2:25">
      <c r="B7944"/>
      <c r="C7944"/>
      <c r="D7944"/>
      <c r="E7944"/>
      <c r="F7944"/>
      <c r="G7944"/>
      <c r="H7944"/>
      <c r="R7944"/>
      <c r="S7944"/>
      <c r="T7944"/>
      <c r="U7944"/>
      <c r="V7944"/>
      <c r="W7944"/>
      <c r="X7944"/>
      <c r="Y7944"/>
    </row>
    <row r="7945" spans="2:25">
      <c r="B7945"/>
      <c r="C7945"/>
      <c r="D7945"/>
      <c r="E7945"/>
      <c r="F7945"/>
      <c r="G7945"/>
      <c r="H7945"/>
      <c r="R7945"/>
      <c r="S7945"/>
      <c r="T7945"/>
      <c r="U7945"/>
      <c r="V7945"/>
      <c r="W7945"/>
      <c r="X7945"/>
      <c r="Y7945"/>
    </row>
    <row r="7946" spans="2:25">
      <c r="B7946"/>
      <c r="C7946"/>
      <c r="D7946"/>
      <c r="E7946"/>
      <c r="F7946"/>
      <c r="G7946"/>
      <c r="H7946"/>
      <c r="R7946"/>
      <c r="S7946"/>
      <c r="T7946"/>
      <c r="U7946"/>
      <c r="V7946"/>
      <c r="W7946"/>
      <c r="X7946"/>
      <c r="Y7946"/>
    </row>
    <row r="7947" spans="2:25">
      <c r="B7947"/>
      <c r="C7947"/>
      <c r="D7947"/>
      <c r="E7947"/>
      <c r="F7947"/>
      <c r="G7947"/>
      <c r="H7947"/>
      <c r="R7947"/>
      <c r="S7947"/>
      <c r="T7947"/>
      <c r="U7947"/>
      <c r="V7947"/>
      <c r="W7947"/>
      <c r="X7947"/>
      <c r="Y7947"/>
    </row>
    <row r="7948" spans="2:25">
      <c r="B7948"/>
      <c r="C7948"/>
      <c r="D7948"/>
      <c r="E7948"/>
      <c r="F7948"/>
      <c r="G7948"/>
      <c r="H7948"/>
      <c r="R7948"/>
      <c r="S7948"/>
      <c r="T7948"/>
      <c r="U7948"/>
      <c r="V7948"/>
      <c r="W7948"/>
      <c r="X7948"/>
      <c r="Y7948"/>
    </row>
    <row r="7949" spans="2:25">
      <c r="B7949"/>
      <c r="C7949"/>
      <c r="D7949"/>
      <c r="E7949"/>
      <c r="F7949"/>
      <c r="G7949"/>
      <c r="H7949"/>
      <c r="R7949"/>
      <c r="S7949"/>
      <c r="T7949"/>
      <c r="U7949"/>
      <c r="V7949"/>
      <c r="W7949"/>
      <c r="X7949"/>
      <c r="Y7949"/>
    </row>
    <row r="7950" spans="2:25">
      <c r="B7950"/>
      <c r="C7950"/>
      <c r="D7950"/>
      <c r="E7950"/>
      <c r="F7950"/>
      <c r="G7950"/>
      <c r="H7950"/>
      <c r="R7950"/>
      <c r="S7950"/>
      <c r="T7950"/>
      <c r="U7950"/>
      <c r="V7950"/>
      <c r="W7950"/>
      <c r="X7950"/>
      <c r="Y7950"/>
    </row>
    <row r="7951" spans="2:25">
      <c r="B7951"/>
      <c r="C7951"/>
      <c r="D7951"/>
      <c r="E7951"/>
      <c r="F7951"/>
      <c r="G7951"/>
      <c r="H7951"/>
      <c r="R7951"/>
      <c r="S7951"/>
      <c r="T7951"/>
      <c r="U7951"/>
      <c r="V7951"/>
      <c r="W7951"/>
      <c r="X7951"/>
      <c r="Y7951"/>
    </row>
    <row r="7952" spans="2:25">
      <c r="B7952"/>
      <c r="C7952"/>
      <c r="D7952"/>
      <c r="E7952"/>
      <c r="F7952"/>
      <c r="G7952"/>
      <c r="H7952"/>
      <c r="R7952"/>
      <c r="S7952"/>
      <c r="T7952"/>
      <c r="U7952"/>
      <c r="V7952"/>
      <c r="W7952"/>
      <c r="X7952"/>
      <c r="Y7952"/>
    </row>
    <row r="7953" spans="2:25">
      <c r="B7953"/>
      <c r="C7953"/>
      <c r="D7953"/>
      <c r="E7953"/>
      <c r="F7953"/>
      <c r="G7953"/>
      <c r="H7953"/>
      <c r="R7953"/>
      <c r="S7953"/>
      <c r="T7953"/>
      <c r="U7953"/>
      <c r="V7953"/>
      <c r="W7953"/>
      <c r="X7953"/>
      <c r="Y7953"/>
    </row>
    <row r="7954" spans="2:25">
      <c r="B7954"/>
      <c r="C7954"/>
      <c r="D7954"/>
      <c r="E7954"/>
      <c r="F7954"/>
      <c r="G7954"/>
      <c r="H7954"/>
      <c r="R7954"/>
      <c r="S7954"/>
      <c r="T7954"/>
      <c r="U7954"/>
      <c r="V7954"/>
      <c r="W7954"/>
      <c r="X7954"/>
      <c r="Y7954"/>
    </row>
    <row r="7955" spans="2:25">
      <c r="B7955"/>
      <c r="C7955"/>
      <c r="D7955"/>
      <c r="E7955"/>
      <c r="F7955"/>
      <c r="G7955"/>
      <c r="H7955"/>
      <c r="R7955"/>
      <c r="S7955"/>
      <c r="T7955"/>
      <c r="U7955"/>
      <c r="V7955"/>
      <c r="W7955"/>
      <c r="X7955"/>
      <c r="Y7955"/>
    </row>
    <row r="7956" spans="2:25">
      <c r="B7956"/>
      <c r="C7956"/>
      <c r="D7956"/>
      <c r="E7956"/>
      <c r="F7956"/>
      <c r="G7956"/>
      <c r="H7956"/>
      <c r="R7956"/>
      <c r="S7956"/>
      <c r="T7956"/>
      <c r="U7956"/>
      <c r="V7956"/>
      <c r="W7956"/>
      <c r="X7956"/>
      <c r="Y7956"/>
    </row>
    <row r="7957" spans="2:25">
      <c r="B7957"/>
      <c r="C7957"/>
      <c r="D7957"/>
      <c r="E7957"/>
      <c r="F7957"/>
      <c r="G7957"/>
      <c r="H7957"/>
      <c r="R7957"/>
      <c r="S7957"/>
      <c r="T7957"/>
      <c r="U7957"/>
      <c r="V7957"/>
      <c r="W7957"/>
      <c r="X7957"/>
      <c r="Y7957"/>
    </row>
    <row r="7958" spans="2:25">
      <c r="B7958"/>
      <c r="C7958"/>
      <c r="D7958"/>
      <c r="E7958"/>
      <c r="F7958"/>
      <c r="G7958"/>
      <c r="H7958"/>
      <c r="R7958"/>
      <c r="S7958"/>
      <c r="T7958"/>
      <c r="U7958"/>
      <c r="V7958"/>
      <c r="W7958"/>
      <c r="X7958"/>
      <c r="Y7958"/>
    </row>
    <row r="7959" spans="2:25">
      <c r="B7959"/>
      <c r="C7959"/>
      <c r="D7959"/>
      <c r="E7959"/>
      <c r="F7959"/>
      <c r="G7959"/>
      <c r="H7959"/>
      <c r="R7959"/>
      <c r="S7959"/>
      <c r="T7959"/>
      <c r="U7959"/>
      <c r="V7959"/>
      <c r="W7959"/>
      <c r="X7959"/>
      <c r="Y7959"/>
    </row>
    <row r="7960" spans="2:25">
      <c r="B7960"/>
      <c r="C7960"/>
      <c r="D7960"/>
      <c r="E7960"/>
      <c r="F7960"/>
      <c r="G7960"/>
      <c r="H7960"/>
      <c r="R7960"/>
      <c r="S7960"/>
      <c r="T7960"/>
      <c r="U7960"/>
      <c r="V7960"/>
      <c r="W7960"/>
      <c r="X7960"/>
      <c r="Y7960"/>
    </row>
    <row r="7961" spans="2:25">
      <c r="B7961"/>
      <c r="C7961"/>
      <c r="D7961"/>
      <c r="E7961"/>
      <c r="F7961"/>
      <c r="G7961"/>
      <c r="H7961"/>
      <c r="R7961"/>
      <c r="S7961"/>
      <c r="T7961"/>
      <c r="U7961"/>
      <c r="V7961"/>
      <c r="W7961"/>
      <c r="X7961"/>
      <c r="Y7961"/>
    </row>
    <row r="7962" spans="2:25">
      <c r="B7962"/>
      <c r="C7962"/>
      <c r="D7962"/>
      <c r="E7962"/>
      <c r="F7962"/>
      <c r="G7962"/>
      <c r="H7962"/>
      <c r="R7962"/>
      <c r="S7962"/>
      <c r="T7962"/>
      <c r="U7962"/>
      <c r="V7962"/>
      <c r="W7962"/>
      <c r="X7962"/>
      <c r="Y7962"/>
    </row>
    <row r="7963" spans="2:25">
      <c r="B7963"/>
      <c r="C7963"/>
      <c r="D7963"/>
      <c r="E7963"/>
      <c r="F7963"/>
      <c r="G7963"/>
      <c r="H7963"/>
      <c r="R7963"/>
      <c r="S7963"/>
      <c r="T7963"/>
      <c r="U7963"/>
      <c r="V7963"/>
      <c r="W7963"/>
      <c r="X7963"/>
      <c r="Y7963"/>
    </row>
    <row r="7964" spans="2:25">
      <c r="B7964"/>
      <c r="C7964"/>
      <c r="D7964"/>
      <c r="E7964"/>
      <c r="F7964"/>
      <c r="G7964"/>
      <c r="H7964"/>
      <c r="R7964"/>
      <c r="S7964"/>
      <c r="T7964"/>
      <c r="U7964"/>
      <c r="V7964"/>
      <c r="W7964"/>
      <c r="X7964"/>
      <c r="Y7964"/>
    </row>
    <row r="7965" spans="2:25">
      <c r="B7965"/>
      <c r="C7965"/>
      <c r="D7965"/>
      <c r="E7965"/>
      <c r="F7965"/>
      <c r="G7965"/>
      <c r="H7965"/>
      <c r="R7965"/>
      <c r="S7965"/>
      <c r="T7965"/>
      <c r="U7965"/>
      <c r="V7965"/>
      <c r="W7965"/>
      <c r="X7965"/>
      <c r="Y7965"/>
    </row>
    <row r="7966" spans="2:25">
      <c r="B7966"/>
      <c r="C7966"/>
      <c r="D7966"/>
      <c r="E7966"/>
      <c r="F7966"/>
      <c r="G7966"/>
      <c r="H7966"/>
      <c r="R7966"/>
      <c r="S7966"/>
      <c r="T7966"/>
      <c r="U7966"/>
      <c r="V7966"/>
      <c r="W7966"/>
      <c r="X7966"/>
      <c r="Y7966"/>
    </row>
    <row r="7967" spans="2:25">
      <c r="B7967"/>
      <c r="C7967"/>
      <c r="D7967"/>
      <c r="E7967"/>
      <c r="F7967"/>
      <c r="G7967"/>
      <c r="H7967"/>
      <c r="R7967"/>
      <c r="S7967"/>
      <c r="T7967"/>
      <c r="U7967"/>
      <c r="V7967"/>
      <c r="W7967"/>
      <c r="X7967"/>
      <c r="Y7967"/>
    </row>
    <row r="7968" spans="2:25">
      <c r="B7968"/>
      <c r="C7968"/>
      <c r="D7968"/>
      <c r="E7968"/>
      <c r="F7968"/>
      <c r="G7968"/>
      <c r="H7968"/>
      <c r="R7968"/>
      <c r="S7968"/>
      <c r="T7968"/>
      <c r="U7968"/>
      <c r="V7968"/>
      <c r="W7968"/>
      <c r="X7968"/>
      <c r="Y7968"/>
    </row>
    <row r="7969" spans="2:25">
      <c r="B7969"/>
      <c r="C7969"/>
      <c r="D7969"/>
      <c r="E7969"/>
      <c r="F7969"/>
      <c r="G7969"/>
      <c r="H7969"/>
      <c r="R7969"/>
      <c r="S7969"/>
      <c r="T7969"/>
      <c r="U7969"/>
      <c r="V7969"/>
      <c r="W7969"/>
      <c r="X7969"/>
      <c r="Y7969"/>
    </row>
    <row r="7970" spans="2:25">
      <c r="B7970"/>
      <c r="C7970"/>
      <c r="D7970"/>
      <c r="E7970"/>
      <c r="F7970"/>
      <c r="G7970"/>
      <c r="H7970"/>
      <c r="R7970"/>
      <c r="S7970"/>
      <c r="T7970"/>
      <c r="U7970"/>
      <c r="V7970"/>
      <c r="W7970"/>
      <c r="X7970"/>
      <c r="Y7970"/>
    </row>
    <row r="7971" spans="2:25">
      <c r="B7971"/>
      <c r="C7971"/>
      <c r="D7971"/>
      <c r="E7971"/>
      <c r="F7971"/>
      <c r="G7971"/>
      <c r="H7971"/>
      <c r="R7971"/>
      <c r="S7971"/>
      <c r="T7971"/>
      <c r="U7971"/>
      <c r="V7971"/>
      <c r="W7971"/>
      <c r="X7971"/>
      <c r="Y7971"/>
    </row>
    <row r="7972" spans="2:25">
      <c r="B7972"/>
      <c r="C7972"/>
      <c r="D7972"/>
      <c r="E7972"/>
      <c r="F7972"/>
      <c r="G7972"/>
      <c r="H7972"/>
      <c r="R7972"/>
      <c r="S7972"/>
      <c r="T7972"/>
      <c r="U7972"/>
      <c r="V7972"/>
      <c r="W7972"/>
      <c r="X7972"/>
      <c r="Y7972"/>
    </row>
    <row r="7973" spans="2:25">
      <c r="B7973"/>
      <c r="C7973"/>
      <c r="D7973"/>
      <c r="E7973"/>
      <c r="F7973"/>
      <c r="G7973"/>
      <c r="H7973"/>
      <c r="R7973"/>
      <c r="S7973"/>
      <c r="T7973"/>
      <c r="U7973"/>
      <c r="V7973"/>
      <c r="W7973"/>
      <c r="X7973"/>
      <c r="Y7973"/>
    </row>
    <row r="7974" spans="2:25">
      <c r="B7974"/>
      <c r="C7974"/>
      <c r="D7974"/>
      <c r="E7974"/>
      <c r="F7974"/>
      <c r="G7974"/>
      <c r="H7974"/>
      <c r="R7974"/>
      <c r="S7974"/>
      <c r="T7974"/>
      <c r="U7974"/>
      <c r="V7974"/>
      <c r="W7974"/>
      <c r="X7974"/>
      <c r="Y7974"/>
    </row>
    <row r="7975" spans="2:25">
      <c r="B7975"/>
      <c r="C7975"/>
      <c r="D7975"/>
      <c r="E7975"/>
      <c r="F7975"/>
      <c r="G7975"/>
      <c r="H7975"/>
      <c r="R7975"/>
      <c r="S7975"/>
      <c r="T7975"/>
      <c r="U7975"/>
      <c r="V7975"/>
      <c r="W7975"/>
      <c r="X7975"/>
      <c r="Y7975"/>
    </row>
    <row r="7976" spans="2:25">
      <c r="B7976"/>
      <c r="C7976"/>
      <c r="D7976"/>
      <c r="E7976"/>
      <c r="F7976"/>
      <c r="G7976"/>
      <c r="H7976"/>
      <c r="R7976"/>
      <c r="S7976"/>
      <c r="T7976"/>
      <c r="U7976"/>
      <c r="V7976"/>
      <c r="W7976"/>
      <c r="X7976"/>
      <c r="Y7976"/>
    </row>
    <row r="7977" spans="2:25">
      <c r="B7977"/>
      <c r="C7977"/>
      <c r="D7977"/>
      <c r="E7977"/>
      <c r="F7977"/>
      <c r="G7977"/>
      <c r="H7977"/>
      <c r="R7977"/>
      <c r="S7977"/>
      <c r="T7977"/>
      <c r="U7977"/>
      <c r="V7977"/>
      <c r="W7977"/>
      <c r="X7977"/>
      <c r="Y7977"/>
    </row>
    <row r="7978" spans="2:25">
      <c r="B7978"/>
      <c r="C7978"/>
      <c r="D7978"/>
      <c r="E7978"/>
      <c r="F7978"/>
      <c r="G7978"/>
      <c r="H7978"/>
      <c r="R7978"/>
      <c r="S7978"/>
      <c r="T7978"/>
      <c r="U7978"/>
      <c r="V7978"/>
      <c r="W7978"/>
      <c r="X7978"/>
      <c r="Y7978"/>
    </row>
    <row r="7979" spans="2:25">
      <c r="B7979"/>
      <c r="C7979"/>
      <c r="D7979"/>
      <c r="E7979"/>
      <c r="F7979"/>
      <c r="G7979"/>
      <c r="H7979"/>
      <c r="R7979"/>
      <c r="S7979"/>
      <c r="T7979"/>
      <c r="U7979"/>
      <c r="V7979"/>
      <c r="W7979"/>
      <c r="X7979"/>
      <c r="Y7979"/>
    </row>
    <row r="7980" spans="2:25">
      <c r="B7980"/>
      <c r="C7980"/>
      <c r="D7980"/>
      <c r="E7980"/>
      <c r="F7980"/>
      <c r="G7980"/>
      <c r="H7980"/>
      <c r="R7980"/>
      <c r="S7980"/>
      <c r="T7980"/>
      <c r="U7980"/>
      <c r="V7980"/>
      <c r="W7980"/>
      <c r="X7980"/>
      <c r="Y7980"/>
    </row>
    <row r="7981" spans="2:25">
      <c r="B7981"/>
      <c r="C7981"/>
      <c r="D7981"/>
      <c r="E7981"/>
      <c r="F7981"/>
      <c r="G7981"/>
      <c r="H7981"/>
      <c r="R7981"/>
      <c r="S7981"/>
      <c r="T7981"/>
      <c r="U7981"/>
      <c r="V7981"/>
      <c r="W7981"/>
      <c r="X7981"/>
      <c r="Y7981"/>
    </row>
    <row r="7982" spans="2:25">
      <c r="B7982"/>
      <c r="C7982"/>
      <c r="D7982"/>
      <c r="E7982"/>
      <c r="F7982"/>
      <c r="G7982"/>
      <c r="H7982"/>
      <c r="R7982"/>
      <c r="S7982"/>
      <c r="T7982"/>
      <c r="U7982"/>
      <c r="V7982"/>
      <c r="W7982"/>
      <c r="X7982"/>
      <c r="Y7982"/>
    </row>
    <row r="7983" spans="2:25">
      <c r="B7983"/>
      <c r="C7983"/>
      <c r="D7983"/>
      <c r="E7983"/>
      <c r="F7983"/>
      <c r="G7983"/>
      <c r="H7983"/>
      <c r="R7983"/>
      <c r="S7983"/>
      <c r="T7983"/>
      <c r="U7983"/>
      <c r="V7983"/>
      <c r="W7983"/>
      <c r="X7983"/>
      <c r="Y7983"/>
    </row>
    <row r="7984" spans="2:25">
      <c r="B7984"/>
      <c r="C7984"/>
      <c r="D7984"/>
      <c r="E7984"/>
      <c r="F7984"/>
      <c r="G7984"/>
      <c r="H7984"/>
      <c r="R7984"/>
      <c r="S7984"/>
      <c r="T7984"/>
      <c r="U7984"/>
      <c r="V7984"/>
      <c r="W7984"/>
      <c r="X7984"/>
      <c r="Y7984"/>
    </row>
    <row r="7985" spans="2:25">
      <c r="B7985"/>
      <c r="C7985"/>
      <c r="D7985"/>
      <c r="E7985"/>
      <c r="F7985"/>
      <c r="G7985"/>
      <c r="H7985"/>
      <c r="R7985"/>
      <c r="S7985"/>
      <c r="T7985"/>
      <c r="U7985"/>
      <c r="V7985"/>
      <c r="W7985"/>
      <c r="X7985"/>
      <c r="Y7985"/>
    </row>
    <row r="7986" spans="2:25">
      <c r="B7986"/>
      <c r="C7986"/>
      <c r="D7986"/>
      <c r="E7986"/>
      <c r="F7986"/>
      <c r="G7986"/>
      <c r="H7986"/>
      <c r="R7986"/>
      <c r="S7986"/>
      <c r="T7986"/>
      <c r="U7986"/>
      <c r="V7986"/>
      <c r="W7986"/>
      <c r="X7986"/>
      <c r="Y7986"/>
    </row>
    <row r="7987" spans="2:25">
      <c r="B7987"/>
      <c r="C7987"/>
      <c r="D7987"/>
      <c r="E7987"/>
      <c r="F7987"/>
      <c r="G7987"/>
      <c r="H7987"/>
      <c r="R7987"/>
      <c r="S7987"/>
      <c r="T7987"/>
      <c r="U7987"/>
      <c r="V7987"/>
      <c r="W7987"/>
      <c r="X7987"/>
      <c r="Y7987"/>
    </row>
    <row r="7988" spans="2:25">
      <c r="B7988"/>
      <c r="C7988"/>
      <c r="D7988"/>
      <c r="E7988"/>
      <c r="F7988"/>
      <c r="G7988"/>
      <c r="H7988"/>
      <c r="R7988"/>
      <c r="S7988"/>
      <c r="T7988"/>
      <c r="U7988"/>
      <c r="V7988"/>
      <c r="W7988"/>
      <c r="X7988"/>
      <c r="Y7988"/>
    </row>
    <row r="7989" spans="2:25">
      <c r="B7989"/>
      <c r="C7989"/>
      <c r="D7989"/>
      <c r="E7989"/>
      <c r="F7989"/>
      <c r="G7989"/>
      <c r="H7989"/>
      <c r="R7989"/>
      <c r="S7989"/>
      <c r="T7989"/>
      <c r="U7989"/>
      <c r="V7989"/>
      <c r="W7989"/>
      <c r="X7989"/>
      <c r="Y7989"/>
    </row>
    <row r="7990" spans="2:25">
      <c r="B7990"/>
      <c r="C7990"/>
      <c r="D7990"/>
      <c r="E7990"/>
      <c r="F7990"/>
      <c r="G7990"/>
      <c r="H7990"/>
      <c r="R7990"/>
      <c r="S7990"/>
      <c r="T7990"/>
      <c r="U7990"/>
      <c r="V7990"/>
      <c r="W7990"/>
      <c r="X7990"/>
      <c r="Y7990"/>
    </row>
    <row r="7991" spans="2:25">
      <c r="B7991"/>
      <c r="C7991"/>
      <c r="D7991"/>
      <c r="E7991"/>
      <c r="F7991"/>
      <c r="G7991"/>
      <c r="H7991"/>
      <c r="R7991"/>
      <c r="S7991"/>
      <c r="T7991"/>
      <c r="U7991"/>
      <c r="V7991"/>
      <c r="W7991"/>
      <c r="X7991"/>
      <c r="Y7991"/>
    </row>
    <row r="7992" spans="2:25">
      <c r="B7992"/>
      <c r="C7992"/>
      <c r="D7992"/>
      <c r="E7992"/>
      <c r="F7992"/>
      <c r="G7992"/>
      <c r="H7992"/>
      <c r="R7992"/>
      <c r="S7992"/>
      <c r="T7992"/>
      <c r="U7992"/>
      <c r="V7992"/>
      <c r="W7992"/>
      <c r="X7992"/>
      <c r="Y7992"/>
    </row>
    <row r="7993" spans="2:25">
      <c r="B7993"/>
      <c r="C7993"/>
      <c r="D7993"/>
      <c r="E7993"/>
      <c r="F7993"/>
      <c r="G7993"/>
      <c r="H7993"/>
      <c r="R7993"/>
      <c r="S7993"/>
      <c r="T7993"/>
      <c r="U7993"/>
      <c r="V7993"/>
      <c r="W7993"/>
      <c r="X7993"/>
      <c r="Y7993"/>
    </row>
    <row r="7994" spans="2:25">
      <c r="B7994"/>
      <c r="C7994"/>
      <c r="D7994"/>
      <c r="E7994"/>
      <c r="F7994"/>
      <c r="G7994"/>
      <c r="H7994"/>
      <c r="R7994"/>
      <c r="S7994"/>
      <c r="T7994"/>
      <c r="U7994"/>
      <c r="V7994"/>
      <c r="W7994"/>
      <c r="X7994"/>
      <c r="Y7994"/>
    </row>
    <row r="7995" spans="2:25">
      <c r="B7995"/>
      <c r="C7995"/>
      <c r="D7995"/>
      <c r="E7995"/>
      <c r="F7995"/>
      <c r="G7995"/>
      <c r="H7995"/>
      <c r="R7995"/>
      <c r="S7995"/>
      <c r="T7995"/>
      <c r="U7995"/>
      <c r="V7995"/>
      <c r="W7995"/>
      <c r="X7995"/>
      <c r="Y7995"/>
    </row>
    <row r="7996" spans="2:25">
      <c r="B7996"/>
      <c r="C7996"/>
      <c r="D7996"/>
      <c r="E7996"/>
      <c r="F7996"/>
      <c r="G7996"/>
      <c r="H7996"/>
      <c r="R7996"/>
      <c r="S7996"/>
      <c r="T7996"/>
      <c r="U7996"/>
      <c r="V7996"/>
      <c r="W7996"/>
      <c r="X7996"/>
      <c r="Y7996"/>
    </row>
    <row r="7997" spans="2:25">
      <c r="B7997"/>
      <c r="C7997"/>
      <c r="D7997"/>
      <c r="E7997"/>
      <c r="F7997"/>
      <c r="G7997"/>
      <c r="H7997"/>
      <c r="R7997"/>
      <c r="S7997"/>
      <c r="T7997"/>
      <c r="U7997"/>
      <c r="V7997"/>
      <c r="W7997"/>
      <c r="X7997"/>
      <c r="Y7997"/>
    </row>
    <row r="7998" spans="2:25">
      <c r="B7998"/>
      <c r="C7998"/>
      <c r="D7998"/>
      <c r="E7998"/>
      <c r="F7998"/>
      <c r="G7998"/>
      <c r="H7998"/>
      <c r="R7998"/>
      <c r="S7998"/>
      <c r="T7998"/>
      <c r="U7998"/>
      <c r="V7998"/>
      <c r="W7998"/>
      <c r="X7998"/>
      <c r="Y7998"/>
    </row>
    <row r="7999" spans="2:25">
      <c r="B7999"/>
      <c r="C7999"/>
      <c r="D7999"/>
      <c r="E7999"/>
      <c r="F7999"/>
      <c r="G7999"/>
      <c r="H7999"/>
      <c r="R7999"/>
      <c r="S7999"/>
      <c r="T7999"/>
      <c r="U7999"/>
      <c r="V7999"/>
      <c r="W7999"/>
      <c r="X7999"/>
      <c r="Y7999"/>
    </row>
    <row r="8000" spans="2:25">
      <c r="B8000"/>
      <c r="C8000"/>
      <c r="D8000"/>
      <c r="E8000"/>
      <c r="F8000"/>
      <c r="G8000"/>
      <c r="H8000"/>
      <c r="R8000"/>
      <c r="S8000"/>
      <c r="T8000"/>
      <c r="U8000"/>
      <c r="V8000"/>
      <c r="W8000"/>
      <c r="X8000"/>
      <c r="Y8000"/>
    </row>
    <row r="8001" spans="2:25">
      <c r="B8001"/>
      <c r="C8001"/>
      <c r="D8001"/>
      <c r="E8001"/>
      <c r="F8001"/>
      <c r="G8001"/>
      <c r="H8001"/>
      <c r="R8001"/>
      <c r="S8001"/>
      <c r="T8001"/>
      <c r="U8001"/>
      <c r="V8001"/>
      <c r="W8001"/>
      <c r="X8001"/>
      <c r="Y8001"/>
    </row>
    <row r="8002" spans="2:25">
      <c r="B8002"/>
      <c r="C8002"/>
      <c r="D8002"/>
      <c r="E8002"/>
      <c r="F8002"/>
      <c r="G8002"/>
      <c r="H8002"/>
      <c r="R8002"/>
      <c r="S8002"/>
      <c r="T8002"/>
      <c r="U8002"/>
      <c r="V8002"/>
      <c r="W8002"/>
      <c r="X8002"/>
      <c r="Y8002"/>
    </row>
    <row r="8003" spans="2:25">
      <c r="B8003"/>
      <c r="C8003"/>
      <c r="D8003"/>
      <c r="E8003"/>
      <c r="F8003"/>
      <c r="G8003"/>
      <c r="H8003"/>
      <c r="R8003"/>
      <c r="S8003"/>
      <c r="T8003"/>
      <c r="U8003"/>
      <c r="V8003"/>
      <c r="W8003"/>
      <c r="X8003"/>
      <c r="Y8003"/>
    </row>
    <row r="8004" spans="2:25">
      <c r="B8004"/>
      <c r="C8004"/>
      <c r="D8004"/>
      <c r="E8004"/>
      <c r="F8004"/>
      <c r="G8004"/>
      <c r="H8004"/>
      <c r="R8004"/>
      <c r="S8004"/>
      <c r="T8004"/>
      <c r="U8004"/>
      <c r="V8004"/>
      <c r="W8004"/>
      <c r="X8004"/>
      <c r="Y8004"/>
    </row>
    <row r="8005" spans="2:25">
      <c r="B8005"/>
      <c r="C8005"/>
      <c r="D8005"/>
      <c r="E8005"/>
      <c r="F8005"/>
      <c r="G8005"/>
      <c r="H8005"/>
      <c r="R8005"/>
      <c r="S8005"/>
      <c r="T8005"/>
      <c r="U8005"/>
      <c r="V8005"/>
      <c r="W8005"/>
      <c r="X8005"/>
      <c r="Y8005"/>
    </row>
    <row r="8006" spans="2:25">
      <c r="B8006"/>
      <c r="C8006"/>
      <c r="D8006"/>
      <c r="E8006"/>
      <c r="F8006"/>
      <c r="G8006"/>
      <c r="H8006"/>
      <c r="R8006"/>
      <c r="S8006"/>
      <c r="T8006"/>
      <c r="U8006"/>
      <c r="V8006"/>
      <c r="W8006"/>
      <c r="X8006"/>
      <c r="Y8006"/>
    </row>
    <row r="8007" spans="2:25">
      <c r="B8007"/>
      <c r="C8007"/>
      <c r="D8007"/>
      <c r="E8007"/>
      <c r="F8007"/>
      <c r="G8007"/>
      <c r="H8007"/>
      <c r="R8007"/>
      <c r="S8007"/>
      <c r="T8007"/>
      <c r="U8007"/>
      <c r="V8007"/>
      <c r="W8007"/>
      <c r="X8007"/>
      <c r="Y8007"/>
    </row>
    <row r="8008" spans="2:25">
      <c r="B8008"/>
      <c r="C8008"/>
      <c r="D8008"/>
      <c r="E8008"/>
      <c r="F8008"/>
      <c r="G8008"/>
      <c r="H8008"/>
      <c r="R8008"/>
      <c r="S8008"/>
      <c r="T8008"/>
      <c r="U8008"/>
      <c r="V8008"/>
      <c r="W8008"/>
      <c r="X8008"/>
      <c r="Y8008"/>
    </row>
    <row r="8009" spans="2:25">
      <c r="B8009"/>
      <c r="C8009"/>
      <c r="D8009"/>
      <c r="E8009"/>
      <c r="F8009"/>
      <c r="G8009"/>
      <c r="H8009"/>
      <c r="R8009"/>
      <c r="S8009"/>
      <c r="T8009"/>
      <c r="U8009"/>
      <c r="V8009"/>
      <c r="W8009"/>
      <c r="X8009"/>
      <c r="Y8009"/>
    </row>
    <row r="8010" spans="2:25">
      <c r="B8010"/>
      <c r="C8010"/>
      <c r="D8010"/>
      <c r="E8010"/>
      <c r="F8010"/>
      <c r="G8010"/>
      <c r="H8010"/>
      <c r="R8010"/>
      <c r="S8010"/>
      <c r="T8010"/>
      <c r="U8010"/>
      <c r="V8010"/>
      <c r="W8010"/>
      <c r="X8010"/>
      <c r="Y8010"/>
    </row>
    <row r="8011" spans="2:25">
      <c r="B8011"/>
      <c r="C8011"/>
      <c r="D8011"/>
      <c r="E8011"/>
      <c r="F8011"/>
      <c r="G8011"/>
      <c r="H8011"/>
      <c r="R8011"/>
      <c r="S8011"/>
      <c r="T8011"/>
      <c r="U8011"/>
      <c r="V8011"/>
      <c r="W8011"/>
      <c r="X8011"/>
      <c r="Y8011"/>
    </row>
    <row r="8012" spans="2:25">
      <c r="B8012"/>
      <c r="C8012"/>
      <c r="D8012"/>
      <c r="E8012"/>
      <c r="F8012"/>
      <c r="G8012"/>
      <c r="H8012"/>
      <c r="R8012"/>
      <c r="S8012"/>
      <c r="T8012"/>
      <c r="U8012"/>
      <c r="V8012"/>
      <c r="W8012"/>
      <c r="X8012"/>
      <c r="Y8012"/>
    </row>
    <row r="8013" spans="2:25">
      <c r="B8013"/>
      <c r="C8013"/>
      <c r="D8013"/>
      <c r="E8013"/>
      <c r="F8013"/>
      <c r="G8013"/>
      <c r="H8013"/>
      <c r="R8013"/>
      <c r="S8013"/>
      <c r="T8013"/>
      <c r="U8013"/>
      <c r="V8013"/>
      <c r="W8013"/>
      <c r="X8013"/>
      <c r="Y8013"/>
    </row>
    <row r="8014" spans="2:25">
      <c r="B8014"/>
      <c r="C8014"/>
      <c r="D8014"/>
      <c r="E8014"/>
      <c r="F8014"/>
      <c r="G8014"/>
      <c r="H8014"/>
      <c r="R8014"/>
      <c r="S8014"/>
      <c r="T8014"/>
      <c r="U8014"/>
      <c r="V8014"/>
      <c r="W8014"/>
      <c r="X8014"/>
      <c r="Y8014"/>
    </row>
    <row r="8015" spans="2:25">
      <c r="B8015"/>
      <c r="C8015"/>
      <c r="D8015"/>
      <c r="E8015"/>
      <c r="F8015"/>
      <c r="G8015"/>
      <c r="H8015"/>
      <c r="R8015"/>
      <c r="S8015"/>
      <c r="T8015"/>
      <c r="U8015"/>
      <c r="V8015"/>
      <c r="W8015"/>
      <c r="X8015"/>
      <c r="Y8015"/>
    </row>
    <row r="8016" spans="2:25">
      <c r="B8016"/>
      <c r="C8016"/>
      <c r="D8016"/>
      <c r="E8016"/>
      <c r="F8016"/>
      <c r="G8016"/>
      <c r="H8016"/>
      <c r="R8016"/>
      <c r="S8016"/>
      <c r="T8016"/>
      <c r="U8016"/>
      <c r="V8016"/>
      <c r="W8016"/>
      <c r="X8016"/>
      <c r="Y8016"/>
    </row>
    <row r="8017" spans="2:25">
      <c r="B8017"/>
      <c r="C8017"/>
      <c r="D8017"/>
      <c r="E8017"/>
      <c r="F8017"/>
      <c r="G8017"/>
      <c r="H8017"/>
      <c r="R8017"/>
      <c r="S8017"/>
      <c r="T8017"/>
      <c r="U8017"/>
      <c r="V8017"/>
      <c r="W8017"/>
      <c r="X8017"/>
      <c r="Y8017"/>
    </row>
    <row r="8018" spans="2:25">
      <c r="B8018"/>
      <c r="C8018"/>
      <c r="D8018"/>
      <c r="E8018"/>
      <c r="F8018"/>
      <c r="G8018"/>
      <c r="H8018"/>
      <c r="R8018"/>
      <c r="S8018"/>
      <c r="T8018"/>
      <c r="U8018"/>
      <c r="V8018"/>
      <c r="W8018"/>
      <c r="X8018"/>
      <c r="Y8018"/>
    </row>
    <row r="8019" spans="2:25">
      <c r="B8019"/>
      <c r="C8019"/>
      <c r="D8019"/>
      <c r="E8019"/>
      <c r="F8019"/>
      <c r="G8019"/>
      <c r="H8019"/>
      <c r="R8019"/>
      <c r="S8019"/>
      <c r="T8019"/>
      <c r="U8019"/>
      <c r="V8019"/>
      <c r="W8019"/>
      <c r="X8019"/>
      <c r="Y8019"/>
    </row>
    <row r="8020" spans="2:25">
      <c r="B8020"/>
      <c r="C8020"/>
      <c r="D8020"/>
      <c r="E8020"/>
      <c r="F8020"/>
      <c r="G8020"/>
      <c r="H8020"/>
      <c r="R8020"/>
      <c r="S8020"/>
      <c r="T8020"/>
      <c r="U8020"/>
      <c r="V8020"/>
      <c r="W8020"/>
      <c r="X8020"/>
      <c r="Y8020"/>
    </row>
    <row r="8021" spans="2:25">
      <c r="B8021"/>
      <c r="C8021"/>
      <c r="D8021"/>
      <c r="E8021"/>
      <c r="F8021"/>
      <c r="G8021"/>
      <c r="H8021"/>
      <c r="R8021"/>
      <c r="S8021"/>
      <c r="T8021"/>
      <c r="U8021"/>
      <c r="V8021"/>
      <c r="W8021"/>
      <c r="X8021"/>
      <c r="Y8021"/>
    </row>
    <row r="8022" spans="2:25">
      <c r="B8022"/>
      <c r="C8022"/>
      <c r="D8022"/>
      <c r="E8022"/>
      <c r="F8022"/>
      <c r="G8022"/>
      <c r="H8022"/>
      <c r="R8022"/>
      <c r="S8022"/>
      <c r="T8022"/>
      <c r="U8022"/>
      <c r="V8022"/>
      <c r="W8022"/>
      <c r="X8022"/>
      <c r="Y8022"/>
    </row>
    <row r="8023" spans="2:25">
      <c r="B8023"/>
      <c r="C8023"/>
      <c r="D8023"/>
      <c r="E8023"/>
      <c r="F8023"/>
      <c r="G8023"/>
      <c r="H8023"/>
      <c r="R8023"/>
      <c r="S8023"/>
      <c r="T8023"/>
      <c r="U8023"/>
      <c r="V8023"/>
      <c r="W8023"/>
      <c r="X8023"/>
      <c r="Y8023"/>
    </row>
    <row r="8024" spans="2:25">
      <c r="B8024"/>
      <c r="C8024"/>
      <c r="D8024"/>
      <c r="E8024"/>
      <c r="F8024"/>
      <c r="G8024"/>
      <c r="H8024"/>
      <c r="R8024"/>
      <c r="S8024"/>
      <c r="T8024"/>
      <c r="U8024"/>
      <c r="V8024"/>
      <c r="W8024"/>
      <c r="X8024"/>
      <c r="Y8024"/>
    </row>
    <row r="8025" spans="2:25">
      <c r="B8025"/>
      <c r="C8025"/>
      <c r="D8025"/>
      <c r="E8025"/>
      <c r="F8025"/>
      <c r="G8025"/>
      <c r="H8025"/>
      <c r="R8025"/>
      <c r="S8025"/>
      <c r="T8025"/>
      <c r="U8025"/>
      <c r="V8025"/>
      <c r="W8025"/>
      <c r="X8025"/>
      <c r="Y8025"/>
    </row>
    <row r="8026" spans="2:25">
      <c r="B8026"/>
      <c r="C8026"/>
      <c r="D8026"/>
      <c r="E8026"/>
      <c r="F8026"/>
      <c r="G8026"/>
      <c r="H8026"/>
      <c r="R8026"/>
      <c r="S8026"/>
      <c r="T8026"/>
      <c r="U8026"/>
      <c r="V8026"/>
      <c r="W8026"/>
      <c r="X8026"/>
      <c r="Y8026"/>
    </row>
    <row r="8027" spans="2:25">
      <c r="B8027"/>
      <c r="C8027"/>
      <c r="D8027"/>
      <c r="E8027"/>
      <c r="F8027"/>
      <c r="G8027"/>
      <c r="H8027"/>
      <c r="R8027"/>
      <c r="S8027"/>
      <c r="T8027"/>
      <c r="U8027"/>
      <c r="V8027"/>
      <c r="W8027"/>
      <c r="X8027"/>
      <c r="Y8027"/>
    </row>
    <row r="8028" spans="2:25">
      <c r="B8028"/>
      <c r="C8028"/>
      <c r="D8028"/>
      <c r="E8028"/>
      <c r="F8028"/>
      <c r="G8028"/>
      <c r="H8028"/>
      <c r="R8028"/>
      <c r="S8028"/>
      <c r="T8028"/>
      <c r="U8028"/>
      <c r="V8028"/>
      <c r="W8028"/>
      <c r="X8028"/>
      <c r="Y8028"/>
    </row>
    <row r="8029" spans="2:25">
      <c r="B8029"/>
      <c r="C8029"/>
      <c r="D8029"/>
      <c r="E8029"/>
      <c r="F8029"/>
      <c r="G8029"/>
      <c r="H8029"/>
      <c r="R8029"/>
      <c r="S8029"/>
      <c r="T8029"/>
      <c r="U8029"/>
      <c r="V8029"/>
      <c r="W8029"/>
      <c r="X8029"/>
      <c r="Y8029"/>
    </row>
    <row r="8030" spans="2:25">
      <c r="B8030"/>
      <c r="C8030"/>
      <c r="D8030"/>
      <c r="E8030"/>
      <c r="F8030"/>
      <c r="G8030"/>
      <c r="H8030"/>
      <c r="R8030"/>
      <c r="S8030"/>
      <c r="T8030"/>
      <c r="U8030"/>
      <c r="V8030"/>
      <c r="W8030"/>
      <c r="X8030"/>
      <c r="Y8030"/>
    </row>
    <row r="8031" spans="2:25">
      <c r="B8031"/>
      <c r="C8031"/>
      <c r="D8031"/>
      <c r="E8031"/>
      <c r="F8031"/>
      <c r="G8031"/>
      <c r="H8031"/>
      <c r="R8031"/>
      <c r="S8031"/>
      <c r="T8031"/>
      <c r="U8031"/>
      <c r="V8031"/>
      <c r="W8031"/>
      <c r="X8031"/>
      <c r="Y8031"/>
    </row>
    <row r="8032" spans="2:25">
      <c r="B8032"/>
      <c r="C8032"/>
      <c r="D8032"/>
      <c r="E8032"/>
      <c r="F8032"/>
      <c r="G8032"/>
      <c r="H8032"/>
      <c r="R8032"/>
      <c r="S8032"/>
      <c r="T8032"/>
      <c r="U8032"/>
      <c r="V8032"/>
      <c r="W8032"/>
      <c r="X8032"/>
      <c r="Y8032"/>
    </row>
    <row r="8033" spans="2:25">
      <c r="B8033"/>
      <c r="C8033"/>
      <c r="D8033"/>
      <c r="E8033"/>
      <c r="F8033"/>
      <c r="G8033"/>
      <c r="H8033"/>
      <c r="R8033"/>
      <c r="S8033"/>
      <c r="T8033"/>
      <c r="U8033"/>
      <c r="V8033"/>
      <c r="W8033"/>
      <c r="X8033"/>
      <c r="Y8033"/>
    </row>
    <row r="8034" spans="2:25">
      <c r="B8034"/>
      <c r="C8034"/>
      <c r="D8034"/>
      <c r="E8034"/>
      <c r="F8034"/>
      <c r="G8034"/>
      <c r="H8034"/>
      <c r="R8034"/>
      <c r="S8034"/>
      <c r="T8034"/>
      <c r="U8034"/>
      <c r="V8034"/>
      <c r="W8034"/>
      <c r="X8034"/>
      <c r="Y8034"/>
    </row>
    <row r="8035" spans="2:25">
      <c r="B8035"/>
      <c r="C8035"/>
      <c r="D8035"/>
      <c r="E8035"/>
      <c r="F8035"/>
      <c r="G8035"/>
      <c r="H8035"/>
      <c r="R8035"/>
      <c r="S8035"/>
      <c r="T8035"/>
      <c r="U8035"/>
      <c r="V8035"/>
      <c r="W8035"/>
      <c r="X8035"/>
      <c r="Y8035"/>
    </row>
    <row r="8036" spans="2:25">
      <c r="B8036"/>
      <c r="C8036"/>
      <c r="D8036"/>
      <c r="E8036"/>
      <c r="F8036"/>
      <c r="G8036"/>
      <c r="H8036"/>
      <c r="R8036"/>
      <c r="S8036"/>
      <c r="T8036"/>
      <c r="U8036"/>
      <c r="V8036"/>
      <c r="W8036"/>
      <c r="X8036"/>
      <c r="Y8036"/>
    </row>
    <row r="8037" spans="2:25">
      <c r="B8037"/>
      <c r="C8037"/>
      <c r="D8037"/>
      <c r="E8037"/>
      <c r="F8037"/>
      <c r="G8037"/>
      <c r="H8037"/>
      <c r="R8037"/>
      <c r="S8037"/>
      <c r="T8037"/>
      <c r="U8037"/>
      <c r="V8037"/>
      <c r="W8037"/>
      <c r="X8037"/>
      <c r="Y8037"/>
    </row>
    <row r="8038" spans="2:25">
      <c r="B8038"/>
      <c r="C8038"/>
      <c r="D8038"/>
      <c r="E8038"/>
      <c r="F8038"/>
      <c r="G8038"/>
      <c r="H8038"/>
      <c r="R8038"/>
      <c r="S8038"/>
      <c r="T8038"/>
      <c r="U8038"/>
      <c r="V8038"/>
      <c r="W8038"/>
      <c r="X8038"/>
      <c r="Y8038"/>
    </row>
    <row r="8039" spans="2:25">
      <c r="B8039"/>
      <c r="C8039"/>
      <c r="D8039"/>
      <c r="E8039"/>
      <c r="F8039"/>
      <c r="G8039"/>
      <c r="H8039"/>
      <c r="R8039"/>
      <c r="S8039"/>
      <c r="T8039"/>
      <c r="U8039"/>
      <c r="V8039"/>
      <c r="W8039"/>
      <c r="X8039"/>
      <c r="Y8039"/>
    </row>
    <row r="8040" spans="2:25">
      <c r="B8040"/>
      <c r="C8040"/>
      <c r="D8040"/>
      <c r="E8040"/>
      <c r="F8040"/>
      <c r="G8040"/>
      <c r="H8040"/>
      <c r="R8040"/>
      <c r="S8040"/>
      <c r="T8040"/>
      <c r="U8040"/>
      <c r="V8040"/>
      <c r="W8040"/>
      <c r="X8040"/>
      <c r="Y8040"/>
    </row>
    <row r="8041" spans="2:25">
      <c r="B8041"/>
      <c r="C8041"/>
      <c r="D8041"/>
      <c r="E8041"/>
      <c r="F8041"/>
      <c r="G8041"/>
      <c r="H8041"/>
      <c r="R8041"/>
      <c r="S8041"/>
      <c r="T8041"/>
      <c r="U8041"/>
      <c r="V8041"/>
      <c r="W8041"/>
      <c r="X8041"/>
      <c r="Y8041"/>
    </row>
    <row r="8042" spans="2:25">
      <c r="B8042"/>
      <c r="C8042"/>
      <c r="D8042"/>
      <c r="E8042"/>
      <c r="F8042"/>
      <c r="G8042"/>
      <c r="H8042"/>
      <c r="R8042"/>
      <c r="S8042"/>
      <c r="T8042"/>
      <c r="U8042"/>
      <c r="V8042"/>
      <c r="W8042"/>
      <c r="X8042"/>
      <c r="Y8042"/>
    </row>
    <row r="8043" spans="2:25">
      <c r="B8043"/>
      <c r="C8043"/>
      <c r="D8043"/>
      <c r="E8043"/>
      <c r="F8043"/>
      <c r="G8043"/>
      <c r="H8043"/>
      <c r="R8043"/>
      <c r="S8043"/>
      <c r="T8043"/>
      <c r="U8043"/>
      <c r="V8043"/>
      <c r="W8043"/>
      <c r="X8043"/>
      <c r="Y8043"/>
    </row>
    <row r="8044" spans="2:25">
      <c r="B8044"/>
      <c r="C8044"/>
      <c r="D8044"/>
      <c r="E8044"/>
      <c r="F8044"/>
      <c r="G8044"/>
      <c r="H8044"/>
      <c r="R8044"/>
      <c r="S8044"/>
      <c r="T8044"/>
      <c r="U8044"/>
      <c r="V8044"/>
      <c r="W8044"/>
      <c r="X8044"/>
      <c r="Y8044"/>
    </row>
    <row r="8045" spans="2:25">
      <c r="B8045"/>
      <c r="C8045"/>
      <c r="D8045"/>
      <c r="E8045"/>
      <c r="F8045"/>
      <c r="G8045"/>
      <c r="H8045"/>
      <c r="R8045"/>
      <c r="S8045"/>
      <c r="T8045"/>
      <c r="U8045"/>
      <c r="V8045"/>
      <c r="W8045"/>
      <c r="X8045"/>
      <c r="Y8045"/>
    </row>
    <row r="8046" spans="2:25">
      <c r="B8046"/>
      <c r="C8046"/>
      <c r="D8046"/>
      <c r="E8046"/>
      <c r="F8046"/>
      <c r="G8046"/>
      <c r="H8046"/>
      <c r="R8046"/>
      <c r="S8046"/>
      <c r="T8046"/>
      <c r="U8046"/>
      <c r="V8046"/>
      <c r="W8046"/>
      <c r="X8046"/>
      <c r="Y8046"/>
    </row>
    <row r="8047" spans="2:25">
      <c r="B8047"/>
      <c r="C8047"/>
      <c r="D8047"/>
      <c r="E8047"/>
      <c r="F8047"/>
      <c r="G8047"/>
      <c r="H8047"/>
      <c r="R8047"/>
      <c r="S8047"/>
      <c r="T8047"/>
      <c r="U8047"/>
      <c r="V8047"/>
      <c r="W8047"/>
      <c r="X8047"/>
      <c r="Y8047"/>
    </row>
    <row r="8048" spans="2:25">
      <c r="B8048"/>
      <c r="C8048"/>
      <c r="D8048"/>
      <c r="E8048"/>
      <c r="F8048"/>
      <c r="G8048"/>
      <c r="H8048"/>
      <c r="R8048"/>
      <c r="S8048"/>
      <c r="T8048"/>
      <c r="U8048"/>
      <c r="V8048"/>
      <c r="W8048"/>
      <c r="X8048"/>
      <c r="Y8048"/>
    </row>
    <row r="8049" spans="2:25">
      <c r="B8049"/>
      <c r="C8049"/>
      <c r="D8049"/>
      <c r="E8049"/>
      <c r="F8049"/>
      <c r="G8049"/>
      <c r="H8049"/>
      <c r="R8049"/>
      <c r="S8049"/>
      <c r="T8049"/>
      <c r="U8049"/>
      <c r="V8049"/>
      <c r="W8049"/>
      <c r="X8049"/>
      <c r="Y8049"/>
    </row>
    <row r="8050" spans="2:25">
      <c r="B8050"/>
      <c r="C8050"/>
      <c r="D8050"/>
      <c r="E8050"/>
      <c r="F8050"/>
      <c r="G8050"/>
      <c r="H8050"/>
      <c r="R8050"/>
      <c r="S8050"/>
      <c r="T8050"/>
      <c r="U8050"/>
      <c r="V8050"/>
      <c r="W8050"/>
      <c r="X8050"/>
      <c r="Y8050"/>
    </row>
    <row r="8051" spans="2:25">
      <c r="B8051"/>
      <c r="C8051"/>
      <c r="D8051"/>
      <c r="E8051"/>
      <c r="F8051"/>
      <c r="G8051"/>
      <c r="H8051"/>
      <c r="R8051"/>
      <c r="S8051"/>
      <c r="T8051"/>
      <c r="U8051"/>
      <c r="V8051"/>
      <c r="W8051"/>
      <c r="X8051"/>
      <c r="Y8051"/>
    </row>
    <row r="8052" spans="2:25">
      <c r="B8052"/>
      <c r="C8052"/>
      <c r="D8052"/>
      <c r="E8052"/>
      <c r="F8052"/>
      <c r="G8052"/>
      <c r="H8052"/>
      <c r="R8052"/>
      <c r="S8052"/>
      <c r="T8052"/>
      <c r="U8052"/>
      <c r="V8052"/>
      <c r="W8052"/>
      <c r="X8052"/>
      <c r="Y8052"/>
    </row>
    <row r="8053" spans="2:25">
      <c r="B8053"/>
      <c r="C8053"/>
      <c r="D8053"/>
      <c r="E8053"/>
      <c r="F8053"/>
      <c r="G8053"/>
      <c r="H8053"/>
      <c r="R8053"/>
      <c r="S8053"/>
      <c r="T8053"/>
      <c r="U8053"/>
      <c r="V8053"/>
      <c r="W8053"/>
      <c r="X8053"/>
      <c r="Y8053"/>
    </row>
    <row r="8054" spans="2:25">
      <c r="B8054"/>
      <c r="C8054"/>
      <c r="D8054"/>
      <c r="E8054"/>
      <c r="F8054"/>
      <c r="G8054"/>
      <c r="H8054"/>
      <c r="R8054"/>
      <c r="S8054"/>
      <c r="T8054"/>
      <c r="U8054"/>
      <c r="V8054"/>
      <c r="W8054"/>
      <c r="X8054"/>
      <c r="Y8054"/>
    </row>
    <row r="8055" spans="2:25">
      <c r="B8055"/>
      <c r="C8055"/>
      <c r="D8055"/>
      <c r="E8055"/>
      <c r="F8055"/>
      <c r="G8055"/>
      <c r="H8055"/>
      <c r="R8055"/>
      <c r="S8055"/>
      <c r="T8055"/>
      <c r="U8055"/>
      <c r="V8055"/>
      <c r="W8055"/>
      <c r="X8055"/>
      <c r="Y8055"/>
    </row>
    <row r="8056" spans="2:25">
      <c r="B8056"/>
      <c r="C8056"/>
      <c r="D8056"/>
      <c r="E8056"/>
      <c r="F8056"/>
      <c r="G8056"/>
      <c r="H8056"/>
      <c r="R8056"/>
      <c r="S8056"/>
      <c r="T8056"/>
      <c r="U8056"/>
      <c r="V8056"/>
      <c r="W8056"/>
      <c r="X8056"/>
      <c r="Y8056"/>
    </row>
    <row r="8057" spans="2:25">
      <c r="B8057"/>
      <c r="C8057"/>
      <c r="D8057"/>
      <c r="E8057"/>
      <c r="F8057"/>
      <c r="G8057"/>
      <c r="H8057"/>
      <c r="R8057"/>
      <c r="S8057"/>
      <c r="T8057"/>
      <c r="U8057"/>
      <c r="V8057"/>
      <c r="W8057"/>
      <c r="X8057"/>
      <c r="Y8057"/>
    </row>
    <row r="8058" spans="2:25">
      <c r="B8058"/>
      <c r="C8058"/>
      <c r="D8058"/>
      <c r="E8058"/>
      <c r="F8058"/>
      <c r="G8058"/>
      <c r="H8058"/>
      <c r="R8058"/>
      <c r="S8058"/>
      <c r="T8058"/>
      <c r="U8058"/>
      <c r="V8058"/>
      <c r="W8058"/>
      <c r="X8058"/>
      <c r="Y8058"/>
    </row>
    <row r="8059" spans="2:25">
      <c r="B8059"/>
      <c r="C8059"/>
      <c r="D8059"/>
      <c r="E8059"/>
      <c r="F8059"/>
      <c r="G8059"/>
      <c r="H8059"/>
      <c r="R8059"/>
      <c r="S8059"/>
      <c r="T8059"/>
      <c r="U8059"/>
      <c r="V8059"/>
      <c r="W8059"/>
      <c r="X8059"/>
      <c r="Y8059"/>
    </row>
    <row r="8060" spans="2:25">
      <c r="B8060"/>
      <c r="C8060"/>
      <c r="D8060"/>
      <c r="E8060"/>
      <c r="F8060"/>
      <c r="G8060"/>
      <c r="H8060"/>
      <c r="R8060"/>
      <c r="S8060"/>
      <c r="T8060"/>
      <c r="U8060"/>
      <c r="V8060"/>
      <c r="W8060"/>
      <c r="X8060"/>
      <c r="Y8060"/>
    </row>
    <row r="8061" spans="2:25">
      <c r="B8061"/>
      <c r="C8061"/>
      <c r="D8061"/>
      <c r="E8061"/>
      <c r="F8061"/>
      <c r="G8061"/>
      <c r="H8061"/>
      <c r="R8061"/>
      <c r="S8061"/>
      <c r="T8061"/>
      <c r="U8061"/>
      <c r="V8061"/>
      <c r="W8061"/>
      <c r="X8061"/>
      <c r="Y8061"/>
    </row>
    <row r="8062" spans="2:25">
      <c r="B8062"/>
      <c r="C8062"/>
      <c r="D8062"/>
      <c r="E8062"/>
      <c r="F8062"/>
      <c r="G8062"/>
      <c r="H8062"/>
      <c r="R8062"/>
      <c r="S8062"/>
      <c r="T8062"/>
      <c r="U8062"/>
      <c r="V8062"/>
      <c r="W8062"/>
      <c r="X8062"/>
      <c r="Y8062"/>
    </row>
    <row r="8063" spans="2:25">
      <c r="B8063"/>
      <c r="C8063"/>
      <c r="D8063"/>
      <c r="E8063"/>
      <c r="F8063"/>
      <c r="G8063"/>
      <c r="H8063"/>
      <c r="R8063"/>
      <c r="S8063"/>
      <c r="T8063"/>
      <c r="U8063"/>
      <c r="V8063"/>
      <c r="W8063"/>
      <c r="X8063"/>
      <c r="Y8063"/>
    </row>
    <row r="8064" spans="2:25">
      <c r="B8064"/>
      <c r="C8064"/>
      <c r="D8064"/>
      <c r="E8064"/>
      <c r="F8064"/>
      <c r="G8064"/>
      <c r="H8064"/>
      <c r="R8064"/>
      <c r="S8064"/>
      <c r="T8064"/>
      <c r="U8064"/>
      <c r="V8064"/>
      <c r="W8064"/>
      <c r="X8064"/>
      <c r="Y8064"/>
    </row>
    <row r="8065" spans="2:25">
      <c r="B8065"/>
      <c r="C8065"/>
      <c r="D8065"/>
      <c r="E8065"/>
      <c r="F8065"/>
      <c r="G8065"/>
      <c r="H8065"/>
      <c r="R8065"/>
      <c r="S8065"/>
      <c r="T8065"/>
      <c r="U8065"/>
      <c r="V8065"/>
      <c r="W8065"/>
      <c r="X8065"/>
      <c r="Y8065"/>
    </row>
    <row r="8066" spans="2:25">
      <c r="B8066"/>
      <c r="C8066"/>
      <c r="D8066"/>
      <c r="E8066"/>
      <c r="F8066"/>
      <c r="G8066"/>
      <c r="H8066"/>
      <c r="R8066"/>
      <c r="S8066"/>
      <c r="T8066"/>
      <c r="U8066"/>
      <c r="V8066"/>
      <c r="W8066"/>
      <c r="X8066"/>
      <c r="Y8066"/>
    </row>
    <row r="8067" spans="2:25">
      <c r="B8067"/>
      <c r="C8067"/>
      <c r="D8067"/>
      <c r="E8067"/>
      <c r="F8067"/>
      <c r="G8067"/>
      <c r="H8067"/>
      <c r="R8067"/>
      <c r="S8067"/>
      <c r="T8067"/>
      <c r="U8067"/>
      <c r="V8067"/>
      <c r="W8067"/>
      <c r="X8067"/>
      <c r="Y8067"/>
    </row>
    <row r="8068" spans="2:25">
      <c r="B8068"/>
      <c r="C8068"/>
      <c r="D8068"/>
      <c r="E8068"/>
      <c r="F8068"/>
      <c r="G8068"/>
      <c r="H8068"/>
      <c r="R8068"/>
      <c r="S8068"/>
      <c r="T8068"/>
      <c r="U8068"/>
      <c r="V8068"/>
      <c r="W8068"/>
      <c r="X8068"/>
      <c r="Y8068"/>
    </row>
    <row r="8069" spans="2:25">
      <c r="B8069"/>
      <c r="C8069"/>
      <c r="D8069"/>
      <c r="E8069"/>
      <c r="F8069"/>
      <c r="G8069"/>
      <c r="H8069"/>
      <c r="R8069"/>
      <c r="S8069"/>
      <c r="T8069"/>
      <c r="U8069"/>
      <c r="V8069"/>
      <c r="W8069"/>
      <c r="X8069"/>
      <c r="Y8069"/>
    </row>
    <row r="8070" spans="2:25">
      <c r="B8070"/>
      <c r="C8070"/>
      <c r="D8070"/>
      <c r="E8070"/>
      <c r="F8070"/>
      <c r="G8070"/>
      <c r="H8070"/>
      <c r="R8070"/>
      <c r="S8070"/>
      <c r="T8070"/>
      <c r="U8070"/>
      <c r="V8070"/>
      <c r="W8070"/>
      <c r="X8070"/>
      <c r="Y8070"/>
    </row>
    <row r="8071" spans="2:25">
      <c r="B8071"/>
      <c r="C8071"/>
      <c r="D8071"/>
      <c r="E8071"/>
      <c r="F8071"/>
      <c r="G8071"/>
      <c r="H8071"/>
      <c r="R8071"/>
      <c r="S8071"/>
      <c r="T8071"/>
      <c r="U8071"/>
      <c r="V8071"/>
      <c r="W8071"/>
      <c r="X8071"/>
      <c r="Y8071"/>
    </row>
    <row r="8072" spans="2:25">
      <c r="B8072"/>
      <c r="C8072"/>
      <c r="D8072"/>
      <c r="E8072"/>
      <c r="F8072"/>
      <c r="G8072"/>
      <c r="H8072"/>
      <c r="R8072"/>
      <c r="S8072"/>
      <c r="T8072"/>
      <c r="U8072"/>
      <c r="V8072"/>
      <c r="W8072"/>
      <c r="X8072"/>
      <c r="Y8072"/>
    </row>
    <row r="8073" spans="2:25">
      <c r="B8073"/>
      <c r="C8073"/>
      <c r="D8073"/>
      <c r="E8073"/>
      <c r="F8073"/>
      <c r="G8073"/>
      <c r="H8073"/>
      <c r="R8073"/>
      <c r="S8073"/>
      <c r="T8073"/>
      <c r="U8073"/>
      <c r="V8073"/>
      <c r="W8073"/>
      <c r="X8073"/>
      <c r="Y8073"/>
    </row>
    <row r="8074" spans="2:25">
      <c r="B8074"/>
      <c r="C8074"/>
      <c r="D8074"/>
      <c r="E8074"/>
      <c r="F8074"/>
      <c r="G8074"/>
      <c r="H8074"/>
      <c r="R8074"/>
      <c r="S8074"/>
      <c r="T8074"/>
      <c r="U8074"/>
      <c r="V8074"/>
      <c r="W8074"/>
      <c r="X8074"/>
      <c r="Y8074"/>
    </row>
    <row r="8075" spans="2:25">
      <c r="B8075"/>
      <c r="C8075"/>
      <c r="D8075"/>
      <c r="E8075"/>
      <c r="F8075"/>
      <c r="G8075"/>
      <c r="H8075"/>
      <c r="R8075"/>
      <c r="S8075"/>
      <c r="T8075"/>
      <c r="U8075"/>
      <c r="V8075"/>
      <c r="W8075"/>
      <c r="X8075"/>
      <c r="Y8075"/>
    </row>
    <row r="8076" spans="2:25">
      <c r="B8076"/>
      <c r="C8076"/>
      <c r="D8076"/>
      <c r="E8076"/>
      <c r="F8076"/>
      <c r="G8076"/>
      <c r="H8076"/>
      <c r="R8076"/>
      <c r="S8076"/>
      <c r="T8076"/>
      <c r="U8076"/>
      <c r="V8076"/>
      <c r="W8076"/>
      <c r="X8076"/>
      <c r="Y8076"/>
    </row>
    <row r="8077" spans="2:25">
      <c r="B8077"/>
      <c r="C8077"/>
      <c r="D8077"/>
      <c r="E8077"/>
      <c r="F8077"/>
      <c r="G8077"/>
      <c r="H8077"/>
      <c r="R8077"/>
      <c r="S8077"/>
      <c r="T8077"/>
      <c r="U8077"/>
      <c r="V8077"/>
      <c r="W8077"/>
      <c r="X8077"/>
      <c r="Y8077"/>
    </row>
    <row r="8078" spans="2:25">
      <c r="B8078"/>
      <c r="C8078"/>
      <c r="D8078"/>
      <c r="E8078"/>
      <c r="F8078"/>
      <c r="G8078"/>
      <c r="H8078"/>
      <c r="R8078"/>
      <c r="S8078"/>
      <c r="T8078"/>
      <c r="U8078"/>
      <c r="V8078"/>
      <c r="W8078"/>
      <c r="X8078"/>
      <c r="Y8078"/>
    </row>
    <row r="8079" spans="2:25">
      <c r="B8079"/>
      <c r="C8079"/>
      <c r="D8079"/>
      <c r="E8079"/>
      <c r="F8079"/>
      <c r="G8079"/>
      <c r="H8079"/>
      <c r="R8079"/>
      <c r="S8079"/>
      <c r="T8079"/>
      <c r="U8079"/>
      <c r="V8079"/>
      <c r="W8079"/>
      <c r="X8079"/>
      <c r="Y8079"/>
    </row>
    <row r="8080" spans="2:25">
      <c r="B8080"/>
      <c r="C8080"/>
      <c r="D8080"/>
      <c r="E8080"/>
      <c r="F8080"/>
      <c r="G8080"/>
      <c r="H8080"/>
      <c r="R8080"/>
      <c r="S8080"/>
      <c r="T8080"/>
      <c r="U8080"/>
      <c r="V8080"/>
      <c r="W8080"/>
      <c r="X8080"/>
      <c r="Y8080"/>
    </row>
    <row r="8081" spans="2:25">
      <c r="B8081"/>
      <c r="C8081"/>
      <c r="D8081"/>
      <c r="E8081"/>
      <c r="F8081"/>
      <c r="G8081"/>
      <c r="H8081"/>
      <c r="R8081"/>
      <c r="S8081"/>
      <c r="T8081"/>
      <c r="U8081"/>
      <c r="V8081"/>
      <c r="W8081"/>
      <c r="X8081"/>
      <c r="Y8081"/>
    </row>
    <row r="8082" spans="2:25">
      <c r="B8082"/>
      <c r="C8082"/>
      <c r="D8082"/>
      <c r="E8082"/>
      <c r="F8082"/>
      <c r="G8082"/>
      <c r="H8082"/>
      <c r="R8082"/>
      <c r="S8082"/>
      <c r="T8082"/>
      <c r="U8082"/>
      <c r="V8082"/>
      <c r="W8082"/>
      <c r="X8082"/>
      <c r="Y8082"/>
    </row>
    <row r="8083" spans="2:25">
      <c r="B8083"/>
      <c r="C8083"/>
      <c r="D8083"/>
      <c r="E8083"/>
      <c r="F8083"/>
      <c r="G8083"/>
      <c r="H8083"/>
      <c r="R8083"/>
      <c r="S8083"/>
      <c r="T8083"/>
      <c r="U8083"/>
      <c r="V8083"/>
      <c r="W8083"/>
      <c r="X8083"/>
      <c r="Y8083"/>
    </row>
    <row r="8084" spans="2:25">
      <c r="B8084"/>
      <c r="C8084"/>
      <c r="D8084"/>
      <c r="E8084"/>
      <c r="F8084"/>
      <c r="G8084"/>
      <c r="H8084"/>
      <c r="R8084"/>
      <c r="S8084"/>
      <c r="T8084"/>
      <c r="U8084"/>
      <c r="V8084"/>
      <c r="W8084"/>
      <c r="X8084"/>
      <c r="Y8084"/>
    </row>
    <row r="8085" spans="2:25">
      <c r="B8085"/>
      <c r="C8085"/>
      <c r="D8085"/>
      <c r="E8085"/>
      <c r="F8085"/>
      <c r="G8085"/>
      <c r="H8085"/>
      <c r="R8085"/>
      <c r="S8085"/>
      <c r="T8085"/>
      <c r="U8085"/>
      <c r="V8085"/>
      <c r="W8085"/>
      <c r="X8085"/>
      <c r="Y8085"/>
    </row>
    <row r="8086" spans="2:25">
      <c r="B8086"/>
      <c r="C8086"/>
      <c r="D8086"/>
      <c r="E8086"/>
      <c r="F8086"/>
      <c r="G8086"/>
      <c r="H8086"/>
      <c r="R8086"/>
      <c r="S8086"/>
      <c r="T8086"/>
      <c r="U8086"/>
      <c r="V8086"/>
      <c r="W8086"/>
      <c r="X8086"/>
      <c r="Y8086"/>
    </row>
    <row r="8087" spans="2:25">
      <c r="B8087"/>
      <c r="C8087"/>
      <c r="D8087"/>
      <c r="E8087"/>
      <c r="F8087"/>
      <c r="G8087"/>
      <c r="H8087"/>
      <c r="R8087"/>
      <c r="S8087"/>
      <c r="T8087"/>
      <c r="U8087"/>
      <c r="V8087"/>
      <c r="W8087"/>
      <c r="X8087"/>
      <c r="Y8087"/>
    </row>
    <row r="8088" spans="2:25">
      <c r="B8088"/>
      <c r="C8088"/>
      <c r="D8088"/>
      <c r="E8088"/>
      <c r="F8088"/>
      <c r="G8088"/>
      <c r="H8088"/>
      <c r="R8088"/>
      <c r="S8088"/>
      <c r="T8088"/>
      <c r="U8088"/>
      <c r="V8088"/>
      <c r="W8088"/>
      <c r="X8088"/>
      <c r="Y8088"/>
    </row>
    <row r="8089" spans="2:25">
      <c r="B8089"/>
      <c r="C8089"/>
      <c r="D8089"/>
      <c r="E8089"/>
      <c r="F8089"/>
      <c r="G8089"/>
      <c r="H8089"/>
      <c r="R8089"/>
      <c r="S8089"/>
      <c r="T8089"/>
      <c r="U8089"/>
      <c r="V8089"/>
      <c r="W8089"/>
      <c r="X8089"/>
      <c r="Y8089"/>
    </row>
    <row r="8090" spans="2:25">
      <c r="B8090"/>
      <c r="C8090"/>
      <c r="D8090"/>
      <c r="E8090"/>
      <c r="F8090"/>
      <c r="G8090"/>
      <c r="H8090"/>
      <c r="R8090"/>
      <c r="S8090"/>
      <c r="T8090"/>
      <c r="U8090"/>
      <c r="V8090"/>
      <c r="W8090"/>
      <c r="X8090"/>
      <c r="Y8090"/>
    </row>
    <row r="8091" spans="2:25">
      <c r="B8091"/>
      <c r="C8091"/>
      <c r="D8091"/>
      <c r="E8091"/>
      <c r="F8091"/>
      <c r="G8091"/>
      <c r="H8091"/>
      <c r="R8091"/>
      <c r="S8091"/>
      <c r="T8091"/>
      <c r="U8091"/>
      <c r="V8091"/>
      <c r="W8091"/>
      <c r="X8091"/>
      <c r="Y8091"/>
    </row>
    <row r="8092" spans="2:25">
      <c r="B8092"/>
      <c r="C8092"/>
      <c r="D8092"/>
      <c r="E8092"/>
      <c r="F8092"/>
      <c r="G8092"/>
      <c r="H8092"/>
      <c r="R8092"/>
      <c r="S8092"/>
      <c r="T8092"/>
      <c r="U8092"/>
      <c r="V8092"/>
      <c r="W8092"/>
      <c r="X8092"/>
      <c r="Y8092"/>
    </row>
    <row r="8093" spans="2:25">
      <c r="B8093"/>
      <c r="C8093"/>
      <c r="D8093"/>
      <c r="E8093"/>
      <c r="F8093"/>
      <c r="G8093"/>
      <c r="H8093"/>
      <c r="R8093"/>
      <c r="S8093"/>
      <c r="T8093"/>
      <c r="U8093"/>
      <c r="V8093"/>
      <c r="W8093"/>
      <c r="X8093"/>
      <c r="Y8093"/>
    </row>
    <row r="8094" spans="2:25">
      <c r="B8094"/>
      <c r="C8094"/>
      <c r="D8094"/>
      <c r="E8094"/>
      <c r="F8094"/>
      <c r="G8094"/>
      <c r="H8094"/>
      <c r="R8094"/>
      <c r="S8094"/>
      <c r="T8094"/>
      <c r="U8094"/>
      <c r="V8094"/>
      <c r="W8094"/>
      <c r="X8094"/>
      <c r="Y8094"/>
    </row>
    <row r="8095" spans="2:25">
      <c r="B8095"/>
      <c r="C8095"/>
      <c r="D8095"/>
      <c r="E8095"/>
      <c r="F8095"/>
      <c r="G8095"/>
      <c r="H8095"/>
      <c r="R8095"/>
      <c r="S8095"/>
      <c r="T8095"/>
      <c r="U8095"/>
      <c r="V8095"/>
      <c r="W8095"/>
      <c r="X8095"/>
      <c r="Y8095"/>
    </row>
    <row r="8096" spans="2:25">
      <c r="B8096"/>
      <c r="C8096"/>
      <c r="D8096"/>
      <c r="E8096"/>
      <c r="F8096"/>
      <c r="G8096"/>
      <c r="H8096"/>
      <c r="R8096"/>
      <c r="S8096"/>
      <c r="T8096"/>
      <c r="U8096"/>
      <c r="V8096"/>
      <c r="W8096"/>
      <c r="X8096"/>
      <c r="Y8096"/>
    </row>
    <row r="8097" spans="2:25">
      <c r="B8097"/>
      <c r="C8097"/>
      <c r="D8097"/>
      <c r="E8097"/>
      <c r="F8097"/>
      <c r="G8097"/>
      <c r="H8097"/>
      <c r="R8097"/>
      <c r="S8097"/>
      <c r="T8097"/>
      <c r="U8097"/>
      <c r="V8097"/>
      <c r="W8097"/>
      <c r="X8097"/>
      <c r="Y8097"/>
    </row>
    <row r="8098" spans="2:25">
      <c r="B8098"/>
      <c r="C8098"/>
      <c r="D8098"/>
      <c r="E8098"/>
      <c r="F8098"/>
      <c r="G8098"/>
      <c r="H8098"/>
      <c r="R8098"/>
      <c r="S8098"/>
      <c r="T8098"/>
      <c r="U8098"/>
      <c r="V8098"/>
      <c r="W8098"/>
      <c r="X8098"/>
      <c r="Y8098"/>
    </row>
    <row r="8099" spans="2:25">
      <c r="B8099"/>
      <c r="C8099"/>
      <c r="D8099"/>
      <c r="E8099"/>
      <c r="F8099"/>
      <c r="G8099"/>
      <c r="H8099"/>
      <c r="R8099"/>
      <c r="S8099"/>
      <c r="T8099"/>
      <c r="U8099"/>
      <c r="V8099"/>
      <c r="W8099"/>
      <c r="X8099"/>
      <c r="Y8099"/>
    </row>
    <row r="8100" spans="2:25">
      <c r="B8100"/>
      <c r="C8100"/>
      <c r="D8100"/>
      <c r="E8100"/>
      <c r="F8100"/>
      <c r="G8100"/>
      <c r="H8100"/>
      <c r="R8100"/>
      <c r="S8100"/>
      <c r="T8100"/>
      <c r="U8100"/>
      <c r="V8100"/>
      <c r="W8100"/>
      <c r="X8100"/>
      <c r="Y8100"/>
    </row>
    <row r="8101" spans="2:25">
      <c r="B8101"/>
      <c r="C8101"/>
      <c r="D8101"/>
      <c r="E8101"/>
      <c r="F8101"/>
      <c r="G8101"/>
      <c r="H8101"/>
      <c r="R8101"/>
      <c r="S8101"/>
      <c r="T8101"/>
      <c r="U8101"/>
      <c r="V8101"/>
      <c r="W8101"/>
      <c r="X8101"/>
      <c r="Y8101"/>
    </row>
    <row r="8102" spans="2:25">
      <c r="B8102"/>
      <c r="C8102"/>
      <c r="D8102"/>
      <c r="E8102"/>
      <c r="F8102"/>
      <c r="G8102"/>
      <c r="H8102"/>
      <c r="R8102"/>
      <c r="S8102"/>
      <c r="T8102"/>
      <c r="U8102"/>
      <c r="V8102"/>
      <c r="W8102"/>
      <c r="X8102"/>
      <c r="Y8102"/>
    </row>
    <row r="8103" spans="2:25">
      <c r="B8103"/>
      <c r="C8103"/>
      <c r="D8103"/>
      <c r="E8103"/>
      <c r="F8103"/>
      <c r="G8103"/>
      <c r="H8103"/>
      <c r="R8103"/>
      <c r="S8103"/>
      <c r="T8103"/>
      <c r="U8103"/>
      <c r="V8103"/>
      <c r="W8103"/>
      <c r="X8103"/>
      <c r="Y8103"/>
    </row>
    <row r="8104" spans="2:25">
      <c r="B8104"/>
      <c r="C8104"/>
      <c r="D8104"/>
      <c r="E8104"/>
      <c r="F8104"/>
      <c r="G8104"/>
      <c r="H8104"/>
      <c r="R8104"/>
      <c r="S8104"/>
      <c r="T8104"/>
      <c r="U8104"/>
      <c r="V8104"/>
      <c r="W8104"/>
      <c r="X8104"/>
      <c r="Y8104"/>
    </row>
    <row r="8105" spans="2:25">
      <c r="B8105"/>
      <c r="C8105"/>
      <c r="D8105"/>
      <c r="E8105"/>
      <c r="F8105"/>
      <c r="G8105"/>
      <c r="H8105"/>
      <c r="R8105"/>
      <c r="S8105"/>
      <c r="T8105"/>
      <c r="U8105"/>
      <c r="V8105"/>
      <c r="W8105"/>
      <c r="X8105"/>
      <c r="Y8105"/>
    </row>
    <row r="8106" spans="2:25">
      <c r="B8106"/>
      <c r="C8106"/>
      <c r="D8106"/>
      <c r="E8106"/>
      <c r="F8106"/>
      <c r="G8106"/>
      <c r="H8106"/>
      <c r="R8106"/>
      <c r="S8106"/>
      <c r="T8106"/>
      <c r="U8106"/>
      <c r="V8106"/>
      <c r="W8106"/>
      <c r="X8106"/>
      <c r="Y8106"/>
    </row>
    <row r="8107" spans="2:25">
      <c r="B8107"/>
      <c r="C8107"/>
      <c r="D8107"/>
      <c r="E8107"/>
      <c r="F8107"/>
      <c r="G8107"/>
      <c r="H8107"/>
      <c r="R8107"/>
      <c r="S8107"/>
      <c r="T8107"/>
      <c r="U8107"/>
      <c r="V8107"/>
      <c r="W8107"/>
      <c r="X8107"/>
      <c r="Y8107"/>
    </row>
    <row r="8108" spans="2:25">
      <c r="B8108"/>
      <c r="C8108"/>
      <c r="D8108"/>
      <c r="E8108"/>
      <c r="F8108"/>
      <c r="G8108"/>
      <c r="H8108"/>
      <c r="R8108"/>
      <c r="S8108"/>
      <c r="T8108"/>
      <c r="U8108"/>
      <c r="V8108"/>
      <c r="W8108"/>
      <c r="X8108"/>
      <c r="Y8108"/>
    </row>
    <row r="8109" spans="2:25">
      <c r="B8109"/>
      <c r="C8109"/>
      <c r="D8109"/>
      <c r="E8109"/>
      <c r="F8109"/>
      <c r="G8109"/>
      <c r="H8109"/>
      <c r="R8109"/>
      <c r="S8109"/>
      <c r="T8109"/>
      <c r="U8109"/>
      <c r="V8109"/>
      <c r="W8109"/>
      <c r="X8109"/>
      <c r="Y8109"/>
    </row>
    <row r="8110" spans="2:25">
      <c r="B8110"/>
      <c r="C8110"/>
      <c r="D8110"/>
      <c r="E8110"/>
      <c r="F8110"/>
      <c r="G8110"/>
      <c r="H8110"/>
      <c r="R8110"/>
      <c r="S8110"/>
      <c r="T8110"/>
      <c r="U8110"/>
      <c r="V8110"/>
      <c r="W8110"/>
      <c r="X8110"/>
      <c r="Y8110"/>
    </row>
    <row r="8111" spans="2:25">
      <c r="B8111"/>
      <c r="C8111"/>
      <c r="D8111"/>
      <c r="E8111"/>
      <c r="F8111"/>
      <c r="G8111"/>
      <c r="H8111"/>
      <c r="R8111"/>
      <c r="S8111"/>
      <c r="T8111"/>
      <c r="U8111"/>
      <c r="V8111"/>
      <c r="W8111"/>
      <c r="X8111"/>
      <c r="Y8111"/>
    </row>
    <row r="8112" spans="2:25">
      <c r="B8112"/>
      <c r="C8112"/>
      <c r="D8112"/>
      <c r="E8112"/>
      <c r="F8112"/>
      <c r="G8112"/>
      <c r="H8112"/>
      <c r="R8112"/>
      <c r="S8112"/>
      <c r="T8112"/>
      <c r="U8112"/>
      <c r="V8112"/>
      <c r="W8112"/>
      <c r="X8112"/>
      <c r="Y8112"/>
    </row>
    <row r="8113" spans="2:25">
      <c r="B8113"/>
      <c r="C8113"/>
      <c r="D8113"/>
      <c r="E8113"/>
      <c r="F8113"/>
      <c r="G8113"/>
      <c r="H8113"/>
      <c r="R8113"/>
      <c r="S8113"/>
      <c r="T8113"/>
      <c r="U8113"/>
      <c r="V8113"/>
      <c r="W8113"/>
      <c r="X8113"/>
      <c r="Y8113"/>
    </row>
    <row r="8114" spans="2:25">
      <c r="B8114"/>
      <c r="C8114"/>
      <c r="D8114"/>
      <c r="E8114"/>
      <c r="F8114"/>
      <c r="G8114"/>
      <c r="H8114"/>
      <c r="R8114"/>
      <c r="S8114"/>
      <c r="T8114"/>
      <c r="U8114"/>
      <c r="V8114"/>
      <c r="W8114"/>
      <c r="X8114"/>
      <c r="Y8114"/>
    </row>
    <row r="8115" spans="2:25">
      <c r="B8115"/>
      <c r="C8115"/>
      <c r="D8115"/>
      <c r="E8115"/>
      <c r="F8115"/>
      <c r="G8115"/>
      <c r="H8115"/>
      <c r="R8115"/>
      <c r="S8115"/>
      <c r="T8115"/>
      <c r="U8115"/>
      <c r="V8115"/>
      <c r="W8115"/>
      <c r="X8115"/>
      <c r="Y8115"/>
    </row>
    <row r="8116" spans="2:25">
      <c r="B8116"/>
      <c r="C8116"/>
      <c r="D8116"/>
      <c r="E8116"/>
      <c r="F8116"/>
      <c r="G8116"/>
      <c r="H8116"/>
      <c r="R8116"/>
      <c r="S8116"/>
      <c r="T8116"/>
      <c r="U8116"/>
      <c r="V8116"/>
      <c r="W8116"/>
      <c r="X8116"/>
      <c r="Y8116"/>
    </row>
    <row r="8117" spans="2:25">
      <c r="B8117"/>
      <c r="C8117"/>
      <c r="D8117"/>
      <c r="E8117"/>
      <c r="F8117"/>
      <c r="G8117"/>
      <c r="H8117"/>
      <c r="R8117"/>
      <c r="S8117"/>
      <c r="T8117"/>
      <c r="U8117"/>
      <c r="V8117"/>
      <c r="W8117"/>
      <c r="X8117"/>
      <c r="Y8117"/>
    </row>
    <row r="8118" spans="2:25">
      <c r="B8118"/>
      <c r="C8118"/>
      <c r="D8118"/>
      <c r="E8118"/>
      <c r="F8118"/>
      <c r="G8118"/>
      <c r="H8118"/>
      <c r="R8118"/>
      <c r="S8118"/>
      <c r="T8118"/>
      <c r="U8118"/>
      <c r="V8118"/>
      <c r="W8118"/>
      <c r="X8118"/>
      <c r="Y8118"/>
    </row>
    <row r="8119" spans="2:25">
      <c r="B8119"/>
      <c r="C8119"/>
      <c r="D8119"/>
      <c r="E8119"/>
      <c r="F8119"/>
      <c r="G8119"/>
      <c r="H8119"/>
      <c r="R8119"/>
      <c r="S8119"/>
      <c r="T8119"/>
      <c r="U8119"/>
      <c r="V8119"/>
      <c r="W8119"/>
      <c r="X8119"/>
      <c r="Y8119"/>
    </row>
    <row r="8120" spans="2:25">
      <c r="B8120"/>
      <c r="C8120"/>
      <c r="D8120"/>
      <c r="E8120"/>
      <c r="F8120"/>
      <c r="G8120"/>
      <c r="H8120"/>
      <c r="R8120"/>
      <c r="S8120"/>
      <c r="T8120"/>
      <c r="U8120"/>
      <c r="V8120"/>
      <c r="W8120"/>
      <c r="X8120"/>
      <c r="Y8120"/>
    </row>
    <row r="8121" spans="2:25">
      <c r="B8121"/>
      <c r="C8121"/>
      <c r="D8121"/>
      <c r="E8121"/>
      <c r="F8121"/>
      <c r="G8121"/>
      <c r="H8121"/>
      <c r="R8121"/>
      <c r="S8121"/>
      <c r="T8121"/>
      <c r="U8121"/>
      <c r="V8121"/>
      <c r="W8121"/>
      <c r="X8121"/>
      <c r="Y8121"/>
    </row>
    <row r="8122" spans="2:25">
      <c r="B8122"/>
      <c r="C8122"/>
      <c r="D8122"/>
      <c r="E8122"/>
      <c r="F8122"/>
      <c r="G8122"/>
      <c r="H8122"/>
      <c r="R8122"/>
      <c r="S8122"/>
      <c r="T8122"/>
      <c r="U8122"/>
      <c r="V8122"/>
      <c r="W8122"/>
      <c r="X8122"/>
      <c r="Y8122"/>
    </row>
    <row r="8123" spans="2:25">
      <c r="B8123"/>
      <c r="C8123"/>
      <c r="D8123"/>
      <c r="E8123"/>
      <c r="F8123"/>
      <c r="G8123"/>
      <c r="H8123"/>
      <c r="R8123"/>
      <c r="S8123"/>
      <c r="T8123"/>
      <c r="U8123"/>
      <c r="V8123"/>
      <c r="W8123"/>
      <c r="X8123"/>
      <c r="Y8123"/>
    </row>
    <row r="8124" spans="2:25">
      <c r="B8124"/>
      <c r="C8124"/>
      <c r="D8124"/>
      <c r="E8124"/>
      <c r="F8124"/>
      <c r="G8124"/>
      <c r="H8124"/>
      <c r="R8124"/>
      <c r="S8124"/>
      <c r="T8124"/>
      <c r="U8124"/>
      <c r="V8124"/>
      <c r="W8124"/>
      <c r="X8124"/>
      <c r="Y8124"/>
    </row>
    <row r="8125" spans="2:25">
      <c r="B8125"/>
      <c r="C8125"/>
      <c r="D8125"/>
      <c r="E8125"/>
      <c r="F8125"/>
      <c r="G8125"/>
      <c r="H8125"/>
      <c r="R8125"/>
      <c r="S8125"/>
      <c r="T8125"/>
      <c r="U8125"/>
      <c r="V8125"/>
      <c r="W8125"/>
      <c r="X8125"/>
      <c r="Y8125"/>
    </row>
    <row r="8126" spans="2:25">
      <c r="B8126"/>
      <c r="C8126"/>
      <c r="D8126"/>
      <c r="E8126"/>
      <c r="F8126"/>
      <c r="G8126"/>
      <c r="H8126"/>
      <c r="R8126"/>
      <c r="S8126"/>
      <c r="T8126"/>
      <c r="U8126"/>
      <c r="V8126"/>
      <c r="W8126"/>
      <c r="X8126"/>
      <c r="Y8126"/>
    </row>
    <row r="8127" spans="2:25">
      <c r="B8127"/>
      <c r="C8127"/>
      <c r="D8127"/>
      <c r="E8127"/>
      <c r="F8127"/>
      <c r="G8127"/>
      <c r="H8127"/>
      <c r="R8127"/>
      <c r="S8127"/>
      <c r="T8127"/>
      <c r="U8127"/>
      <c r="V8127"/>
      <c r="W8127"/>
      <c r="X8127"/>
      <c r="Y8127"/>
    </row>
    <row r="8128" spans="2:25">
      <c r="B8128"/>
      <c r="C8128"/>
      <c r="D8128"/>
      <c r="E8128"/>
      <c r="F8128"/>
      <c r="G8128"/>
      <c r="H8128"/>
      <c r="R8128"/>
      <c r="S8128"/>
      <c r="T8128"/>
      <c r="U8128"/>
      <c r="V8128"/>
      <c r="W8128"/>
      <c r="X8128"/>
      <c r="Y8128"/>
    </row>
    <row r="8129" spans="2:25">
      <c r="B8129"/>
      <c r="C8129"/>
      <c r="D8129"/>
      <c r="E8129"/>
      <c r="F8129"/>
      <c r="G8129"/>
      <c r="H8129"/>
      <c r="R8129"/>
      <c r="S8129"/>
      <c r="T8129"/>
      <c r="U8129"/>
      <c r="V8129"/>
      <c r="W8129"/>
      <c r="X8129"/>
      <c r="Y8129"/>
    </row>
    <row r="8130" spans="2:25">
      <c r="B8130"/>
      <c r="C8130"/>
      <c r="D8130"/>
      <c r="E8130"/>
      <c r="F8130"/>
      <c r="G8130"/>
      <c r="H8130"/>
      <c r="R8130"/>
      <c r="S8130"/>
      <c r="T8130"/>
      <c r="U8130"/>
      <c r="V8130"/>
      <c r="W8130"/>
      <c r="X8130"/>
      <c r="Y8130"/>
    </row>
    <row r="8131" spans="2:25">
      <c r="B8131"/>
      <c r="C8131"/>
      <c r="D8131"/>
      <c r="E8131"/>
      <c r="F8131"/>
      <c r="G8131"/>
      <c r="H8131"/>
      <c r="R8131"/>
      <c r="S8131"/>
      <c r="T8131"/>
      <c r="U8131"/>
      <c r="V8131"/>
      <c r="W8131"/>
      <c r="X8131"/>
      <c r="Y8131"/>
    </row>
    <row r="8132" spans="2:25">
      <c r="B8132"/>
      <c r="C8132"/>
      <c r="D8132"/>
      <c r="E8132"/>
      <c r="F8132"/>
      <c r="G8132"/>
      <c r="H8132"/>
      <c r="R8132"/>
      <c r="S8132"/>
      <c r="T8132"/>
      <c r="U8132"/>
      <c r="V8132"/>
      <c r="W8132"/>
      <c r="X8132"/>
      <c r="Y8132"/>
    </row>
    <row r="8133" spans="2:25">
      <c r="B8133"/>
      <c r="C8133"/>
      <c r="D8133"/>
      <c r="E8133"/>
      <c r="F8133"/>
      <c r="G8133"/>
      <c r="H8133"/>
      <c r="R8133"/>
      <c r="S8133"/>
      <c r="T8133"/>
      <c r="U8133"/>
      <c r="V8133"/>
      <c r="W8133"/>
      <c r="X8133"/>
      <c r="Y8133"/>
    </row>
    <row r="8134" spans="2:25">
      <c r="B8134"/>
      <c r="C8134"/>
      <c r="D8134"/>
      <c r="E8134"/>
      <c r="F8134"/>
      <c r="G8134"/>
      <c r="H8134"/>
      <c r="R8134"/>
      <c r="S8134"/>
      <c r="T8134"/>
      <c r="U8134"/>
      <c r="V8134"/>
      <c r="W8134"/>
      <c r="X8134"/>
      <c r="Y8134"/>
    </row>
    <row r="8135" spans="2:25">
      <c r="B8135"/>
      <c r="C8135"/>
      <c r="D8135"/>
      <c r="E8135"/>
      <c r="F8135"/>
      <c r="G8135"/>
      <c r="H8135"/>
      <c r="R8135"/>
      <c r="S8135"/>
      <c r="T8135"/>
      <c r="U8135"/>
      <c r="V8135"/>
      <c r="W8135"/>
      <c r="X8135"/>
      <c r="Y8135"/>
    </row>
    <row r="8136" spans="2:25">
      <c r="B8136"/>
      <c r="C8136"/>
      <c r="D8136"/>
      <c r="E8136"/>
      <c r="F8136"/>
      <c r="G8136"/>
      <c r="H8136"/>
      <c r="R8136"/>
      <c r="S8136"/>
      <c r="T8136"/>
      <c r="U8136"/>
      <c r="V8136"/>
      <c r="W8136"/>
      <c r="X8136"/>
      <c r="Y8136"/>
    </row>
    <row r="8137" spans="2:25">
      <c r="B8137"/>
      <c r="C8137"/>
      <c r="D8137"/>
      <c r="E8137"/>
      <c r="F8137"/>
      <c r="G8137"/>
      <c r="H8137"/>
      <c r="R8137"/>
      <c r="S8137"/>
      <c r="T8137"/>
      <c r="U8137"/>
      <c r="V8137"/>
      <c r="W8137"/>
      <c r="X8137"/>
      <c r="Y8137"/>
    </row>
    <row r="8138" spans="2:25">
      <c r="B8138"/>
      <c r="C8138"/>
      <c r="D8138"/>
      <c r="E8138"/>
      <c r="F8138"/>
      <c r="G8138"/>
      <c r="H8138"/>
      <c r="R8138"/>
      <c r="S8138"/>
      <c r="T8138"/>
      <c r="U8138"/>
      <c r="V8138"/>
      <c r="W8138"/>
      <c r="X8138"/>
      <c r="Y8138"/>
    </row>
    <row r="8139" spans="2:25">
      <c r="B8139"/>
      <c r="C8139"/>
      <c r="D8139"/>
      <c r="E8139"/>
      <c r="F8139"/>
      <c r="G8139"/>
      <c r="H8139"/>
      <c r="R8139"/>
      <c r="S8139"/>
      <c r="T8139"/>
      <c r="U8139"/>
      <c r="V8139"/>
      <c r="W8139"/>
      <c r="X8139"/>
      <c r="Y8139"/>
    </row>
    <row r="8140" spans="2:25">
      <c r="B8140"/>
      <c r="C8140"/>
      <c r="D8140"/>
      <c r="E8140"/>
      <c r="F8140"/>
      <c r="G8140"/>
      <c r="H8140"/>
      <c r="R8140"/>
      <c r="S8140"/>
      <c r="T8140"/>
      <c r="U8140"/>
      <c r="V8140"/>
      <c r="W8140"/>
      <c r="X8140"/>
      <c r="Y8140"/>
    </row>
    <row r="8141" spans="2:25">
      <c r="B8141"/>
      <c r="C8141"/>
      <c r="D8141"/>
      <c r="E8141"/>
      <c r="F8141"/>
      <c r="G8141"/>
      <c r="H8141"/>
      <c r="R8141"/>
      <c r="S8141"/>
      <c r="T8141"/>
      <c r="U8141"/>
      <c r="V8141"/>
      <c r="W8141"/>
      <c r="X8141"/>
      <c r="Y8141"/>
    </row>
    <row r="8142" spans="2:25">
      <c r="B8142"/>
      <c r="C8142"/>
      <c r="D8142"/>
      <c r="E8142"/>
      <c r="F8142"/>
      <c r="G8142"/>
      <c r="H8142"/>
      <c r="R8142"/>
      <c r="S8142"/>
      <c r="T8142"/>
      <c r="U8142"/>
      <c r="V8142"/>
      <c r="W8142"/>
      <c r="X8142"/>
      <c r="Y8142"/>
    </row>
    <row r="8143" spans="2:25">
      <c r="B8143"/>
      <c r="C8143"/>
      <c r="D8143"/>
      <c r="E8143"/>
      <c r="F8143"/>
      <c r="G8143"/>
      <c r="H8143"/>
      <c r="R8143"/>
      <c r="S8143"/>
      <c r="T8143"/>
      <c r="U8143"/>
      <c r="V8143"/>
      <c r="W8143"/>
      <c r="X8143"/>
      <c r="Y8143"/>
    </row>
    <row r="8144" spans="2:25">
      <c r="B8144"/>
      <c r="C8144"/>
      <c r="D8144"/>
      <c r="E8144"/>
      <c r="F8144"/>
      <c r="G8144"/>
      <c r="H8144"/>
      <c r="R8144"/>
      <c r="S8144"/>
      <c r="T8144"/>
      <c r="U8144"/>
      <c r="V8144"/>
      <c r="W8144"/>
      <c r="X8144"/>
      <c r="Y8144"/>
    </row>
    <row r="8145" spans="2:25">
      <c r="B8145"/>
      <c r="C8145"/>
      <c r="D8145"/>
      <c r="E8145"/>
      <c r="F8145"/>
      <c r="G8145"/>
      <c r="H8145"/>
      <c r="R8145"/>
      <c r="S8145"/>
      <c r="T8145"/>
      <c r="U8145"/>
      <c r="V8145"/>
      <c r="W8145"/>
      <c r="X8145"/>
      <c r="Y8145"/>
    </row>
    <row r="8146" spans="2:25">
      <c r="B8146"/>
      <c r="C8146"/>
      <c r="D8146"/>
      <c r="E8146"/>
      <c r="F8146"/>
      <c r="G8146"/>
      <c r="H8146"/>
      <c r="R8146"/>
      <c r="S8146"/>
      <c r="T8146"/>
      <c r="U8146"/>
      <c r="V8146"/>
      <c r="W8146"/>
      <c r="X8146"/>
      <c r="Y8146"/>
    </row>
    <row r="8147" spans="2:25">
      <c r="B8147"/>
      <c r="C8147"/>
      <c r="D8147"/>
      <c r="E8147"/>
      <c r="F8147"/>
      <c r="G8147"/>
      <c r="H8147"/>
      <c r="R8147"/>
      <c r="S8147"/>
      <c r="T8147"/>
      <c r="U8147"/>
      <c r="V8147"/>
      <c r="W8147"/>
      <c r="X8147"/>
      <c r="Y8147"/>
    </row>
    <row r="8148" spans="2:25">
      <c r="B8148"/>
      <c r="C8148"/>
      <c r="D8148"/>
      <c r="E8148"/>
      <c r="F8148"/>
      <c r="G8148"/>
      <c r="H8148"/>
      <c r="R8148"/>
      <c r="S8148"/>
      <c r="T8148"/>
      <c r="U8148"/>
      <c r="V8148"/>
      <c r="W8148"/>
      <c r="X8148"/>
      <c r="Y8148"/>
    </row>
    <row r="8149" spans="2:25">
      <c r="B8149"/>
      <c r="C8149"/>
      <c r="D8149"/>
      <c r="E8149"/>
      <c r="F8149"/>
      <c r="G8149"/>
      <c r="H8149"/>
      <c r="R8149"/>
      <c r="S8149"/>
      <c r="T8149"/>
      <c r="U8149"/>
      <c r="V8149"/>
      <c r="W8149"/>
      <c r="X8149"/>
      <c r="Y8149"/>
    </row>
    <row r="8150" spans="2:25">
      <c r="B8150"/>
      <c r="C8150"/>
      <c r="D8150"/>
      <c r="E8150"/>
      <c r="F8150"/>
      <c r="G8150"/>
      <c r="H8150"/>
      <c r="R8150"/>
      <c r="S8150"/>
      <c r="T8150"/>
      <c r="U8150"/>
      <c r="V8150"/>
      <c r="W8150"/>
      <c r="X8150"/>
      <c r="Y8150"/>
    </row>
    <row r="8151" spans="2:25">
      <c r="B8151"/>
      <c r="C8151"/>
      <c r="D8151"/>
      <c r="E8151"/>
      <c r="F8151"/>
      <c r="G8151"/>
      <c r="H8151"/>
      <c r="R8151"/>
      <c r="S8151"/>
      <c r="T8151"/>
      <c r="U8151"/>
      <c r="V8151"/>
      <c r="W8151"/>
      <c r="X8151"/>
      <c r="Y8151"/>
    </row>
    <row r="8152" spans="2:25">
      <c r="B8152"/>
      <c r="C8152"/>
      <c r="D8152"/>
      <c r="E8152"/>
      <c r="F8152"/>
      <c r="G8152"/>
      <c r="H8152"/>
      <c r="R8152"/>
      <c r="S8152"/>
      <c r="T8152"/>
      <c r="U8152"/>
      <c r="V8152"/>
      <c r="W8152"/>
      <c r="X8152"/>
      <c r="Y8152"/>
    </row>
    <row r="8153" spans="2:25">
      <c r="B8153"/>
      <c r="C8153"/>
      <c r="D8153"/>
      <c r="E8153"/>
      <c r="F8153"/>
      <c r="G8153"/>
      <c r="H8153"/>
      <c r="R8153"/>
      <c r="S8153"/>
      <c r="T8153"/>
      <c r="U8153"/>
      <c r="V8153"/>
      <c r="W8153"/>
      <c r="X8153"/>
      <c r="Y8153"/>
    </row>
    <row r="8154" spans="2:25">
      <c r="B8154"/>
      <c r="C8154"/>
      <c r="D8154"/>
      <c r="E8154"/>
      <c r="F8154"/>
      <c r="G8154"/>
      <c r="H8154"/>
      <c r="R8154"/>
      <c r="S8154"/>
      <c r="T8154"/>
      <c r="U8154"/>
      <c r="V8154"/>
      <c r="W8154"/>
      <c r="X8154"/>
      <c r="Y8154"/>
    </row>
    <row r="8155" spans="2:25">
      <c r="B8155"/>
      <c r="C8155"/>
      <c r="D8155"/>
      <c r="E8155"/>
      <c r="F8155"/>
      <c r="G8155"/>
      <c r="H8155"/>
      <c r="R8155"/>
      <c r="S8155"/>
      <c r="T8155"/>
      <c r="U8155"/>
      <c r="V8155"/>
      <c r="W8155"/>
      <c r="X8155"/>
      <c r="Y8155"/>
    </row>
    <row r="8156" spans="2:25">
      <c r="B8156"/>
      <c r="C8156"/>
      <c r="D8156"/>
      <c r="E8156"/>
      <c r="F8156"/>
      <c r="G8156"/>
      <c r="H8156"/>
      <c r="R8156"/>
      <c r="S8156"/>
      <c r="T8156"/>
      <c r="U8156"/>
      <c r="V8156"/>
      <c r="W8156"/>
      <c r="X8156"/>
      <c r="Y8156"/>
    </row>
    <row r="8157" spans="2:25">
      <c r="B8157"/>
      <c r="C8157"/>
      <c r="D8157"/>
      <c r="E8157"/>
      <c r="F8157"/>
      <c r="G8157"/>
      <c r="H8157"/>
      <c r="R8157"/>
      <c r="S8157"/>
      <c r="T8157"/>
      <c r="U8157"/>
      <c r="V8157"/>
      <c r="W8157"/>
      <c r="X8157"/>
      <c r="Y8157"/>
    </row>
    <row r="8158" spans="2:25">
      <c r="B8158"/>
      <c r="C8158"/>
      <c r="D8158"/>
      <c r="E8158"/>
      <c r="F8158"/>
      <c r="G8158"/>
      <c r="H8158"/>
      <c r="R8158"/>
      <c r="S8158"/>
      <c r="T8158"/>
      <c r="U8158"/>
      <c r="V8158"/>
      <c r="W8158"/>
      <c r="X8158"/>
      <c r="Y8158"/>
    </row>
    <row r="8159" spans="2:25">
      <c r="B8159"/>
      <c r="C8159"/>
      <c r="D8159"/>
      <c r="E8159"/>
      <c r="F8159"/>
      <c r="G8159"/>
      <c r="H8159"/>
      <c r="R8159"/>
      <c r="S8159"/>
      <c r="T8159"/>
      <c r="U8159"/>
      <c r="V8159"/>
      <c r="W8159"/>
      <c r="X8159"/>
      <c r="Y8159"/>
    </row>
    <row r="8160" spans="2:25">
      <c r="B8160"/>
      <c r="C8160"/>
      <c r="D8160"/>
      <c r="E8160"/>
      <c r="F8160"/>
      <c r="G8160"/>
      <c r="H8160"/>
      <c r="R8160"/>
      <c r="S8160"/>
      <c r="T8160"/>
      <c r="U8160"/>
      <c r="V8160"/>
      <c r="W8160"/>
      <c r="X8160"/>
      <c r="Y8160"/>
    </row>
    <row r="8161" spans="2:25">
      <c r="B8161"/>
      <c r="C8161"/>
      <c r="D8161"/>
      <c r="E8161"/>
      <c r="F8161"/>
      <c r="G8161"/>
      <c r="H8161"/>
      <c r="R8161"/>
      <c r="S8161"/>
      <c r="T8161"/>
      <c r="U8161"/>
      <c r="V8161"/>
      <c r="W8161"/>
      <c r="X8161"/>
      <c r="Y8161"/>
    </row>
    <row r="8162" spans="2:25">
      <c r="B8162"/>
      <c r="C8162"/>
      <c r="D8162"/>
      <c r="E8162"/>
      <c r="F8162"/>
      <c r="G8162"/>
      <c r="H8162"/>
      <c r="R8162"/>
      <c r="S8162"/>
      <c r="T8162"/>
      <c r="U8162"/>
      <c r="V8162"/>
      <c r="W8162"/>
      <c r="X8162"/>
      <c r="Y8162"/>
    </row>
    <row r="8163" spans="2:25">
      <c r="B8163"/>
      <c r="C8163"/>
      <c r="D8163"/>
      <c r="E8163"/>
      <c r="F8163"/>
      <c r="G8163"/>
      <c r="H8163"/>
      <c r="R8163"/>
      <c r="S8163"/>
      <c r="T8163"/>
      <c r="U8163"/>
      <c r="V8163"/>
      <c r="W8163"/>
      <c r="X8163"/>
      <c r="Y8163"/>
    </row>
    <row r="8164" spans="2:25">
      <c r="B8164"/>
      <c r="C8164"/>
      <c r="D8164"/>
      <c r="E8164"/>
      <c r="F8164"/>
      <c r="G8164"/>
      <c r="H8164"/>
      <c r="R8164"/>
      <c r="S8164"/>
      <c r="T8164"/>
      <c r="U8164"/>
      <c r="V8164"/>
      <c r="W8164"/>
      <c r="X8164"/>
      <c r="Y8164"/>
    </row>
    <row r="8165" spans="2:25">
      <c r="B8165"/>
      <c r="C8165"/>
      <c r="D8165"/>
      <c r="E8165"/>
      <c r="F8165"/>
      <c r="G8165"/>
      <c r="H8165"/>
      <c r="R8165"/>
      <c r="S8165"/>
      <c r="T8165"/>
      <c r="U8165"/>
      <c r="V8165"/>
      <c r="W8165"/>
      <c r="X8165"/>
      <c r="Y8165"/>
    </row>
    <row r="8166" spans="2:25">
      <c r="B8166"/>
      <c r="C8166"/>
      <c r="D8166"/>
      <c r="E8166"/>
      <c r="F8166"/>
      <c r="G8166"/>
      <c r="H8166"/>
      <c r="R8166"/>
      <c r="S8166"/>
      <c r="T8166"/>
      <c r="U8166"/>
      <c r="V8166"/>
      <c r="W8166"/>
      <c r="X8166"/>
      <c r="Y8166"/>
    </row>
    <row r="8167" spans="2:25">
      <c r="B8167"/>
      <c r="C8167"/>
      <c r="D8167"/>
      <c r="E8167"/>
      <c r="F8167"/>
      <c r="G8167"/>
      <c r="H8167"/>
      <c r="R8167"/>
      <c r="S8167"/>
      <c r="T8167"/>
      <c r="U8167"/>
      <c r="V8167"/>
      <c r="W8167"/>
      <c r="X8167"/>
      <c r="Y8167"/>
    </row>
    <row r="8168" spans="2:25">
      <c r="B8168"/>
      <c r="C8168"/>
      <c r="D8168"/>
      <c r="E8168"/>
      <c r="F8168"/>
      <c r="G8168"/>
      <c r="H8168"/>
      <c r="R8168"/>
      <c r="S8168"/>
      <c r="T8168"/>
      <c r="U8168"/>
      <c r="V8168"/>
      <c r="W8168"/>
      <c r="X8168"/>
      <c r="Y8168"/>
    </row>
    <row r="8169" spans="2:25">
      <c r="B8169"/>
      <c r="C8169"/>
      <c r="D8169"/>
      <c r="E8169"/>
      <c r="F8169"/>
      <c r="G8169"/>
      <c r="H8169"/>
      <c r="R8169"/>
      <c r="S8169"/>
      <c r="T8169"/>
      <c r="U8169"/>
      <c r="V8169"/>
      <c r="W8169"/>
      <c r="X8169"/>
      <c r="Y8169"/>
    </row>
    <row r="8170" spans="2:25">
      <c r="B8170"/>
      <c r="C8170"/>
      <c r="D8170"/>
      <c r="E8170"/>
      <c r="F8170"/>
      <c r="G8170"/>
      <c r="H8170"/>
      <c r="R8170"/>
      <c r="S8170"/>
      <c r="T8170"/>
      <c r="U8170"/>
      <c r="V8170"/>
      <c r="W8170"/>
      <c r="X8170"/>
      <c r="Y8170"/>
    </row>
    <row r="8171" spans="2:25">
      <c r="B8171"/>
      <c r="C8171"/>
      <c r="D8171"/>
      <c r="E8171"/>
      <c r="F8171"/>
      <c r="G8171"/>
      <c r="H8171"/>
      <c r="R8171"/>
      <c r="S8171"/>
      <c r="T8171"/>
      <c r="U8171"/>
      <c r="V8171"/>
      <c r="W8171"/>
      <c r="X8171"/>
      <c r="Y8171"/>
    </row>
    <row r="8172" spans="2:25">
      <c r="B8172"/>
      <c r="C8172"/>
      <c r="D8172"/>
      <c r="E8172"/>
      <c r="F8172"/>
      <c r="G8172"/>
      <c r="H8172"/>
      <c r="R8172"/>
      <c r="S8172"/>
      <c r="T8172"/>
      <c r="U8172"/>
      <c r="V8172"/>
      <c r="W8172"/>
      <c r="X8172"/>
      <c r="Y8172"/>
    </row>
    <row r="8173" spans="2:25">
      <c r="B8173"/>
      <c r="C8173"/>
      <c r="D8173"/>
      <c r="E8173"/>
      <c r="F8173"/>
      <c r="G8173"/>
      <c r="H8173"/>
      <c r="R8173"/>
      <c r="S8173"/>
      <c r="T8173"/>
      <c r="U8173"/>
      <c r="V8173"/>
      <c r="W8173"/>
      <c r="X8173"/>
      <c r="Y8173"/>
    </row>
    <row r="8174" spans="2:25">
      <c r="B8174"/>
      <c r="C8174"/>
      <c r="D8174"/>
      <c r="E8174"/>
      <c r="F8174"/>
      <c r="G8174"/>
      <c r="H8174"/>
      <c r="R8174"/>
      <c r="S8174"/>
      <c r="T8174"/>
      <c r="U8174"/>
      <c r="V8174"/>
      <c r="W8174"/>
      <c r="X8174"/>
      <c r="Y8174"/>
    </row>
    <row r="8175" spans="2:25">
      <c r="B8175"/>
      <c r="C8175"/>
      <c r="D8175"/>
      <c r="E8175"/>
      <c r="F8175"/>
      <c r="G8175"/>
      <c r="H8175"/>
      <c r="R8175"/>
      <c r="S8175"/>
      <c r="T8175"/>
      <c r="U8175"/>
      <c r="V8175"/>
      <c r="W8175"/>
      <c r="X8175"/>
      <c r="Y8175"/>
    </row>
    <row r="8176" spans="2:25">
      <c r="B8176"/>
      <c r="C8176"/>
      <c r="D8176"/>
      <c r="E8176"/>
      <c r="F8176"/>
      <c r="G8176"/>
      <c r="H8176"/>
      <c r="R8176"/>
      <c r="S8176"/>
      <c r="T8176"/>
      <c r="U8176"/>
      <c r="V8176"/>
      <c r="W8176"/>
      <c r="X8176"/>
      <c r="Y8176"/>
    </row>
    <row r="8177" spans="2:25">
      <c r="B8177"/>
      <c r="C8177"/>
      <c r="D8177"/>
      <c r="E8177"/>
      <c r="F8177"/>
      <c r="G8177"/>
      <c r="H8177"/>
      <c r="R8177"/>
      <c r="S8177"/>
      <c r="T8177"/>
      <c r="U8177"/>
      <c r="V8177"/>
      <c r="W8177"/>
      <c r="X8177"/>
      <c r="Y8177"/>
    </row>
    <row r="8178" spans="2:25">
      <c r="B8178"/>
      <c r="C8178"/>
      <c r="D8178"/>
      <c r="E8178"/>
      <c r="F8178"/>
      <c r="G8178"/>
      <c r="H8178"/>
      <c r="R8178"/>
      <c r="S8178"/>
      <c r="T8178"/>
      <c r="U8178"/>
      <c r="V8178"/>
      <c r="W8178"/>
      <c r="X8178"/>
      <c r="Y8178"/>
    </row>
    <row r="8179" spans="2:25">
      <c r="B8179"/>
      <c r="C8179"/>
      <c r="D8179"/>
      <c r="E8179"/>
      <c r="F8179"/>
      <c r="G8179"/>
      <c r="H8179"/>
      <c r="R8179"/>
      <c r="S8179"/>
      <c r="T8179"/>
      <c r="U8179"/>
      <c r="V8179"/>
      <c r="W8179"/>
      <c r="X8179"/>
      <c r="Y8179"/>
    </row>
    <row r="8180" spans="2:25">
      <c r="B8180"/>
      <c r="C8180"/>
      <c r="D8180"/>
      <c r="E8180"/>
      <c r="F8180"/>
      <c r="G8180"/>
      <c r="H8180"/>
      <c r="R8180"/>
      <c r="S8180"/>
      <c r="T8180"/>
      <c r="U8180"/>
      <c r="V8180"/>
      <c r="W8180"/>
      <c r="X8180"/>
      <c r="Y8180"/>
    </row>
    <row r="8181" spans="2:25">
      <c r="B8181"/>
      <c r="C8181"/>
      <c r="D8181"/>
      <c r="E8181"/>
      <c r="F8181"/>
      <c r="G8181"/>
      <c r="H8181"/>
      <c r="R8181"/>
      <c r="S8181"/>
      <c r="T8181"/>
      <c r="U8181"/>
      <c r="V8181"/>
      <c r="W8181"/>
      <c r="X8181"/>
      <c r="Y8181"/>
    </row>
    <row r="8182" spans="2:25">
      <c r="B8182"/>
      <c r="C8182"/>
      <c r="D8182"/>
      <c r="E8182"/>
      <c r="F8182"/>
      <c r="G8182"/>
      <c r="H8182"/>
      <c r="R8182"/>
      <c r="S8182"/>
      <c r="T8182"/>
      <c r="U8182"/>
      <c r="V8182"/>
      <c r="W8182"/>
      <c r="X8182"/>
      <c r="Y8182"/>
    </row>
    <row r="8183" spans="2:25">
      <c r="B8183"/>
      <c r="C8183"/>
      <c r="D8183"/>
      <c r="E8183"/>
      <c r="F8183"/>
      <c r="G8183"/>
      <c r="H8183"/>
      <c r="R8183"/>
      <c r="S8183"/>
      <c r="T8183"/>
      <c r="U8183"/>
      <c r="V8183"/>
      <c r="W8183"/>
      <c r="X8183"/>
      <c r="Y8183"/>
    </row>
    <row r="8184" spans="2:25">
      <c r="B8184"/>
      <c r="C8184"/>
      <c r="D8184"/>
      <c r="E8184"/>
      <c r="F8184"/>
      <c r="G8184"/>
      <c r="H8184"/>
      <c r="R8184"/>
      <c r="S8184"/>
      <c r="T8184"/>
      <c r="U8184"/>
      <c r="V8184"/>
      <c r="W8184"/>
      <c r="X8184"/>
      <c r="Y8184"/>
    </row>
    <row r="8185" spans="2:25">
      <c r="B8185"/>
      <c r="C8185"/>
      <c r="D8185"/>
      <c r="E8185"/>
      <c r="F8185"/>
      <c r="G8185"/>
      <c r="H8185"/>
      <c r="R8185"/>
      <c r="S8185"/>
      <c r="T8185"/>
      <c r="U8185"/>
      <c r="V8185"/>
      <c r="W8185"/>
      <c r="X8185"/>
      <c r="Y8185"/>
    </row>
    <row r="8186" spans="2:25">
      <c r="B8186"/>
      <c r="C8186"/>
      <c r="D8186"/>
      <c r="E8186"/>
      <c r="F8186"/>
      <c r="G8186"/>
      <c r="H8186"/>
      <c r="R8186"/>
      <c r="S8186"/>
      <c r="T8186"/>
      <c r="U8186"/>
      <c r="V8186"/>
      <c r="W8186"/>
      <c r="X8186"/>
      <c r="Y8186"/>
    </row>
    <row r="8187" spans="2:25">
      <c r="B8187"/>
      <c r="C8187"/>
      <c r="D8187"/>
      <c r="E8187"/>
      <c r="F8187"/>
      <c r="G8187"/>
      <c r="H8187"/>
      <c r="R8187"/>
      <c r="S8187"/>
      <c r="T8187"/>
      <c r="U8187"/>
      <c r="V8187"/>
      <c r="W8187"/>
      <c r="X8187"/>
      <c r="Y8187"/>
    </row>
    <row r="8188" spans="2:25">
      <c r="B8188"/>
      <c r="C8188"/>
      <c r="D8188"/>
      <c r="E8188"/>
      <c r="F8188"/>
      <c r="G8188"/>
      <c r="H8188"/>
      <c r="R8188"/>
      <c r="S8188"/>
      <c r="T8188"/>
      <c r="U8188"/>
      <c r="V8188"/>
      <c r="W8188"/>
      <c r="X8188"/>
      <c r="Y8188"/>
    </row>
    <row r="8189" spans="2:25">
      <c r="B8189"/>
      <c r="C8189"/>
      <c r="D8189"/>
      <c r="E8189"/>
      <c r="F8189"/>
      <c r="G8189"/>
      <c r="H8189"/>
      <c r="R8189"/>
      <c r="S8189"/>
      <c r="T8189"/>
      <c r="U8189"/>
      <c r="V8189"/>
      <c r="W8189"/>
      <c r="X8189"/>
      <c r="Y8189"/>
    </row>
    <row r="8190" spans="2:25">
      <c r="B8190"/>
      <c r="C8190"/>
      <c r="D8190"/>
      <c r="E8190"/>
      <c r="F8190"/>
      <c r="G8190"/>
      <c r="H8190"/>
      <c r="R8190"/>
      <c r="S8190"/>
      <c r="T8190"/>
      <c r="U8190"/>
      <c r="V8190"/>
      <c r="W8190"/>
      <c r="X8190"/>
      <c r="Y8190"/>
    </row>
    <row r="8191" spans="2:25">
      <c r="B8191"/>
      <c r="C8191"/>
      <c r="D8191"/>
      <c r="E8191"/>
      <c r="F8191"/>
      <c r="G8191"/>
      <c r="H8191"/>
      <c r="R8191"/>
      <c r="S8191"/>
      <c r="T8191"/>
      <c r="U8191"/>
      <c r="V8191"/>
      <c r="W8191"/>
      <c r="X8191"/>
      <c r="Y8191"/>
    </row>
    <row r="8192" spans="2:25">
      <c r="B8192"/>
      <c r="C8192"/>
      <c r="D8192"/>
      <c r="E8192"/>
      <c r="F8192"/>
      <c r="G8192"/>
      <c r="H8192"/>
      <c r="R8192"/>
      <c r="S8192"/>
      <c r="T8192"/>
      <c r="U8192"/>
      <c r="V8192"/>
      <c r="W8192"/>
      <c r="X8192"/>
      <c r="Y8192"/>
    </row>
    <row r="8193" spans="2:25">
      <c r="B8193"/>
      <c r="C8193"/>
      <c r="D8193"/>
      <c r="E8193"/>
      <c r="F8193"/>
      <c r="G8193"/>
      <c r="H8193"/>
      <c r="R8193"/>
      <c r="S8193"/>
      <c r="T8193"/>
      <c r="U8193"/>
      <c r="V8193"/>
      <c r="W8193"/>
      <c r="X8193"/>
      <c r="Y8193"/>
    </row>
    <row r="8194" spans="2:25">
      <c r="B8194"/>
      <c r="C8194"/>
      <c r="D8194"/>
      <c r="E8194"/>
      <c r="F8194"/>
      <c r="G8194"/>
      <c r="H8194"/>
      <c r="R8194"/>
      <c r="S8194"/>
      <c r="T8194"/>
      <c r="U8194"/>
      <c r="V8194"/>
      <c r="W8194"/>
      <c r="X8194"/>
      <c r="Y8194"/>
    </row>
    <row r="8195" spans="2:25">
      <c r="B8195"/>
      <c r="C8195"/>
      <c r="D8195"/>
      <c r="E8195"/>
      <c r="F8195"/>
      <c r="G8195"/>
      <c r="H8195"/>
      <c r="R8195"/>
      <c r="S8195"/>
      <c r="T8195"/>
      <c r="U8195"/>
      <c r="V8195"/>
      <c r="W8195"/>
      <c r="X8195"/>
      <c r="Y8195"/>
    </row>
    <row r="8196" spans="2:25">
      <c r="B8196"/>
      <c r="C8196"/>
      <c r="D8196"/>
      <c r="E8196"/>
      <c r="F8196"/>
      <c r="G8196"/>
      <c r="H8196"/>
      <c r="R8196"/>
      <c r="S8196"/>
      <c r="T8196"/>
      <c r="U8196"/>
      <c r="V8196"/>
      <c r="W8196"/>
      <c r="X8196"/>
      <c r="Y8196"/>
    </row>
    <row r="8197" spans="2:25">
      <c r="B8197"/>
      <c r="C8197"/>
      <c r="D8197"/>
      <c r="E8197"/>
      <c r="F8197"/>
      <c r="G8197"/>
      <c r="H8197"/>
      <c r="R8197"/>
      <c r="S8197"/>
      <c r="T8197"/>
      <c r="U8197"/>
      <c r="V8197"/>
      <c r="W8197"/>
      <c r="X8197"/>
      <c r="Y8197"/>
    </row>
    <row r="8198" spans="2:25">
      <c r="B8198"/>
      <c r="C8198"/>
      <c r="D8198"/>
      <c r="E8198"/>
      <c r="F8198"/>
      <c r="G8198"/>
      <c r="H8198"/>
      <c r="R8198"/>
      <c r="S8198"/>
      <c r="T8198"/>
      <c r="U8198"/>
      <c r="V8198"/>
      <c r="W8198"/>
      <c r="X8198"/>
      <c r="Y8198"/>
    </row>
    <row r="8199" spans="2:25">
      <c r="B8199"/>
      <c r="C8199"/>
      <c r="D8199"/>
      <c r="E8199"/>
      <c r="F8199"/>
      <c r="G8199"/>
      <c r="H8199"/>
      <c r="R8199"/>
      <c r="S8199"/>
      <c r="T8199"/>
      <c r="U8199"/>
      <c r="V8199"/>
      <c r="W8199"/>
      <c r="X8199"/>
      <c r="Y8199"/>
    </row>
    <row r="8200" spans="2:25">
      <c r="B8200"/>
      <c r="C8200"/>
      <c r="D8200"/>
      <c r="E8200"/>
      <c r="F8200"/>
      <c r="G8200"/>
      <c r="H8200"/>
      <c r="R8200"/>
      <c r="S8200"/>
      <c r="T8200"/>
      <c r="U8200"/>
      <c r="V8200"/>
      <c r="W8200"/>
      <c r="X8200"/>
      <c r="Y8200"/>
    </row>
    <row r="8201" spans="2:25">
      <c r="B8201"/>
      <c r="C8201"/>
      <c r="D8201"/>
      <c r="E8201"/>
      <c r="F8201"/>
      <c r="G8201"/>
      <c r="H8201"/>
      <c r="R8201"/>
      <c r="S8201"/>
      <c r="T8201"/>
      <c r="U8201"/>
      <c r="V8201"/>
      <c r="W8201"/>
      <c r="X8201"/>
      <c r="Y8201"/>
    </row>
    <row r="8202" spans="2:25">
      <c r="B8202"/>
      <c r="C8202"/>
      <c r="D8202"/>
      <c r="E8202"/>
      <c r="F8202"/>
      <c r="G8202"/>
      <c r="H8202"/>
      <c r="R8202"/>
      <c r="S8202"/>
      <c r="T8202"/>
      <c r="U8202"/>
      <c r="V8202"/>
      <c r="W8202"/>
      <c r="X8202"/>
      <c r="Y8202"/>
    </row>
    <row r="8203" spans="2:25">
      <c r="B8203"/>
      <c r="C8203"/>
      <c r="D8203"/>
      <c r="E8203"/>
      <c r="F8203"/>
      <c r="G8203"/>
      <c r="H8203"/>
      <c r="R8203"/>
      <c r="S8203"/>
      <c r="T8203"/>
      <c r="U8203"/>
      <c r="V8203"/>
      <c r="W8203"/>
      <c r="X8203"/>
      <c r="Y8203"/>
    </row>
    <row r="8204" spans="2:25">
      <c r="B8204"/>
      <c r="C8204"/>
      <c r="D8204"/>
      <c r="E8204"/>
      <c r="F8204"/>
      <c r="G8204"/>
      <c r="H8204"/>
      <c r="R8204"/>
      <c r="S8204"/>
      <c r="T8204"/>
      <c r="U8204"/>
      <c r="V8204"/>
      <c r="W8204"/>
      <c r="X8204"/>
      <c r="Y8204"/>
    </row>
    <row r="8205" spans="2:25">
      <c r="B8205"/>
      <c r="C8205"/>
      <c r="D8205"/>
      <c r="E8205"/>
      <c r="F8205"/>
      <c r="G8205"/>
      <c r="H8205"/>
      <c r="R8205"/>
      <c r="S8205"/>
      <c r="T8205"/>
      <c r="U8205"/>
      <c r="V8205"/>
      <c r="W8205"/>
      <c r="X8205"/>
      <c r="Y8205"/>
    </row>
    <row r="8206" spans="2:25">
      <c r="B8206"/>
      <c r="C8206"/>
      <c r="D8206"/>
      <c r="E8206"/>
      <c r="F8206"/>
      <c r="G8206"/>
      <c r="H8206"/>
      <c r="R8206"/>
      <c r="S8206"/>
      <c r="T8206"/>
      <c r="U8206"/>
      <c r="V8206"/>
      <c r="W8206"/>
      <c r="X8206"/>
      <c r="Y8206"/>
    </row>
    <row r="8207" spans="2:25">
      <c r="B8207"/>
      <c r="C8207"/>
      <c r="D8207"/>
      <c r="E8207"/>
      <c r="F8207"/>
      <c r="G8207"/>
      <c r="H8207"/>
      <c r="R8207"/>
      <c r="S8207"/>
      <c r="T8207"/>
      <c r="U8207"/>
      <c r="V8207"/>
      <c r="W8207"/>
      <c r="X8207"/>
      <c r="Y8207"/>
    </row>
    <row r="8208" spans="2:25">
      <c r="B8208"/>
      <c r="C8208"/>
      <c r="D8208"/>
      <c r="E8208"/>
      <c r="F8208"/>
      <c r="G8208"/>
      <c r="H8208"/>
      <c r="R8208"/>
      <c r="S8208"/>
      <c r="T8208"/>
      <c r="U8208"/>
      <c r="V8208"/>
      <c r="W8208"/>
      <c r="X8208"/>
      <c r="Y8208"/>
    </row>
    <row r="8209" spans="2:25">
      <c r="B8209"/>
      <c r="C8209"/>
      <c r="D8209"/>
      <c r="E8209"/>
      <c r="F8209"/>
      <c r="G8209"/>
      <c r="H8209"/>
      <c r="R8209"/>
      <c r="S8209"/>
      <c r="T8209"/>
      <c r="U8209"/>
      <c r="V8209"/>
      <c r="W8209"/>
      <c r="X8209"/>
      <c r="Y8209"/>
    </row>
    <row r="8210" spans="2:25">
      <c r="B8210"/>
      <c r="C8210"/>
      <c r="D8210"/>
      <c r="E8210"/>
      <c r="F8210"/>
      <c r="G8210"/>
      <c r="H8210"/>
      <c r="R8210"/>
      <c r="S8210"/>
      <c r="T8210"/>
      <c r="U8210"/>
      <c r="V8210"/>
      <c r="W8210"/>
      <c r="X8210"/>
      <c r="Y8210"/>
    </row>
    <row r="8211" spans="2:25">
      <c r="B8211"/>
      <c r="C8211"/>
      <c r="D8211"/>
      <c r="E8211"/>
      <c r="F8211"/>
      <c r="G8211"/>
      <c r="H8211"/>
      <c r="R8211"/>
      <c r="S8211"/>
      <c r="T8211"/>
      <c r="U8211"/>
      <c r="V8211"/>
      <c r="W8211"/>
      <c r="X8211"/>
      <c r="Y8211"/>
    </row>
    <row r="8212" spans="2:25">
      <c r="B8212"/>
      <c r="C8212"/>
      <c r="D8212"/>
      <c r="E8212"/>
      <c r="F8212"/>
      <c r="G8212"/>
      <c r="H8212"/>
      <c r="R8212"/>
      <c r="S8212"/>
      <c r="T8212"/>
      <c r="U8212"/>
      <c r="V8212"/>
      <c r="W8212"/>
      <c r="X8212"/>
      <c r="Y8212"/>
    </row>
    <row r="8213" spans="2:25">
      <c r="B8213"/>
      <c r="C8213"/>
      <c r="D8213"/>
      <c r="E8213"/>
      <c r="F8213"/>
      <c r="G8213"/>
      <c r="H8213"/>
      <c r="R8213"/>
      <c r="S8213"/>
      <c r="T8213"/>
      <c r="U8213"/>
      <c r="V8213"/>
      <c r="W8213"/>
      <c r="X8213"/>
      <c r="Y8213"/>
    </row>
    <row r="8214" spans="2:25">
      <c r="B8214"/>
      <c r="C8214"/>
      <c r="D8214"/>
      <c r="E8214"/>
      <c r="F8214"/>
      <c r="G8214"/>
      <c r="H8214"/>
      <c r="R8214"/>
      <c r="S8214"/>
      <c r="T8214"/>
      <c r="U8214"/>
      <c r="V8214"/>
      <c r="W8214"/>
      <c r="X8214"/>
      <c r="Y8214"/>
    </row>
    <row r="8215" spans="2:25">
      <c r="B8215"/>
      <c r="C8215"/>
      <c r="D8215"/>
      <c r="E8215"/>
      <c r="F8215"/>
      <c r="G8215"/>
      <c r="H8215"/>
      <c r="R8215"/>
      <c r="S8215"/>
      <c r="T8215"/>
      <c r="U8215"/>
      <c r="V8215"/>
      <c r="W8215"/>
      <c r="X8215"/>
      <c r="Y8215"/>
    </row>
    <row r="8216" spans="2:25">
      <c r="B8216"/>
      <c r="C8216"/>
      <c r="D8216"/>
      <c r="E8216"/>
      <c r="F8216"/>
      <c r="G8216"/>
      <c r="H8216"/>
      <c r="R8216"/>
      <c r="S8216"/>
      <c r="T8216"/>
      <c r="U8216"/>
      <c r="V8216"/>
      <c r="W8216"/>
      <c r="X8216"/>
      <c r="Y8216"/>
    </row>
    <row r="8217" spans="2:25">
      <c r="B8217"/>
      <c r="C8217"/>
      <c r="D8217"/>
      <c r="E8217"/>
      <c r="F8217"/>
      <c r="G8217"/>
      <c r="H8217"/>
      <c r="R8217"/>
      <c r="S8217"/>
      <c r="T8217"/>
      <c r="U8217"/>
      <c r="V8217"/>
      <c r="W8217"/>
      <c r="X8217"/>
      <c r="Y8217"/>
    </row>
    <row r="8218" spans="2:25">
      <c r="B8218"/>
      <c r="C8218"/>
      <c r="D8218"/>
      <c r="E8218"/>
      <c r="F8218"/>
      <c r="G8218"/>
      <c r="H8218"/>
      <c r="R8218"/>
      <c r="S8218"/>
      <c r="T8218"/>
      <c r="U8218"/>
      <c r="V8218"/>
      <c r="W8218"/>
      <c r="X8218"/>
      <c r="Y8218"/>
    </row>
    <row r="8219" spans="2:25">
      <c r="B8219"/>
      <c r="C8219"/>
      <c r="D8219"/>
      <c r="E8219"/>
      <c r="F8219"/>
      <c r="G8219"/>
      <c r="H8219"/>
      <c r="R8219"/>
      <c r="S8219"/>
      <c r="T8219"/>
      <c r="U8219"/>
      <c r="V8219"/>
      <c r="W8219"/>
      <c r="X8219"/>
      <c r="Y8219"/>
    </row>
    <row r="8220" spans="2:25">
      <c r="B8220"/>
      <c r="C8220"/>
      <c r="D8220"/>
      <c r="E8220"/>
      <c r="F8220"/>
      <c r="G8220"/>
      <c r="H8220"/>
      <c r="R8220"/>
      <c r="S8220"/>
      <c r="T8220"/>
      <c r="U8220"/>
      <c r="V8220"/>
      <c r="W8220"/>
      <c r="X8220"/>
      <c r="Y8220"/>
    </row>
    <row r="8221" spans="2:25">
      <c r="B8221"/>
      <c r="C8221"/>
      <c r="D8221"/>
      <c r="E8221"/>
      <c r="F8221"/>
      <c r="G8221"/>
      <c r="H8221"/>
      <c r="R8221"/>
      <c r="S8221"/>
      <c r="T8221"/>
      <c r="U8221"/>
      <c r="V8221"/>
      <c r="W8221"/>
      <c r="X8221"/>
      <c r="Y8221"/>
    </row>
    <row r="8222" spans="2:25">
      <c r="B8222"/>
      <c r="C8222"/>
      <c r="D8222"/>
      <c r="E8222"/>
      <c r="F8222"/>
      <c r="G8222"/>
      <c r="H8222"/>
      <c r="R8222"/>
      <c r="S8222"/>
      <c r="T8222"/>
      <c r="U8222"/>
      <c r="V8222"/>
      <c r="W8222"/>
      <c r="X8222"/>
      <c r="Y8222"/>
    </row>
    <row r="8223" spans="2:25">
      <c r="B8223"/>
      <c r="C8223"/>
      <c r="D8223"/>
      <c r="E8223"/>
      <c r="F8223"/>
      <c r="G8223"/>
      <c r="H8223"/>
      <c r="R8223"/>
      <c r="S8223"/>
      <c r="T8223"/>
      <c r="U8223"/>
      <c r="V8223"/>
      <c r="W8223"/>
      <c r="X8223"/>
      <c r="Y8223"/>
    </row>
    <row r="8224" spans="2:25">
      <c r="B8224"/>
      <c r="C8224"/>
      <c r="D8224"/>
      <c r="E8224"/>
      <c r="F8224"/>
      <c r="G8224"/>
      <c r="H8224"/>
      <c r="R8224"/>
      <c r="S8224"/>
      <c r="T8224"/>
      <c r="U8224"/>
      <c r="V8224"/>
      <c r="W8224"/>
      <c r="X8224"/>
      <c r="Y8224"/>
    </row>
    <row r="8225" spans="2:25">
      <c r="B8225"/>
      <c r="C8225"/>
      <c r="D8225"/>
      <c r="E8225"/>
      <c r="F8225"/>
      <c r="G8225"/>
      <c r="H8225"/>
      <c r="R8225"/>
      <c r="S8225"/>
      <c r="T8225"/>
      <c r="U8225"/>
      <c r="V8225"/>
      <c r="W8225"/>
      <c r="X8225"/>
      <c r="Y8225"/>
    </row>
    <row r="8226" spans="2:25">
      <c r="B8226"/>
      <c r="C8226"/>
      <c r="D8226"/>
      <c r="E8226"/>
      <c r="F8226"/>
      <c r="G8226"/>
      <c r="H8226"/>
      <c r="R8226"/>
      <c r="S8226"/>
      <c r="T8226"/>
      <c r="U8226"/>
      <c r="V8226"/>
      <c r="W8226"/>
      <c r="X8226"/>
      <c r="Y8226"/>
    </row>
    <row r="8227" spans="2:25">
      <c r="B8227"/>
      <c r="C8227"/>
      <c r="D8227"/>
      <c r="E8227"/>
      <c r="F8227"/>
      <c r="G8227"/>
      <c r="H8227"/>
      <c r="R8227"/>
      <c r="S8227"/>
      <c r="T8227"/>
      <c r="U8227"/>
      <c r="V8227"/>
      <c r="W8227"/>
      <c r="X8227"/>
      <c r="Y8227"/>
    </row>
    <row r="8228" spans="2:25">
      <c r="B8228"/>
      <c r="C8228"/>
      <c r="D8228"/>
      <c r="E8228"/>
      <c r="F8228"/>
      <c r="G8228"/>
      <c r="H8228"/>
      <c r="R8228"/>
      <c r="S8228"/>
      <c r="T8228"/>
      <c r="U8228"/>
      <c r="V8228"/>
      <c r="W8228"/>
      <c r="X8228"/>
      <c r="Y8228"/>
    </row>
    <row r="8229" spans="2:25">
      <c r="B8229"/>
      <c r="C8229"/>
      <c r="D8229"/>
      <c r="E8229"/>
      <c r="F8229"/>
      <c r="G8229"/>
      <c r="H8229"/>
      <c r="R8229"/>
      <c r="S8229"/>
      <c r="T8229"/>
      <c r="U8229"/>
      <c r="V8229"/>
      <c r="W8229"/>
      <c r="X8229"/>
      <c r="Y8229"/>
    </row>
    <row r="8230" spans="2:25">
      <c r="B8230"/>
      <c r="C8230"/>
      <c r="D8230"/>
      <c r="E8230"/>
      <c r="F8230"/>
      <c r="G8230"/>
      <c r="H8230"/>
      <c r="R8230"/>
      <c r="S8230"/>
      <c r="T8230"/>
      <c r="U8230"/>
      <c r="V8230"/>
      <c r="W8230"/>
      <c r="X8230"/>
      <c r="Y8230"/>
    </row>
    <row r="8231" spans="2:25">
      <c r="B8231"/>
      <c r="C8231"/>
      <c r="D8231"/>
      <c r="E8231"/>
      <c r="F8231"/>
      <c r="G8231"/>
      <c r="H8231"/>
      <c r="R8231"/>
      <c r="S8231"/>
      <c r="T8231"/>
      <c r="U8231"/>
      <c r="V8231"/>
      <c r="W8231"/>
      <c r="X8231"/>
      <c r="Y8231"/>
    </row>
    <row r="8232" spans="2:25">
      <c r="B8232"/>
      <c r="C8232"/>
      <c r="D8232"/>
      <c r="E8232"/>
      <c r="F8232"/>
      <c r="G8232"/>
      <c r="H8232"/>
      <c r="R8232"/>
      <c r="S8232"/>
      <c r="T8232"/>
      <c r="U8232"/>
      <c r="V8232"/>
      <c r="W8232"/>
      <c r="X8232"/>
      <c r="Y8232"/>
    </row>
    <row r="8233" spans="2:25">
      <c r="B8233"/>
      <c r="C8233"/>
      <c r="D8233"/>
      <c r="E8233"/>
      <c r="F8233"/>
      <c r="G8233"/>
      <c r="H8233"/>
      <c r="R8233"/>
      <c r="S8233"/>
      <c r="T8233"/>
      <c r="U8233"/>
      <c r="V8233"/>
      <c r="W8233"/>
      <c r="X8233"/>
      <c r="Y8233"/>
    </row>
    <row r="8234" spans="2:25">
      <c r="B8234"/>
      <c r="C8234"/>
      <c r="D8234"/>
      <c r="E8234"/>
      <c r="F8234"/>
      <c r="G8234"/>
      <c r="H8234"/>
      <c r="R8234"/>
      <c r="S8234"/>
      <c r="T8234"/>
      <c r="U8234"/>
      <c r="V8234"/>
      <c r="W8234"/>
      <c r="X8234"/>
      <c r="Y8234"/>
    </row>
    <row r="8235" spans="2:25">
      <c r="B8235"/>
      <c r="C8235"/>
      <c r="D8235"/>
      <c r="E8235"/>
      <c r="F8235"/>
      <c r="G8235"/>
      <c r="H8235"/>
      <c r="R8235"/>
      <c r="S8235"/>
      <c r="T8235"/>
      <c r="U8235"/>
      <c r="V8235"/>
      <c r="W8235"/>
      <c r="X8235"/>
      <c r="Y8235"/>
    </row>
    <row r="8236" spans="2:25">
      <c r="B8236"/>
      <c r="C8236"/>
      <c r="D8236"/>
      <c r="E8236"/>
      <c r="F8236"/>
      <c r="G8236"/>
      <c r="H8236"/>
      <c r="R8236"/>
      <c r="S8236"/>
      <c r="T8236"/>
      <c r="U8236"/>
      <c r="V8236"/>
      <c r="W8236"/>
      <c r="X8236"/>
      <c r="Y8236"/>
    </row>
    <row r="8237" spans="2:25">
      <c r="B8237"/>
      <c r="C8237"/>
      <c r="D8237"/>
      <c r="E8237"/>
      <c r="F8237"/>
      <c r="G8237"/>
      <c r="H8237"/>
      <c r="R8237"/>
      <c r="S8237"/>
      <c r="T8237"/>
      <c r="U8237"/>
      <c r="V8237"/>
      <c r="W8237"/>
      <c r="X8237"/>
      <c r="Y8237"/>
    </row>
    <row r="8238" spans="2:25">
      <c r="B8238"/>
      <c r="C8238"/>
      <c r="D8238"/>
      <c r="E8238"/>
      <c r="F8238"/>
      <c r="G8238"/>
      <c r="H8238"/>
      <c r="R8238"/>
      <c r="S8238"/>
      <c r="T8238"/>
      <c r="U8238"/>
      <c r="V8238"/>
      <c r="W8238"/>
      <c r="X8238"/>
      <c r="Y8238"/>
    </row>
    <row r="8239" spans="2:25">
      <c r="B8239"/>
      <c r="C8239"/>
      <c r="D8239"/>
      <c r="E8239"/>
      <c r="F8239"/>
      <c r="G8239"/>
      <c r="H8239"/>
      <c r="R8239"/>
      <c r="S8239"/>
      <c r="T8239"/>
      <c r="U8239"/>
      <c r="V8239"/>
      <c r="W8239"/>
      <c r="X8239"/>
      <c r="Y8239"/>
    </row>
    <row r="8240" spans="2:25">
      <c r="B8240"/>
      <c r="C8240"/>
      <c r="D8240"/>
      <c r="E8240"/>
      <c r="F8240"/>
      <c r="G8240"/>
      <c r="H8240"/>
      <c r="R8240"/>
      <c r="S8240"/>
      <c r="T8240"/>
      <c r="U8240"/>
      <c r="V8240"/>
      <c r="W8240"/>
      <c r="X8240"/>
      <c r="Y8240"/>
    </row>
    <row r="8241" spans="2:25">
      <c r="B8241"/>
      <c r="C8241"/>
      <c r="D8241"/>
      <c r="E8241"/>
      <c r="F8241"/>
      <c r="G8241"/>
      <c r="H8241"/>
      <c r="R8241"/>
      <c r="S8241"/>
      <c r="T8241"/>
      <c r="U8241"/>
      <c r="V8241"/>
      <c r="W8241"/>
      <c r="X8241"/>
      <c r="Y8241"/>
    </row>
    <row r="8242" spans="2:25">
      <c r="B8242"/>
      <c r="C8242"/>
      <c r="D8242"/>
      <c r="E8242"/>
      <c r="F8242"/>
      <c r="G8242"/>
      <c r="H8242"/>
      <c r="R8242"/>
      <c r="S8242"/>
      <c r="T8242"/>
      <c r="U8242"/>
      <c r="V8242"/>
      <c r="W8242"/>
      <c r="X8242"/>
      <c r="Y8242"/>
    </row>
    <row r="8243" spans="2:25">
      <c r="B8243"/>
      <c r="C8243"/>
      <c r="D8243"/>
      <c r="E8243"/>
      <c r="F8243"/>
      <c r="G8243"/>
      <c r="H8243"/>
      <c r="R8243"/>
      <c r="S8243"/>
      <c r="T8243"/>
      <c r="U8243"/>
      <c r="V8243"/>
      <c r="W8243"/>
      <c r="X8243"/>
      <c r="Y8243"/>
    </row>
    <row r="8244" spans="2:25">
      <c r="B8244"/>
      <c r="C8244"/>
      <c r="D8244"/>
      <c r="E8244"/>
      <c r="F8244"/>
      <c r="G8244"/>
      <c r="H8244"/>
      <c r="R8244"/>
      <c r="S8244"/>
      <c r="T8244"/>
      <c r="U8244"/>
      <c r="V8244"/>
      <c r="W8244"/>
      <c r="X8244"/>
      <c r="Y8244"/>
    </row>
    <row r="8245" spans="2:25">
      <c r="B8245"/>
      <c r="C8245"/>
      <c r="D8245"/>
      <c r="E8245"/>
      <c r="F8245"/>
      <c r="G8245"/>
      <c r="H8245"/>
      <c r="R8245"/>
      <c r="S8245"/>
      <c r="T8245"/>
      <c r="U8245"/>
      <c r="V8245"/>
      <c r="W8245"/>
      <c r="X8245"/>
      <c r="Y8245"/>
    </row>
    <row r="8246" spans="2:25">
      <c r="B8246"/>
      <c r="C8246"/>
      <c r="D8246"/>
      <c r="E8246"/>
      <c r="F8246"/>
      <c r="G8246"/>
      <c r="H8246"/>
      <c r="R8246"/>
      <c r="S8246"/>
      <c r="T8246"/>
      <c r="U8246"/>
      <c r="V8246"/>
      <c r="W8246"/>
      <c r="X8246"/>
      <c r="Y8246"/>
    </row>
    <row r="8247" spans="2:25">
      <c r="B8247"/>
      <c r="C8247"/>
      <c r="D8247"/>
      <c r="E8247"/>
      <c r="F8247"/>
      <c r="G8247"/>
      <c r="H8247"/>
      <c r="R8247"/>
      <c r="S8247"/>
      <c r="T8247"/>
      <c r="U8247"/>
      <c r="V8247"/>
      <c r="W8247"/>
      <c r="X8247"/>
      <c r="Y8247"/>
    </row>
    <row r="8248" spans="2:25">
      <c r="B8248"/>
      <c r="C8248"/>
      <c r="D8248"/>
      <c r="E8248"/>
      <c r="F8248"/>
      <c r="G8248"/>
      <c r="H8248"/>
      <c r="R8248"/>
      <c r="S8248"/>
      <c r="T8248"/>
      <c r="U8248"/>
      <c r="V8248"/>
      <c r="W8248"/>
      <c r="X8248"/>
      <c r="Y8248"/>
    </row>
    <row r="8249" spans="2:25">
      <c r="B8249"/>
      <c r="C8249"/>
      <c r="D8249"/>
      <c r="E8249"/>
      <c r="F8249"/>
      <c r="G8249"/>
      <c r="H8249"/>
      <c r="R8249"/>
      <c r="S8249"/>
      <c r="T8249"/>
      <c r="U8249"/>
      <c r="V8249"/>
      <c r="W8249"/>
      <c r="X8249"/>
      <c r="Y8249"/>
    </row>
    <row r="8250" spans="2:25">
      <c r="B8250"/>
      <c r="C8250"/>
      <c r="D8250"/>
      <c r="E8250"/>
      <c r="F8250"/>
      <c r="G8250"/>
      <c r="H8250"/>
      <c r="R8250"/>
      <c r="S8250"/>
      <c r="T8250"/>
      <c r="U8250"/>
      <c r="V8250"/>
      <c r="W8250"/>
      <c r="X8250"/>
      <c r="Y8250"/>
    </row>
    <row r="8251" spans="2:25">
      <c r="B8251"/>
      <c r="C8251"/>
      <c r="D8251"/>
      <c r="E8251"/>
      <c r="F8251"/>
      <c r="G8251"/>
      <c r="H8251"/>
      <c r="R8251"/>
      <c r="S8251"/>
      <c r="T8251"/>
      <c r="U8251"/>
      <c r="V8251"/>
      <c r="W8251"/>
      <c r="X8251"/>
      <c r="Y8251"/>
    </row>
    <row r="8252" spans="2:25">
      <c r="B8252"/>
      <c r="C8252"/>
      <c r="D8252"/>
      <c r="E8252"/>
      <c r="F8252"/>
      <c r="G8252"/>
      <c r="H8252"/>
      <c r="R8252"/>
      <c r="S8252"/>
      <c r="T8252"/>
      <c r="U8252"/>
      <c r="V8252"/>
      <c r="W8252"/>
      <c r="X8252"/>
      <c r="Y8252"/>
    </row>
    <row r="8253" spans="2:25">
      <c r="B8253"/>
      <c r="C8253"/>
      <c r="D8253"/>
      <c r="E8253"/>
      <c r="F8253"/>
      <c r="G8253"/>
      <c r="H8253"/>
      <c r="R8253"/>
      <c r="S8253"/>
      <c r="T8253"/>
      <c r="U8253"/>
      <c r="V8253"/>
      <c r="W8253"/>
      <c r="X8253"/>
      <c r="Y8253"/>
    </row>
    <row r="8254" spans="2:25">
      <c r="B8254"/>
      <c r="C8254"/>
      <c r="D8254"/>
      <c r="E8254"/>
      <c r="F8254"/>
      <c r="G8254"/>
      <c r="H8254"/>
      <c r="R8254"/>
      <c r="S8254"/>
      <c r="T8254"/>
      <c r="U8254"/>
      <c r="V8254"/>
      <c r="W8254"/>
      <c r="X8254"/>
      <c r="Y8254"/>
    </row>
    <row r="8255" spans="2:25">
      <c r="B8255"/>
      <c r="C8255"/>
      <c r="D8255"/>
      <c r="E8255"/>
      <c r="F8255"/>
      <c r="G8255"/>
      <c r="H8255"/>
      <c r="R8255"/>
      <c r="S8255"/>
      <c r="T8255"/>
      <c r="U8255"/>
      <c r="V8255"/>
      <c r="W8255"/>
      <c r="X8255"/>
      <c r="Y8255"/>
    </row>
    <row r="8256" spans="2:25">
      <c r="B8256"/>
      <c r="C8256"/>
      <c r="D8256"/>
      <c r="E8256"/>
      <c r="F8256"/>
      <c r="G8256"/>
      <c r="H8256"/>
      <c r="R8256"/>
      <c r="S8256"/>
      <c r="T8256"/>
      <c r="U8256"/>
      <c r="V8256"/>
      <c r="W8256"/>
      <c r="X8256"/>
      <c r="Y8256"/>
    </row>
    <row r="8257" spans="2:25">
      <c r="B8257"/>
      <c r="C8257"/>
      <c r="D8257"/>
      <c r="E8257"/>
      <c r="F8257"/>
      <c r="G8257"/>
      <c r="H8257"/>
      <c r="R8257"/>
      <c r="S8257"/>
      <c r="T8257"/>
      <c r="U8257"/>
      <c r="V8257"/>
      <c r="W8257"/>
      <c r="X8257"/>
      <c r="Y8257"/>
    </row>
    <row r="8258" spans="2:25">
      <c r="B8258"/>
      <c r="C8258"/>
      <c r="D8258"/>
      <c r="E8258"/>
      <c r="F8258"/>
      <c r="G8258"/>
      <c r="H8258"/>
      <c r="R8258"/>
      <c r="S8258"/>
      <c r="T8258"/>
      <c r="U8258"/>
      <c r="V8258"/>
      <c r="W8258"/>
      <c r="X8258"/>
      <c r="Y8258"/>
    </row>
    <row r="8259" spans="2:25">
      <c r="B8259"/>
      <c r="C8259"/>
      <c r="D8259"/>
      <c r="E8259"/>
      <c r="F8259"/>
      <c r="G8259"/>
      <c r="H8259"/>
      <c r="R8259"/>
      <c r="S8259"/>
      <c r="T8259"/>
      <c r="U8259"/>
      <c r="V8259"/>
      <c r="W8259"/>
      <c r="X8259"/>
      <c r="Y8259"/>
    </row>
    <row r="8260" spans="2:25">
      <c r="B8260"/>
      <c r="C8260"/>
      <c r="D8260"/>
      <c r="E8260"/>
      <c r="F8260"/>
      <c r="G8260"/>
      <c r="H8260"/>
      <c r="R8260"/>
      <c r="S8260"/>
      <c r="T8260"/>
      <c r="U8260"/>
      <c r="V8260"/>
      <c r="W8260"/>
      <c r="X8260"/>
      <c r="Y8260"/>
    </row>
    <row r="8261" spans="2:25">
      <c r="B8261"/>
      <c r="C8261"/>
      <c r="D8261"/>
      <c r="E8261"/>
      <c r="F8261"/>
      <c r="G8261"/>
      <c r="H8261"/>
      <c r="R8261"/>
      <c r="S8261"/>
      <c r="T8261"/>
      <c r="U8261"/>
      <c r="V8261"/>
      <c r="W8261"/>
      <c r="X8261"/>
      <c r="Y8261"/>
    </row>
    <row r="8262" spans="2:25">
      <c r="B8262"/>
      <c r="C8262"/>
      <c r="D8262"/>
      <c r="E8262"/>
      <c r="F8262"/>
      <c r="G8262"/>
      <c r="H8262"/>
      <c r="R8262"/>
      <c r="S8262"/>
      <c r="T8262"/>
      <c r="U8262"/>
      <c r="V8262"/>
      <c r="W8262"/>
      <c r="X8262"/>
      <c r="Y8262"/>
    </row>
    <row r="8263" spans="2:25">
      <c r="B8263"/>
      <c r="C8263"/>
      <c r="D8263"/>
      <c r="E8263"/>
      <c r="F8263"/>
      <c r="G8263"/>
      <c r="H8263"/>
      <c r="R8263"/>
      <c r="S8263"/>
      <c r="T8263"/>
      <c r="U8263"/>
      <c r="V8263"/>
      <c r="W8263"/>
      <c r="X8263"/>
      <c r="Y8263"/>
    </row>
    <row r="8264" spans="2:25">
      <c r="B8264"/>
      <c r="C8264"/>
      <c r="D8264"/>
      <c r="E8264"/>
      <c r="F8264"/>
      <c r="G8264"/>
      <c r="H8264"/>
      <c r="R8264"/>
      <c r="S8264"/>
      <c r="T8264"/>
      <c r="U8264"/>
      <c r="V8264"/>
      <c r="W8264"/>
      <c r="X8264"/>
      <c r="Y8264"/>
    </row>
    <row r="8265" spans="2:25">
      <c r="B8265"/>
      <c r="C8265"/>
      <c r="D8265"/>
      <c r="E8265"/>
      <c r="F8265"/>
      <c r="G8265"/>
      <c r="H8265"/>
      <c r="R8265"/>
      <c r="S8265"/>
      <c r="T8265"/>
      <c r="U8265"/>
      <c r="V8265"/>
      <c r="W8265"/>
      <c r="X8265"/>
      <c r="Y8265"/>
    </row>
    <row r="8266" spans="2:25">
      <c r="B8266"/>
      <c r="C8266"/>
      <c r="D8266"/>
      <c r="E8266"/>
      <c r="F8266"/>
      <c r="G8266"/>
      <c r="H8266"/>
      <c r="R8266"/>
      <c r="S8266"/>
      <c r="T8266"/>
      <c r="U8266"/>
      <c r="V8266"/>
      <c r="W8266"/>
      <c r="X8266"/>
      <c r="Y8266"/>
    </row>
    <row r="8267" spans="2:25">
      <c r="B8267"/>
      <c r="C8267"/>
      <c r="D8267"/>
      <c r="E8267"/>
      <c r="F8267"/>
      <c r="G8267"/>
      <c r="H8267"/>
      <c r="R8267"/>
      <c r="S8267"/>
      <c r="T8267"/>
      <c r="U8267"/>
      <c r="V8267"/>
      <c r="W8267"/>
      <c r="X8267"/>
      <c r="Y8267"/>
    </row>
    <row r="8268" spans="2:25">
      <c r="B8268"/>
      <c r="C8268"/>
      <c r="D8268"/>
      <c r="E8268"/>
      <c r="F8268"/>
      <c r="G8268"/>
      <c r="H8268"/>
      <c r="R8268"/>
      <c r="S8268"/>
      <c r="T8268"/>
      <c r="U8268"/>
      <c r="V8268"/>
      <c r="W8268"/>
      <c r="X8268"/>
      <c r="Y8268"/>
    </row>
    <row r="8269" spans="2:25">
      <c r="B8269"/>
      <c r="C8269"/>
      <c r="D8269"/>
      <c r="E8269"/>
      <c r="F8269"/>
      <c r="G8269"/>
      <c r="H8269"/>
      <c r="R8269"/>
      <c r="S8269"/>
      <c r="T8269"/>
      <c r="U8269"/>
      <c r="V8269"/>
      <c r="W8269"/>
      <c r="X8269"/>
      <c r="Y8269"/>
    </row>
    <row r="8270" spans="2:25">
      <c r="B8270"/>
      <c r="C8270"/>
      <c r="D8270"/>
      <c r="E8270"/>
      <c r="F8270"/>
      <c r="G8270"/>
      <c r="H8270"/>
      <c r="R8270"/>
      <c r="S8270"/>
      <c r="T8270"/>
      <c r="U8270"/>
      <c r="V8270"/>
      <c r="W8270"/>
      <c r="X8270"/>
      <c r="Y8270"/>
    </row>
    <row r="8271" spans="2:25">
      <c r="B8271"/>
      <c r="C8271"/>
      <c r="D8271"/>
      <c r="E8271"/>
      <c r="F8271"/>
      <c r="G8271"/>
      <c r="H8271"/>
      <c r="R8271"/>
      <c r="S8271"/>
      <c r="T8271"/>
      <c r="U8271"/>
      <c r="V8271"/>
      <c r="W8271"/>
      <c r="X8271"/>
      <c r="Y8271"/>
    </row>
    <row r="8272" spans="2:25">
      <c r="B8272"/>
      <c r="C8272"/>
      <c r="D8272"/>
      <c r="E8272"/>
      <c r="F8272"/>
      <c r="G8272"/>
      <c r="H8272"/>
      <c r="R8272"/>
      <c r="S8272"/>
      <c r="T8272"/>
      <c r="U8272"/>
      <c r="V8272"/>
      <c r="W8272"/>
      <c r="X8272"/>
      <c r="Y8272"/>
    </row>
    <row r="8273" spans="2:25">
      <c r="B8273"/>
      <c r="C8273"/>
      <c r="D8273"/>
      <c r="E8273"/>
      <c r="F8273"/>
      <c r="G8273"/>
      <c r="H8273"/>
      <c r="R8273"/>
      <c r="S8273"/>
      <c r="T8273"/>
      <c r="U8273"/>
      <c r="V8273"/>
      <c r="W8273"/>
      <c r="X8273"/>
      <c r="Y8273"/>
    </row>
    <row r="8274" spans="2:25">
      <c r="B8274"/>
      <c r="C8274"/>
      <c r="D8274"/>
      <c r="E8274"/>
      <c r="F8274"/>
      <c r="G8274"/>
      <c r="H8274"/>
      <c r="R8274"/>
      <c r="S8274"/>
      <c r="T8274"/>
      <c r="U8274"/>
      <c r="V8274"/>
      <c r="W8274"/>
      <c r="X8274"/>
      <c r="Y8274"/>
    </row>
    <row r="8275" spans="2:25">
      <c r="B8275"/>
      <c r="C8275"/>
      <c r="D8275"/>
      <c r="E8275"/>
      <c r="F8275"/>
      <c r="G8275"/>
      <c r="H8275"/>
      <c r="R8275"/>
      <c r="S8275"/>
      <c r="T8275"/>
      <c r="U8275"/>
      <c r="V8275"/>
      <c r="W8275"/>
      <c r="X8275"/>
      <c r="Y8275"/>
    </row>
    <row r="8276" spans="2:25">
      <c r="B8276"/>
      <c r="C8276"/>
      <c r="D8276"/>
      <c r="E8276"/>
      <c r="F8276"/>
      <c r="G8276"/>
      <c r="H8276"/>
      <c r="R8276"/>
      <c r="S8276"/>
      <c r="T8276"/>
      <c r="U8276"/>
      <c r="V8276"/>
      <c r="W8276"/>
      <c r="X8276"/>
      <c r="Y8276"/>
    </row>
    <row r="8277" spans="2:25">
      <c r="B8277"/>
      <c r="C8277"/>
      <c r="D8277"/>
      <c r="E8277"/>
      <c r="F8277"/>
      <c r="G8277"/>
      <c r="H8277"/>
      <c r="R8277"/>
      <c r="S8277"/>
      <c r="T8277"/>
      <c r="U8277"/>
      <c r="V8277"/>
      <c r="W8277"/>
      <c r="X8277"/>
      <c r="Y8277"/>
    </row>
    <row r="8278" spans="2:25">
      <c r="B8278"/>
      <c r="C8278"/>
      <c r="D8278"/>
      <c r="E8278"/>
      <c r="F8278"/>
      <c r="G8278"/>
      <c r="H8278"/>
      <c r="R8278"/>
      <c r="S8278"/>
      <c r="T8278"/>
      <c r="U8278"/>
      <c r="V8278"/>
      <c r="W8278"/>
      <c r="X8278"/>
      <c r="Y8278"/>
    </row>
    <row r="8279" spans="2:25">
      <c r="B8279"/>
      <c r="C8279"/>
      <c r="D8279"/>
      <c r="E8279"/>
      <c r="F8279"/>
      <c r="G8279"/>
      <c r="H8279"/>
      <c r="R8279"/>
      <c r="S8279"/>
      <c r="T8279"/>
      <c r="U8279"/>
      <c r="V8279"/>
      <c r="W8279"/>
      <c r="X8279"/>
      <c r="Y8279"/>
    </row>
    <row r="8280" spans="2:25">
      <c r="B8280"/>
      <c r="C8280"/>
      <c r="D8280"/>
      <c r="E8280"/>
      <c r="F8280"/>
      <c r="G8280"/>
      <c r="H8280"/>
      <c r="R8280"/>
      <c r="S8280"/>
      <c r="T8280"/>
      <c r="U8280"/>
      <c r="V8280"/>
      <c r="W8280"/>
      <c r="X8280"/>
      <c r="Y8280"/>
    </row>
    <row r="8281" spans="2:25">
      <c r="B8281"/>
      <c r="C8281"/>
      <c r="D8281"/>
      <c r="E8281"/>
      <c r="F8281"/>
      <c r="G8281"/>
      <c r="H8281"/>
      <c r="R8281"/>
      <c r="S8281"/>
      <c r="T8281"/>
      <c r="U8281"/>
      <c r="V8281"/>
      <c r="W8281"/>
      <c r="X8281"/>
      <c r="Y8281"/>
    </row>
    <row r="8282" spans="2:25">
      <c r="B8282"/>
      <c r="C8282"/>
      <c r="D8282"/>
      <c r="E8282"/>
      <c r="F8282"/>
      <c r="G8282"/>
      <c r="H8282"/>
      <c r="R8282"/>
      <c r="S8282"/>
      <c r="T8282"/>
      <c r="U8282"/>
      <c r="V8282"/>
      <c r="W8282"/>
      <c r="X8282"/>
      <c r="Y8282"/>
    </row>
    <row r="8283" spans="2:25">
      <c r="B8283"/>
      <c r="C8283"/>
      <c r="D8283"/>
      <c r="E8283"/>
      <c r="F8283"/>
      <c r="G8283"/>
      <c r="H8283"/>
      <c r="R8283"/>
      <c r="S8283"/>
      <c r="T8283"/>
      <c r="U8283"/>
      <c r="V8283"/>
      <c r="W8283"/>
      <c r="X8283"/>
      <c r="Y8283"/>
    </row>
    <row r="8284" spans="2:25">
      <c r="B8284"/>
      <c r="C8284"/>
      <c r="D8284"/>
      <c r="E8284"/>
      <c r="F8284"/>
      <c r="G8284"/>
      <c r="H8284"/>
      <c r="R8284"/>
      <c r="S8284"/>
      <c r="T8284"/>
      <c r="U8284"/>
      <c r="V8284"/>
      <c r="W8284"/>
      <c r="X8284"/>
      <c r="Y8284"/>
    </row>
    <row r="8285" spans="2:25">
      <c r="B8285"/>
      <c r="C8285"/>
      <c r="D8285"/>
      <c r="E8285"/>
      <c r="F8285"/>
      <c r="G8285"/>
      <c r="H8285"/>
      <c r="R8285"/>
      <c r="S8285"/>
      <c r="T8285"/>
      <c r="U8285"/>
      <c r="V8285"/>
      <c r="W8285"/>
      <c r="X8285"/>
      <c r="Y8285"/>
    </row>
    <row r="8286" spans="2:25">
      <c r="B8286"/>
      <c r="C8286"/>
      <c r="D8286"/>
      <c r="E8286"/>
      <c r="F8286"/>
      <c r="G8286"/>
      <c r="H8286"/>
      <c r="R8286"/>
      <c r="S8286"/>
      <c r="T8286"/>
      <c r="U8286"/>
      <c r="V8286"/>
      <c r="W8286"/>
      <c r="X8286"/>
      <c r="Y8286"/>
    </row>
    <row r="8287" spans="2:25">
      <c r="B8287"/>
      <c r="C8287"/>
      <c r="D8287"/>
      <c r="E8287"/>
      <c r="F8287"/>
      <c r="G8287"/>
      <c r="H8287"/>
      <c r="R8287"/>
      <c r="S8287"/>
      <c r="T8287"/>
      <c r="U8287"/>
      <c r="V8287"/>
      <c r="W8287"/>
      <c r="X8287"/>
      <c r="Y8287"/>
    </row>
    <row r="8288" spans="2:25">
      <c r="B8288"/>
      <c r="C8288"/>
      <c r="D8288"/>
      <c r="E8288"/>
      <c r="F8288"/>
      <c r="G8288"/>
      <c r="H8288"/>
      <c r="R8288"/>
      <c r="S8288"/>
      <c r="T8288"/>
      <c r="U8288"/>
      <c r="V8288"/>
      <c r="W8288"/>
      <c r="X8288"/>
      <c r="Y8288"/>
    </row>
    <row r="8289" spans="2:25">
      <c r="B8289"/>
      <c r="C8289"/>
      <c r="D8289"/>
      <c r="E8289"/>
      <c r="F8289"/>
      <c r="G8289"/>
      <c r="H8289"/>
      <c r="R8289"/>
      <c r="S8289"/>
      <c r="T8289"/>
      <c r="U8289"/>
      <c r="V8289"/>
      <c r="W8289"/>
      <c r="X8289"/>
      <c r="Y8289"/>
    </row>
    <row r="8290" spans="2:25">
      <c r="B8290"/>
      <c r="C8290"/>
      <c r="D8290"/>
      <c r="E8290"/>
      <c r="F8290"/>
      <c r="G8290"/>
      <c r="H8290"/>
      <c r="R8290"/>
      <c r="S8290"/>
      <c r="T8290"/>
      <c r="U8290"/>
      <c r="V8290"/>
      <c r="W8290"/>
      <c r="X8290"/>
      <c r="Y8290"/>
    </row>
    <row r="8291" spans="2:25">
      <c r="B8291"/>
      <c r="C8291"/>
      <c r="D8291"/>
      <c r="E8291"/>
      <c r="F8291"/>
      <c r="G8291"/>
      <c r="H8291"/>
      <c r="R8291"/>
      <c r="S8291"/>
      <c r="T8291"/>
      <c r="U8291"/>
      <c r="V8291"/>
      <c r="W8291"/>
      <c r="X8291"/>
      <c r="Y8291"/>
    </row>
    <row r="8292" spans="2:25">
      <c r="B8292"/>
      <c r="C8292"/>
      <c r="D8292"/>
      <c r="E8292"/>
      <c r="F8292"/>
      <c r="G8292"/>
      <c r="H8292"/>
      <c r="R8292"/>
      <c r="S8292"/>
      <c r="T8292"/>
      <c r="U8292"/>
      <c r="V8292"/>
      <c r="W8292"/>
      <c r="X8292"/>
      <c r="Y8292"/>
    </row>
    <row r="8293" spans="2:25">
      <c r="B8293"/>
      <c r="C8293"/>
      <c r="D8293"/>
      <c r="E8293"/>
      <c r="F8293"/>
      <c r="G8293"/>
      <c r="H8293"/>
      <c r="R8293"/>
      <c r="S8293"/>
      <c r="T8293"/>
      <c r="U8293"/>
      <c r="V8293"/>
      <c r="W8293"/>
      <c r="X8293"/>
      <c r="Y8293"/>
    </row>
    <row r="8294" spans="2:25">
      <c r="B8294"/>
      <c r="C8294"/>
      <c r="D8294"/>
      <c r="E8294"/>
      <c r="F8294"/>
      <c r="G8294"/>
      <c r="H8294"/>
      <c r="R8294"/>
      <c r="S8294"/>
      <c r="T8294"/>
      <c r="U8294"/>
      <c r="V8294"/>
      <c r="W8294"/>
      <c r="X8294"/>
      <c r="Y8294"/>
    </row>
    <row r="8295" spans="2:25">
      <c r="B8295"/>
      <c r="C8295"/>
      <c r="D8295"/>
      <c r="E8295"/>
      <c r="F8295"/>
      <c r="G8295"/>
      <c r="H8295"/>
      <c r="R8295"/>
      <c r="S8295"/>
      <c r="T8295"/>
      <c r="U8295"/>
      <c r="V8295"/>
      <c r="W8295"/>
      <c r="X8295"/>
      <c r="Y8295"/>
    </row>
    <row r="8296" spans="2:25">
      <c r="B8296"/>
      <c r="C8296"/>
      <c r="D8296"/>
      <c r="E8296"/>
      <c r="F8296"/>
      <c r="G8296"/>
      <c r="H8296"/>
      <c r="R8296"/>
      <c r="S8296"/>
      <c r="T8296"/>
      <c r="U8296"/>
      <c r="V8296"/>
      <c r="W8296"/>
      <c r="X8296"/>
      <c r="Y8296"/>
    </row>
    <row r="8297" spans="2:25">
      <c r="B8297"/>
      <c r="C8297"/>
      <c r="D8297"/>
      <c r="E8297"/>
      <c r="F8297"/>
      <c r="G8297"/>
      <c r="H8297"/>
      <c r="R8297"/>
      <c r="S8297"/>
      <c r="T8297"/>
      <c r="U8297"/>
      <c r="V8297"/>
      <c r="W8297"/>
      <c r="X8297"/>
      <c r="Y8297"/>
    </row>
    <row r="8298" spans="2:25">
      <c r="B8298"/>
      <c r="C8298"/>
      <c r="D8298"/>
      <c r="E8298"/>
      <c r="F8298"/>
      <c r="G8298"/>
      <c r="H8298"/>
      <c r="R8298"/>
      <c r="S8298"/>
      <c r="T8298"/>
      <c r="U8298"/>
      <c r="V8298"/>
      <c r="W8298"/>
      <c r="X8298"/>
      <c r="Y8298"/>
    </row>
    <row r="8299" spans="2:25">
      <c r="B8299"/>
      <c r="C8299"/>
      <c r="D8299"/>
      <c r="E8299"/>
      <c r="F8299"/>
      <c r="G8299"/>
      <c r="H8299"/>
      <c r="R8299"/>
      <c r="S8299"/>
      <c r="T8299"/>
      <c r="U8299"/>
      <c r="V8299"/>
      <c r="W8299"/>
      <c r="X8299"/>
      <c r="Y8299"/>
    </row>
    <row r="8300" spans="2:25">
      <c r="B8300"/>
      <c r="C8300"/>
      <c r="D8300"/>
      <c r="E8300"/>
      <c r="F8300"/>
      <c r="G8300"/>
      <c r="H8300"/>
      <c r="R8300"/>
      <c r="S8300"/>
      <c r="T8300"/>
      <c r="U8300"/>
      <c r="V8300"/>
      <c r="W8300"/>
      <c r="X8300"/>
      <c r="Y8300"/>
    </row>
    <row r="8301" spans="2:25">
      <c r="B8301"/>
      <c r="C8301"/>
      <c r="D8301"/>
      <c r="E8301"/>
      <c r="F8301"/>
      <c r="G8301"/>
      <c r="H8301"/>
      <c r="R8301"/>
      <c r="S8301"/>
      <c r="T8301"/>
      <c r="U8301"/>
      <c r="V8301"/>
      <c r="W8301"/>
      <c r="X8301"/>
      <c r="Y8301"/>
    </row>
    <row r="8302" spans="2:25">
      <c r="B8302"/>
      <c r="C8302"/>
      <c r="D8302"/>
      <c r="E8302"/>
      <c r="F8302"/>
      <c r="G8302"/>
      <c r="H8302"/>
      <c r="R8302"/>
      <c r="S8302"/>
      <c r="T8302"/>
      <c r="U8302"/>
      <c r="V8302"/>
      <c r="W8302"/>
      <c r="X8302"/>
      <c r="Y8302"/>
    </row>
    <row r="8303" spans="2:25">
      <c r="B8303"/>
      <c r="C8303"/>
      <c r="D8303"/>
      <c r="E8303"/>
      <c r="F8303"/>
      <c r="G8303"/>
      <c r="H8303"/>
      <c r="R8303"/>
      <c r="S8303"/>
      <c r="T8303"/>
      <c r="U8303"/>
      <c r="V8303"/>
      <c r="W8303"/>
      <c r="X8303"/>
      <c r="Y8303"/>
    </row>
    <row r="8304" spans="2:25">
      <c r="B8304"/>
      <c r="C8304"/>
      <c r="D8304"/>
      <c r="E8304"/>
      <c r="F8304"/>
      <c r="G8304"/>
      <c r="H8304"/>
      <c r="R8304"/>
      <c r="S8304"/>
      <c r="T8304"/>
      <c r="U8304"/>
      <c r="V8304"/>
      <c r="W8304"/>
      <c r="X8304"/>
      <c r="Y8304"/>
    </row>
    <row r="8305" spans="2:25">
      <c r="B8305"/>
      <c r="C8305"/>
      <c r="D8305"/>
      <c r="E8305"/>
      <c r="F8305"/>
      <c r="G8305"/>
      <c r="H8305"/>
      <c r="R8305"/>
      <c r="S8305"/>
      <c r="T8305"/>
      <c r="U8305"/>
      <c r="V8305"/>
      <c r="W8305"/>
      <c r="X8305"/>
      <c r="Y8305"/>
    </row>
    <row r="8306" spans="2:25">
      <c r="B8306"/>
      <c r="C8306"/>
      <c r="D8306"/>
      <c r="E8306"/>
      <c r="F8306"/>
      <c r="G8306"/>
      <c r="H8306"/>
      <c r="R8306"/>
      <c r="S8306"/>
      <c r="T8306"/>
      <c r="U8306"/>
      <c r="V8306"/>
      <c r="W8306"/>
      <c r="X8306"/>
      <c r="Y8306"/>
    </row>
    <row r="8307" spans="2:25">
      <c r="B8307"/>
      <c r="C8307"/>
      <c r="D8307"/>
      <c r="E8307"/>
      <c r="F8307"/>
      <c r="G8307"/>
      <c r="H8307"/>
      <c r="R8307"/>
      <c r="S8307"/>
      <c r="T8307"/>
      <c r="U8307"/>
      <c r="V8307"/>
      <c r="W8307"/>
      <c r="X8307"/>
      <c r="Y8307"/>
    </row>
    <row r="8308" spans="2:25">
      <c r="B8308"/>
      <c r="C8308"/>
      <c r="D8308"/>
      <c r="E8308"/>
      <c r="F8308"/>
      <c r="G8308"/>
      <c r="H8308"/>
      <c r="R8308"/>
      <c r="S8308"/>
      <c r="T8308"/>
      <c r="U8308"/>
      <c r="V8308"/>
      <c r="W8308"/>
      <c r="X8308"/>
      <c r="Y8308"/>
    </row>
    <row r="8309" spans="2:25">
      <c r="B8309"/>
      <c r="C8309"/>
      <c r="D8309"/>
      <c r="E8309"/>
      <c r="F8309"/>
      <c r="G8309"/>
      <c r="H8309"/>
      <c r="R8309"/>
      <c r="S8309"/>
      <c r="T8309"/>
      <c r="U8309"/>
      <c r="V8309"/>
      <c r="W8309"/>
      <c r="X8309"/>
      <c r="Y8309"/>
    </row>
    <row r="8310" spans="2:25">
      <c r="B8310"/>
      <c r="C8310"/>
      <c r="D8310"/>
      <c r="E8310"/>
      <c r="F8310"/>
      <c r="G8310"/>
      <c r="H8310"/>
      <c r="R8310"/>
      <c r="S8310"/>
      <c r="T8310"/>
      <c r="U8310"/>
      <c r="V8310"/>
      <c r="W8310"/>
      <c r="X8310"/>
      <c r="Y8310"/>
    </row>
    <row r="8311" spans="2:25">
      <c r="B8311"/>
      <c r="C8311"/>
      <c r="D8311"/>
      <c r="E8311"/>
      <c r="F8311"/>
      <c r="G8311"/>
      <c r="H8311"/>
      <c r="R8311"/>
      <c r="S8311"/>
      <c r="T8311"/>
      <c r="U8311"/>
      <c r="V8311"/>
      <c r="W8311"/>
      <c r="X8311"/>
      <c r="Y8311"/>
    </row>
    <row r="8312" spans="2:25">
      <c r="B8312"/>
      <c r="C8312"/>
      <c r="D8312"/>
      <c r="E8312"/>
      <c r="F8312"/>
      <c r="G8312"/>
      <c r="H8312"/>
      <c r="R8312"/>
      <c r="S8312"/>
      <c r="T8312"/>
      <c r="U8312"/>
      <c r="V8312"/>
      <c r="W8312"/>
      <c r="X8312"/>
      <c r="Y8312"/>
    </row>
    <row r="8313" spans="2:25">
      <c r="B8313"/>
      <c r="C8313"/>
      <c r="D8313"/>
      <c r="E8313"/>
      <c r="F8313"/>
      <c r="G8313"/>
      <c r="H8313"/>
      <c r="R8313"/>
      <c r="S8313"/>
      <c r="T8313"/>
      <c r="U8313"/>
      <c r="V8313"/>
      <c r="W8313"/>
      <c r="X8313"/>
      <c r="Y8313"/>
    </row>
    <row r="8314" spans="2:25">
      <c r="B8314"/>
      <c r="C8314"/>
      <c r="D8314"/>
      <c r="E8314"/>
      <c r="F8314"/>
      <c r="G8314"/>
      <c r="H8314"/>
      <c r="R8314"/>
      <c r="S8314"/>
      <c r="T8314"/>
      <c r="U8314"/>
      <c r="V8314"/>
      <c r="W8314"/>
      <c r="X8314"/>
      <c r="Y8314"/>
    </row>
    <row r="8315" spans="2:25">
      <c r="B8315"/>
      <c r="C8315"/>
      <c r="D8315"/>
      <c r="E8315"/>
      <c r="F8315"/>
      <c r="G8315"/>
      <c r="H8315"/>
      <c r="R8315"/>
      <c r="S8315"/>
      <c r="T8315"/>
      <c r="U8315"/>
      <c r="V8315"/>
      <c r="W8315"/>
      <c r="X8315"/>
      <c r="Y8315"/>
    </row>
    <row r="8316" spans="2:25">
      <c r="B8316"/>
      <c r="C8316"/>
      <c r="D8316"/>
      <c r="E8316"/>
      <c r="F8316"/>
      <c r="G8316"/>
      <c r="H8316"/>
      <c r="R8316"/>
      <c r="S8316"/>
      <c r="T8316"/>
      <c r="U8316"/>
      <c r="V8316"/>
      <c r="W8316"/>
      <c r="X8316"/>
      <c r="Y8316"/>
    </row>
    <row r="8317" spans="2:25">
      <c r="B8317"/>
      <c r="C8317"/>
      <c r="D8317"/>
      <c r="E8317"/>
      <c r="F8317"/>
      <c r="G8317"/>
      <c r="H8317"/>
      <c r="R8317"/>
      <c r="S8317"/>
      <c r="T8317"/>
      <c r="U8317"/>
      <c r="V8317"/>
      <c r="W8317"/>
      <c r="X8317"/>
      <c r="Y8317"/>
    </row>
    <row r="8318" spans="2:25">
      <c r="B8318"/>
      <c r="C8318"/>
      <c r="D8318"/>
      <c r="E8318"/>
      <c r="F8318"/>
      <c r="G8318"/>
      <c r="H8318"/>
      <c r="R8318"/>
      <c r="S8318"/>
      <c r="T8318"/>
      <c r="U8318"/>
      <c r="V8318"/>
      <c r="W8318"/>
      <c r="X8318"/>
      <c r="Y8318"/>
    </row>
    <row r="8319" spans="2:25">
      <c r="B8319"/>
      <c r="C8319"/>
      <c r="D8319"/>
      <c r="E8319"/>
      <c r="F8319"/>
      <c r="G8319"/>
      <c r="H8319"/>
      <c r="R8319"/>
      <c r="S8319"/>
      <c r="T8319"/>
      <c r="U8319"/>
      <c r="V8319"/>
      <c r="W8319"/>
      <c r="X8319"/>
      <c r="Y8319"/>
    </row>
    <row r="8320" spans="2:25">
      <c r="B8320"/>
      <c r="C8320"/>
      <c r="D8320"/>
      <c r="E8320"/>
      <c r="F8320"/>
      <c r="G8320"/>
      <c r="H8320"/>
      <c r="R8320"/>
      <c r="S8320"/>
      <c r="T8320"/>
      <c r="U8320"/>
      <c r="V8320"/>
      <c r="W8320"/>
      <c r="X8320"/>
      <c r="Y8320"/>
    </row>
    <row r="8321" spans="2:25">
      <c r="B8321"/>
      <c r="C8321"/>
      <c r="D8321"/>
      <c r="E8321"/>
      <c r="F8321"/>
      <c r="G8321"/>
      <c r="H8321"/>
      <c r="R8321"/>
      <c r="S8321"/>
      <c r="T8321"/>
      <c r="U8321"/>
      <c r="V8321"/>
      <c r="W8321"/>
      <c r="X8321"/>
      <c r="Y8321"/>
    </row>
    <row r="8322" spans="2:25">
      <c r="B8322"/>
      <c r="C8322"/>
      <c r="D8322"/>
      <c r="E8322"/>
      <c r="F8322"/>
      <c r="G8322"/>
      <c r="H8322"/>
      <c r="R8322"/>
      <c r="S8322"/>
      <c r="T8322"/>
      <c r="U8322"/>
      <c r="V8322"/>
      <c r="W8322"/>
      <c r="X8322"/>
      <c r="Y8322"/>
    </row>
    <row r="8323" spans="2:25">
      <c r="B8323"/>
      <c r="C8323"/>
      <c r="D8323"/>
      <c r="E8323"/>
      <c r="F8323"/>
      <c r="G8323"/>
      <c r="H8323"/>
      <c r="R8323"/>
      <c r="S8323"/>
      <c r="T8323"/>
      <c r="U8323"/>
      <c r="V8323"/>
      <c r="W8323"/>
      <c r="X8323"/>
      <c r="Y8323"/>
    </row>
    <row r="8324" spans="2:25">
      <c r="B8324"/>
      <c r="C8324"/>
      <c r="D8324"/>
      <c r="E8324"/>
      <c r="F8324"/>
      <c r="G8324"/>
      <c r="H8324"/>
      <c r="R8324"/>
      <c r="S8324"/>
      <c r="T8324"/>
      <c r="U8324"/>
      <c r="V8324"/>
      <c r="W8324"/>
      <c r="X8324"/>
      <c r="Y8324"/>
    </row>
    <row r="8325" spans="2:25">
      <c r="B8325"/>
      <c r="C8325"/>
      <c r="D8325"/>
      <c r="E8325"/>
      <c r="F8325"/>
      <c r="G8325"/>
      <c r="H8325"/>
      <c r="R8325"/>
      <c r="S8325"/>
      <c r="T8325"/>
      <c r="U8325"/>
      <c r="V8325"/>
      <c r="W8325"/>
      <c r="X8325"/>
      <c r="Y8325"/>
    </row>
    <row r="8326" spans="2:25">
      <c r="B8326"/>
      <c r="C8326"/>
      <c r="D8326"/>
      <c r="E8326"/>
      <c r="F8326"/>
      <c r="G8326"/>
      <c r="H8326"/>
      <c r="R8326"/>
      <c r="S8326"/>
      <c r="T8326"/>
      <c r="U8326"/>
      <c r="V8326"/>
      <c r="W8326"/>
      <c r="X8326"/>
      <c r="Y8326"/>
    </row>
    <row r="8327" spans="2:25">
      <c r="B8327"/>
      <c r="C8327"/>
      <c r="D8327"/>
      <c r="E8327"/>
      <c r="F8327"/>
      <c r="G8327"/>
      <c r="H8327"/>
      <c r="R8327"/>
      <c r="S8327"/>
      <c r="T8327"/>
      <c r="U8327"/>
      <c r="V8327"/>
      <c r="W8327"/>
      <c r="X8327"/>
      <c r="Y8327"/>
    </row>
    <row r="8328" spans="2:25">
      <c r="B8328"/>
      <c r="C8328"/>
      <c r="D8328"/>
      <c r="E8328"/>
      <c r="F8328"/>
      <c r="G8328"/>
      <c r="H8328"/>
      <c r="R8328"/>
      <c r="S8328"/>
      <c r="T8328"/>
      <c r="U8328"/>
      <c r="V8328"/>
      <c r="W8328"/>
      <c r="X8328"/>
      <c r="Y8328"/>
    </row>
    <row r="8329" spans="2:25">
      <c r="B8329"/>
      <c r="C8329"/>
      <c r="D8329"/>
      <c r="E8329"/>
      <c r="F8329"/>
      <c r="G8329"/>
      <c r="H8329"/>
      <c r="R8329"/>
      <c r="S8329"/>
      <c r="T8329"/>
      <c r="U8329"/>
      <c r="V8329"/>
      <c r="W8329"/>
      <c r="X8329"/>
      <c r="Y8329"/>
    </row>
    <row r="8330" spans="2:25">
      <c r="B8330"/>
      <c r="C8330"/>
      <c r="D8330"/>
      <c r="E8330"/>
      <c r="F8330"/>
      <c r="G8330"/>
      <c r="H8330"/>
      <c r="R8330"/>
      <c r="S8330"/>
      <c r="T8330"/>
      <c r="U8330"/>
      <c r="V8330"/>
      <c r="W8330"/>
      <c r="X8330"/>
      <c r="Y8330"/>
    </row>
    <row r="8331" spans="2:25">
      <c r="B8331"/>
      <c r="C8331"/>
      <c r="D8331"/>
      <c r="E8331"/>
      <c r="F8331"/>
      <c r="G8331"/>
      <c r="H8331"/>
      <c r="R8331"/>
      <c r="S8331"/>
      <c r="T8331"/>
      <c r="U8331"/>
      <c r="V8331"/>
      <c r="W8331"/>
      <c r="X8331"/>
      <c r="Y8331"/>
    </row>
    <row r="8332" spans="2:25">
      <c r="B8332"/>
      <c r="C8332"/>
      <c r="D8332"/>
      <c r="E8332"/>
      <c r="F8332"/>
      <c r="G8332"/>
      <c r="H8332"/>
      <c r="R8332"/>
      <c r="S8332"/>
      <c r="T8332"/>
      <c r="U8332"/>
      <c r="V8332"/>
      <c r="W8332"/>
      <c r="X8332"/>
      <c r="Y8332"/>
    </row>
    <row r="8333" spans="2:25">
      <c r="B8333"/>
      <c r="C8333"/>
      <c r="D8333"/>
      <c r="E8333"/>
      <c r="F8333"/>
      <c r="G8333"/>
      <c r="H8333"/>
      <c r="R8333"/>
      <c r="S8333"/>
      <c r="T8333"/>
      <c r="U8333"/>
      <c r="V8333"/>
      <c r="W8333"/>
      <c r="X8333"/>
      <c r="Y8333"/>
    </row>
    <row r="8334" spans="2:25">
      <c r="B8334"/>
      <c r="C8334"/>
      <c r="D8334"/>
      <c r="E8334"/>
      <c r="F8334"/>
      <c r="G8334"/>
      <c r="H8334"/>
      <c r="R8334"/>
      <c r="S8334"/>
      <c r="T8334"/>
      <c r="U8334"/>
      <c r="V8334"/>
      <c r="W8334"/>
      <c r="X8334"/>
      <c r="Y8334"/>
    </row>
    <row r="8335" spans="2:25">
      <c r="B8335"/>
      <c r="C8335"/>
      <c r="D8335"/>
      <c r="E8335"/>
      <c r="F8335"/>
      <c r="G8335"/>
      <c r="H8335"/>
      <c r="R8335"/>
      <c r="S8335"/>
      <c r="T8335"/>
      <c r="U8335"/>
      <c r="V8335"/>
      <c r="W8335"/>
      <c r="X8335"/>
      <c r="Y8335"/>
    </row>
    <row r="8336" spans="2:25">
      <c r="B8336"/>
      <c r="C8336"/>
      <c r="D8336"/>
      <c r="E8336"/>
      <c r="F8336"/>
      <c r="G8336"/>
      <c r="H8336"/>
      <c r="R8336"/>
      <c r="S8336"/>
      <c r="T8336"/>
      <c r="U8336"/>
      <c r="V8336"/>
      <c r="W8336"/>
      <c r="X8336"/>
      <c r="Y8336"/>
    </row>
    <row r="8337" spans="2:25">
      <c r="B8337"/>
      <c r="C8337"/>
      <c r="D8337"/>
      <c r="E8337"/>
      <c r="F8337"/>
      <c r="G8337"/>
      <c r="H8337"/>
      <c r="R8337"/>
      <c r="S8337"/>
      <c r="T8337"/>
      <c r="U8337"/>
      <c r="V8337"/>
      <c r="W8337"/>
      <c r="X8337"/>
      <c r="Y8337"/>
    </row>
    <row r="8338" spans="2:25">
      <c r="B8338"/>
      <c r="C8338"/>
      <c r="D8338"/>
      <c r="E8338"/>
      <c r="F8338"/>
      <c r="G8338"/>
      <c r="H8338"/>
      <c r="R8338"/>
      <c r="S8338"/>
      <c r="T8338"/>
      <c r="U8338"/>
      <c r="V8338"/>
      <c r="W8338"/>
      <c r="X8338"/>
      <c r="Y8338"/>
    </row>
    <row r="8339" spans="2:25">
      <c r="B8339"/>
      <c r="C8339"/>
      <c r="D8339"/>
      <c r="E8339"/>
      <c r="F8339"/>
      <c r="G8339"/>
      <c r="H8339"/>
      <c r="R8339"/>
      <c r="S8339"/>
      <c r="T8339"/>
      <c r="U8339"/>
      <c r="V8339"/>
      <c r="W8339"/>
      <c r="X8339"/>
      <c r="Y8339"/>
    </row>
    <row r="8340" spans="2:25">
      <c r="B8340"/>
      <c r="C8340"/>
      <c r="D8340"/>
      <c r="E8340"/>
      <c r="F8340"/>
      <c r="G8340"/>
      <c r="H8340"/>
      <c r="R8340"/>
      <c r="S8340"/>
      <c r="T8340"/>
      <c r="U8340"/>
      <c r="V8340"/>
      <c r="W8340"/>
      <c r="X8340"/>
      <c r="Y8340"/>
    </row>
    <row r="8341" spans="2:25">
      <c r="B8341"/>
      <c r="C8341"/>
      <c r="D8341"/>
      <c r="E8341"/>
      <c r="F8341"/>
      <c r="G8341"/>
      <c r="H8341"/>
      <c r="R8341"/>
      <c r="S8341"/>
      <c r="T8341"/>
      <c r="U8341"/>
      <c r="V8341"/>
      <c r="W8341"/>
      <c r="X8341"/>
      <c r="Y8341"/>
    </row>
    <row r="8342" spans="2:25">
      <c r="B8342"/>
      <c r="C8342"/>
      <c r="D8342"/>
      <c r="E8342"/>
      <c r="F8342"/>
      <c r="G8342"/>
      <c r="H8342"/>
      <c r="R8342"/>
      <c r="S8342"/>
      <c r="T8342"/>
      <c r="U8342"/>
      <c r="V8342"/>
      <c r="W8342"/>
      <c r="X8342"/>
      <c r="Y8342"/>
    </row>
    <row r="8343" spans="2:25">
      <c r="B8343"/>
      <c r="C8343"/>
      <c r="D8343"/>
      <c r="E8343"/>
      <c r="F8343"/>
      <c r="G8343"/>
      <c r="H8343"/>
      <c r="R8343"/>
      <c r="S8343"/>
      <c r="T8343"/>
      <c r="U8343"/>
      <c r="V8343"/>
      <c r="W8343"/>
      <c r="X8343"/>
      <c r="Y8343"/>
    </row>
    <row r="8344" spans="2:25">
      <c r="B8344"/>
      <c r="C8344"/>
      <c r="D8344"/>
      <c r="E8344"/>
      <c r="F8344"/>
      <c r="G8344"/>
      <c r="H8344"/>
      <c r="R8344"/>
      <c r="S8344"/>
      <c r="T8344"/>
      <c r="U8344"/>
      <c r="V8344"/>
      <c r="W8344"/>
      <c r="X8344"/>
      <c r="Y8344"/>
    </row>
    <row r="8345" spans="2:25">
      <c r="B8345"/>
      <c r="C8345"/>
      <c r="D8345"/>
      <c r="E8345"/>
      <c r="F8345"/>
      <c r="G8345"/>
      <c r="H8345"/>
      <c r="R8345"/>
      <c r="S8345"/>
      <c r="T8345"/>
      <c r="U8345"/>
      <c r="V8345"/>
      <c r="W8345"/>
      <c r="X8345"/>
      <c r="Y8345"/>
    </row>
    <row r="8346" spans="2:25">
      <c r="B8346"/>
      <c r="C8346"/>
      <c r="D8346"/>
      <c r="E8346"/>
      <c r="F8346"/>
      <c r="G8346"/>
      <c r="H8346"/>
      <c r="R8346"/>
      <c r="S8346"/>
      <c r="T8346"/>
      <c r="U8346"/>
      <c r="V8346"/>
      <c r="W8346"/>
      <c r="X8346"/>
      <c r="Y8346"/>
    </row>
    <row r="8347" spans="2:25">
      <c r="B8347"/>
      <c r="C8347"/>
      <c r="D8347"/>
      <c r="E8347"/>
      <c r="F8347"/>
      <c r="G8347"/>
      <c r="H8347"/>
      <c r="R8347"/>
      <c r="S8347"/>
      <c r="T8347"/>
      <c r="U8347"/>
      <c r="V8347"/>
      <c r="W8347"/>
      <c r="X8347"/>
      <c r="Y8347"/>
    </row>
    <row r="8348" spans="2:25">
      <c r="B8348"/>
      <c r="C8348"/>
      <c r="D8348"/>
      <c r="E8348"/>
      <c r="F8348"/>
      <c r="G8348"/>
      <c r="H8348"/>
      <c r="R8348"/>
      <c r="S8348"/>
      <c r="T8348"/>
      <c r="U8348"/>
      <c r="V8348"/>
      <c r="W8348"/>
      <c r="X8348"/>
      <c r="Y8348"/>
    </row>
    <row r="8349" spans="2:25">
      <c r="B8349"/>
      <c r="C8349"/>
      <c r="D8349"/>
      <c r="E8349"/>
      <c r="F8349"/>
      <c r="G8349"/>
      <c r="H8349"/>
      <c r="R8349"/>
      <c r="S8349"/>
      <c r="T8349"/>
      <c r="U8349"/>
      <c r="V8349"/>
      <c r="W8349"/>
      <c r="X8349"/>
      <c r="Y8349"/>
    </row>
    <row r="8350" spans="2:25">
      <c r="B8350"/>
      <c r="C8350"/>
      <c r="D8350"/>
      <c r="E8350"/>
      <c r="F8350"/>
      <c r="G8350"/>
      <c r="H8350"/>
      <c r="R8350"/>
      <c r="S8350"/>
      <c r="T8350"/>
      <c r="U8350"/>
      <c r="V8350"/>
      <c r="W8350"/>
      <c r="X8350"/>
      <c r="Y8350"/>
    </row>
    <row r="8351" spans="2:25">
      <c r="B8351"/>
      <c r="C8351"/>
      <c r="D8351"/>
      <c r="E8351"/>
      <c r="F8351"/>
      <c r="G8351"/>
      <c r="H8351"/>
      <c r="R8351"/>
      <c r="S8351"/>
      <c r="T8351"/>
      <c r="U8351"/>
      <c r="V8351"/>
      <c r="W8351"/>
      <c r="X8351"/>
      <c r="Y8351"/>
    </row>
    <row r="8352" spans="2:25">
      <c r="B8352"/>
      <c r="C8352"/>
      <c r="D8352"/>
      <c r="E8352"/>
      <c r="F8352"/>
      <c r="G8352"/>
      <c r="H8352"/>
      <c r="R8352"/>
      <c r="S8352"/>
      <c r="T8352"/>
      <c r="U8352"/>
      <c r="V8352"/>
      <c r="W8352"/>
      <c r="X8352"/>
      <c r="Y8352"/>
    </row>
    <row r="8353" spans="2:25">
      <c r="B8353"/>
      <c r="C8353"/>
      <c r="D8353"/>
      <c r="E8353"/>
      <c r="F8353"/>
      <c r="G8353"/>
      <c r="H8353"/>
      <c r="R8353"/>
      <c r="S8353"/>
      <c r="T8353"/>
      <c r="U8353"/>
      <c r="V8353"/>
      <c r="W8353"/>
      <c r="X8353"/>
      <c r="Y8353"/>
    </row>
    <row r="8354" spans="2:25">
      <c r="B8354"/>
      <c r="C8354"/>
      <c r="D8354"/>
      <c r="E8354"/>
      <c r="F8354"/>
      <c r="G8354"/>
      <c r="H8354"/>
      <c r="R8354"/>
      <c r="S8354"/>
      <c r="T8354"/>
      <c r="U8354"/>
      <c r="V8354"/>
      <c r="W8354"/>
      <c r="X8354"/>
      <c r="Y8354"/>
    </row>
    <row r="8355" spans="2:25">
      <c r="B8355"/>
      <c r="C8355"/>
      <c r="D8355"/>
      <c r="E8355"/>
      <c r="F8355"/>
      <c r="G8355"/>
      <c r="H8355"/>
      <c r="R8355"/>
      <c r="S8355"/>
      <c r="T8355"/>
      <c r="U8355"/>
      <c r="V8355"/>
      <c r="W8355"/>
      <c r="X8355"/>
      <c r="Y8355"/>
    </row>
    <row r="8356" spans="2:25">
      <c r="B8356"/>
      <c r="C8356"/>
      <c r="D8356"/>
      <c r="E8356"/>
      <c r="F8356"/>
      <c r="G8356"/>
      <c r="H8356"/>
      <c r="R8356"/>
      <c r="S8356"/>
      <c r="T8356"/>
      <c r="U8356"/>
      <c r="V8356"/>
      <c r="W8356"/>
      <c r="X8356"/>
      <c r="Y8356"/>
    </row>
    <row r="8357" spans="2:25">
      <c r="B8357"/>
      <c r="C8357"/>
      <c r="D8357"/>
      <c r="E8357"/>
      <c r="F8357"/>
      <c r="G8357"/>
      <c r="H8357"/>
      <c r="R8357"/>
      <c r="S8357"/>
      <c r="T8357"/>
      <c r="U8357"/>
      <c r="V8357"/>
      <c r="W8357"/>
      <c r="X8357"/>
      <c r="Y8357"/>
    </row>
    <row r="8358" spans="2:25">
      <c r="B8358"/>
      <c r="C8358"/>
      <c r="D8358"/>
      <c r="E8358"/>
      <c r="F8358"/>
      <c r="G8358"/>
      <c r="H8358"/>
      <c r="R8358"/>
      <c r="S8358"/>
      <c r="T8358"/>
      <c r="U8358"/>
      <c r="V8358"/>
      <c r="W8358"/>
      <c r="X8358"/>
      <c r="Y8358"/>
    </row>
    <row r="8359" spans="2:25">
      <c r="B8359"/>
      <c r="C8359"/>
      <c r="D8359"/>
      <c r="E8359"/>
      <c r="F8359"/>
      <c r="G8359"/>
      <c r="H8359"/>
      <c r="R8359"/>
      <c r="S8359"/>
      <c r="T8359"/>
      <c r="U8359"/>
      <c r="V8359"/>
      <c r="W8359"/>
      <c r="X8359"/>
      <c r="Y8359"/>
    </row>
    <row r="8360" spans="2:25">
      <c r="B8360"/>
      <c r="C8360"/>
      <c r="D8360"/>
      <c r="E8360"/>
      <c r="F8360"/>
      <c r="G8360"/>
      <c r="H8360"/>
      <c r="R8360"/>
      <c r="S8360"/>
      <c r="T8360"/>
      <c r="U8360"/>
      <c r="V8360"/>
      <c r="W8360"/>
      <c r="X8360"/>
      <c r="Y8360"/>
    </row>
    <row r="8361" spans="2:25">
      <c r="B8361"/>
      <c r="C8361"/>
      <c r="D8361"/>
      <c r="E8361"/>
      <c r="F8361"/>
      <c r="G8361"/>
      <c r="H8361"/>
      <c r="R8361"/>
      <c r="S8361"/>
      <c r="T8361"/>
      <c r="U8361"/>
      <c r="V8361"/>
      <c r="W8361"/>
      <c r="X8361"/>
      <c r="Y8361"/>
    </row>
    <row r="8362" spans="2:25">
      <c r="B8362"/>
      <c r="C8362"/>
      <c r="D8362"/>
      <c r="E8362"/>
      <c r="F8362"/>
      <c r="G8362"/>
      <c r="H8362"/>
      <c r="R8362"/>
      <c r="S8362"/>
      <c r="T8362"/>
      <c r="U8362"/>
      <c r="V8362"/>
      <c r="W8362"/>
      <c r="X8362"/>
      <c r="Y8362"/>
    </row>
    <row r="8363" spans="2:25">
      <c r="B8363"/>
      <c r="C8363"/>
      <c r="D8363"/>
      <c r="E8363"/>
      <c r="F8363"/>
      <c r="G8363"/>
      <c r="H8363"/>
      <c r="R8363"/>
      <c r="S8363"/>
      <c r="T8363"/>
      <c r="U8363"/>
      <c r="V8363"/>
      <c r="W8363"/>
      <c r="X8363"/>
      <c r="Y8363"/>
    </row>
    <row r="8364" spans="2:25">
      <c r="B8364"/>
      <c r="C8364"/>
      <c r="D8364"/>
      <c r="E8364"/>
      <c r="F8364"/>
      <c r="G8364"/>
      <c r="H8364"/>
      <c r="R8364"/>
      <c r="S8364"/>
      <c r="T8364"/>
      <c r="U8364"/>
      <c r="V8364"/>
      <c r="W8364"/>
      <c r="X8364"/>
      <c r="Y8364"/>
    </row>
    <row r="8365" spans="2:25">
      <c r="B8365"/>
      <c r="C8365"/>
      <c r="D8365"/>
      <c r="E8365"/>
      <c r="F8365"/>
      <c r="G8365"/>
      <c r="H8365"/>
      <c r="R8365"/>
      <c r="S8365"/>
      <c r="T8365"/>
      <c r="U8365"/>
      <c r="V8365"/>
      <c r="W8365"/>
      <c r="X8365"/>
      <c r="Y8365"/>
    </row>
    <row r="8366" spans="2:25">
      <c r="B8366"/>
      <c r="C8366"/>
      <c r="D8366"/>
      <c r="E8366"/>
      <c r="F8366"/>
      <c r="G8366"/>
      <c r="H8366"/>
      <c r="R8366"/>
      <c r="S8366"/>
      <c r="T8366"/>
      <c r="U8366"/>
      <c r="V8366"/>
      <c r="W8366"/>
      <c r="X8366"/>
      <c r="Y8366"/>
    </row>
    <row r="8367" spans="2:25">
      <c r="B8367"/>
      <c r="C8367"/>
      <c r="D8367"/>
      <c r="E8367"/>
      <c r="F8367"/>
      <c r="G8367"/>
      <c r="H8367"/>
      <c r="R8367"/>
      <c r="S8367"/>
      <c r="T8367"/>
      <c r="U8367"/>
      <c r="V8367"/>
      <c r="W8367"/>
      <c r="X8367"/>
      <c r="Y8367"/>
    </row>
    <row r="8368" spans="2:25">
      <c r="B8368"/>
      <c r="C8368"/>
      <c r="D8368"/>
      <c r="E8368"/>
      <c r="F8368"/>
      <c r="G8368"/>
      <c r="H8368"/>
      <c r="R8368"/>
      <c r="S8368"/>
      <c r="T8368"/>
      <c r="U8368"/>
      <c r="V8368"/>
      <c r="W8368"/>
      <c r="X8368"/>
      <c r="Y8368"/>
    </row>
    <row r="8369" spans="2:25">
      <c r="B8369"/>
      <c r="C8369"/>
      <c r="D8369"/>
      <c r="E8369"/>
      <c r="F8369"/>
      <c r="G8369"/>
      <c r="H8369"/>
      <c r="R8369"/>
      <c r="S8369"/>
      <c r="T8369"/>
      <c r="U8369"/>
      <c r="V8369"/>
      <c r="W8369"/>
      <c r="X8369"/>
      <c r="Y8369"/>
    </row>
    <row r="8370" spans="2:25">
      <c r="B8370"/>
      <c r="C8370"/>
      <c r="D8370"/>
      <c r="E8370"/>
      <c r="F8370"/>
      <c r="G8370"/>
      <c r="H8370"/>
      <c r="R8370"/>
      <c r="S8370"/>
      <c r="T8370"/>
      <c r="U8370"/>
      <c r="V8370"/>
      <c r="W8370"/>
      <c r="X8370"/>
      <c r="Y8370"/>
    </row>
    <row r="8371" spans="2:25">
      <c r="B8371"/>
      <c r="C8371"/>
      <c r="D8371"/>
      <c r="E8371"/>
      <c r="F8371"/>
      <c r="G8371"/>
      <c r="H8371"/>
      <c r="R8371"/>
      <c r="S8371"/>
      <c r="T8371"/>
      <c r="U8371"/>
      <c r="V8371"/>
      <c r="W8371"/>
      <c r="X8371"/>
      <c r="Y8371"/>
    </row>
    <row r="8372" spans="2:25">
      <c r="B8372"/>
      <c r="C8372"/>
      <c r="D8372"/>
      <c r="E8372"/>
      <c r="F8372"/>
      <c r="G8372"/>
      <c r="H8372"/>
      <c r="R8372"/>
      <c r="S8372"/>
      <c r="T8372"/>
      <c r="U8372"/>
      <c r="V8372"/>
      <c r="W8372"/>
      <c r="X8372"/>
      <c r="Y8372"/>
    </row>
    <row r="8373" spans="2:25">
      <c r="B8373"/>
      <c r="C8373"/>
      <c r="D8373"/>
      <c r="E8373"/>
      <c r="F8373"/>
      <c r="G8373"/>
      <c r="H8373"/>
      <c r="R8373"/>
      <c r="S8373"/>
      <c r="T8373"/>
      <c r="U8373"/>
      <c r="V8373"/>
      <c r="W8373"/>
      <c r="X8373"/>
      <c r="Y8373"/>
    </row>
    <row r="8374" spans="2:25">
      <c r="B8374"/>
      <c r="C8374"/>
      <c r="D8374"/>
      <c r="E8374"/>
      <c r="F8374"/>
      <c r="G8374"/>
      <c r="H8374"/>
      <c r="R8374"/>
      <c r="S8374"/>
      <c r="T8374"/>
      <c r="U8374"/>
      <c r="V8374"/>
      <c r="W8374"/>
      <c r="X8374"/>
      <c r="Y8374"/>
    </row>
    <row r="8375" spans="2:25">
      <c r="B8375"/>
      <c r="C8375"/>
      <c r="D8375"/>
      <c r="E8375"/>
      <c r="F8375"/>
      <c r="G8375"/>
      <c r="H8375"/>
      <c r="R8375"/>
      <c r="S8375"/>
      <c r="T8375"/>
      <c r="U8375"/>
      <c r="V8375"/>
      <c r="W8375"/>
      <c r="X8375"/>
      <c r="Y8375"/>
    </row>
    <row r="8376" spans="2:25">
      <c r="B8376"/>
      <c r="C8376"/>
      <c r="D8376"/>
      <c r="E8376"/>
      <c r="F8376"/>
      <c r="G8376"/>
      <c r="H8376"/>
      <c r="R8376"/>
      <c r="S8376"/>
      <c r="T8376"/>
      <c r="U8376"/>
      <c r="V8376"/>
      <c r="W8376"/>
      <c r="X8376"/>
      <c r="Y8376"/>
    </row>
    <row r="8377" spans="2:25">
      <c r="B8377"/>
      <c r="C8377"/>
      <c r="D8377"/>
      <c r="E8377"/>
      <c r="F8377"/>
      <c r="G8377"/>
      <c r="H8377"/>
      <c r="R8377"/>
      <c r="S8377"/>
      <c r="T8377"/>
      <c r="U8377"/>
      <c r="V8377"/>
      <c r="W8377"/>
      <c r="X8377"/>
      <c r="Y8377"/>
    </row>
    <row r="8378" spans="2:25">
      <c r="B8378"/>
      <c r="C8378"/>
      <c r="D8378"/>
      <c r="E8378"/>
      <c r="F8378"/>
      <c r="G8378"/>
      <c r="H8378"/>
      <c r="R8378"/>
      <c r="S8378"/>
      <c r="T8378"/>
      <c r="U8378"/>
      <c r="V8378"/>
      <c r="W8378"/>
      <c r="X8378"/>
      <c r="Y8378"/>
    </row>
    <row r="8379" spans="2:25">
      <c r="B8379"/>
      <c r="C8379"/>
      <c r="D8379"/>
      <c r="E8379"/>
      <c r="F8379"/>
      <c r="G8379"/>
      <c r="H8379"/>
      <c r="R8379"/>
      <c r="S8379"/>
      <c r="T8379"/>
      <c r="U8379"/>
      <c r="V8379"/>
      <c r="W8379"/>
      <c r="X8379"/>
      <c r="Y8379"/>
    </row>
    <row r="8380" spans="2:25">
      <c r="B8380"/>
      <c r="C8380"/>
      <c r="D8380"/>
      <c r="E8380"/>
      <c r="F8380"/>
      <c r="G8380"/>
      <c r="H8380"/>
      <c r="R8380"/>
      <c r="S8380"/>
      <c r="T8380"/>
      <c r="U8380"/>
      <c r="V8380"/>
      <c r="W8380"/>
      <c r="X8380"/>
      <c r="Y8380"/>
    </row>
    <row r="8381" spans="2:25">
      <c r="B8381"/>
      <c r="C8381"/>
      <c r="D8381"/>
      <c r="E8381"/>
      <c r="F8381"/>
      <c r="G8381"/>
      <c r="H8381"/>
      <c r="R8381"/>
      <c r="S8381"/>
      <c r="T8381"/>
      <c r="U8381"/>
      <c r="V8381"/>
      <c r="W8381"/>
      <c r="X8381"/>
      <c r="Y8381"/>
    </row>
    <row r="8382" spans="2:25">
      <c r="B8382"/>
      <c r="C8382"/>
      <c r="D8382"/>
      <c r="E8382"/>
      <c r="F8382"/>
      <c r="G8382"/>
      <c r="H8382"/>
      <c r="R8382"/>
      <c r="S8382"/>
      <c r="T8382"/>
      <c r="U8382"/>
      <c r="V8382"/>
      <c r="W8382"/>
      <c r="X8382"/>
      <c r="Y8382"/>
    </row>
    <row r="8383" spans="2:25">
      <c r="B8383"/>
      <c r="C8383"/>
      <c r="D8383"/>
      <c r="E8383"/>
      <c r="F8383"/>
      <c r="G8383"/>
      <c r="H8383"/>
      <c r="R8383"/>
      <c r="S8383"/>
      <c r="T8383"/>
      <c r="U8383"/>
      <c r="V8383"/>
      <c r="W8383"/>
      <c r="X8383"/>
      <c r="Y8383"/>
    </row>
    <row r="8384" spans="2:25">
      <c r="B8384"/>
      <c r="C8384"/>
      <c r="D8384"/>
      <c r="E8384"/>
      <c r="F8384"/>
      <c r="G8384"/>
      <c r="H8384"/>
      <c r="R8384"/>
      <c r="S8384"/>
      <c r="T8384"/>
      <c r="U8384"/>
      <c r="V8384"/>
      <c r="W8384"/>
      <c r="X8384"/>
      <c r="Y8384"/>
    </row>
    <row r="8385" spans="2:25">
      <c r="B8385"/>
      <c r="C8385"/>
      <c r="D8385"/>
      <c r="E8385"/>
      <c r="F8385"/>
      <c r="G8385"/>
      <c r="H8385"/>
      <c r="R8385"/>
      <c r="S8385"/>
      <c r="T8385"/>
      <c r="U8385"/>
      <c r="V8385"/>
      <c r="W8385"/>
      <c r="X8385"/>
      <c r="Y8385"/>
    </row>
    <row r="8386" spans="2:25">
      <c r="B8386"/>
      <c r="C8386"/>
      <c r="D8386"/>
      <c r="E8386"/>
      <c r="F8386"/>
      <c r="G8386"/>
      <c r="H8386"/>
      <c r="R8386"/>
      <c r="S8386"/>
      <c r="T8386"/>
      <c r="U8386"/>
      <c r="V8386"/>
      <c r="W8386"/>
      <c r="X8386"/>
      <c r="Y8386"/>
    </row>
    <row r="8387" spans="2:25">
      <c r="B8387"/>
      <c r="C8387"/>
      <c r="D8387"/>
      <c r="E8387"/>
      <c r="F8387"/>
      <c r="G8387"/>
      <c r="H8387"/>
      <c r="R8387"/>
      <c r="S8387"/>
      <c r="T8387"/>
      <c r="U8387"/>
      <c r="V8387"/>
      <c r="W8387"/>
      <c r="X8387"/>
      <c r="Y8387"/>
    </row>
    <row r="8388" spans="2:25">
      <c r="B8388"/>
      <c r="C8388"/>
      <c r="D8388"/>
      <c r="E8388"/>
      <c r="F8388"/>
      <c r="G8388"/>
      <c r="H8388"/>
      <c r="R8388"/>
      <c r="S8388"/>
      <c r="T8388"/>
      <c r="U8388"/>
      <c r="V8388"/>
      <c r="W8388"/>
      <c r="X8388"/>
      <c r="Y8388"/>
    </row>
    <row r="8389" spans="2:25">
      <c r="B8389"/>
      <c r="C8389"/>
      <c r="D8389"/>
      <c r="E8389"/>
      <c r="F8389"/>
      <c r="G8389"/>
      <c r="H8389"/>
      <c r="R8389"/>
      <c r="S8389"/>
      <c r="T8389"/>
      <c r="U8389"/>
      <c r="V8389"/>
      <c r="W8389"/>
      <c r="X8389"/>
      <c r="Y8389"/>
    </row>
    <row r="8390" spans="2:25">
      <c r="B8390"/>
      <c r="C8390"/>
      <c r="D8390"/>
      <c r="E8390"/>
      <c r="F8390"/>
      <c r="G8390"/>
      <c r="H8390"/>
      <c r="R8390"/>
      <c r="S8390"/>
      <c r="T8390"/>
      <c r="U8390"/>
      <c r="V8390"/>
      <c r="W8390"/>
      <c r="X8390"/>
      <c r="Y8390"/>
    </row>
    <row r="8391" spans="2:25">
      <c r="B8391"/>
      <c r="C8391"/>
      <c r="D8391"/>
      <c r="E8391"/>
      <c r="F8391"/>
      <c r="G8391"/>
      <c r="H8391"/>
      <c r="R8391"/>
      <c r="S8391"/>
      <c r="T8391"/>
      <c r="U8391"/>
      <c r="V8391"/>
      <c r="W8391"/>
      <c r="X8391"/>
      <c r="Y8391"/>
    </row>
    <row r="8392" spans="2:25">
      <c r="B8392"/>
      <c r="C8392"/>
      <c r="D8392"/>
      <c r="E8392"/>
      <c r="F8392"/>
      <c r="G8392"/>
      <c r="H8392"/>
      <c r="R8392"/>
      <c r="S8392"/>
      <c r="T8392"/>
      <c r="U8392"/>
      <c r="V8392"/>
      <c r="W8392"/>
      <c r="X8392"/>
      <c r="Y8392"/>
    </row>
    <row r="8393" spans="2:25">
      <c r="B8393"/>
      <c r="C8393"/>
      <c r="D8393"/>
      <c r="E8393"/>
      <c r="F8393"/>
      <c r="G8393"/>
      <c r="H8393"/>
      <c r="R8393"/>
      <c r="S8393"/>
      <c r="T8393"/>
      <c r="U8393"/>
      <c r="V8393"/>
      <c r="W8393"/>
      <c r="X8393"/>
      <c r="Y8393"/>
    </row>
    <row r="8394" spans="2:25">
      <c r="B8394"/>
      <c r="C8394"/>
      <c r="D8394"/>
      <c r="E8394"/>
      <c r="F8394"/>
      <c r="G8394"/>
      <c r="H8394"/>
      <c r="R8394"/>
      <c r="S8394"/>
      <c r="T8394"/>
      <c r="U8394"/>
      <c r="V8394"/>
      <c r="W8394"/>
      <c r="X8394"/>
      <c r="Y8394"/>
    </row>
    <row r="8395" spans="2:25">
      <c r="B8395"/>
      <c r="C8395"/>
      <c r="D8395"/>
      <c r="E8395"/>
      <c r="F8395"/>
      <c r="G8395"/>
      <c r="H8395"/>
      <c r="R8395"/>
      <c r="S8395"/>
      <c r="T8395"/>
      <c r="U8395"/>
      <c r="V8395"/>
      <c r="W8395"/>
      <c r="X8395"/>
      <c r="Y8395"/>
    </row>
    <row r="8396" spans="2:25">
      <c r="B8396"/>
      <c r="C8396"/>
      <c r="D8396"/>
      <c r="E8396"/>
      <c r="F8396"/>
      <c r="G8396"/>
      <c r="H8396"/>
      <c r="R8396"/>
      <c r="S8396"/>
      <c r="T8396"/>
      <c r="U8396"/>
      <c r="V8396"/>
      <c r="W8396"/>
      <c r="X8396"/>
      <c r="Y8396"/>
    </row>
    <row r="8397" spans="2:25">
      <c r="B8397"/>
      <c r="C8397"/>
      <c r="D8397"/>
      <c r="E8397"/>
      <c r="F8397"/>
      <c r="G8397"/>
      <c r="H8397"/>
      <c r="R8397"/>
      <c r="S8397"/>
      <c r="T8397"/>
      <c r="U8397"/>
      <c r="V8397"/>
      <c r="W8397"/>
      <c r="X8397"/>
      <c r="Y8397"/>
    </row>
    <row r="8398" spans="2:25">
      <c r="B8398"/>
      <c r="C8398"/>
      <c r="D8398"/>
      <c r="E8398"/>
      <c r="F8398"/>
      <c r="G8398"/>
      <c r="H8398"/>
      <c r="R8398"/>
      <c r="S8398"/>
      <c r="T8398"/>
      <c r="U8398"/>
      <c r="V8398"/>
      <c r="W8398"/>
      <c r="X8398"/>
      <c r="Y8398"/>
    </row>
    <row r="8399" spans="2:25">
      <c r="B8399"/>
      <c r="C8399"/>
      <c r="D8399"/>
      <c r="E8399"/>
      <c r="F8399"/>
      <c r="G8399"/>
      <c r="H8399"/>
      <c r="R8399"/>
      <c r="S8399"/>
      <c r="T8399"/>
      <c r="U8399"/>
      <c r="V8399"/>
      <c r="W8399"/>
      <c r="X8399"/>
      <c r="Y8399"/>
    </row>
    <row r="8400" spans="2:25">
      <c r="B8400"/>
      <c r="C8400"/>
      <c r="D8400"/>
      <c r="E8400"/>
      <c r="F8400"/>
      <c r="G8400"/>
      <c r="H8400"/>
      <c r="R8400"/>
      <c r="S8400"/>
      <c r="T8400"/>
      <c r="U8400"/>
      <c r="V8400"/>
      <c r="W8400"/>
      <c r="X8400"/>
      <c r="Y8400"/>
    </row>
    <row r="8401" spans="2:25">
      <c r="B8401"/>
      <c r="C8401"/>
      <c r="D8401"/>
      <c r="E8401"/>
      <c r="F8401"/>
      <c r="G8401"/>
      <c r="H8401"/>
      <c r="R8401"/>
      <c r="S8401"/>
      <c r="T8401"/>
      <c r="U8401"/>
      <c r="V8401"/>
      <c r="W8401"/>
      <c r="X8401"/>
      <c r="Y8401"/>
    </row>
    <row r="8402" spans="2:25">
      <c r="B8402"/>
      <c r="C8402"/>
      <c r="D8402"/>
      <c r="E8402"/>
      <c r="F8402"/>
      <c r="G8402"/>
      <c r="H8402"/>
      <c r="R8402"/>
      <c r="S8402"/>
      <c r="T8402"/>
      <c r="U8402"/>
      <c r="V8402"/>
      <c r="W8402"/>
      <c r="X8402"/>
      <c r="Y8402"/>
    </row>
    <row r="8403" spans="2:25">
      <c r="B8403"/>
      <c r="C8403"/>
      <c r="D8403"/>
      <c r="E8403"/>
      <c r="F8403"/>
      <c r="G8403"/>
      <c r="H8403"/>
      <c r="R8403"/>
      <c r="S8403"/>
      <c r="T8403"/>
      <c r="U8403"/>
      <c r="V8403"/>
      <c r="W8403"/>
      <c r="X8403"/>
      <c r="Y8403"/>
    </row>
    <row r="8404" spans="2:25">
      <c r="B8404"/>
      <c r="C8404"/>
      <c r="D8404"/>
      <c r="E8404"/>
      <c r="F8404"/>
      <c r="G8404"/>
      <c r="H8404"/>
      <c r="R8404"/>
      <c r="S8404"/>
      <c r="T8404"/>
      <c r="U8404"/>
      <c r="V8404"/>
      <c r="W8404"/>
      <c r="X8404"/>
      <c r="Y8404"/>
    </row>
    <row r="8405" spans="2:25">
      <c r="B8405"/>
      <c r="C8405"/>
      <c r="D8405"/>
      <c r="E8405"/>
      <c r="F8405"/>
      <c r="G8405"/>
      <c r="H8405"/>
      <c r="R8405"/>
      <c r="S8405"/>
      <c r="T8405"/>
      <c r="U8405"/>
      <c r="V8405"/>
      <c r="W8405"/>
      <c r="X8405"/>
      <c r="Y8405"/>
    </row>
    <row r="8406" spans="2:25">
      <c r="B8406"/>
      <c r="C8406"/>
      <c r="D8406"/>
      <c r="E8406"/>
      <c r="F8406"/>
      <c r="G8406"/>
      <c r="H8406"/>
      <c r="R8406"/>
      <c r="S8406"/>
      <c r="T8406"/>
      <c r="U8406"/>
      <c r="V8406"/>
      <c r="W8406"/>
      <c r="X8406"/>
      <c r="Y8406"/>
    </row>
    <row r="8407" spans="2:25">
      <c r="B8407"/>
      <c r="C8407"/>
      <c r="D8407"/>
      <c r="E8407"/>
      <c r="F8407"/>
      <c r="G8407"/>
      <c r="H8407"/>
      <c r="R8407"/>
      <c r="S8407"/>
      <c r="T8407"/>
      <c r="U8407"/>
      <c r="V8407"/>
      <c r="W8407"/>
      <c r="X8407"/>
      <c r="Y8407"/>
    </row>
    <row r="8408" spans="2:25">
      <c r="B8408"/>
      <c r="C8408"/>
      <c r="D8408"/>
      <c r="E8408"/>
      <c r="F8408"/>
      <c r="G8408"/>
      <c r="H8408"/>
      <c r="R8408"/>
      <c r="S8408"/>
      <c r="T8408"/>
      <c r="U8408"/>
      <c r="V8408"/>
      <c r="W8408"/>
      <c r="X8408"/>
      <c r="Y8408"/>
    </row>
    <row r="8409" spans="2:25">
      <c r="B8409"/>
      <c r="C8409"/>
      <c r="D8409"/>
      <c r="E8409"/>
      <c r="F8409"/>
      <c r="G8409"/>
      <c r="H8409"/>
      <c r="R8409"/>
      <c r="S8409"/>
      <c r="T8409"/>
      <c r="U8409"/>
      <c r="V8409"/>
      <c r="W8409"/>
      <c r="X8409"/>
      <c r="Y8409"/>
    </row>
    <row r="8410" spans="2:25">
      <c r="B8410"/>
      <c r="C8410"/>
      <c r="D8410"/>
      <c r="E8410"/>
      <c r="F8410"/>
      <c r="G8410"/>
      <c r="H8410"/>
      <c r="R8410"/>
      <c r="S8410"/>
      <c r="T8410"/>
      <c r="U8410"/>
      <c r="V8410"/>
      <c r="W8410"/>
      <c r="X8410"/>
      <c r="Y8410"/>
    </row>
    <row r="8411" spans="2:25">
      <c r="B8411"/>
      <c r="C8411"/>
      <c r="D8411"/>
      <c r="E8411"/>
      <c r="F8411"/>
      <c r="G8411"/>
      <c r="H8411"/>
      <c r="R8411"/>
      <c r="S8411"/>
      <c r="T8411"/>
      <c r="U8411"/>
      <c r="V8411"/>
      <c r="W8411"/>
      <c r="X8411"/>
      <c r="Y8411"/>
    </row>
    <row r="8412" spans="2:25">
      <c r="B8412"/>
      <c r="C8412"/>
      <c r="D8412"/>
      <c r="E8412"/>
      <c r="F8412"/>
      <c r="G8412"/>
      <c r="H8412"/>
      <c r="R8412"/>
      <c r="S8412"/>
      <c r="T8412"/>
      <c r="U8412"/>
      <c r="V8412"/>
      <c r="W8412"/>
      <c r="X8412"/>
      <c r="Y8412"/>
    </row>
    <row r="8413" spans="2:25">
      <c r="B8413"/>
      <c r="C8413"/>
      <c r="D8413"/>
      <c r="E8413"/>
      <c r="F8413"/>
      <c r="G8413"/>
      <c r="H8413"/>
      <c r="R8413"/>
      <c r="S8413"/>
      <c r="T8413"/>
      <c r="U8413"/>
      <c r="V8413"/>
      <c r="W8413"/>
      <c r="X8413"/>
      <c r="Y8413"/>
    </row>
    <row r="8414" spans="2:25">
      <c r="B8414"/>
      <c r="C8414"/>
      <c r="D8414"/>
      <c r="E8414"/>
      <c r="F8414"/>
      <c r="G8414"/>
      <c r="H8414"/>
      <c r="R8414"/>
      <c r="S8414"/>
      <c r="T8414"/>
      <c r="U8414"/>
      <c r="V8414"/>
      <c r="W8414"/>
      <c r="X8414"/>
      <c r="Y8414"/>
    </row>
    <row r="8415" spans="2:25">
      <c r="B8415"/>
      <c r="C8415"/>
      <c r="D8415"/>
      <c r="E8415"/>
      <c r="F8415"/>
      <c r="G8415"/>
      <c r="H8415"/>
      <c r="R8415"/>
      <c r="S8415"/>
      <c r="T8415"/>
      <c r="U8415"/>
      <c r="V8415"/>
      <c r="W8415"/>
      <c r="X8415"/>
      <c r="Y8415"/>
    </row>
    <row r="8416" spans="2:25">
      <c r="B8416"/>
      <c r="C8416"/>
      <c r="D8416"/>
      <c r="E8416"/>
      <c r="F8416"/>
      <c r="G8416"/>
      <c r="H8416"/>
      <c r="R8416"/>
      <c r="S8416"/>
      <c r="T8416"/>
      <c r="U8416"/>
      <c r="V8416"/>
      <c r="W8416"/>
      <c r="X8416"/>
      <c r="Y8416"/>
    </row>
    <row r="8417" spans="2:25">
      <c r="B8417"/>
      <c r="C8417"/>
      <c r="D8417"/>
      <c r="E8417"/>
      <c r="F8417"/>
      <c r="G8417"/>
      <c r="H8417"/>
      <c r="R8417"/>
      <c r="S8417"/>
      <c r="T8417"/>
      <c r="U8417"/>
      <c r="V8417"/>
      <c r="W8417"/>
      <c r="X8417"/>
      <c r="Y8417"/>
    </row>
    <row r="8418" spans="2:25">
      <c r="B8418"/>
      <c r="C8418"/>
      <c r="D8418"/>
      <c r="E8418"/>
      <c r="F8418"/>
      <c r="G8418"/>
      <c r="H8418"/>
      <c r="R8418"/>
      <c r="S8418"/>
      <c r="T8418"/>
      <c r="U8418"/>
      <c r="V8418"/>
      <c r="W8418"/>
      <c r="X8418"/>
      <c r="Y8418"/>
    </row>
    <row r="8419" spans="2:25">
      <c r="B8419"/>
      <c r="C8419"/>
      <c r="D8419"/>
      <c r="E8419"/>
      <c r="F8419"/>
      <c r="G8419"/>
      <c r="H8419"/>
      <c r="R8419"/>
      <c r="S8419"/>
      <c r="T8419"/>
      <c r="U8419"/>
      <c r="V8419"/>
      <c r="W8419"/>
      <c r="X8419"/>
      <c r="Y8419"/>
    </row>
    <row r="8420" spans="2:25">
      <c r="B8420"/>
      <c r="C8420"/>
      <c r="D8420"/>
      <c r="E8420"/>
      <c r="F8420"/>
      <c r="G8420"/>
      <c r="H8420"/>
      <c r="R8420"/>
      <c r="S8420"/>
      <c r="T8420"/>
      <c r="U8420"/>
      <c r="V8420"/>
      <c r="W8420"/>
      <c r="X8420"/>
      <c r="Y8420"/>
    </row>
    <row r="8421" spans="2:25">
      <c r="B8421"/>
      <c r="C8421"/>
      <c r="D8421"/>
      <c r="E8421"/>
      <c r="F8421"/>
      <c r="G8421"/>
      <c r="H8421"/>
      <c r="R8421"/>
      <c r="S8421"/>
      <c r="T8421"/>
      <c r="U8421"/>
      <c r="V8421"/>
      <c r="W8421"/>
      <c r="X8421"/>
      <c r="Y8421"/>
    </row>
    <row r="8422" spans="2:25">
      <c r="B8422"/>
      <c r="C8422"/>
      <c r="D8422"/>
      <c r="E8422"/>
      <c r="F8422"/>
      <c r="G8422"/>
      <c r="H8422"/>
      <c r="R8422"/>
      <c r="S8422"/>
      <c r="T8422"/>
      <c r="U8422"/>
      <c r="V8422"/>
      <c r="W8422"/>
      <c r="X8422"/>
      <c r="Y8422"/>
    </row>
    <row r="8423" spans="2:25">
      <c r="B8423"/>
      <c r="C8423"/>
      <c r="D8423"/>
      <c r="E8423"/>
      <c r="F8423"/>
      <c r="G8423"/>
      <c r="H8423"/>
      <c r="R8423"/>
      <c r="S8423"/>
      <c r="T8423"/>
      <c r="U8423"/>
      <c r="V8423"/>
      <c r="W8423"/>
      <c r="X8423"/>
      <c r="Y8423"/>
    </row>
    <row r="8424" spans="2:25">
      <c r="B8424"/>
      <c r="C8424"/>
      <c r="D8424"/>
      <c r="E8424"/>
      <c r="F8424"/>
      <c r="G8424"/>
      <c r="H8424"/>
      <c r="R8424"/>
      <c r="S8424"/>
      <c r="T8424"/>
      <c r="U8424"/>
      <c r="V8424"/>
      <c r="W8424"/>
      <c r="X8424"/>
      <c r="Y8424"/>
    </row>
    <row r="8425" spans="2:25">
      <c r="B8425"/>
      <c r="C8425"/>
      <c r="D8425"/>
      <c r="E8425"/>
      <c r="F8425"/>
      <c r="G8425"/>
      <c r="H8425"/>
      <c r="R8425"/>
      <c r="S8425"/>
      <c r="T8425"/>
      <c r="U8425"/>
      <c r="V8425"/>
      <c r="W8425"/>
      <c r="X8425"/>
      <c r="Y8425"/>
    </row>
    <row r="8426" spans="2:25">
      <c r="B8426"/>
      <c r="C8426"/>
      <c r="D8426"/>
      <c r="E8426"/>
      <c r="F8426"/>
      <c r="G8426"/>
      <c r="H8426"/>
      <c r="R8426"/>
      <c r="S8426"/>
      <c r="T8426"/>
      <c r="U8426"/>
      <c r="V8426"/>
      <c r="W8426"/>
      <c r="X8426"/>
      <c r="Y8426"/>
    </row>
    <row r="8427" spans="2:25">
      <c r="B8427"/>
      <c r="C8427"/>
      <c r="D8427"/>
      <c r="E8427"/>
      <c r="F8427"/>
      <c r="G8427"/>
      <c r="H8427"/>
      <c r="R8427"/>
      <c r="S8427"/>
      <c r="T8427"/>
      <c r="U8427"/>
      <c r="V8427"/>
      <c r="W8427"/>
      <c r="X8427"/>
      <c r="Y8427"/>
    </row>
    <row r="8428" spans="2:25">
      <c r="B8428"/>
      <c r="C8428"/>
      <c r="D8428"/>
      <c r="E8428"/>
      <c r="F8428"/>
      <c r="G8428"/>
      <c r="H8428"/>
      <c r="R8428"/>
      <c r="S8428"/>
      <c r="T8428"/>
      <c r="U8428"/>
      <c r="V8428"/>
      <c r="W8428"/>
      <c r="X8428"/>
      <c r="Y8428"/>
    </row>
    <row r="8429" spans="2:25">
      <c r="B8429"/>
      <c r="C8429"/>
      <c r="D8429"/>
      <c r="E8429"/>
      <c r="F8429"/>
      <c r="G8429"/>
      <c r="H8429"/>
      <c r="R8429"/>
      <c r="S8429"/>
      <c r="T8429"/>
      <c r="U8429"/>
      <c r="V8429"/>
      <c r="W8429"/>
      <c r="X8429"/>
      <c r="Y8429"/>
    </row>
    <row r="8430" spans="2:25">
      <c r="B8430"/>
      <c r="C8430"/>
      <c r="D8430"/>
      <c r="E8430"/>
      <c r="F8430"/>
      <c r="G8430"/>
      <c r="H8430"/>
      <c r="R8430"/>
      <c r="S8430"/>
      <c r="T8430"/>
      <c r="U8430"/>
      <c r="V8430"/>
      <c r="W8430"/>
      <c r="X8430"/>
      <c r="Y8430"/>
    </row>
    <row r="8431" spans="2:25">
      <c r="B8431"/>
      <c r="C8431"/>
      <c r="D8431"/>
      <c r="E8431"/>
      <c r="F8431"/>
      <c r="G8431"/>
      <c r="H8431"/>
      <c r="R8431"/>
      <c r="S8431"/>
      <c r="T8431"/>
      <c r="U8431"/>
      <c r="V8431"/>
      <c r="W8431"/>
      <c r="X8431"/>
      <c r="Y8431"/>
    </row>
    <row r="8432" spans="2:25">
      <c r="B8432"/>
      <c r="C8432"/>
      <c r="D8432"/>
      <c r="E8432"/>
      <c r="F8432"/>
      <c r="G8432"/>
      <c r="H8432"/>
      <c r="R8432"/>
      <c r="S8432"/>
      <c r="T8432"/>
      <c r="U8432"/>
      <c r="V8432"/>
      <c r="W8432"/>
      <c r="X8432"/>
      <c r="Y8432"/>
    </row>
    <row r="8433" spans="2:25">
      <c r="B8433"/>
      <c r="C8433"/>
      <c r="D8433"/>
      <c r="E8433"/>
      <c r="F8433"/>
      <c r="G8433"/>
      <c r="H8433"/>
      <c r="R8433"/>
      <c r="S8433"/>
      <c r="T8433"/>
      <c r="U8433"/>
      <c r="V8433"/>
      <c r="W8433"/>
      <c r="X8433"/>
      <c r="Y8433"/>
    </row>
    <row r="8434" spans="2:25">
      <c r="B8434"/>
      <c r="C8434"/>
      <c r="D8434"/>
      <c r="E8434"/>
      <c r="F8434"/>
      <c r="G8434"/>
      <c r="H8434"/>
      <c r="R8434"/>
      <c r="S8434"/>
      <c r="T8434"/>
      <c r="U8434"/>
      <c r="V8434"/>
      <c r="W8434"/>
      <c r="X8434"/>
      <c r="Y8434"/>
    </row>
    <row r="8435" spans="2:25">
      <c r="B8435"/>
      <c r="C8435"/>
      <c r="D8435"/>
      <c r="E8435"/>
      <c r="F8435"/>
      <c r="G8435"/>
      <c r="H8435"/>
      <c r="R8435"/>
      <c r="S8435"/>
      <c r="T8435"/>
      <c r="U8435"/>
      <c r="V8435"/>
      <c r="W8435"/>
      <c r="X8435"/>
      <c r="Y8435"/>
    </row>
    <row r="8436" spans="2:25">
      <c r="B8436"/>
      <c r="C8436"/>
      <c r="D8436"/>
      <c r="E8436"/>
      <c r="F8436"/>
      <c r="G8436"/>
      <c r="H8436"/>
      <c r="R8436"/>
      <c r="S8436"/>
      <c r="T8436"/>
      <c r="U8436"/>
      <c r="V8436"/>
      <c r="W8436"/>
      <c r="X8436"/>
      <c r="Y8436"/>
    </row>
    <row r="8437" spans="2:25">
      <c r="B8437"/>
      <c r="C8437"/>
      <c r="D8437"/>
      <c r="E8437"/>
      <c r="F8437"/>
      <c r="G8437"/>
      <c r="H8437"/>
      <c r="R8437"/>
      <c r="S8437"/>
      <c r="T8437"/>
      <c r="U8437"/>
      <c r="V8437"/>
      <c r="W8437"/>
      <c r="X8437"/>
      <c r="Y8437"/>
    </row>
    <row r="8438" spans="2:25">
      <c r="B8438"/>
      <c r="C8438"/>
      <c r="D8438"/>
      <c r="E8438"/>
      <c r="F8438"/>
      <c r="G8438"/>
      <c r="H8438"/>
      <c r="R8438"/>
      <c r="S8438"/>
      <c r="T8438"/>
      <c r="U8438"/>
      <c r="V8438"/>
      <c r="W8438"/>
      <c r="X8438"/>
      <c r="Y8438"/>
    </row>
    <row r="8439" spans="2:25">
      <c r="B8439"/>
      <c r="C8439"/>
      <c r="D8439"/>
      <c r="E8439"/>
      <c r="F8439"/>
      <c r="G8439"/>
      <c r="H8439"/>
      <c r="R8439"/>
      <c r="S8439"/>
      <c r="T8439"/>
      <c r="U8439"/>
      <c r="V8439"/>
      <c r="W8439"/>
      <c r="X8439"/>
      <c r="Y8439"/>
    </row>
    <row r="8440" spans="2:25">
      <c r="B8440"/>
      <c r="C8440"/>
      <c r="D8440"/>
      <c r="E8440"/>
      <c r="F8440"/>
      <c r="G8440"/>
      <c r="H8440"/>
      <c r="R8440"/>
      <c r="S8440"/>
      <c r="T8440"/>
      <c r="U8440"/>
      <c r="V8440"/>
      <c r="W8440"/>
      <c r="X8440"/>
      <c r="Y8440"/>
    </row>
    <row r="8441" spans="2:25">
      <c r="B8441"/>
      <c r="C8441"/>
      <c r="D8441"/>
      <c r="E8441"/>
      <c r="F8441"/>
      <c r="G8441"/>
      <c r="H8441"/>
      <c r="R8441"/>
      <c r="S8441"/>
      <c r="T8441"/>
      <c r="U8441"/>
      <c r="V8441"/>
      <c r="W8441"/>
      <c r="X8441"/>
      <c r="Y8441"/>
    </row>
    <row r="8442" spans="2:25">
      <c r="B8442"/>
      <c r="C8442"/>
      <c r="D8442"/>
      <c r="E8442"/>
      <c r="F8442"/>
      <c r="G8442"/>
      <c r="H8442"/>
      <c r="R8442"/>
      <c r="S8442"/>
      <c r="T8442"/>
      <c r="U8442"/>
      <c r="V8442"/>
      <c r="W8442"/>
      <c r="X8442"/>
      <c r="Y8442"/>
    </row>
    <row r="8443" spans="2:25">
      <c r="B8443"/>
      <c r="C8443"/>
      <c r="D8443"/>
      <c r="E8443"/>
      <c r="F8443"/>
      <c r="G8443"/>
      <c r="H8443"/>
      <c r="R8443"/>
      <c r="S8443"/>
      <c r="T8443"/>
      <c r="U8443"/>
      <c r="V8443"/>
      <c r="W8443"/>
      <c r="X8443"/>
      <c r="Y8443"/>
    </row>
    <row r="8444" spans="2:25">
      <c r="B8444"/>
      <c r="C8444"/>
      <c r="D8444"/>
      <c r="E8444"/>
      <c r="F8444"/>
      <c r="G8444"/>
      <c r="H8444"/>
      <c r="R8444"/>
      <c r="S8444"/>
      <c r="T8444"/>
      <c r="U8444"/>
      <c r="V8444"/>
      <c r="W8444"/>
      <c r="X8444"/>
      <c r="Y8444"/>
    </row>
    <row r="8445" spans="2:25">
      <c r="B8445"/>
      <c r="C8445"/>
      <c r="D8445"/>
      <c r="E8445"/>
      <c r="F8445"/>
      <c r="G8445"/>
      <c r="H8445"/>
      <c r="R8445"/>
      <c r="S8445"/>
      <c r="T8445"/>
      <c r="U8445"/>
      <c r="V8445"/>
      <c r="W8445"/>
      <c r="X8445"/>
      <c r="Y8445"/>
    </row>
    <row r="8446" spans="2:25">
      <c r="B8446"/>
      <c r="C8446"/>
      <c r="D8446"/>
      <c r="E8446"/>
      <c r="F8446"/>
      <c r="G8446"/>
      <c r="H8446"/>
      <c r="R8446"/>
      <c r="S8446"/>
      <c r="T8446"/>
      <c r="U8446"/>
      <c r="V8446"/>
      <c r="W8446"/>
      <c r="X8446"/>
      <c r="Y8446"/>
    </row>
    <row r="8447" spans="2:25">
      <c r="B8447"/>
      <c r="C8447"/>
      <c r="D8447"/>
      <c r="E8447"/>
      <c r="F8447"/>
      <c r="G8447"/>
      <c r="H8447"/>
      <c r="R8447"/>
      <c r="S8447"/>
      <c r="T8447"/>
      <c r="U8447"/>
      <c r="V8447"/>
      <c r="W8447"/>
      <c r="X8447"/>
      <c r="Y8447"/>
    </row>
    <row r="8448" spans="2:25">
      <c r="B8448"/>
      <c r="C8448"/>
      <c r="D8448"/>
      <c r="E8448"/>
      <c r="F8448"/>
      <c r="G8448"/>
      <c r="H8448"/>
      <c r="R8448"/>
      <c r="S8448"/>
      <c r="T8448"/>
      <c r="U8448"/>
      <c r="V8448"/>
      <c r="W8448"/>
      <c r="X8448"/>
      <c r="Y8448"/>
    </row>
    <row r="8449" spans="2:25">
      <c r="B8449"/>
      <c r="C8449"/>
      <c r="D8449"/>
      <c r="E8449"/>
      <c r="F8449"/>
      <c r="G8449"/>
      <c r="H8449"/>
      <c r="R8449"/>
      <c r="S8449"/>
      <c r="T8449"/>
      <c r="U8449"/>
      <c r="V8449"/>
      <c r="W8449"/>
      <c r="X8449"/>
      <c r="Y8449"/>
    </row>
    <row r="8450" spans="2:25">
      <c r="B8450"/>
      <c r="C8450"/>
      <c r="D8450"/>
      <c r="E8450"/>
      <c r="F8450"/>
      <c r="G8450"/>
      <c r="H8450"/>
      <c r="R8450"/>
      <c r="S8450"/>
      <c r="T8450"/>
      <c r="U8450"/>
      <c r="V8450"/>
      <c r="W8450"/>
      <c r="X8450"/>
      <c r="Y8450"/>
    </row>
    <row r="8451" spans="2:25">
      <c r="B8451"/>
      <c r="C8451"/>
      <c r="D8451"/>
      <c r="E8451"/>
      <c r="F8451"/>
      <c r="G8451"/>
      <c r="H8451"/>
      <c r="R8451"/>
      <c r="S8451"/>
      <c r="T8451"/>
      <c r="U8451"/>
      <c r="V8451"/>
      <c r="W8451"/>
      <c r="X8451"/>
      <c r="Y8451"/>
    </row>
    <row r="8452" spans="2:25">
      <c r="B8452"/>
      <c r="C8452"/>
      <c r="D8452"/>
      <c r="E8452"/>
      <c r="F8452"/>
      <c r="G8452"/>
      <c r="H8452"/>
      <c r="R8452"/>
      <c r="S8452"/>
      <c r="T8452"/>
      <c r="U8452"/>
      <c r="V8452"/>
      <c r="W8452"/>
      <c r="X8452"/>
      <c r="Y8452"/>
    </row>
    <row r="8453" spans="2:25">
      <c r="B8453"/>
      <c r="C8453"/>
      <c r="D8453"/>
      <c r="E8453"/>
      <c r="F8453"/>
      <c r="G8453"/>
      <c r="H8453"/>
      <c r="R8453"/>
      <c r="S8453"/>
      <c r="T8453"/>
      <c r="U8453"/>
      <c r="V8453"/>
      <c r="W8453"/>
      <c r="X8453"/>
      <c r="Y8453"/>
    </row>
    <row r="8454" spans="2:25">
      <c r="B8454"/>
      <c r="C8454"/>
      <c r="D8454"/>
      <c r="E8454"/>
      <c r="F8454"/>
      <c r="G8454"/>
      <c r="H8454"/>
      <c r="R8454"/>
      <c r="S8454"/>
      <c r="T8454"/>
      <c r="U8454"/>
      <c r="V8454"/>
      <c r="W8454"/>
      <c r="X8454"/>
      <c r="Y8454"/>
    </row>
    <row r="8455" spans="2:25">
      <c r="B8455"/>
      <c r="C8455"/>
      <c r="D8455"/>
      <c r="E8455"/>
      <c r="F8455"/>
      <c r="G8455"/>
      <c r="H8455"/>
      <c r="R8455"/>
      <c r="S8455"/>
      <c r="T8455"/>
      <c r="U8455"/>
      <c r="V8455"/>
      <c r="W8455"/>
      <c r="X8455"/>
      <c r="Y8455"/>
    </row>
    <row r="8456" spans="2:25">
      <c r="B8456"/>
      <c r="C8456"/>
      <c r="D8456"/>
      <c r="E8456"/>
      <c r="F8456"/>
      <c r="G8456"/>
      <c r="H8456"/>
      <c r="R8456"/>
      <c r="S8456"/>
      <c r="T8456"/>
      <c r="U8456"/>
      <c r="V8456"/>
      <c r="W8456"/>
      <c r="X8456"/>
      <c r="Y8456"/>
    </row>
    <row r="8457" spans="2:25">
      <c r="B8457"/>
      <c r="C8457"/>
      <c r="D8457"/>
      <c r="E8457"/>
      <c r="F8457"/>
      <c r="G8457"/>
      <c r="H8457"/>
      <c r="R8457"/>
      <c r="S8457"/>
      <c r="T8457"/>
      <c r="U8457"/>
      <c r="V8457"/>
      <c r="W8457"/>
      <c r="X8457"/>
      <c r="Y8457"/>
    </row>
    <row r="8458" spans="2:25">
      <c r="B8458"/>
      <c r="C8458"/>
      <c r="D8458"/>
      <c r="E8458"/>
      <c r="F8458"/>
      <c r="G8458"/>
      <c r="H8458"/>
      <c r="R8458"/>
      <c r="S8458"/>
      <c r="T8458"/>
      <c r="U8458"/>
      <c r="V8458"/>
      <c r="W8458"/>
      <c r="X8458"/>
      <c r="Y8458"/>
    </row>
    <row r="8459" spans="2:25">
      <c r="B8459"/>
      <c r="C8459"/>
      <c r="D8459"/>
      <c r="E8459"/>
      <c r="F8459"/>
      <c r="G8459"/>
      <c r="H8459"/>
      <c r="R8459"/>
      <c r="S8459"/>
      <c r="T8459"/>
      <c r="U8459"/>
      <c r="V8459"/>
      <c r="W8459"/>
      <c r="X8459"/>
      <c r="Y8459"/>
    </row>
    <row r="8460" spans="2:25">
      <c r="B8460"/>
      <c r="C8460"/>
      <c r="D8460"/>
      <c r="E8460"/>
      <c r="F8460"/>
      <c r="G8460"/>
      <c r="H8460"/>
      <c r="R8460"/>
      <c r="S8460"/>
      <c r="T8460"/>
      <c r="U8460"/>
      <c r="V8460"/>
      <c r="W8460"/>
      <c r="X8460"/>
      <c r="Y8460"/>
    </row>
    <row r="8461" spans="2:25">
      <c r="B8461"/>
      <c r="C8461"/>
      <c r="D8461"/>
      <c r="E8461"/>
      <c r="F8461"/>
      <c r="G8461"/>
      <c r="H8461"/>
      <c r="R8461"/>
      <c r="S8461"/>
      <c r="T8461"/>
      <c r="U8461"/>
      <c r="V8461"/>
      <c r="W8461"/>
      <c r="X8461"/>
      <c r="Y8461"/>
    </row>
    <row r="8462" spans="2:25">
      <c r="B8462"/>
      <c r="C8462"/>
      <c r="D8462"/>
      <c r="E8462"/>
      <c r="F8462"/>
      <c r="G8462"/>
      <c r="H8462"/>
      <c r="R8462"/>
      <c r="S8462"/>
      <c r="T8462"/>
      <c r="U8462"/>
      <c r="V8462"/>
      <c r="W8462"/>
      <c r="X8462"/>
      <c r="Y8462"/>
    </row>
    <row r="8463" spans="2:25">
      <c r="B8463"/>
      <c r="C8463"/>
      <c r="D8463"/>
      <c r="E8463"/>
      <c r="F8463"/>
      <c r="G8463"/>
      <c r="H8463"/>
      <c r="R8463"/>
      <c r="S8463"/>
      <c r="T8463"/>
      <c r="U8463"/>
      <c r="V8463"/>
      <c r="W8463"/>
      <c r="X8463"/>
      <c r="Y8463"/>
    </row>
    <row r="8464" spans="2:25">
      <c r="B8464"/>
      <c r="C8464"/>
      <c r="D8464"/>
      <c r="E8464"/>
      <c r="F8464"/>
      <c r="G8464"/>
      <c r="H8464"/>
      <c r="R8464"/>
      <c r="S8464"/>
      <c r="T8464"/>
      <c r="U8464"/>
      <c r="V8464"/>
      <c r="W8464"/>
      <c r="X8464"/>
      <c r="Y8464"/>
    </row>
    <row r="8465" spans="2:25">
      <c r="B8465"/>
      <c r="C8465"/>
      <c r="D8465"/>
      <c r="E8465"/>
      <c r="F8465"/>
      <c r="G8465"/>
      <c r="H8465"/>
      <c r="R8465"/>
      <c r="S8465"/>
      <c r="T8465"/>
      <c r="U8465"/>
      <c r="V8465"/>
      <c r="W8465"/>
      <c r="X8465"/>
      <c r="Y8465"/>
    </row>
    <row r="8466" spans="2:25">
      <c r="B8466"/>
      <c r="C8466"/>
      <c r="D8466"/>
      <c r="E8466"/>
      <c r="F8466"/>
      <c r="G8466"/>
      <c r="H8466"/>
      <c r="R8466"/>
      <c r="S8466"/>
      <c r="T8466"/>
      <c r="U8466"/>
      <c r="V8466"/>
      <c r="W8466"/>
      <c r="X8466"/>
      <c r="Y8466"/>
    </row>
    <row r="8467" spans="2:25">
      <c r="B8467"/>
      <c r="C8467"/>
      <c r="D8467"/>
      <c r="E8467"/>
      <c r="F8467"/>
      <c r="G8467"/>
      <c r="H8467"/>
      <c r="R8467"/>
      <c r="S8467"/>
      <c r="T8467"/>
      <c r="U8467"/>
      <c r="V8467"/>
      <c r="W8467"/>
      <c r="X8467"/>
      <c r="Y8467"/>
    </row>
    <row r="8468" spans="2:25">
      <c r="B8468"/>
      <c r="C8468"/>
      <c r="D8468"/>
      <c r="E8468"/>
      <c r="F8468"/>
      <c r="G8468"/>
      <c r="H8468"/>
      <c r="R8468"/>
      <c r="S8468"/>
      <c r="T8468"/>
      <c r="U8468"/>
      <c r="V8468"/>
      <c r="W8468"/>
      <c r="X8468"/>
      <c r="Y8468"/>
    </row>
    <row r="8469" spans="2:25">
      <c r="B8469"/>
      <c r="C8469"/>
      <c r="D8469"/>
      <c r="E8469"/>
      <c r="F8469"/>
      <c r="G8469"/>
      <c r="H8469"/>
      <c r="R8469"/>
      <c r="S8469"/>
      <c r="T8469"/>
      <c r="U8469"/>
      <c r="V8469"/>
      <c r="W8469"/>
      <c r="X8469"/>
      <c r="Y8469"/>
    </row>
    <row r="8470" spans="2:25">
      <c r="B8470"/>
      <c r="C8470"/>
      <c r="D8470"/>
      <c r="E8470"/>
      <c r="F8470"/>
      <c r="G8470"/>
      <c r="H8470"/>
      <c r="R8470"/>
      <c r="S8470"/>
      <c r="T8470"/>
      <c r="U8470"/>
      <c r="V8470"/>
      <c r="W8470"/>
      <c r="X8470"/>
      <c r="Y8470"/>
    </row>
    <row r="8471" spans="2:25">
      <c r="B8471"/>
      <c r="C8471"/>
      <c r="D8471"/>
      <c r="E8471"/>
      <c r="F8471"/>
      <c r="G8471"/>
      <c r="H8471"/>
      <c r="R8471"/>
      <c r="S8471"/>
      <c r="T8471"/>
      <c r="U8471"/>
      <c r="V8471"/>
      <c r="W8471"/>
      <c r="X8471"/>
      <c r="Y8471"/>
    </row>
    <row r="8472" spans="2:25">
      <c r="B8472"/>
      <c r="C8472"/>
      <c r="D8472"/>
      <c r="E8472"/>
      <c r="F8472"/>
      <c r="G8472"/>
      <c r="H8472"/>
      <c r="R8472"/>
      <c r="S8472"/>
      <c r="T8472"/>
      <c r="U8472"/>
      <c r="V8472"/>
      <c r="W8472"/>
      <c r="X8472"/>
      <c r="Y8472"/>
    </row>
    <row r="8473" spans="2:25">
      <c r="B8473"/>
      <c r="C8473"/>
      <c r="D8473"/>
      <c r="E8473"/>
      <c r="F8473"/>
      <c r="G8473"/>
      <c r="H8473"/>
      <c r="R8473"/>
      <c r="S8473"/>
      <c r="T8473"/>
      <c r="U8473"/>
      <c r="V8473"/>
      <c r="W8473"/>
      <c r="X8473"/>
      <c r="Y8473"/>
    </row>
    <row r="8474" spans="2:25">
      <c r="B8474"/>
      <c r="C8474"/>
      <c r="D8474"/>
      <c r="E8474"/>
      <c r="F8474"/>
      <c r="G8474"/>
      <c r="H8474"/>
      <c r="R8474"/>
      <c r="S8474"/>
      <c r="T8474"/>
      <c r="U8474"/>
      <c r="V8474"/>
      <c r="W8474"/>
      <c r="X8474"/>
      <c r="Y8474"/>
    </row>
    <row r="8475" spans="2:25">
      <c r="B8475"/>
      <c r="C8475"/>
      <c r="D8475"/>
      <c r="E8475"/>
      <c r="F8475"/>
      <c r="G8475"/>
      <c r="H8475"/>
      <c r="R8475"/>
      <c r="S8475"/>
      <c r="T8475"/>
      <c r="U8475"/>
      <c r="V8475"/>
      <c r="W8475"/>
      <c r="X8475"/>
      <c r="Y8475"/>
    </row>
    <row r="8476" spans="2:25">
      <c r="B8476"/>
      <c r="C8476"/>
      <c r="D8476"/>
      <c r="E8476"/>
      <c r="F8476"/>
      <c r="G8476"/>
      <c r="H8476"/>
      <c r="R8476"/>
      <c r="S8476"/>
      <c r="T8476"/>
      <c r="U8476"/>
      <c r="V8476"/>
      <c r="W8476"/>
      <c r="X8476"/>
      <c r="Y8476"/>
    </row>
    <row r="8477" spans="2:25">
      <c r="B8477"/>
      <c r="C8477"/>
      <c r="D8477"/>
      <c r="E8477"/>
      <c r="F8477"/>
      <c r="G8477"/>
      <c r="H8477"/>
      <c r="R8477"/>
      <c r="S8477"/>
      <c r="T8477"/>
      <c r="U8477"/>
      <c r="V8477"/>
      <c r="W8477"/>
      <c r="X8477"/>
      <c r="Y8477"/>
    </row>
    <row r="8478" spans="2:25">
      <c r="B8478"/>
      <c r="C8478"/>
      <c r="D8478"/>
      <c r="E8478"/>
      <c r="F8478"/>
      <c r="G8478"/>
      <c r="H8478"/>
      <c r="R8478"/>
      <c r="S8478"/>
      <c r="T8478"/>
      <c r="U8478"/>
      <c r="V8478"/>
      <c r="W8478"/>
      <c r="X8478"/>
      <c r="Y8478"/>
    </row>
    <row r="8479" spans="2:25">
      <c r="B8479"/>
      <c r="C8479"/>
      <c r="D8479"/>
      <c r="E8479"/>
      <c r="F8479"/>
      <c r="G8479"/>
      <c r="H8479"/>
      <c r="R8479"/>
      <c r="S8479"/>
      <c r="T8479"/>
      <c r="U8479"/>
      <c r="V8479"/>
      <c r="W8479"/>
      <c r="X8479"/>
      <c r="Y8479"/>
    </row>
    <row r="8480" spans="2:25">
      <c r="B8480"/>
      <c r="C8480"/>
      <c r="D8480"/>
      <c r="E8480"/>
      <c r="F8480"/>
      <c r="G8480"/>
      <c r="H8480"/>
      <c r="R8480"/>
      <c r="S8480"/>
      <c r="T8480"/>
      <c r="U8480"/>
      <c r="V8480"/>
      <c r="W8480"/>
      <c r="X8480"/>
      <c r="Y8480"/>
    </row>
    <row r="8481" spans="2:25">
      <c r="B8481"/>
      <c r="C8481"/>
      <c r="D8481"/>
      <c r="E8481"/>
      <c r="F8481"/>
      <c r="G8481"/>
      <c r="H8481"/>
      <c r="R8481"/>
      <c r="S8481"/>
      <c r="T8481"/>
      <c r="U8481"/>
      <c r="V8481"/>
      <c r="W8481"/>
      <c r="X8481"/>
      <c r="Y8481"/>
    </row>
    <row r="8482" spans="2:25">
      <c r="B8482"/>
      <c r="C8482"/>
      <c r="D8482"/>
      <c r="E8482"/>
      <c r="F8482"/>
      <c r="G8482"/>
      <c r="H8482"/>
      <c r="R8482"/>
      <c r="S8482"/>
      <c r="T8482"/>
      <c r="U8482"/>
      <c r="V8482"/>
      <c r="W8482"/>
      <c r="X8482"/>
      <c r="Y8482"/>
    </row>
    <row r="8483" spans="2:25">
      <c r="B8483"/>
      <c r="C8483"/>
      <c r="D8483"/>
      <c r="E8483"/>
      <c r="F8483"/>
      <c r="G8483"/>
      <c r="H8483"/>
      <c r="R8483"/>
      <c r="S8483"/>
      <c r="T8483"/>
      <c r="U8483"/>
      <c r="V8483"/>
      <c r="W8483"/>
      <c r="X8483"/>
      <c r="Y8483"/>
    </row>
    <row r="8484" spans="2:25">
      <c r="B8484"/>
      <c r="C8484"/>
      <c r="D8484"/>
      <c r="E8484"/>
      <c r="F8484"/>
      <c r="G8484"/>
      <c r="H8484"/>
      <c r="R8484"/>
      <c r="S8484"/>
      <c r="T8484"/>
      <c r="U8484"/>
      <c r="V8484"/>
      <c r="W8484"/>
      <c r="X8484"/>
      <c r="Y8484"/>
    </row>
    <row r="8485" spans="2:25">
      <c r="B8485"/>
      <c r="C8485"/>
      <c r="D8485"/>
      <c r="E8485"/>
      <c r="F8485"/>
      <c r="G8485"/>
      <c r="H8485"/>
      <c r="R8485"/>
      <c r="S8485"/>
      <c r="T8485"/>
      <c r="U8485"/>
      <c r="V8485"/>
      <c r="W8485"/>
      <c r="X8485"/>
      <c r="Y8485"/>
    </row>
    <row r="8486" spans="2:25">
      <c r="B8486"/>
      <c r="C8486"/>
      <c r="D8486"/>
      <c r="E8486"/>
      <c r="F8486"/>
      <c r="G8486"/>
      <c r="H8486"/>
      <c r="R8486"/>
      <c r="S8486"/>
      <c r="T8486"/>
      <c r="U8486"/>
      <c r="V8486"/>
      <c r="W8486"/>
      <c r="X8486"/>
      <c r="Y8486"/>
    </row>
    <row r="8487" spans="2:25">
      <c r="B8487"/>
      <c r="C8487"/>
      <c r="D8487"/>
      <c r="E8487"/>
      <c r="F8487"/>
      <c r="G8487"/>
      <c r="H8487"/>
      <c r="R8487"/>
      <c r="S8487"/>
      <c r="T8487"/>
      <c r="U8487"/>
      <c r="V8487"/>
      <c r="W8487"/>
      <c r="X8487"/>
      <c r="Y8487"/>
    </row>
    <row r="8488" spans="2:25">
      <c r="B8488"/>
      <c r="C8488"/>
      <c r="D8488"/>
      <c r="E8488"/>
      <c r="F8488"/>
      <c r="G8488"/>
      <c r="H8488"/>
      <c r="R8488"/>
      <c r="S8488"/>
      <c r="T8488"/>
      <c r="U8488"/>
      <c r="V8488"/>
      <c r="W8488"/>
      <c r="X8488"/>
      <c r="Y8488"/>
    </row>
    <row r="8489" spans="2:25">
      <c r="B8489"/>
      <c r="C8489"/>
      <c r="D8489"/>
      <c r="E8489"/>
      <c r="F8489"/>
      <c r="G8489"/>
      <c r="H8489"/>
      <c r="R8489"/>
      <c r="S8489"/>
      <c r="T8489"/>
      <c r="U8489"/>
      <c r="V8489"/>
      <c r="W8489"/>
      <c r="X8489"/>
      <c r="Y8489"/>
    </row>
    <row r="8490" spans="2:25">
      <c r="B8490"/>
      <c r="C8490"/>
      <c r="D8490"/>
      <c r="E8490"/>
      <c r="F8490"/>
      <c r="G8490"/>
      <c r="H8490"/>
      <c r="R8490"/>
      <c r="S8490"/>
      <c r="T8490"/>
      <c r="U8490"/>
      <c r="V8490"/>
      <c r="W8490"/>
      <c r="X8490"/>
      <c r="Y8490"/>
    </row>
    <row r="8491" spans="2:25">
      <c r="B8491"/>
      <c r="C8491"/>
      <c r="D8491"/>
      <c r="E8491"/>
      <c r="F8491"/>
      <c r="G8491"/>
      <c r="H8491"/>
      <c r="R8491"/>
      <c r="S8491"/>
      <c r="T8491"/>
      <c r="U8491"/>
      <c r="V8491"/>
      <c r="W8491"/>
      <c r="X8491"/>
      <c r="Y8491"/>
    </row>
    <row r="8492" spans="2:25">
      <c r="B8492"/>
      <c r="C8492"/>
      <c r="D8492"/>
      <c r="E8492"/>
      <c r="F8492"/>
      <c r="G8492"/>
      <c r="H8492"/>
      <c r="R8492"/>
      <c r="S8492"/>
      <c r="T8492"/>
      <c r="U8492"/>
      <c r="V8492"/>
      <c r="W8492"/>
      <c r="X8492"/>
      <c r="Y8492"/>
    </row>
    <row r="8493" spans="2:25">
      <c r="B8493"/>
      <c r="C8493"/>
      <c r="D8493"/>
      <c r="E8493"/>
      <c r="F8493"/>
      <c r="G8493"/>
      <c r="H8493"/>
      <c r="R8493"/>
      <c r="S8493"/>
      <c r="T8493"/>
      <c r="U8493"/>
      <c r="V8493"/>
      <c r="W8493"/>
      <c r="X8493"/>
      <c r="Y8493"/>
    </row>
    <row r="8494" spans="2:25">
      <c r="B8494"/>
      <c r="C8494"/>
      <c r="D8494"/>
      <c r="E8494"/>
      <c r="F8494"/>
      <c r="G8494"/>
      <c r="H8494"/>
      <c r="R8494"/>
      <c r="S8494"/>
      <c r="T8494"/>
      <c r="U8494"/>
      <c r="V8494"/>
      <c r="W8494"/>
      <c r="X8494"/>
      <c r="Y8494"/>
    </row>
    <row r="8495" spans="2:25">
      <c r="B8495"/>
      <c r="C8495"/>
      <c r="D8495"/>
      <c r="E8495"/>
      <c r="F8495"/>
      <c r="G8495"/>
      <c r="H8495"/>
      <c r="R8495"/>
      <c r="S8495"/>
      <c r="T8495"/>
      <c r="U8495"/>
      <c r="V8495"/>
      <c r="W8495"/>
      <c r="X8495"/>
      <c r="Y8495"/>
    </row>
    <row r="8496" spans="2:25">
      <c r="B8496"/>
      <c r="C8496"/>
      <c r="D8496"/>
      <c r="E8496"/>
      <c r="F8496"/>
      <c r="G8496"/>
      <c r="H8496"/>
      <c r="R8496"/>
      <c r="S8496"/>
      <c r="T8496"/>
      <c r="U8496"/>
      <c r="V8496"/>
      <c r="W8496"/>
      <c r="X8496"/>
      <c r="Y8496"/>
    </row>
    <row r="8497" spans="2:25">
      <c r="B8497"/>
      <c r="C8497"/>
      <c r="D8497"/>
      <c r="E8497"/>
      <c r="F8497"/>
      <c r="G8497"/>
      <c r="H8497"/>
      <c r="R8497"/>
      <c r="S8497"/>
      <c r="T8497"/>
      <c r="U8497"/>
      <c r="V8497"/>
      <c r="W8497"/>
      <c r="X8497"/>
      <c r="Y8497"/>
    </row>
    <row r="8498" spans="2:25">
      <c r="B8498"/>
      <c r="C8498"/>
      <c r="D8498"/>
      <c r="E8498"/>
      <c r="F8498"/>
      <c r="G8498"/>
      <c r="H8498"/>
      <c r="R8498"/>
      <c r="S8498"/>
      <c r="T8498"/>
      <c r="U8498"/>
      <c r="V8498"/>
      <c r="W8498"/>
      <c r="X8498"/>
      <c r="Y8498"/>
    </row>
    <row r="8499" spans="2:25">
      <c r="B8499"/>
      <c r="C8499"/>
      <c r="D8499"/>
      <c r="E8499"/>
      <c r="F8499"/>
      <c r="G8499"/>
      <c r="H8499"/>
      <c r="R8499"/>
      <c r="S8499"/>
      <c r="T8499"/>
      <c r="U8499"/>
      <c r="V8499"/>
      <c r="W8499"/>
      <c r="X8499"/>
      <c r="Y8499"/>
    </row>
    <row r="8500" spans="2:25">
      <c r="B8500"/>
      <c r="C8500"/>
      <c r="D8500"/>
      <c r="E8500"/>
      <c r="F8500"/>
      <c r="G8500"/>
      <c r="H8500"/>
      <c r="R8500"/>
      <c r="S8500"/>
      <c r="T8500"/>
      <c r="U8500"/>
      <c r="V8500"/>
      <c r="W8500"/>
      <c r="X8500"/>
      <c r="Y8500"/>
    </row>
    <row r="8501" spans="2:25">
      <c r="B8501"/>
      <c r="C8501"/>
      <c r="D8501"/>
      <c r="E8501"/>
      <c r="F8501"/>
      <c r="G8501"/>
      <c r="H8501"/>
      <c r="R8501"/>
      <c r="S8501"/>
      <c r="T8501"/>
      <c r="U8501"/>
      <c r="V8501"/>
      <c r="W8501"/>
      <c r="X8501"/>
      <c r="Y8501"/>
    </row>
    <row r="8502" spans="2:25">
      <c r="B8502"/>
      <c r="C8502"/>
      <c r="D8502"/>
      <c r="E8502"/>
      <c r="F8502"/>
      <c r="G8502"/>
      <c r="H8502"/>
      <c r="R8502"/>
      <c r="S8502"/>
      <c r="T8502"/>
      <c r="U8502"/>
      <c r="V8502"/>
      <c r="W8502"/>
      <c r="X8502"/>
      <c r="Y8502"/>
    </row>
    <row r="8503" spans="2:25">
      <c r="B8503"/>
      <c r="C8503"/>
      <c r="D8503"/>
      <c r="E8503"/>
      <c r="F8503"/>
      <c r="G8503"/>
      <c r="H8503"/>
      <c r="R8503"/>
      <c r="S8503"/>
      <c r="T8503"/>
      <c r="U8503"/>
      <c r="V8503"/>
      <c r="W8503"/>
      <c r="X8503"/>
      <c r="Y8503"/>
    </row>
    <row r="8504" spans="2:25">
      <c r="B8504"/>
      <c r="C8504"/>
      <c r="D8504"/>
      <c r="E8504"/>
      <c r="F8504"/>
      <c r="G8504"/>
      <c r="H8504"/>
      <c r="R8504"/>
      <c r="S8504"/>
      <c r="T8504"/>
      <c r="U8504"/>
      <c r="V8504"/>
      <c r="W8504"/>
      <c r="X8504"/>
      <c r="Y8504"/>
    </row>
    <row r="8505" spans="2:25">
      <c r="B8505"/>
      <c r="C8505"/>
      <c r="D8505"/>
      <c r="E8505"/>
      <c r="F8505"/>
      <c r="G8505"/>
      <c r="H8505"/>
      <c r="R8505"/>
      <c r="S8505"/>
      <c r="T8505"/>
      <c r="U8505"/>
      <c r="V8505"/>
      <c r="W8505"/>
      <c r="X8505"/>
      <c r="Y8505"/>
    </row>
    <row r="8506" spans="2:25">
      <c r="B8506"/>
      <c r="C8506"/>
      <c r="D8506"/>
      <c r="E8506"/>
      <c r="F8506"/>
      <c r="G8506"/>
      <c r="H8506"/>
      <c r="R8506"/>
      <c r="S8506"/>
      <c r="T8506"/>
      <c r="U8506"/>
      <c r="V8506"/>
      <c r="W8506"/>
      <c r="X8506"/>
      <c r="Y8506"/>
    </row>
    <row r="8507" spans="2:25">
      <c r="B8507"/>
      <c r="C8507"/>
      <c r="D8507"/>
      <c r="E8507"/>
      <c r="F8507"/>
      <c r="G8507"/>
      <c r="H8507"/>
      <c r="R8507"/>
      <c r="S8507"/>
      <c r="T8507"/>
      <c r="U8507"/>
      <c r="V8507"/>
      <c r="W8507"/>
      <c r="X8507"/>
      <c r="Y8507"/>
    </row>
    <row r="8508" spans="2:25">
      <c r="B8508"/>
      <c r="C8508"/>
      <c r="D8508"/>
      <c r="E8508"/>
      <c r="F8508"/>
      <c r="G8508"/>
      <c r="H8508"/>
      <c r="R8508"/>
      <c r="S8508"/>
      <c r="T8508"/>
      <c r="U8508"/>
      <c r="V8508"/>
      <c r="W8508"/>
      <c r="X8508"/>
      <c r="Y8508"/>
    </row>
    <row r="8509" spans="2:25">
      <c r="B8509"/>
      <c r="C8509"/>
      <c r="D8509"/>
      <c r="E8509"/>
      <c r="F8509"/>
      <c r="G8509"/>
      <c r="H8509"/>
      <c r="R8509"/>
      <c r="S8509"/>
      <c r="T8509"/>
      <c r="U8509"/>
      <c r="V8509"/>
      <c r="W8509"/>
      <c r="X8509"/>
      <c r="Y8509"/>
    </row>
    <row r="8510" spans="2:25">
      <c r="B8510"/>
      <c r="C8510"/>
      <c r="D8510"/>
      <c r="E8510"/>
      <c r="F8510"/>
      <c r="G8510"/>
      <c r="H8510"/>
      <c r="R8510"/>
      <c r="S8510"/>
      <c r="T8510"/>
      <c r="U8510"/>
      <c r="V8510"/>
      <c r="W8510"/>
      <c r="X8510"/>
      <c r="Y8510"/>
    </row>
    <row r="8511" spans="2:25">
      <c r="B8511"/>
      <c r="C8511"/>
      <c r="D8511"/>
      <c r="E8511"/>
      <c r="F8511"/>
      <c r="G8511"/>
      <c r="H8511"/>
      <c r="R8511"/>
      <c r="S8511"/>
      <c r="T8511"/>
      <c r="U8511"/>
      <c r="V8511"/>
      <c r="W8511"/>
      <c r="X8511"/>
      <c r="Y8511"/>
    </row>
    <row r="8512" spans="2:25">
      <c r="B8512"/>
      <c r="C8512"/>
      <c r="D8512"/>
      <c r="E8512"/>
      <c r="F8512"/>
      <c r="G8512"/>
      <c r="H8512"/>
      <c r="R8512"/>
      <c r="S8512"/>
      <c r="T8512"/>
      <c r="U8512"/>
      <c r="V8512"/>
      <c r="W8512"/>
      <c r="X8512"/>
      <c r="Y8512"/>
    </row>
    <row r="8513" spans="2:25">
      <c r="B8513"/>
      <c r="C8513"/>
      <c r="D8513"/>
      <c r="E8513"/>
      <c r="F8513"/>
      <c r="G8513"/>
      <c r="H8513"/>
      <c r="R8513"/>
      <c r="S8513"/>
      <c r="T8513"/>
      <c r="U8513"/>
      <c r="V8513"/>
      <c r="W8513"/>
      <c r="X8513"/>
      <c r="Y8513"/>
    </row>
    <row r="8514" spans="2:25">
      <c r="B8514"/>
      <c r="C8514"/>
      <c r="D8514"/>
      <c r="E8514"/>
      <c r="F8514"/>
      <c r="G8514"/>
      <c r="H8514"/>
      <c r="R8514"/>
      <c r="S8514"/>
      <c r="T8514"/>
      <c r="U8514"/>
      <c r="V8514"/>
      <c r="W8514"/>
      <c r="X8514"/>
      <c r="Y8514"/>
    </row>
    <row r="8515" spans="2:25">
      <c r="B8515"/>
      <c r="C8515"/>
      <c r="D8515"/>
      <c r="E8515"/>
      <c r="F8515"/>
      <c r="G8515"/>
      <c r="H8515"/>
      <c r="R8515"/>
      <c r="S8515"/>
      <c r="T8515"/>
      <c r="U8515"/>
      <c r="V8515"/>
      <c r="W8515"/>
      <c r="X8515"/>
      <c r="Y8515"/>
    </row>
    <row r="8516" spans="2:25">
      <c r="B8516"/>
      <c r="C8516"/>
      <c r="D8516"/>
      <c r="E8516"/>
      <c r="F8516"/>
      <c r="G8516"/>
      <c r="H8516"/>
      <c r="R8516"/>
      <c r="S8516"/>
      <c r="T8516"/>
      <c r="U8516"/>
      <c r="V8516"/>
      <c r="W8516"/>
      <c r="X8516"/>
      <c r="Y8516"/>
    </row>
    <row r="8517" spans="2:25">
      <c r="B8517"/>
      <c r="C8517"/>
      <c r="D8517"/>
      <c r="E8517"/>
      <c r="F8517"/>
      <c r="G8517"/>
      <c r="H8517"/>
      <c r="R8517"/>
      <c r="S8517"/>
      <c r="T8517"/>
      <c r="U8517"/>
      <c r="V8517"/>
      <c r="W8517"/>
      <c r="X8517"/>
      <c r="Y8517"/>
    </row>
    <row r="8518" spans="2:25">
      <c r="B8518"/>
      <c r="C8518"/>
      <c r="D8518"/>
      <c r="E8518"/>
      <c r="F8518"/>
      <c r="G8518"/>
      <c r="H8518"/>
      <c r="R8518"/>
      <c r="S8518"/>
      <c r="T8518"/>
      <c r="U8518"/>
      <c r="V8518"/>
      <c r="W8518"/>
      <c r="X8518"/>
      <c r="Y8518"/>
    </row>
    <row r="8519" spans="2:25">
      <c r="B8519"/>
      <c r="C8519"/>
      <c r="D8519"/>
      <c r="E8519"/>
      <c r="F8519"/>
      <c r="G8519"/>
      <c r="H8519"/>
      <c r="R8519"/>
      <c r="S8519"/>
      <c r="T8519"/>
      <c r="U8519"/>
      <c r="V8519"/>
      <c r="W8519"/>
      <c r="X8519"/>
      <c r="Y8519"/>
    </row>
    <row r="8520" spans="2:25">
      <c r="B8520"/>
      <c r="C8520"/>
      <c r="D8520"/>
      <c r="E8520"/>
      <c r="F8520"/>
      <c r="G8520"/>
      <c r="H8520"/>
      <c r="R8520"/>
      <c r="S8520"/>
      <c r="T8520"/>
      <c r="U8520"/>
      <c r="V8520"/>
      <c r="W8520"/>
      <c r="X8520"/>
      <c r="Y8520"/>
    </row>
    <row r="8521" spans="2:25">
      <c r="B8521"/>
      <c r="C8521"/>
      <c r="D8521"/>
      <c r="E8521"/>
      <c r="F8521"/>
      <c r="G8521"/>
      <c r="H8521"/>
      <c r="R8521"/>
      <c r="S8521"/>
      <c r="T8521"/>
      <c r="U8521"/>
      <c r="V8521"/>
      <c r="W8521"/>
      <c r="X8521"/>
      <c r="Y8521"/>
    </row>
    <row r="8522" spans="2:25">
      <c r="B8522"/>
      <c r="C8522"/>
      <c r="D8522"/>
      <c r="E8522"/>
      <c r="F8522"/>
      <c r="G8522"/>
      <c r="H8522"/>
      <c r="R8522"/>
      <c r="S8522"/>
      <c r="T8522"/>
      <c r="U8522"/>
      <c r="V8522"/>
      <c r="W8522"/>
      <c r="X8522"/>
      <c r="Y8522"/>
    </row>
    <row r="8523" spans="2:25">
      <c r="B8523"/>
      <c r="C8523"/>
      <c r="D8523"/>
      <c r="E8523"/>
      <c r="F8523"/>
      <c r="G8523"/>
      <c r="H8523"/>
      <c r="R8523"/>
      <c r="S8523"/>
      <c r="T8523"/>
      <c r="U8523"/>
      <c r="V8523"/>
      <c r="W8523"/>
      <c r="X8523"/>
      <c r="Y8523"/>
    </row>
    <row r="8524" spans="2:25">
      <c r="B8524"/>
      <c r="C8524"/>
      <c r="D8524"/>
      <c r="E8524"/>
      <c r="F8524"/>
      <c r="G8524"/>
      <c r="H8524"/>
      <c r="R8524"/>
      <c r="S8524"/>
      <c r="T8524"/>
      <c r="U8524"/>
      <c r="V8524"/>
      <c r="W8524"/>
      <c r="X8524"/>
      <c r="Y8524"/>
    </row>
    <row r="8525" spans="2:25">
      <c r="B8525"/>
      <c r="C8525"/>
      <c r="D8525"/>
      <c r="E8525"/>
      <c r="F8525"/>
      <c r="G8525"/>
      <c r="H8525"/>
      <c r="R8525"/>
      <c r="S8525"/>
      <c r="T8525"/>
      <c r="U8525"/>
      <c r="V8525"/>
      <c r="W8525"/>
      <c r="X8525"/>
      <c r="Y8525"/>
    </row>
    <row r="8526" spans="2:25">
      <c r="B8526"/>
      <c r="C8526"/>
      <c r="D8526"/>
      <c r="E8526"/>
      <c r="F8526"/>
      <c r="G8526"/>
      <c r="H8526"/>
      <c r="R8526"/>
      <c r="S8526"/>
      <c r="T8526"/>
      <c r="U8526"/>
      <c r="V8526"/>
      <c r="W8526"/>
      <c r="X8526"/>
      <c r="Y8526"/>
    </row>
    <row r="8527" spans="2:25">
      <c r="B8527"/>
      <c r="C8527"/>
      <c r="D8527"/>
      <c r="E8527"/>
      <c r="F8527"/>
      <c r="G8527"/>
      <c r="H8527"/>
      <c r="R8527"/>
      <c r="S8527"/>
      <c r="T8527"/>
      <c r="U8527"/>
      <c r="V8527"/>
      <c r="W8527"/>
      <c r="X8527"/>
      <c r="Y8527"/>
    </row>
    <row r="8528" spans="2:25">
      <c r="B8528"/>
      <c r="C8528"/>
      <c r="D8528"/>
      <c r="E8528"/>
      <c r="F8528"/>
      <c r="G8528"/>
      <c r="H8528"/>
      <c r="R8528"/>
      <c r="S8528"/>
      <c r="T8528"/>
      <c r="U8528"/>
      <c r="V8528"/>
      <c r="W8528"/>
      <c r="X8528"/>
      <c r="Y8528"/>
    </row>
    <row r="8529" spans="2:25">
      <c r="B8529"/>
      <c r="C8529"/>
      <c r="D8529"/>
      <c r="E8529"/>
      <c r="F8529"/>
      <c r="G8529"/>
      <c r="H8529"/>
      <c r="R8529"/>
      <c r="S8529"/>
      <c r="T8529"/>
      <c r="U8529"/>
      <c r="V8529"/>
      <c r="W8529"/>
      <c r="X8529"/>
      <c r="Y8529"/>
    </row>
    <row r="8530" spans="2:25">
      <c r="B8530"/>
      <c r="C8530"/>
      <c r="D8530"/>
      <c r="E8530"/>
      <c r="F8530"/>
      <c r="G8530"/>
      <c r="H8530"/>
      <c r="R8530"/>
      <c r="S8530"/>
      <c r="T8530"/>
      <c r="U8530"/>
      <c r="V8530"/>
      <c r="W8530"/>
      <c r="X8530"/>
      <c r="Y8530"/>
    </row>
    <row r="8531" spans="2:25">
      <c r="B8531"/>
      <c r="C8531"/>
      <c r="D8531"/>
      <c r="E8531"/>
      <c r="F8531"/>
      <c r="G8531"/>
      <c r="H8531"/>
      <c r="R8531"/>
      <c r="S8531"/>
      <c r="T8531"/>
      <c r="U8531"/>
      <c r="V8531"/>
      <c r="W8531"/>
      <c r="X8531"/>
      <c r="Y8531"/>
    </row>
    <row r="8532" spans="2:25">
      <c r="B8532"/>
      <c r="C8532"/>
      <c r="D8532"/>
      <c r="E8532"/>
      <c r="F8532"/>
      <c r="G8532"/>
      <c r="H8532"/>
      <c r="R8532"/>
      <c r="S8532"/>
      <c r="T8532"/>
      <c r="U8532"/>
      <c r="V8532"/>
      <c r="W8532"/>
      <c r="X8532"/>
      <c r="Y8532"/>
    </row>
    <row r="8533" spans="2:25">
      <c r="B8533"/>
      <c r="C8533"/>
      <c r="D8533"/>
      <c r="E8533"/>
      <c r="F8533"/>
      <c r="G8533"/>
      <c r="H8533"/>
      <c r="R8533"/>
      <c r="S8533"/>
      <c r="T8533"/>
      <c r="U8533"/>
      <c r="V8533"/>
      <c r="W8533"/>
      <c r="X8533"/>
      <c r="Y8533"/>
    </row>
    <row r="8534" spans="2:25">
      <c r="B8534"/>
      <c r="C8534"/>
      <c r="D8534"/>
      <c r="E8534"/>
      <c r="F8534"/>
      <c r="G8534"/>
      <c r="H8534"/>
      <c r="R8534"/>
      <c r="S8534"/>
      <c r="T8534"/>
      <c r="U8534"/>
      <c r="V8534"/>
      <c r="W8534"/>
      <c r="X8534"/>
      <c r="Y8534"/>
    </row>
    <row r="8535" spans="2:25">
      <c r="B8535"/>
      <c r="C8535"/>
      <c r="D8535"/>
      <c r="E8535"/>
      <c r="F8535"/>
      <c r="G8535"/>
      <c r="H8535"/>
      <c r="R8535"/>
      <c r="S8535"/>
      <c r="T8535"/>
      <c r="U8535"/>
      <c r="V8535"/>
      <c r="W8535"/>
      <c r="X8535"/>
      <c r="Y8535"/>
    </row>
    <row r="8536" spans="2:25">
      <c r="B8536"/>
      <c r="C8536"/>
      <c r="D8536"/>
      <c r="E8536"/>
      <c r="F8536"/>
      <c r="G8536"/>
      <c r="H8536"/>
      <c r="R8536"/>
      <c r="S8536"/>
      <c r="T8536"/>
      <c r="U8536"/>
      <c r="V8536"/>
      <c r="W8536"/>
      <c r="X8536"/>
      <c r="Y8536"/>
    </row>
    <row r="8537" spans="2:25">
      <c r="B8537"/>
      <c r="C8537"/>
      <c r="D8537"/>
      <c r="E8537"/>
      <c r="F8537"/>
      <c r="G8537"/>
      <c r="H8537"/>
      <c r="R8537"/>
      <c r="S8537"/>
      <c r="T8537"/>
      <c r="U8537"/>
      <c r="V8537"/>
      <c r="W8537"/>
      <c r="X8537"/>
      <c r="Y8537"/>
    </row>
    <row r="8538" spans="2:25">
      <c r="B8538"/>
      <c r="C8538"/>
      <c r="D8538"/>
      <c r="E8538"/>
      <c r="F8538"/>
      <c r="G8538"/>
      <c r="H8538"/>
      <c r="R8538"/>
      <c r="S8538"/>
      <c r="T8538"/>
      <c r="U8538"/>
      <c r="V8538"/>
      <c r="W8538"/>
      <c r="X8538"/>
      <c r="Y8538"/>
    </row>
    <row r="8539" spans="2:25">
      <c r="B8539"/>
      <c r="C8539"/>
      <c r="D8539"/>
      <c r="E8539"/>
      <c r="F8539"/>
      <c r="G8539"/>
      <c r="H8539"/>
      <c r="R8539"/>
      <c r="S8539"/>
      <c r="T8539"/>
      <c r="U8539"/>
      <c r="V8539"/>
      <c r="W8539"/>
      <c r="X8539"/>
      <c r="Y8539"/>
    </row>
    <row r="8540" spans="2:25">
      <c r="B8540"/>
      <c r="C8540"/>
      <c r="D8540"/>
      <c r="E8540"/>
      <c r="F8540"/>
      <c r="G8540"/>
      <c r="H8540"/>
      <c r="R8540"/>
      <c r="S8540"/>
      <c r="T8540"/>
      <c r="U8540"/>
      <c r="V8540"/>
      <c r="W8540"/>
      <c r="X8540"/>
      <c r="Y8540"/>
    </row>
    <row r="8541" spans="2:25">
      <c r="B8541"/>
      <c r="C8541"/>
      <c r="D8541"/>
      <c r="E8541"/>
      <c r="F8541"/>
      <c r="G8541"/>
      <c r="H8541"/>
      <c r="R8541"/>
      <c r="S8541"/>
      <c r="T8541"/>
      <c r="U8541"/>
      <c r="V8541"/>
      <c r="W8541"/>
      <c r="X8541"/>
      <c r="Y8541"/>
    </row>
    <row r="8542" spans="2:25">
      <c r="B8542"/>
      <c r="C8542"/>
      <c r="D8542"/>
      <c r="E8542"/>
      <c r="F8542"/>
      <c r="G8542"/>
      <c r="H8542"/>
      <c r="R8542"/>
      <c r="S8542"/>
      <c r="T8542"/>
      <c r="U8542"/>
      <c r="V8542"/>
      <c r="W8542"/>
      <c r="X8542"/>
      <c r="Y8542"/>
    </row>
    <row r="8543" spans="2:25">
      <c r="B8543"/>
      <c r="C8543"/>
      <c r="D8543"/>
      <c r="E8543"/>
      <c r="F8543"/>
      <c r="G8543"/>
      <c r="H8543"/>
      <c r="R8543"/>
      <c r="S8543"/>
      <c r="T8543"/>
      <c r="U8543"/>
      <c r="V8543"/>
      <c r="W8543"/>
      <c r="X8543"/>
      <c r="Y8543"/>
    </row>
    <row r="8544" spans="2:25">
      <c r="B8544"/>
      <c r="C8544"/>
      <c r="D8544"/>
      <c r="E8544"/>
      <c r="F8544"/>
      <c r="G8544"/>
      <c r="H8544"/>
      <c r="R8544"/>
      <c r="S8544"/>
      <c r="T8544"/>
      <c r="U8544"/>
      <c r="V8544"/>
      <c r="W8544"/>
      <c r="X8544"/>
      <c r="Y8544"/>
    </row>
    <row r="8545" spans="2:25">
      <c r="B8545"/>
      <c r="C8545"/>
      <c r="D8545"/>
      <c r="E8545"/>
      <c r="F8545"/>
      <c r="G8545"/>
      <c r="H8545"/>
      <c r="R8545"/>
      <c r="S8545"/>
      <c r="T8545"/>
      <c r="U8545"/>
      <c r="V8545"/>
      <c r="W8545"/>
      <c r="X8545"/>
      <c r="Y8545"/>
    </row>
    <row r="8546" spans="2:25">
      <c r="B8546"/>
      <c r="C8546"/>
      <c r="D8546"/>
      <c r="E8546"/>
      <c r="F8546"/>
      <c r="G8546"/>
      <c r="H8546"/>
      <c r="R8546"/>
      <c r="S8546"/>
      <c r="T8546"/>
      <c r="U8546"/>
      <c r="V8546"/>
      <c r="W8546"/>
      <c r="X8546"/>
      <c r="Y8546"/>
    </row>
    <row r="8547" spans="2:25">
      <c r="B8547"/>
      <c r="C8547"/>
      <c r="D8547"/>
      <c r="E8547"/>
      <c r="F8547"/>
      <c r="G8547"/>
      <c r="H8547"/>
      <c r="R8547"/>
      <c r="S8547"/>
      <c r="T8547"/>
      <c r="U8547"/>
      <c r="V8547"/>
      <c r="W8547"/>
      <c r="X8547"/>
      <c r="Y8547"/>
    </row>
    <row r="8548" spans="2:25">
      <c r="B8548"/>
      <c r="C8548"/>
      <c r="D8548"/>
      <c r="E8548"/>
      <c r="F8548"/>
      <c r="G8548"/>
      <c r="H8548"/>
      <c r="R8548"/>
      <c r="S8548"/>
      <c r="T8548"/>
      <c r="U8548"/>
      <c r="V8548"/>
      <c r="W8548"/>
      <c r="X8548"/>
      <c r="Y8548"/>
    </row>
    <row r="8549" spans="2:25">
      <c r="B8549"/>
      <c r="C8549"/>
      <c r="D8549"/>
      <c r="E8549"/>
      <c r="F8549"/>
      <c r="G8549"/>
      <c r="H8549"/>
      <c r="R8549"/>
      <c r="S8549"/>
      <c r="T8549"/>
      <c r="U8549"/>
      <c r="V8549"/>
      <c r="W8549"/>
      <c r="X8549"/>
      <c r="Y8549"/>
    </row>
    <row r="8550" spans="2:25">
      <c r="B8550"/>
      <c r="C8550"/>
      <c r="D8550"/>
      <c r="E8550"/>
      <c r="F8550"/>
      <c r="G8550"/>
      <c r="H8550"/>
      <c r="R8550"/>
      <c r="S8550"/>
      <c r="T8550"/>
      <c r="U8550"/>
      <c r="V8550"/>
      <c r="W8550"/>
      <c r="X8550"/>
      <c r="Y8550"/>
    </row>
    <row r="8551" spans="2:25">
      <c r="B8551"/>
      <c r="C8551"/>
      <c r="D8551"/>
      <c r="E8551"/>
      <c r="F8551"/>
      <c r="G8551"/>
      <c r="H8551"/>
      <c r="R8551"/>
      <c r="S8551"/>
      <c r="T8551"/>
      <c r="U8551"/>
      <c r="V8551"/>
      <c r="W8551"/>
      <c r="X8551"/>
      <c r="Y8551"/>
    </row>
    <row r="8552" spans="2:25">
      <c r="B8552"/>
      <c r="C8552"/>
      <c r="D8552"/>
      <c r="E8552"/>
      <c r="F8552"/>
      <c r="G8552"/>
      <c r="H8552"/>
      <c r="R8552"/>
      <c r="S8552"/>
      <c r="T8552"/>
      <c r="U8552"/>
      <c r="V8552"/>
      <c r="W8552"/>
      <c r="X8552"/>
      <c r="Y8552"/>
    </row>
    <row r="8553" spans="2:25">
      <c r="B8553"/>
      <c r="C8553"/>
      <c r="D8553"/>
      <c r="E8553"/>
      <c r="F8553"/>
      <c r="G8553"/>
      <c r="H8553"/>
      <c r="R8553"/>
      <c r="S8553"/>
      <c r="T8553"/>
      <c r="U8553"/>
      <c r="V8553"/>
      <c r="W8553"/>
      <c r="X8553"/>
      <c r="Y8553"/>
    </row>
    <row r="8554" spans="2:25">
      <c r="B8554"/>
      <c r="C8554"/>
      <c r="D8554"/>
      <c r="E8554"/>
      <c r="F8554"/>
      <c r="G8554"/>
      <c r="H8554"/>
      <c r="R8554"/>
      <c r="S8554"/>
      <c r="T8554"/>
      <c r="U8554"/>
      <c r="V8554"/>
      <c r="W8554"/>
      <c r="X8554"/>
      <c r="Y8554"/>
    </row>
    <row r="8555" spans="2:25">
      <c r="B8555"/>
      <c r="C8555"/>
      <c r="D8555"/>
      <c r="E8555"/>
      <c r="F8555"/>
      <c r="G8555"/>
      <c r="H8555"/>
      <c r="R8555"/>
      <c r="S8555"/>
      <c r="T8555"/>
      <c r="U8555"/>
      <c r="V8555"/>
      <c r="W8555"/>
      <c r="X8555"/>
      <c r="Y8555"/>
    </row>
    <row r="8556" spans="2:25">
      <c r="B8556"/>
      <c r="C8556"/>
      <c r="D8556"/>
      <c r="E8556"/>
      <c r="F8556"/>
      <c r="G8556"/>
      <c r="H8556"/>
      <c r="R8556"/>
      <c r="S8556"/>
      <c r="T8556"/>
      <c r="U8556"/>
      <c r="V8556"/>
      <c r="W8556"/>
      <c r="X8556"/>
      <c r="Y8556"/>
    </row>
    <row r="8557" spans="2:25">
      <c r="B8557"/>
      <c r="C8557"/>
      <c r="D8557"/>
      <c r="E8557"/>
      <c r="F8557"/>
      <c r="G8557"/>
      <c r="H8557"/>
      <c r="R8557"/>
      <c r="S8557"/>
      <c r="T8557"/>
      <c r="U8557"/>
      <c r="V8557"/>
      <c r="W8557"/>
      <c r="X8557"/>
      <c r="Y8557"/>
    </row>
    <row r="8558" spans="2:25">
      <c r="B8558"/>
      <c r="C8558"/>
      <c r="D8558"/>
      <c r="E8558"/>
      <c r="F8558"/>
      <c r="G8558"/>
      <c r="H8558"/>
      <c r="R8558"/>
      <c r="S8558"/>
      <c r="T8558"/>
      <c r="U8558"/>
      <c r="V8558"/>
      <c r="W8558"/>
      <c r="X8558"/>
      <c r="Y8558"/>
    </row>
    <row r="8559" spans="2:25">
      <c r="B8559"/>
      <c r="C8559"/>
      <c r="D8559"/>
      <c r="E8559"/>
      <c r="F8559"/>
      <c r="G8559"/>
      <c r="H8559"/>
      <c r="R8559"/>
      <c r="S8559"/>
      <c r="T8559"/>
      <c r="U8559"/>
      <c r="V8559"/>
      <c r="W8559"/>
      <c r="X8559"/>
      <c r="Y8559"/>
    </row>
    <row r="8560" spans="2:25">
      <c r="B8560"/>
      <c r="C8560"/>
      <c r="D8560"/>
      <c r="E8560"/>
      <c r="F8560"/>
      <c r="G8560"/>
      <c r="H8560"/>
      <c r="R8560"/>
      <c r="S8560"/>
      <c r="T8560"/>
      <c r="U8560"/>
      <c r="V8560"/>
      <c r="W8560"/>
      <c r="X8560"/>
      <c r="Y8560"/>
    </row>
    <row r="8561" spans="2:25">
      <c r="B8561"/>
      <c r="C8561"/>
      <c r="D8561"/>
      <c r="E8561"/>
      <c r="F8561"/>
      <c r="G8561"/>
      <c r="H8561"/>
      <c r="R8561"/>
      <c r="S8561"/>
      <c r="T8561"/>
      <c r="U8561"/>
      <c r="V8561"/>
      <c r="W8561"/>
      <c r="X8561"/>
      <c r="Y8561"/>
    </row>
    <row r="8562" spans="2:25">
      <c r="B8562"/>
      <c r="C8562"/>
      <c r="D8562"/>
      <c r="E8562"/>
      <c r="F8562"/>
      <c r="G8562"/>
      <c r="H8562"/>
      <c r="R8562"/>
      <c r="S8562"/>
      <c r="T8562"/>
      <c r="U8562"/>
      <c r="V8562"/>
      <c r="W8562"/>
      <c r="X8562"/>
      <c r="Y8562"/>
    </row>
    <row r="8563" spans="2:25">
      <c r="B8563"/>
      <c r="C8563"/>
      <c r="D8563"/>
      <c r="E8563"/>
      <c r="F8563"/>
      <c r="G8563"/>
      <c r="H8563"/>
      <c r="R8563"/>
      <c r="S8563"/>
      <c r="T8563"/>
      <c r="U8563"/>
      <c r="V8563"/>
      <c r="W8563"/>
      <c r="X8563"/>
      <c r="Y8563"/>
    </row>
    <row r="8564" spans="2:25">
      <c r="B8564"/>
      <c r="C8564"/>
      <c r="D8564"/>
      <c r="E8564"/>
      <c r="F8564"/>
      <c r="G8564"/>
      <c r="H8564"/>
      <c r="R8564"/>
      <c r="S8564"/>
      <c r="T8564"/>
      <c r="U8564"/>
      <c r="V8564"/>
      <c r="W8564"/>
      <c r="X8564"/>
      <c r="Y8564"/>
    </row>
    <row r="8565" spans="2:25">
      <c r="B8565"/>
      <c r="C8565"/>
      <c r="D8565"/>
      <c r="E8565"/>
      <c r="F8565"/>
      <c r="G8565"/>
      <c r="H8565"/>
      <c r="R8565"/>
      <c r="S8565"/>
      <c r="T8565"/>
      <c r="U8565"/>
      <c r="V8565"/>
      <c r="W8565"/>
      <c r="X8565"/>
      <c r="Y8565"/>
    </row>
    <row r="8566" spans="2:25">
      <c r="B8566"/>
      <c r="C8566"/>
      <c r="D8566"/>
      <c r="E8566"/>
      <c r="F8566"/>
      <c r="G8566"/>
      <c r="H8566"/>
      <c r="R8566"/>
      <c r="S8566"/>
      <c r="T8566"/>
      <c r="U8566"/>
      <c r="V8566"/>
      <c r="W8566"/>
      <c r="X8566"/>
      <c r="Y8566"/>
    </row>
    <row r="8567" spans="2:25">
      <c r="B8567"/>
      <c r="C8567"/>
      <c r="D8567"/>
      <c r="E8567"/>
      <c r="F8567"/>
      <c r="G8567"/>
      <c r="H8567"/>
      <c r="R8567"/>
      <c r="S8567"/>
      <c r="T8567"/>
      <c r="U8567"/>
      <c r="V8567"/>
      <c r="W8567"/>
      <c r="X8567"/>
      <c r="Y8567"/>
    </row>
    <row r="8568" spans="2:25">
      <c r="B8568"/>
      <c r="C8568"/>
      <c r="D8568"/>
      <c r="E8568"/>
      <c r="F8568"/>
      <c r="G8568"/>
      <c r="H8568"/>
      <c r="R8568"/>
      <c r="S8568"/>
      <c r="T8568"/>
      <c r="U8568"/>
      <c r="V8568"/>
      <c r="W8568"/>
      <c r="X8568"/>
      <c r="Y8568"/>
    </row>
    <row r="8569" spans="2:25">
      <c r="B8569"/>
      <c r="C8569"/>
      <c r="D8569"/>
      <c r="E8569"/>
      <c r="F8569"/>
      <c r="G8569"/>
      <c r="H8569"/>
      <c r="R8569"/>
      <c r="S8569"/>
      <c r="T8569"/>
      <c r="U8569"/>
      <c r="V8569"/>
      <c r="W8569"/>
      <c r="X8569"/>
      <c r="Y8569"/>
    </row>
    <row r="8570" spans="2:25">
      <c r="B8570"/>
      <c r="C8570"/>
      <c r="D8570"/>
      <c r="E8570"/>
      <c r="F8570"/>
      <c r="G8570"/>
      <c r="H8570"/>
      <c r="R8570"/>
      <c r="S8570"/>
      <c r="T8570"/>
      <c r="U8570"/>
      <c r="V8570"/>
      <c r="W8570"/>
      <c r="X8570"/>
      <c r="Y8570"/>
    </row>
    <row r="8571" spans="2:25">
      <c r="B8571"/>
      <c r="C8571"/>
      <c r="D8571"/>
      <c r="E8571"/>
      <c r="F8571"/>
      <c r="G8571"/>
      <c r="H8571"/>
      <c r="R8571"/>
      <c r="S8571"/>
      <c r="T8571"/>
      <c r="U8571"/>
      <c r="V8571"/>
      <c r="W8571"/>
      <c r="X8571"/>
      <c r="Y8571"/>
    </row>
    <row r="8572" spans="2:25">
      <c r="B8572"/>
      <c r="C8572"/>
      <c r="D8572"/>
      <c r="E8572"/>
      <c r="F8572"/>
      <c r="G8572"/>
      <c r="H8572"/>
      <c r="R8572"/>
      <c r="S8572"/>
      <c r="T8572"/>
      <c r="U8572"/>
      <c r="V8572"/>
      <c r="W8572"/>
      <c r="X8572"/>
      <c r="Y8572"/>
    </row>
    <row r="8573" spans="2:25">
      <c r="B8573"/>
      <c r="C8573"/>
      <c r="D8573"/>
      <c r="E8573"/>
      <c r="F8573"/>
      <c r="G8573"/>
      <c r="H8573"/>
      <c r="R8573"/>
      <c r="S8573"/>
      <c r="T8573"/>
      <c r="U8573"/>
      <c r="V8573"/>
      <c r="W8573"/>
      <c r="X8573"/>
      <c r="Y8573"/>
    </row>
    <row r="8574" spans="2:25">
      <c r="B8574"/>
      <c r="C8574"/>
      <c r="D8574"/>
      <c r="E8574"/>
      <c r="F8574"/>
      <c r="G8574"/>
      <c r="H8574"/>
      <c r="R8574"/>
      <c r="S8574"/>
      <c r="T8574"/>
      <c r="U8574"/>
      <c r="V8574"/>
      <c r="W8574"/>
      <c r="X8574"/>
      <c r="Y8574"/>
    </row>
    <row r="8575" spans="2:25">
      <c r="B8575"/>
      <c r="C8575"/>
      <c r="D8575"/>
      <c r="E8575"/>
      <c r="F8575"/>
      <c r="G8575"/>
      <c r="H8575"/>
      <c r="R8575"/>
      <c r="S8575"/>
      <c r="T8575"/>
      <c r="U8575"/>
      <c r="V8575"/>
      <c r="W8575"/>
      <c r="X8575"/>
      <c r="Y8575"/>
    </row>
    <row r="8576" spans="2:25">
      <c r="B8576"/>
      <c r="C8576"/>
      <c r="D8576"/>
      <c r="E8576"/>
      <c r="F8576"/>
      <c r="G8576"/>
      <c r="H8576"/>
      <c r="R8576"/>
      <c r="S8576"/>
      <c r="T8576"/>
      <c r="U8576"/>
      <c r="V8576"/>
      <c r="W8576"/>
      <c r="X8576"/>
      <c r="Y8576"/>
    </row>
    <row r="8577" spans="2:25">
      <c r="B8577"/>
      <c r="C8577"/>
      <c r="D8577"/>
      <c r="E8577"/>
      <c r="F8577"/>
      <c r="G8577"/>
      <c r="H8577"/>
      <c r="R8577"/>
      <c r="S8577"/>
      <c r="T8577"/>
      <c r="U8577"/>
      <c r="V8577"/>
      <c r="W8577"/>
      <c r="X8577"/>
      <c r="Y8577"/>
    </row>
    <row r="8578" spans="2:25">
      <c r="B8578"/>
      <c r="C8578"/>
      <c r="D8578"/>
      <c r="E8578"/>
      <c r="F8578"/>
      <c r="G8578"/>
      <c r="H8578"/>
      <c r="R8578"/>
      <c r="S8578"/>
      <c r="T8578"/>
      <c r="U8578"/>
      <c r="V8578"/>
      <c r="W8578"/>
      <c r="X8578"/>
      <c r="Y8578"/>
    </row>
    <row r="8579" spans="2:25">
      <c r="B8579"/>
      <c r="C8579"/>
      <c r="D8579"/>
      <c r="E8579"/>
      <c r="F8579"/>
      <c r="G8579"/>
      <c r="H8579"/>
      <c r="R8579"/>
      <c r="S8579"/>
      <c r="T8579"/>
      <c r="U8579"/>
      <c r="V8579"/>
      <c r="W8579"/>
      <c r="X8579"/>
      <c r="Y8579"/>
    </row>
    <row r="8580" spans="2:25">
      <c r="B8580"/>
      <c r="C8580"/>
      <c r="D8580"/>
      <c r="E8580"/>
      <c r="F8580"/>
      <c r="G8580"/>
      <c r="H8580"/>
      <c r="R8580"/>
      <c r="S8580"/>
      <c r="T8580"/>
      <c r="U8580"/>
      <c r="V8580"/>
      <c r="W8580"/>
      <c r="X8580"/>
      <c r="Y8580"/>
    </row>
    <row r="8581" spans="2:25">
      <c r="B8581"/>
      <c r="C8581"/>
      <c r="D8581"/>
      <c r="E8581"/>
      <c r="F8581"/>
      <c r="G8581"/>
      <c r="H8581"/>
      <c r="R8581"/>
      <c r="S8581"/>
      <c r="T8581"/>
      <c r="U8581"/>
      <c r="V8581"/>
      <c r="W8581"/>
      <c r="X8581"/>
      <c r="Y8581"/>
    </row>
    <row r="8582" spans="2:25">
      <c r="B8582"/>
      <c r="C8582"/>
      <c r="D8582"/>
      <c r="E8582"/>
      <c r="F8582"/>
      <c r="G8582"/>
      <c r="H8582"/>
      <c r="R8582"/>
      <c r="S8582"/>
      <c r="T8582"/>
      <c r="U8582"/>
      <c r="V8582"/>
      <c r="W8582"/>
      <c r="X8582"/>
      <c r="Y8582"/>
    </row>
    <row r="8583" spans="2:25">
      <c r="B8583"/>
      <c r="C8583"/>
      <c r="D8583"/>
      <c r="E8583"/>
      <c r="F8583"/>
      <c r="G8583"/>
      <c r="H8583"/>
      <c r="R8583"/>
      <c r="S8583"/>
      <c r="T8583"/>
      <c r="U8583"/>
      <c r="V8583"/>
      <c r="W8583"/>
      <c r="X8583"/>
      <c r="Y8583"/>
    </row>
    <row r="8584" spans="2:25">
      <c r="B8584"/>
      <c r="C8584"/>
      <c r="D8584"/>
      <c r="E8584"/>
      <c r="F8584"/>
      <c r="G8584"/>
      <c r="H8584"/>
      <c r="R8584"/>
      <c r="S8584"/>
      <c r="T8584"/>
      <c r="U8584"/>
      <c r="V8584"/>
      <c r="W8584"/>
      <c r="X8584"/>
      <c r="Y8584"/>
    </row>
    <row r="8585" spans="2:25">
      <c r="B8585"/>
      <c r="C8585"/>
      <c r="D8585"/>
      <c r="E8585"/>
      <c r="F8585"/>
      <c r="G8585"/>
      <c r="H8585"/>
      <c r="R8585"/>
      <c r="S8585"/>
      <c r="T8585"/>
      <c r="U8585"/>
      <c r="V8585"/>
      <c r="W8585"/>
      <c r="X8585"/>
      <c r="Y8585"/>
    </row>
    <row r="8586" spans="2:25">
      <c r="B8586"/>
      <c r="C8586"/>
      <c r="D8586"/>
      <c r="E8586"/>
      <c r="F8586"/>
      <c r="G8586"/>
      <c r="H8586"/>
      <c r="R8586"/>
      <c r="S8586"/>
      <c r="T8586"/>
      <c r="U8586"/>
      <c r="V8586"/>
      <c r="W8586"/>
      <c r="X8586"/>
      <c r="Y8586"/>
    </row>
    <row r="8587" spans="2:25">
      <c r="B8587"/>
      <c r="C8587"/>
      <c r="D8587"/>
      <c r="E8587"/>
      <c r="F8587"/>
      <c r="G8587"/>
      <c r="H8587"/>
      <c r="R8587"/>
      <c r="S8587"/>
      <c r="T8587"/>
      <c r="U8587"/>
      <c r="V8587"/>
      <c r="W8587"/>
      <c r="X8587"/>
      <c r="Y8587"/>
    </row>
    <row r="8588" spans="2:25">
      <c r="B8588"/>
      <c r="C8588"/>
      <c r="D8588"/>
      <c r="E8588"/>
      <c r="F8588"/>
      <c r="G8588"/>
      <c r="H8588"/>
      <c r="R8588"/>
      <c r="S8588"/>
      <c r="T8588"/>
      <c r="U8588"/>
      <c r="V8588"/>
      <c r="W8588"/>
      <c r="X8588"/>
      <c r="Y8588"/>
    </row>
    <row r="8589" spans="2:25">
      <c r="B8589"/>
      <c r="C8589"/>
      <c r="D8589"/>
      <c r="E8589"/>
      <c r="F8589"/>
      <c r="G8589"/>
      <c r="H8589"/>
      <c r="R8589"/>
      <c r="S8589"/>
      <c r="T8589"/>
      <c r="U8589"/>
      <c r="V8589"/>
      <c r="W8589"/>
      <c r="X8589"/>
      <c r="Y8589"/>
    </row>
    <row r="8590" spans="2:25">
      <c r="B8590"/>
      <c r="C8590"/>
      <c r="D8590"/>
      <c r="E8590"/>
      <c r="F8590"/>
      <c r="G8590"/>
      <c r="H8590"/>
      <c r="R8590"/>
      <c r="S8590"/>
      <c r="T8590"/>
      <c r="U8590"/>
      <c r="V8590"/>
      <c r="W8590"/>
      <c r="X8590"/>
      <c r="Y8590"/>
    </row>
    <row r="8591" spans="2:25">
      <c r="B8591"/>
      <c r="C8591"/>
      <c r="D8591"/>
      <c r="E8591"/>
      <c r="F8591"/>
      <c r="G8591"/>
      <c r="H8591"/>
      <c r="R8591"/>
      <c r="S8591"/>
      <c r="T8591"/>
      <c r="U8591"/>
      <c r="V8591"/>
      <c r="W8591"/>
      <c r="X8591"/>
      <c r="Y8591"/>
    </row>
    <row r="8592" spans="2:25">
      <c r="B8592"/>
      <c r="C8592"/>
      <c r="D8592"/>
      <c r="E8592"/>
      <c r="F8592"/>
      <c r="G8592"/>
      <c r="H8592"/>
      <c r="R8592"/>
      <c r="S8592"/>
      <c r="T8592"/>
      <c r="U8592"/>
      <c r="V8592"/>
      <c r="W8592"/>
      <c r="X8592"/>
      <c r="Y8592"/>
    </row>
    <row r="8593" spans="2:25">
      <c r="B8593"/>
      <c r="C8593"/>
      <c r="D8593"/>
      <c r="E8593"/>
      <c r="F8593"/>
      <c r="G8593"/>
      <c r="H8593"/>
      <c r="R8593"/>
      <c r="S8593"/>
      <c r="T8593"/>
      <c r="U8593"/>
      <c r="V8593"/>
      <c r="W8593"/>
      <c r="X8593"/>
      <c r="Y8593"/>
    </row>
    <row r="8594" spans="2:25">
      <c r="B8594"/>
      <c r="C8594"/>
      <c r="D8594"/>
      <c r="E8594"/>
      <c r="F8594"/>
      <c r="G8594"/>
      <c r="H8594"/>
      <c r="R8594"/>
      <c r="S8594"/>
      <c r="T8594"/>
      <c r="U8594"/>
      <c r="V8594"/>
      <c r="W8594"/>
      <c r="X8594"/>
      <c r="Y8594"/>
    </row>
    <row r="8595" spans="2:25">
      <c r="B8595"/>
      <c r="C8595"/>
      <c r="D8595"/>
      <c r="E8595"/>
      <c r="F8595"/>
      <c r="G8595"/>
      <c r="H8595"/>
      <c r="R8595"/>
      <c r="S8595"/>
      <c r="T8595"/>
      <c r="U8595"/>
      <c r="V8595"/>
      <c r="W8595"/>
      <c r="X8595"/>
      <c r="Y8595"/>
    </row>
    <row r="8596" spans="2:25">
      <c r="B8596"/>
      <c r="C8596"/>
      <c r="D8596"/>
      <c r="E8596"/>
      <c r="F8596"/>
      <c r="G8596"/>
      <c r="H8596"/>
      <c r="R8596"/>
      <c r="S8596"/>
      <c r="T8596"/>
      <c r="U8596"/>
      <c r="V8596"/>
      <c r="W8596"/>
      <c r="X8596"/>
      <c r="Y8596"/>
    </row>
    <row r="8597" spans="2:25">
      <c r="B8597"/>
      <c r="C8597"/>
      <c r="D8597"/>
      <c r="E8597"/>
      <c r="F8597"/>
      <c r="G8597"/>
      <c r="H8597"/>
      <c r="R8597"/>
      <c r="S8597"/>
      <c r="T8597"/>
      <c r="U8597"/>
      <c r="V8597"/>
      <c r="W8597"/>
      <c r="X8597"/>
      <c r="Y8597"/>
    </row>
    <row r="8598" spans="2:25">
      <c r="B8598"/>
      <c r="C8598"/>
      <c r="D8598"/>
      <c r="E8598"/>
      <c r="F8598"/>
      <c r="G8598"/>
      <c r="H8598"/>
      <c r="R8598"/>
      <c r="S8598"/>
      <c r="T8598"/>
      <c r="U8598"/>
      <c r="V8598"/>
      <c r="W8598"/>
      <c r="X8598"/>
      <c r="Y8598"/>
    </row>
    <row r="8599" spans="2:25">
      <c r="B8599"/>
      <c r="C8599"/>
      <c r="D8599"/>
      <c r="E8599"/>
      <c r="F8599"/>
      <c r="G8599"/>
      <c r="H8599"/>
      <c r="R8599"/>
      <c r="S8599"/>
      <c r="T8599"/>
      <c r="U8599"/>
      <c r="V8599"/>
      <c r="W8599"/>
      <c r="X8599"/>
      <c r="Y8599"/>
    </row>
    <row r="8600" spans="2:25">
      <c r="B8600"/>
      <c r="C8600"/>
      <c r="D8600"/>
      <c r="E8600"/>
      <c r="F8600"/>
      <c r="G8600"/>
      <c r="H8600"/>
      <c r="R8600"/>
      <c r="S8600"/>
      <c r="T8600"/>
      <c r="U8600"/>
      <c r="V8600"/>
      <c r="W8600"/>
      <c r="X8600"/>
      <c r="Y8600"/>
    </row>
    <row r="8601" spans="2:25">
      <c r="B8601"/>
      <c r="C8601"/>
      <c r="D8601"/>
      <c r="E8601"/>
      <c r="F8601"/>
      <c r="G8601"/>
      <c r="H8601"/>
      <c r="R8601"/>
      <c r="S8601"/>
      <c r="T8601"/>
      <c r="U8601"/>
      <c r="V8601"/>
      <c r="W8601"/>
      <c r="X8601"/>
      <c r="Y8601"/>
    </row>
    <row r="8602" spans="2:25">
      <c r="B8602"/>
      <c r="C8602"/>
      <c r="D8602"/>
      <c r="E8602"/>
      <c r="F8602"/>
      <c r="G8602"/>
      <c r="H8602"/>
      <c r="R8602"/>
      <c r="S8602"/>
      <c r="T8602"/>
      <c r="U8602"/>
      <c r="V8602"/>
      <c r="W8602"/>
      <c r="X8602"/>
      <c r="Y8602"/>
    </row>
    <row r="8603" spans="2:25">
      <c r="B8603"/>
      <c r="C8603"/>
      <c r="D8603"/>
      <c r="E8603"/>
      <c r="F8603"/>
      <c r="G8603"/>
      <c r="H8603"/>
      <c r="R8603"/>
      <c r="S8603"/>
      <c r="T8603"/>
      <c r="U8603"/>
      <c r="V8603"/>
      <c r="W8603"/>
      <c r="X8603"/>
      <c r="Y8603"/>
    </row>
    <row r="8604" spans="2:25">
      <c r="B8604"/>
      <c r="C8604"/>
      <c r="D8604"/>
      <c r="E8604"/>
      <c r="F8604"/>
      <c r="G8604"/>
      <c r="H8604"/>
      <c r="R8604"/>
      <c r="S8604"/>
      <c r="T8604"/>
      <c r="U8604"/>
      <c r="V8604"/>
      <c r="W8604"/>
      <c r="X8604"/>
      <c r="Y8604"/>
    </row>
    <row r="8605" spans="2:25">
      <c r="B8605"/>
      <c r="C8605"/>
      <c r="D8605"/>
      <c r="E8605"/>
      <c r="F8605"/>
      <c r="G8605"/>
      <c r="H8605"/>
      <c r="R8605"/>
      <c r="S8605"/>
      <c r="T8605"/>
      <c r="U8605"/>
      <c r="V8605"/>
      <c r="W8605"/>
      <c r="X8605"/>
      <c r="Y8605"/>
    </row>
    <row r="8606" spans="2:25">
      <c r="B8606"/>
      <c r="C8606"/>
      <c r="D8606"/>
      <c r="E8606"/>
      <c r="F8606"/>
      <c r="G8606"/>
      <c r="H8606"/>
      <c r="R8606"/>
      <c r="S8606"/>
      <c r="T8606"/>
      <c r="U8606"/>
      <c r="V8606"/>
      <c r="W8606"/>
      <c r="X8606"/>
      <c r="Y8606"/>
    </row>
    <row r="8607" spans="2:25">
      <c r="B8607"/>
      <c r="C8607"/>
      <c r="D8607"/>
      <c r="E8607"/>
      <c r="F8607"/>
      <c r="G8607"/>
      <c r="H8607"/>
      <c r="R8607"/>
      <c r="S8607"/>
      <c r="T8607"/>
      <c r="U8607"/>
      <c r="V8607"/>
      <c r="W8607"/>
      <c r="X8607"/>
      <c r="Y8607"/>
    </row>
    <row r="8608" spans="2:25">
      <c r="B8608"/>
      <c r="C8608"/>
      <c r="D8608"/>
      <c r="E8608"/>
      <c r="F8608"/>
      <c r="G8608"/>
      <c r="H8608"/>
      <c r="R8608"/>
      <c r="S8608"/>
      <c r="T8608"/>
      <c r="U8608"/>
      <c r="V8608"/>
      <c r="W8608"/>
      <c r="X8608"/>
      <c r="Y8608"/>
    </row>
    <row r="8609" spans="2:25">
      <c r="B8609"/>
      <c r="C8609"/>
      <c r="D8609"/>
      <c r="E8609"/>
      <c r="F8609"/>
      <c r="G8609"/>
      <c r="H8609"/>
      <c r="R8609"/>
      <c r="S8609"/>
      <c r="T8609"/>
      <c r="U8609"/>
      <c r="V8609"/>
      <c r="W8609"/>
      <c r="X8609"/>
      <c r="Y8609"/>
    </row>
    <row r="8610" spans="2:25">
      <c r="B8610"/>
      <c r="C8610"/>
      <c r="D8610"/>
      <c r="E8610"/>
      <c r="F8610"/>
      <c r="G8610"/>
      <c r="H8610"/>
      <c r="R8610"/>
      <c r="S8610"/>
      <c r="T8610"/>
      <c r="U8610"/>
      <c r="V8610"/>
      <c r="W8610"/>
      <c r="X8610"/>
      <c r="Y8610"/>
    </row>
    <row r="8611" spans="2:25">
      <c r="B8611"/>
      <c r="C8611"/>
      <c r="D8611"/>
      <c r="E8611"/>
      <c r="F8611"/>
      <c r="G8611"/>
      <c r="H8611"/>
      <c r="R8611"/>
      <c r="S8611"/>
      <c r="T8611"/>
      <c r="U8611"/>
      <c r="V8611"/>
      <c r="W8611"/>
      <c r="X8611"/>
      <c r="Y8611"/>
    </row>
    <row r="8612" spans="2:25">
      <c r="B8612"/>
      <c r="C8612"/>
      <c r="D8612"/>
      <c r="E8612"/>
      <c r="F8612"/>
      <c r="G8612"/>
      <c r="H8612"/>
      <c r="R8612"/>
      <c r="S8612"/>
      <c r="T8612"/>
      <c r="U8612"/>
      <c r="V8612"/>
      <c r="W8612"/>
      <c r="X8612"/>
      <c r="Y8612"/>
    </row>
    <row r="8613" spans="2:25">
      <c r="B8613"/>
      <c r="C8613"/>
      <c r="D8613"/>
      <c r="E8613"/>
      <c r="F8613"/>
      <c r="G8613"/>
      <c r="H8613"/>
      <c r="R8613"/>
      <c r="S8613"/>
      <c r="T8613"/>
      <c r="U8613"/>
      <c r="V8613"/>
      <c r="W8613"/>
      <c r="X8613"/>
      <c r="Y8613"/>
    </row>
    <row r="8614" spans="2:25">
      <c r="B8614"/>
      <c r="C8614"/>
      <c r="D8614"/>
      <c r="E8614"/>
      <c r="F8614"/>
      <c r="G8614"/>
      <c r="H8614"/>
      <c r="R8614"/>
      <c r="S8614"/>
      <c r="T8614"/>
      <c r="U8614"/>
      <c r="V8614"/>
      <c r="W8614"/>
      <c r="X8614"/>
      <c r="Y8614"/>
    </row>
    <row r="8615" spans="2:25">
      <c r="B8615"/>
      <c r="C8615"/>
      <c r="D8615"/>
      <c r="E8615"/>
      <c r="F8615"/>
      <c r="G8615"/>
      <c r="H8615"/>
      <c r="R8615"/>
      <c r="S8615"/>
      <c r="T8615"/>
      <c r="U8615"/>
      <c r="V8615"/>
      <c r="W8615"/>
      <c r="X8615"/>
      <c r="Y8615"/>
    </row>
    <row r="8616" spans="2:25">
      <c r="B8616"/>
      <c r="C8616"/>
      <c r="D8616"/>
      <c r="E8616"/>
      <c r="F8616"/>
      <c r="G8616"/>
      <c r="H8616"/>
      <c r="R8616"/>
      <c r="S8616"/>
      <c r="T8616"/>
      <c r="U8616"/>
      <c r="V8616"/>
      <c r="W8616"/>
      <c r="X8616"/>
      <c r="Y8616"/>
    </row>
    <row r="8617" spans="2:25">
      <c r="B8617"/>
      <c r="C8617"/>
      <c r="D8617"/>
      <c r="E8617"/>
      <c r="F8617"/>
      <c r="G8617"/>
      <c r="H8617"/>
      <c r="R8617"/>
      <c r="S8617"/>
      <c r="T8617"/>
      <c r="U8617"/>
      <c r="V8617"/>
      <c r="W8617"/>
      <c r="X8617"/>
      <c r="Y8617"/>
    </row>
    <row r="8618" spans="2:25">
      <c r="B8618"/>
      <c r="C8618"/>
      <c r="D8618"/>
      <c r="E8618"/>
      <c r="F8618"/>
      <c r="G8618"/>
      <c r="H8618"/>
      <c r="R8618"/>
      <c r="S8618"/>
      <c r="T8618"/>
      <c r="U8618"/>
      <c r="V8618"/>
      <c r="W8618"/>
      <c r="X8618"/>
      <c r="Y8618"/>
    </row>
    <row r="8619" spans="2:25">
      <c r="B8619"/>
      <c r="C8619"/>
      <c r="D8619"/>
      <c r="E8619"/>
      <c r="F8619"/>
      <c r="G8619"/>
      <c r="H8619"/>
      <c r="R8619"/>
      <c r="S8619"/>
      <c r="T8619"/>
      <c r="U8619"/>
      <c r="V8619"/>
      <c r="W8619"/>
      <c r="X8619"/>
      <c r="Y8619"/>
    </row>
    <row r="8620" spans="2:25">
      <c r="B8620"/>
      <c r="C8620"/>
      <c r="D8620"/>
      <c r="E8620"/>
      <c r="F8620"/>
      <c r="G8620"/>
      <c r="H8620"/>
      <c r="R8620"/>
      <c r="S8620"/>
      <c r="T8620"/>
      <c r="U8620"/>
      <c r="V8620"/>
      <c r="W8620"/>
      <c r="X8620"/>
      <c r="Y8620"/>
    </row>
    <row r="8621" spans="2:25">
      <c r="B8621"/>
      <c r="C8621"/>
      <c r="D8621"/>
      <c r="E8621"/>
      <c r="F8621"/>
      <c r="G8621"/>
      <c r="H8621"/>
      <c r="R8621"/>
      <c r="S8621"/>
      <c r="T8621"/>
      <c r="U8621"/>
      <c r="V8621"/>
      <c r="W8621"/>
      <c r="X8621"/>
      <c r="Y8621"/>
    </row>
    <row r="8622" spans="2:25">
      <c r="B8622"/>
      <c r="C8622"/>
      <c r="D8622"/>
      <c r="E8622"/>
      <c r="F8622"/>
      <c r="G8622"/>
      <c r="H8622"/>
      <c r="R8622"/>
      <c r="S8622"/>
      <c r="T8622"/>
      <c r="U8622"/>
      <c r="V8622"/>
      <c r="W8622"/>
      <c r="X8622"/>
      <c r="Y8622"/>
    </row>
    <row r="8623" spans="2:25">
      <c r="B8623"/>
      <c r="C8623"/>
      <c r="D8623"/>
      <c r="E8623"/>
      <c r="F8623"/>
      <c r="G8623"/>
      <c r="H8623"/>
      <c r="R8623"/>
      <c r="S8623"/>
      <c r="T8623"/>
      <c r="U8623"/>
      <c r="V8623"/>
      <c r="W8623"/>
      <c r="X8623"/>
      <c r="Y8623"/>
    </row>
    <row r="8624" spans="2:25">
      <c r="B8624"/>
      <c r="C8624"/>
      <c r="D8624"/>
      <c r="E8624"/>
      <c r="F8624"/>
      <c r="G8624"/>
      <c r="H8624"/>
      <c r="R8624"/>
      <c r="S8624"/>
      <c r="T8624"/>
      <c r="U8624"/>
      <c r="V8624"/>
      <c r="W8624"/>
      <c r="X8624"/>
      <c r="Y8624"/>
    </row>
    <row r="8625" spans="2:25">
      <c r="B8625"/>
      <c r="C8625"/>
      <c r="D8625"/>
      <c r="E8625"/>
      <c r="F8625"/>
      <c r="G8625"/>
      <c r="H8625"/>
      <c r="R8625"/>
      <c r="S8625"/>
      <c r="T8625"/>
      <c r="U8625"/>
      <c r="V8625"/>
      <c r="W8625"/>
      <c r="X8625"/>
      <c r="Y8625"/>
    </row>
    <row r="8626" spans="2:25">
      <c r="B8626"/>
      <c r="C8626"/>
      <c r="D8626"/>
      <c r="E8626"/>
      <c r="F8626"/>
      <c r="G8626"/>
      <c r="H8626"/>
      <c r="R8626"/>
      <c r="S8626"/>
      <c r="T8626"/>
      <c r="U8626"/>
      <c r="V8626"/>
      <c r="W8626"/>
      <c r="X8626"/>
      <c r="Y8626"/>
    </row>
    <row r="8627" spans="2:25">
      <c r="B8627"/>
      <c r="C8627"/>
      <c r="D8627"/>
      <c r="E8627"/>
      <c r="F8627"/>
      <c r="G8627"/>
      <c r="H8627"/>
      <c r="R8627"/>
      <c r="S8627"/>
      <c r="T8627"/>
      <c r="U8627"/>
      <c r="V8627"/>
      <c r="W8627"/>
      <c r="X8627"/>
      <c r="Y8627"/>
    </row>
    <row r="8628" spans="2:25">
      <c r="B8628"/>
      <c r="C8628"/>
      <c r="D8628"/>
      <c r="E8628"/>
      <c r="F8628"/>
      <c r="G8628"/>
      <c r="H8628"/>
      <c r="R8628"/>
      <c r="S8628"/>
      <c r="T8628"/>
      <c r="U8628"/>
      <c r="V8628"/>
      <c r="W8628"/>
      <c r="X8628"/>
      <c r="Y8628"/>
    </row>
    <row r="8629" spans="2:25">
      <c r="B8629"/>
      <c r="C8629"/>
      <c r="D8629"/>
      <c r="E8629"/>
      <c r="F8629"/>
      <c r="G8629"/>
      <c r="H8629"/>
      <c r="R8629"/>
      <c r="S8629"/>
      <c r="T8629"/>
      <c r="U8629"/>
      <c r="V8629"/>
      <c r="W8629"/>
      <c r="X8629"/>
      <c r="Y8629"/>
    </row>
    <row r="8630" spans="2:25">
      <c r="B8630"/>
      <c r="C8630"/>
      <c r="D8630"/>
      <c r="E8630"/>
      <c r="F8630"/>
      <c r="G8630"/>
      <c r="H8630"/>
      <c r="R8630"/>
      <c r="S8630"/>
      <c r="T8630"/>
      <c r="U8630"/>
      <c r="V8630"/>
      <c r="W8630"/>
      <c r="X8630"/>
      <c r="Y8630"/>
    </row>
    <row r="8631" spans="2:25">
      <c r="B8631"/>
      <c r="C8631"/>
      <c r="D8631"/>
      <c r="E8631"/>
      <c r="F8631"/>
      <c r="G8631"/>
      <c r="H8631"/>
      <c r="R8631"/>
      <c r="S8631"/>
      <c r="T8631"/>
      <c r="U8631"/>
      <c r="V8631"/>
      <c r="W8631"/>
      <c r="X8631"/>
      <c r="Y8631"/>
    </row>
    <row r="8632" spans="2:25">
      <c r="B8632"/>
      <c r="C8632"/>
      <c r="D8632"/>
      <c r="E8632"/>
      <c r="F8632"/>
      <c r="G8632"/>
      <c r="H8632"/>
      <c r="R8632"/>
      <c r="S8632"/>
      <c r="T8632"/>
      <c r="U8632"/>
      <c r="V8632"/>
      <c r="W8632"/>
      <c r="X8632"/>
      <c r="Y8632"/>
    </row>
    <row r="8633" spans="2:25">
      <c r="B8633"/>
      <c r="C8633"/>
      <c r="D8633"/>
      <c r="E8633"/>
      <c r="F8633"/>
      <c r="G8633"/>
      <c r="H8633"/>
      <c r="R8633"/>
      <c r="S8633"/>
      <c r="T8633"/>
      <c r="U8633"/>
      <c r="V8633"/>
      <c r="W8633"/>
      <c r="X8633"/>
      <c r="Y8633"/>
    </row>
    <row r="8634" spans="2:25">
      <c r="B8634"/>
      <c r="C8634"/>
      <c r="D8634"/>
      <c r="E8634"/>
      <c r="F8634"/>
      <c r="G8634"/>
      <c r="H8634"/>
      <c r="R8634"/>
      <c r="S8634"/>
      <c r="T8634"/>
      <c r="U8634"/>
      <c r="V8634"/>
      <c r="W8634"/>
      <c r="X8634"/>
      <c r="Y8634"/>
    </row>
    <row r="8635" spans="2:25">
      <c r="B8635"/>
      <c r="C8635"/>
      <c r="D8635"/>
      <c r="E8635"/>
      <c r="F8635"/>
      <c r="G8635"/>
      <c r="H8635"/>
      <c r="R8635"/>
      <c r="S8635"/>
      <c r="T8635"/>
      <c r="U8635"/>
      <c r="V8635"/>
      <c r="W8635"/>
      <c r="X8635"/>
      <c r="Y8635"/>
    </row>
    <row r="8636" spans="2:25">
      <c r="B8636"/>
      <c r="C8636"/>
      <c r="D8636"/>
      <c r="E8636"/>
      <c r="F8636"/>
      <c r="G8636"/>
      <c r="H8636"/>
      <c r="R8636"/>
      <c r="S8636"/>
      <c r="T8636"/>
      <c r="U8636"/>
      <c r="V8636"/>
      <c r="W8636"/>
      <c r="X8636"/>
      <c r="Y8636"/>
    </row>
    <row r="8637" spans="2:25">
      <c r="B8637"/>
      <c r="C8637"/>
      <c r="D8637"/>
      <c r="E8637"/>
      <c r="F8637"/>
      <c r="G8637"/>
      <c r="H8637"/>
      <c r="R8637"/>
      <c r="S8637"/>
      <c r="T8637"/>
      <c r="U8637"/>
      <c r="V8637"/>
      <c r="W8637"/>
      <c r="X8637"/>
      <c r="Y8637"/>
    </row>
    <row r="8638" spans="2:25">
      <c r="B8638"/>
      <c r="C8638"/>
      <c r="D8638"/>
      <c r="E8638"/>
      <c r="F8638"/>
      <c r="G8638"/>
      <c r="H8638"/>
      <c r="R8638"/>
      <c r="S8638"/>
      <c r="T8638"/>
      <c r="U8638"/>
      <c r="V8638"/>
      <c r="W8638"/>
      <c r="X8638"/>
      <c r="Y8638"/>
    </row>
    <row r="8639" spans="2:25">
      <c r="B8639"/>
      <c r="C8639"/>
      <c r="D8639"/>
      <c r="E8639"/>
      <c r="F8639"/>
      <c r="G8639"/>
      <c r="H8639"/>
      <c r="R8639"/>
      <c r="S8639"/>
      <c r="T8639"/>
      <c r="U8639"/>
      <c r="V8639"/>
      <c r="W8639"/>
      <c r="X8639"/>
      <c r="Y8639"/>
    </row>
    <row r="8640" spans="2:25">
      <c r="B8640"/>
      <c r="C8640"/>
      <c r="D8640"/>
      <c r="E8640"/>
      <c r="F8640"/>
      <c r="G8640"/>
      <c r="H8640"/>
      <c r="R8640"/>
      <c r="S8640"/>
      <c r="T8640"/>
      <c r="U8640"/>
      <c r="V8640"/>
      <c r="W8640"/>
      <c r="X8640"/>
      <c r="Y8640"/>
    </row>
    <row r="8641" spans="2:25">
      <c r="B8641"/>
      <c r="C8641"/>
      <c r="D8641"/>
      <c r="E8641"/>
      <c r="F8641"/>
      <c r="G8641"/>
      <c r="H8641"/>
      <c r="R8641"/>
      <c r="S8641"/>
      <c r="T8641"/>
      <c r="U8641"/>
      <c r="V8641"/>
      <c r="W8641"/>
      <c r="X8641"/>
      <c r="Y8641"/>
    </row>
    <row r="8642" spans="2:25">
      <c r="B8642"/>
      <c r="C8642"/>
      <c r="D8642"/>
      <c r="E8642"/>
      <c r="F8642"/>
      <c r="G8642"/>
      <c r="H8642"/>
      <c r="R8642"/>
      <c r="S8642"/>
      <c r="T8642"/>
      <c r="U8642"/>
      <c r="V8642"/>
      <c r="W8642"/>
      <c r="X8642"/>
      <c r="Y8642"/>
    </row>
    <row r="8643" spans="2:25">
      <c r="B8643"/>
      <c r="C8643"/>
      <c r="D8643"/>
      <c r="E8643"/>
      <c r="F8643"/>
      <c r="G8643"/>
      <c r="H8643"/>
      <c r="R8643"/>
      <c r="S8643"/>
      <c r="T8643"/>
      <c r="U8643"/>
      <c r="V8643"/>
      <c r="W8643"/>
      <c r="X8643"/>
      <c r="Y8643"/>
    </row>
    <row r="8644" spans="2:25">
      <c r="B8644"/>
      <c r="C8644"/>
      <c r="D8644"/>
      <c r="E8644"/>
      <c r="F8644"/>
      <c r="G8644"/>
      <c r="H8644"/>
      <c r="R8644"/>
      <c r="S8644"/>
      <c r="T8644"/>
      <c r="U8644"/>
      <c r="V8644"/>
      <c r="W8644"/>
      <c r="X8644"/>
      <c r="Y8644"/>
    </row>
    <row r="8645" spans="2:25">
      <c r="B8645"/>
      <c r="C8645"/>
      <c r="D8645"/>
      <c r="E8645"/>
      <c r="F8645"/>
      <c r="G8645"/>
      <c r="H8645"/>
      <c r="R8645"/>
      <c r="S8645"/>
      <c r="T8645"/>
      <c r="U8645"/>
      <c r="V8645"/>
      <c r="W8645"/>
      <c r="X8645"/>
      <c r="Y8645"/>
    </row>
    <row r="8646" spans="2:25">
      <c r="B8646"/>
      <c r="C8646"/>
      <c r="D8646"/>
      <c r="E8646"/>
      <c r="F8646"/>
      <c r="G8646"/>
      <c r="H8646"/>
      <c r="R8646"/>
      <c r="S8646"/>
      <c r="T8646"/>
      <c r="U8646"/>
      <c r="V8646"/>
      <c r="W8646"/>
      <c r="X8646"/>
      <c r="Y8646"/>
    </row>
    <row r="8647" spans="2:25">
      <c r="B8647"/>
      <c r="C8647"/>
      <c r="D8647"/>
      <c r="E8647"/>
      <c r="F8647"/>
      <c r="G8647"/>
      <c r="H8647"/>
      <c r="R8647"/>
      <c r="S8647"/>
      <c r="T8647"/>
      <c r="U8647"/>
      <c r="V8647"/>
      <c r="W8647"/>
      <c r="X8647"/>
      <c r="Y8647"/>
    </row>
    <row r="8648" spans="2:25">
      <c r="B8648"/>
      <c r="C8648"/>
      <c r="D8648"/>
      <c r="E8648"/>
      <c r="F8648"/>
      <c r="G8648"/>
      <c r="H8648"/>
      <c r="R8648"/>
      <c r="S8648"/>
      <c r="T8648"/>
      <c r="U8648"/>
      <c r="V8648"/>
      <c r="W8648"/>
      <c r="X8648"/>
      <c r="Y8648"/>
    </row>
    <row r="8649" spans="2:25">
      <c r="B8649"/>
      <c r="C8649"/>
      <c r="D8649"/>
      <c r="E8649"/>
      <c r="F8649"/>
      <c r="G8649"/>
      <c r="H8649"/>
      <c r="R8649"/>
      <c r="S8649"/>
      <c r="T8649"/>
      <c r="U8649"/>
      <c r="V8649"/>
      <c r="W8649"/>
      <c r="X8649"/>
      <c r="Y8649"/>
    </row>
    <row r="8650" spans="2:25">
      <c r="B8650"/>
      <c r="C8650"/>
      <c r="D8650"/>
      <c r="E8650"/>
      <c r="F8650"/>
      <c r="G8650"/>
      <c r="H8650"/>
      <c r="R8650"/>
      <c r="S8650"/>
      <c r="T8650"/>
      <c r="U8650"/>
      <c r="V8650"/>
      <c r="W8650"/>
      <c r="X8650"/>
      <c r="Y8650"/>
    </row>
    <row r="8651" spans="2:25">
      <c r="B8651"/>
      <c r="C8651"/>
      <c r="D8651"/>
      <c r="E8651"/>
      <c r="F8651"/>
      <c r="G8651"/>
      <c r="H8651"/>
      <c r="R8651"/>
      <c r="S8651"/>
      <c r="T8651"/>
      <c r="U8651"/>
      <c r="V8651"/>
      <c r="W8651"/>
      <c r="X8651"/>
      <c r="Y8651"/>
    </row>
    <row r="8652" spans="2:25">
      <c r="B8652"/>
      <c r="C8652"/>
      <c r="D8652"/>
      <c r="E8652"/>
      <c r="F8652"/>
      <c r="G8652"/>
      <c r="H8652"/>
      <c r="R8652"/>
      <c r="S8652"/>
      <c r="T8652"/>
      <c r="U8652"/>
      <c r="V8652"/>
      <c r="W8652"/>
      <c r="X8652"/>
      <c r="Y8652"/>
    </row>
    <row r="8653" spans="2:25">
      <c r="B8653"/>
      <c r="C8653"/>
      <c r="D8653"/>
      <c r="E8653"/>
      <c r="F8653"/>
      <c r="G8653"/>
      <c r="H8653"/>
      <c r="R8653"/>
      <c r="S8653"/>
      <c r="T8653"/>
      <c r="U8653"/>
      <c r="V8653"/>
      <c r="W8653"/>
      <c r="X8653"/>
      <c r="Y8653"/>
    </row>
    <row r="8654" spans="2:25">
      <c r="B8654"/>
      <c r="C8654"/>
      <c r="D8654"/>
      <c r="E8654"/>
      <c r="F8654"/>
      <c r="G8654"/>
      <c r="H8654"/>
      <c r="R8654"/>
      <c r="S8654"/>
      <c r="T8654"/>
      <c r="U8654"/>
      <c r="V8654"/>
      <c r="W8654"/>
      <c r="X8654"/>
      <c r="Y8654"/>
    </row>
    <row r="8655" spans="2:25">
      <c r="B8655"/>
      <c r="C8655"/>
      <c r="D8655"/>
      <c r="E8655"/>
      <c r="F8655"/>
      <c r="G8655"/>
      <c r="H8655"/>
      <c r="R8655"/>
      <c r="S8655"/>
      <c r="T8655"/>
      <c r="U8655"/>
      <c r="V8655"/>
      <c r="W8655"/>
      <c r="X8655"/>
      <c r="Y8655"/>
    </row>
    <row r="8656" spans="2:25">
      <c r="B8656"/>
      <c r="C8656"/>
      <c r="D8656"/>
      <c r="E8656"/>
      <c r="F8656"/>
      <c r="G8656"/>
      <c r="H8656"/>
      <c r="R8656"/>
      <c r="S8656"/>
      <c r="T8656"/>
      <c r="U8656"/>
      <c r="V8656"/>
      <c r="W8656"/>
      <c r="X8656"/>
      <c r="Y8656"/>
    </row>
    <row r="8657" spans="2:25">
      <c r="B8657"/>
      <c r="C8657"/>
      <c r="D8657"/>
      <c r="E8657"/>
      <c r="F8657"/>
      <c r="G8657"/>
      <c r="H8657"/>
      <c r="R8657"/>
      <c r="S8657"/>
      <c r="T8657"/>
      <c r="U8657"/>
      <c r="V8657"/>
      <c r="W8657"/>
      <c r="X8657"/>
      <c r="Y8657"/>
    </row>
    <row r="8658" spans="2:25">
      <c r="B8658"/>
      <c r="C8658"/>
      <c r="D8658"/>
      <c r="E8658"/>
      <c r="F8658"/>
      <c r="G8658"/>
      <c r="H8658"/>
      <c r="R8658"/>
      <c r="S8658"/>
      <c r="T8658"/>
      <c r="U8658"/>
      <c r="V8658"/>
      <c r="W8658"/>
      <c r="X8658"/>
      <c r="Y8658"/>
    </row>
    <row r="8659" spans="2:25">
      <c r="B8659"/>
      <c r="C8659"/>
      <c r="D8659"/>
      <c r="E8659"/>
      <c r="F8659"/>
      <c r="G8659"/>
      <c r="H8659"/>
      <c r="R8659"/>
      <c r="S8659"/>
      <c r="T8659"/>
      <c r="U8659"/>
      <c r="V8659"/>
      <c r="W8659"/>
      <c r="X8659"/>
      <c r="Y8659"/>
    </row>
    <row r="8660" spans="2:25">
      <c r="B8660"/>
      <c r="C8660"/>
      <c r="D8660"/>
      <c r="E8660"/>
      <c r="F8660"/>
      <c r="G8660"/>
      <c r="H8660"/>
      <c r="R8660"/>
      <c r="S8660"/>
      <c r="T8660"/>
      <c r="U8660"/>
      <c r="V8660"/>
      <c r="W8660"/>
      <c r="X8660"/>
      <c r="Y8660"/>
    </row>
    <row r="8661" spans="2:25">
      <c r="B8661"/>
      <c r="C8661"/>
      <c r="D8661"/>
      <c r="E8661"/>
      <c r="F8661"/>
      <c r="G8661"/>
      <c r="H8661"/>
      <c r="R8661"/>
      <c r="S8661"/>
      <c r="T8661"/>
      <c r="U8661"/>
      <c r="V8661"/>
      <c r="W8661"/>
      <c r="X8661"/>
      <c r="Y8661"/>
    </row>
    <row r="8662" spans="2:25">
      <c r="B8662"/>
      <c r="C8662"/>
      <c r="D8662"/>
      <c r="E8662"/>
      <c r="F8662"/>
      <c r="G8662"/>
      <c r="H8662"/>
      <c r="R8662"/>
      <c r="S8662"/>
      <c r="T8662"/>
      <c r="U8662"/>
      <c r="V8662"/>
      <c r="W8662"/>
      <c r="X8662"/>
      <c r="Y8662"/>
    </row>
    <row r="8663" spans="2:25">
      <c r="B8663"/>
      <c r="C8663"/>
      <c r="D8663"/>
      <c r="E8663"/>
      <c r="F8663"/>
      <c r="G8663"/>
      <c r="H8663"/>
      <c r="R8663"/>
      <c r="S8663"/>
      <c r="T8663"/>
      <c r="U8663"/>
      <c r="V8663"/>
      <c r="W8663"/>
      <c r="X8663"/>
      <c r="Y8663"/>
    </row>
    <row r="8664" spans="2:25">
      <c r="B8664"/>
      <c r="C8664"/>
      <c r="D8664"/>
      <c r="E8664"/>
      <c r="F8664"/>
      <c r="G8664"/>
      <c r="H8664"/>
      <c r="R8664"/>
      <c r="S8664"/>
      <c r="T8664"/>
      <c r="U8664"/>
      <c r="V8664"/>
      <c r="W8664"/>
      <c r="X8664"/>
      <c r="Y8664"/>
    </row>
    <row r="8665" spans="2:25">
      <c r="B8665"/>
      <c r="C8665"/>
      <c r="D8665"/>
      <c r="E8665"/>
      <c r="F8665"/>
      <c r="G8665"/>
      <c r="H8665"/>
      <c r="R8665"/>
      <c r="S8665"/>
      <c r="T8665"/>
      <c r="U8665"/>
      <c r="V8665"/>
      <c r="W8665"/>
      <c r="X8665"/>
      <c r="Y8665"/>
    </row>
    <row r="8666" spans="2:25">
      <c r="B8666"/>
      <c r="C8666"/>
      <c r="D8666"/>
      <c r="E8666"/>
      <c r="F8666"/>
      <c r="G8666"/>
      <c r="H8666"/>
      <c r="R8666"/>
      <c r="S8666"/>
      <c r="T8666"/>
      <c r="U8666"/>
      <c r="V8666"/>
      <c r="W8666"/>
      <c r="X8666"/>
      <c r="Y8666"/>
    </row>
    <row r="8667" spans="2:25">
      <c r="B8667"/>
      <c r="C8667"/>
      <c r="D8667"/>
      <c r="E8667"/>
      <c r="F8667"/>
      <c r="G8667"/>
      <c r="H8667"/>
      <c r="R8667"/>
      <c r="S8667"/>
      <c r="T8667"/>
      <c r="U8667"/>
      <c r="V8667"/>
      <c r="W8667"/>
      <c r="X8667"/>
      <c r="Y8667"/>
    </row>
    <row r="8668" spans="2:25">
      <c r="B8668"/>
      <c r="C8668"/>
      <c r="D8668"/>
      <c r="E8668"/>
      <c r="F8668"/>
      <c r="G8668"/>
      <c r="H8668"/>
      <c r="R8668"/>
      <c r="S8668"/>
      <c r="T8668"/>
      <c r="U8668"/>
      <c r="V8668"/>
      <c r="W8668"/>
      <c r="X8668"/>
      <c r="Y8668"/>
    </row>
    <row r="8669" spans="2:25">
      <c r="B8669"/>
      <c r="C8669"/>
      <c r="D8669"/>
      <c r="E8669"/>
      <c r="F8669"/>
      <c r="G8669"/>
      <c r="H8669"/>
      <c r="R8669"/>
      <c r="S8669"/>
      <c r="T8669"/>
      <c r="U8669"/>
      <c r="V8669"/>
      <c r="W8669"/>
      <c r="X8669"/>
      <c r="Y8669"/>
    </row>
    <row r="8670" spans="2:25">
      <c r="B8670"/>
      <c r="C8670"/>
      <c r="D8670"/>
      <c r="E8670"/>
      <c r="F8670"/>
      <c r="G8670"/>
      <c r="H8670"/>
      <c r="R8670"/>
      <c r="S8670"/>
      <c r="T8670"/>
      <c r="U8670"/>
      <c r="V8670"/>
      <c r="W8670"/>
      <c r="X8670"/>
      <c r="Y8670"/>
    </row>
    <row r="8671" spans="2:25">
      <c r="B8671"/>
      <c r="C8671"/>
      <c r="D8671"/>
      <c r="E8671"/>
      <c r="F8671"/>
      <c r="G8671"/>
      <c r="H8671"/>
      <c r="R8671"/>
      <c r="S8671"/>
      <c r="T8671"/>
      <c r="U8671"/>
      <c r="V8671"/>
      <c r="W8671"/>
      <c r="X8671"/>
      <c r="Y8671"/>
    </row>
    <row r="8672" spans="2:25">
      <c r="B8672"/>
      <c r="C8672"/>
      <c r="D8672"/>
      <c r="E8672"/>
      <c r="F8672"/>
      <c r="G8672"/>
      <c r="H8672"/>
      <c r="R8672"/>
      <c r="S8672"/>
      <c r="T8672"/>
      <c r="U8672"/>
      <c r="V8672"/>
      <c r="W8672"/>
      <c r="X8672"/>
      <c r="Y8672"/>
    </row>
    <row r="8673" spans="2:25">
      <c r="B8673"/>
      <c r="C8673"/>
      <c r="D8673"/>
      <c r="E8673"/>
      <c r="F8673"/>
      <c r="G8673"/>
      <c r="H8673"/>
      <c r="R8673"/>
      <c r="S8673"/>
      <c r="T8673"/>
      <c r="U8673"/>
      <c r="V8673"/>
      <c r="W8673"/>
      <c r="X8673"/>
      <c r="Y8673"/>
    </row>
    <row r="8674" spans="2:25">
      <c r="B8674"/>
      <c r="C8674"/>
      <c r="D8674"/>
      <c r="E8674"/>
      <c r="F8674"/>
      <c r="G8674"/>
      <c r="H8674"/>
      <c r="R8674"/>
      <c r="S8674"/>
      <c r="T8674"/>
      <c r="U8674"/>
      <c r="V8674"/>
      <c r="W8674"/>
      <c r="X8674"/>
      <c r="Y8674"/>
    </row>
    <row r="8675" spans="2:25">
      <c r="B8675"/>
      <c r="C8675"/>
      <c r="D8675"/>
      <c r="E8675"/>
      <c r="F8675"/>
      <c r="G8675"/>
      <c r="H8675"/>
      <c r="R8675"/>
      <c r="S8675"/>
      <c r="T8675"/>
      <c r="U8675"/>
      <c r="V8675"/>
      <c r="W8675"/>
      <c r="X8675"/>
      <c r="Y8675"/>
    </row>
    <row r="8676" spans="2:25">
      <c r="B8676"/>
      <c r="C8676"/>
      <c r="D8676"/>
      <c r="E8676"/>
      <c r="F8676"/>
      <c r="G8676"/>
      <c r="H8676"/>
      <c r="R8676"/>
      <c r="S8676"/>
      <c r="T8676"/>
      <c r="U8676"/>
      <c r="V8676"/>
      <c r="W8676"/>
      <c r="X8676"/>
      <c r="Y8676"/>
    </row>
    <row r="8677" spans="2:25">
      <c r="B8677"/>
      <c r="C8677"/>
      <c r="D8677"/>
      <c r="E8677"/>
      <c r="F8677"/>
      <c r="G8677"/>
      <c r="H8677"/>
      <c r="R8677"/>
      <c r="S8677"/>
      <c r="T8677"/>
      <c r="U8677"/>
      <c r="V8677"/>
      <c r="W8677"/>
      <c r="X8677"/>
      <c r="Y8677"/>
    </row>
    <row r="8678" spans="2:25">
      <c r="B8678"/>
      <c r="C8678"/>
      <c r="D8678"/>
      <c r="E8678"/>
      <c r="F8678"/>
      <c r="G8678"/>
      <c r="H8678"/>
      <c r="R8678"/>
      <c r="S8678"/>
      <c r="T8678"/>
      <c r="U8678"/>
      <c r="V8678"/>
      <c r="W8678"/>
      <c r="X8678"/>
      <c r="Y8678"/>
    </row>
    <row r="8679" spans="2:25">
      <c r="B8679"/>
      <c r="C8679"/>
      <c r="D8679"/>
      <c r="E8679"/>
      <c r="F8679"/>
      <c r="G8679"/>
      <c r="H8679"/>
      <c r="R8679"/>
      <c r="S8679"/>
      <c r="T8679"/>
      <c r="U8679"/>
      <c r="V8679"/>
      <c r="W8679"/>
      <c r="X8679"/>
      <c r="Y8679"/>
    </row>
    <row r="8680" spans="2:25">
      <c r="B8680"/>
      <c r="C8680"/>
      <c r="D8680"/>
      <c r="E8680"/>
      <c r="F8680"/>
      <c r="G8680"/>
      <c r="H8680"/>
      <c r="R8680"/>
      <c r="S8680"/>
      <c r="T8680"/>
      <c r="U8680"/>
      <c r="V8680"/>
      <c r="W8680"/>
      <c r="X8680"/>
      <c r="Y8680"/>
    </row>
    <row r="8681" spans="2:25">
      <c r="B8681"/>
      <c r="C8681"/>
      <c r="D8681"/>
      <c r="E8681"/>
      <c r="F8681"/>
      <c r="G8681"/>
      <c r="H8681"/>
      <c r="R8681"/>
      <c r="S8681"/>
      <c r="T8681"/>
      <c r="U8681"/>
      <c r="V8681"/>
      <c r="W8681"/>
      <c r="X8681"/>
      <c r="Y8681"/>
    </row>
    <row r="8682" spans="2:25">
      <c r="B8682"/>
      <c r="C8682"/>
      <c r="D8682"/>
      <c r="E8682"/>
      <c r="F8682"/>
      <c r="G8682"/>
      <c r="H8682"/>
      <c r="R8682"/>
      <c r="S8682"/>
      <c r="T8682"/>
      <c r="U8682"/>
      <c r="V8682"/>
      <c r="W8682"/>
      <c r="X8682"/>
      <c r="Y8682"/>
    </row>
    <row r="8683" spans="2:25">
      <c r="B8683"/>
      <c r="C8683"/>
      <c r="D8683"/>
      <c r="E8683"/>
      <c r="F8683"/>
      <c r="G8683"/>
      <c r="H8683"/>
      <c r="R8683"/>
      <c r="S8683"/>
      <c r="T8683"/>
      <c r="U8683"/>
      <c r="V8683"/>
      <c r="W8683"/>
      <c r="X8683"/>
      <c r="Y8683"/>
    </row>
    <row r="8684" spans="2:25">
      <c r="B8684"/>
      <c r="C8684"/>
      <c r="D8684"/>
      <c r="E8684"/>
      <c r="F8684"/>
      <c r="G8684"/>
      <c r="H8684"/>
      <c r="R8684"/>
      <c r="S8684"/>
      <c r="T8684"/>
      <c r="U8684"/>
      <c r="V8684"/>
      <c r="W8684"/>
      <c r="X8684"/>
      <c r="Y8684"/>
    </row>
    <row r="8685" spans="2:25">
      <c r="B8685"/>
      <c r="C8685"/>
      <c r="D8685"/>
      <c r="E8685"/>
      <c r="F8685"/>
      <c r="G8685"/>
      <c r="H8685"/>
      <c r="R8685"/>
      <c r="S8685"/>
      <c r="T8685"/>
      <c r="U8685"/>
      <c r="V8685"/>
      <c r="W8685"/>
      <c r="X8685"/>
      <c r="Y8685"/>
    </row>
    <row r="8686" spans="2:25">
      <c r="B8686"/>
      <c r="C8686"/>
      <c r="D8686"/>
      <c r="E8686"/>
      <c r="F8686"/>
      <c r="G8686"/>
      <c r="H8686"/>
      <c r="R8686"/>
      <c r="S8686"/>
      <c r="T8686"/>
      <c r="U8686"/>
      <c r="V8686"/>
      <c r="W8686"/>
      <c r="X8686"/>
      <c r="Y8686"/>
    </row>
    <row r="8687" spans="2:25">
      <c r="B8687"/>
      <c r="C8687"/>
      <c r="D8687"/>
      <c r="E8687"/>
      <c r="F8687"/>
      <c r="G8687"/>
      <c r="H8687"/>
      <c r="R8687"/>
      <c r="S8687"/>
      <c r="T8687"/>
      <c r="U8687"/>
      <c r="V8687"/>
      <c r="W8687"/>
      <c r="X8687"/>
      <c r="Y8687"/>
    </row>
    <row r="8688" spans="2:25">
      <c r="B8688"/>
      <c r="C8688"/>
      <c r="D8688"/>
      <c r="E8688"/>
      <c r="F8688"/>
      <c r="G8688"/>
      <c r="H8688"/>
      <c r="R8688"/>
      <c r="S8688"/>
      <c r="T8688"/>
      <c r="U8688"/>
      <c r="V8688"/>
      <c r="W8688"/>
      <c r="X8688"/>
      <c r="Y8688"/>
    </row>
    <row r="8689" spans="2:25">
      <c r="B8689"/>
      <c r="C8689"/>
      <c r="D8689"/>
      <c r="E8689"/>
      <c r="F8689"/>
      <c r="G8689"/>
      <c r="H8689"/>
      <c r="R8689"/>
      <c r="S8689"/>
      <c r="T8689"/>
      <c r="U8689"/>
      <c r="V8689"/>
      <c r="W8689"/>
      <c r="X8689"/>
      <c r="Y8689"/>
    </row>
    <row r="8690" spans="2:25">
      <c r="B8690"/>
      <c r="C8690"/>
      <c r="D8690"/>
      <c r="E8690"/>
      <c r="F8690"/>
      <c r="G8690"/>
      <c r="H8690"/>
      <c r="R8690"/>
      <c r="S8690"/>
      <c r="T8690"/>
      <c r="U8690"/>
      <c r="V8690"/>
      <c r="W8690"/>
      <c r="X8690"/>
      <c r="Y8690"/>
    </row>
    <row r="8691" spans="2:25">
      <c r="B8691"/>
      <c r="C8691"/>
      <c r="D8691"/>
      <c r="E8691"/>
      <c r="F8691"/>
      <c r="G8691"/>
      <c r="H8691"/>
      <c r="R8691"/>
      <c r="S8691"/>
      <c r="T8691"/>
      <c r="U8691"/>
      <c r="V8691"/>
      <c r="W8691"/>
      <c r="X8691"/>
      <c r="Y8691"/>
    </row>
    <row r="8692" spans="2:25">
      <c r="B8692"/>
      <c r="C8692"/>
      <c r="D8692"/>
      <c r="E8692"/>
      <c r="F8692"/>
      <c r="G8692"/>
      <c r="H8692"/>
      <c r="R8692"/>
      <c r="S8692"/>
      <c r="T8692"/>
      <c r="U8692"/>
      <c r="V8692"/>
      <c r="W8692"/>
      <c r="X8692"/>
      <c r="Y8692"/>
    </row>
    <row r="8693" spans="2:25">
      <c r="B8693"/>
      <c r="C8693"/>
      <c r="D8693"/>
      <c r="E8693"/>
      <c r="F8693"/>
      <c r="G8693"/>
      <c r="H8693"/>
      <c r="R8693"/>
      <c r="S8693"/>
      <c r="T8693"/>
      <c r="U8693"/>
      <c r="V8693"/>
      <c r="W8693"/>
      <c r="X8693"/>
      <c r="Y8693"/>
    </row>
    <row r="8694" spans="2:25">
      <c r="B8694"/>
      <c r="C8694"/>
      <c r="D8694"/>
      <c r="E8694"/>
      <c r="F8694"/>
      <c r="G8694"/>
      <c r="H8694"/>
      <c r="R8694"/>
      <c r="S8694"/>
      <c r="T8694"/>
      <c r="U8694"/>
      <c r="V8694"/>
      <c r="W8694"/>
      <c r="X8694"/>
      <c r="Y8694"/>
    </row>
    <row r="8695" spans="2:25">
      <c r="B8695"/>
      <c r="C8695"/>
      <c r="D8695"/>
      <c r="E8695"/>
      <c r="F8695"/>
      <c r="G8695"/>
      <c r="H8695"/>
      <c r="R8695"/>
      <c r="S8695"/>
      <c r="T8695"/>
      <c r="U8695"/>
      <c r="V8695"/>
      <c r="W8695"/>
      <c r="X8695"/>
      <c r="Y8695"/>
    </row>
    <row r="8696" spans="2:25">
      <c r="B8696"/>
      <c r="C8696"/>
      <c r="D8696"/>
      <c r="E8696"/>
      <c r="F8696"/>
      <c r="G8696"/>
      <c r="H8696"/>
      <c r="R8696"/>
      <c r="S8696"/>
      <c r="T8696"/>
      <c r="U8696"/>
      <c r="V8696"/>
      <c r="W8696"/>
      <c r="X8696"/>
      <c r="Y8696"/>
    </row>
    <row r="8697" spans="2:25">
      <c r="B8697"/>
      <c r="C8697"/>
      <c r="D8697"/>
      <c r="E8697"/>
      <c r="F8697"/>
      <c r="G8697"/>
      <c r="H8697"/>
      <c r="R8697"/>
      <c r="S8697"/>
      <c r="T8697"/>
      <c r="U8697"/>
      <c r="V8697"/>
      <c r="W8697"/>
      <c r="X8697"/>
      <c r="Y8697"/>
    </row>
    <row r="8698" spans="2:25">
      <c r="B8698"/>
      <c r="C8698"/>
      <c r="D8698"/>
      <c r="E8698"/>
      <c r="F8698"/>
      <c r="G8698"/>
      <c r="H8698"/>
      <c r="R8698"/>
      <c r="S8698"/>
      <c r="T8698"/>
      <c r="U8698"/>
      <c r="V8698"/>
      <c r="W8698"/>
      <c r="X8698"/>
      <c r="Y8698"/>
    </row>
    <row r="8699" spans="2:25">
      <c r="B8699"/>
      <c r="C8699"/>
      <c r="D8699"/>
      <c r="E8699"/>
      <c r="F8699"/>
      <c r="G8699"/>
      <c r="H8699"/>
      <c r="R8699"/>
      <c r="S8699"/>
      <c r="T8699"/>
      <c r="U8699"/>
      <c r="V8699"/>
      <c r="W8699"/>
      <c r="X8699"/>
      <c r="Y8699"/>
    </row>
    <row r="8700" spans="2:25">
      <c r="B8700"/>
      <c r="C8700"/>
      <c r="D8700"/>
      <c r="E8700"/>
      <c r="F8700"/>
      <c r="G8700"/>
      <c r="H8700"/>
      <c r="R8700"/>
      <c r="S8700"/>
      <c r="T8700"/>
      <c r="U8700"/>
      <c r="V8700"/>
      <c r="W8700"/>
      <c r="X8700"/>
      <c r="Y8700"/>
    </row>
    <row r="8701" spans="2:25">
      <c r="B8701"/>
      <c r="C8701"/>
      <c r="D8701"/>
      <c r="E8701"/>
      <c r="F8701"/>
      <c r="G8701"/>
      <c r="H8701"/>
      <c r="R8701"/>
      <c r="S8701"/>
      <c r="T8701"/>
      <c r="U8701"/>
      <c r="V8701"/>
      <c r="W8701"/>
      <c r="X8701"/>
      <c r="Y8701"/>
    </row>
    <row r="8702" spans="2:25">
      <c r="B8702"/>
      <c r="C8702"/>
      <c r="D8702"/>
      <c r="E8702"/>
      <c r="F8702"/>
      <c r="G8702"/>
      <c r="H8702"/>
      <c r="R8702"/>
      <c r="S8702"/>
      <c r="T8702"/>
      <c r="U8702"/>
      <c r="V8702"/>
      <c r="W8702"/>
      <c r="X8702"/>
      <c r="Y8702"/>
    </row>
    <row r="8703" spans="2:25">
      <c r="B8703"/>
      <c r="C8703"/>
      <c r="D8703"/>
      <c r="E8703"/>
      <c r="F8703"/>
      <c r="G8703"/>
      <c r="H8703"/>
      <c r="R8703"/>
      <c r="S8703"/>
      <c r="T8703"/>
      <c r="U8703"/>
      <c r="V8703"/>
      <c r="W8703"/>
      <c r="X8703"/>
      <c r="Y8703"/>
    </row>
    <row r="8704" spans="2:25">
      <c r="B8704"/>
      <c r="C8704"/>
      <c r="D8704"/>
      <c r="E8704"/>
      <c r="F8704"/>
      <c r="G8704"/>
      <c r="H8704"/>
      <c r="R8704"/>
      <c r="S8704"/>
      <c r="T8704"/>
      <c r="U8704"/>
      <c r="V8704"/>
      <c r="W8704"/>
      <c r="X8704"/>
      <c r="Y8704"/>
    </row>
    <row r="8705" spans="2:25">
      <c r="B8705"/>
      <c r="C8705"/>
      <c r="D8705"/>
      <c r="E8705"/>
      <c r="F8705"/>
      <c r="G8705"/>
      <c r="H8705"/>
      <c r="R8705"/>
      <c r="S8705"/>
      <c r="T8705"/>
      <c r="U8705"/>
      <c r="V8705"/>
      <c r="W8705"/>
      <c r="X8705"/>
      <c r="Y8705"/>
    </row>
    <row r="8706" spans="2:25">
      <c r="B8706"/>
      <c r="C8706"/>
      <c r="D8706"/>
      <c r="E8706"/>
      <c r="F8706"/>
      <c r="G8706"/>
      <c r="H8706"/>
      <c r="R8706"/>
      <c r="S8706"/>
      <c r="T8706"/>
      <c r="U8706"/>
      <c r="V8706"/>
      <c r="W8706"/>
      <c r="X8706"/>
      <c r="Y8706"/>
    </row>
    <row r="8707" spans="2:25">
      <c r="B8707"/>
      <c r="C8707"/>
      <c r="D8707"/>
      <c r="E8707"/>
      <c r="F8707"/>
      <c r="G8707"/>
      <c r="H8707"/>
      <c r="R8707"/>
      <c r="S8707"/>
      <c r="T8707"/>
      <c r="U8707"/>
      <c r="V8707"/>
      <c r="W8707"/>
      <c r="X8707"/>
      <c r="Y8707"/>
    </row>
    <row r="8708" spans="2:25">
      <c r="B8708"/>
      <c r="C8708"/>
      <c r="D8708"/>
      <c r="E8708"/>
      <c r="F8708"/>
      <c r="G8708"/>
      <c r="H8708"/>
      <c r="R8708"/>
      <c r="S8708"/>
      <c r="T8708"/>
      <c r="U8708"/>
      <c r="V8708"/>
      <c r="W8708"/>
      <c r="X8708"/>
      <c r="Y8708"/>
    </row>
    <row r="8709" spans="2:25">
      <c r="B8709"/>
      <c r="C8709"/>
      <c r="D8709"/>
      <c r="E8709"/>
      <c r="F8709"/>
      <c r="G8709"/>
      <c r="H8709"/>
      <c r="R8709"/>
      <c r="S8709"/>
      <c r="T8709"/>
      <c r="U8709"/>
      <c r="V8709"/>
      <c r="W8709"/>
      <c r="X8709"/>
      <c r="Y8709"/>
    </row>
    <row r="8710" spans="2:25">
      <c r="B8710"/>
      <c r="C8710"/>
      <c r="D8710"/>
      <c r="E8710"/>
      <c r="F8710"/>
      <c r="G8710"/>
      <c r="H8710"/>
      <c r="R8710"/>
      <c r="S8710"/>
      <c r="T8710"/>
      <c r="U8710"/>
      <c r="V8710"/>
      <c r="W8710"/>
      <c r="X8710"/>
      <c r="Y8710"/>
    </row>
    <row r="8711" spans="2:25">
      <c r="B8711"/>
      <c r="C8711"/>
      <c r="D8711"/>
      <c r="E8711"/>
      <c r="F8711"/>
      <c r="G8711"/>
      <c r="H8711"/>
      <c r="R8711"/>
      <c r="S8711"/>
      <c r="T8711"/>
      <c r="U8711"/>
      <c r="V8711"/>
      <c r="W8711"/>
      <c r="X8711"/>
      <c r="Y8711"/>
    </row>
    <row r="8712" spans="2:25">
      <c r="B8712"/>
      <c r="C8712"/>
      <c r="D8712"/>
      <c r="E8712"/>
      <c r="F8712"/>
      <c r="G8712"/>
      <c r="H8712"/>
      <c r="R8712"/>
      <c r="S8712"/>
      <c r="T8712"/>
      <c r="U8712"/>
      <c r="V8712"/>
      <c r="W8712"/>
      <c r="X8712"/>
      <c r="Y8712"/>
    </row>
    <row r="8713" spans="2:25">
      <c r="B8713"/>
      <c r="C8713"/>
      <c r="D8713"/>
      <c r="E8713"/>
      <c r="F8713"/>
      <c r="G8713"/>
      <c r="H8713"/>
      <c r="R8713"/>
      <c r="S8713"/>
      <c r="T8713"/>
      <c r="U8713"/>
      <c r="V8713"/>
      <c r="W8713"/>
      <c r="X8713"/>
      <c r="Y8713"/>
    </row>
    <row r="8714" spans="2:25">
      <c r="B8714"/>
      <c r="C8714"/>
      <c r="D8714"/>
      <c r="E8714"/>
      <c r="F8714"/>
      <c r="G8714"/>
      <c r="H8714"/>
      <c r="R8714"/>
      <c r="S8714"/>
      <c r="T8714"/>
      <c r="U8714"/>
      <c r="V8714"/>
      <c r="W8714"/>
      <c r="X8714"/>
      <c r="Y8714"/>
    </row>
    <row r="8715" spans="2:25">
      <c r="B8715"/>
      <c r="C8715"/>
      <c r="D8715"/>
      <c r="E8715"/>
      <c r="F8715"/>
      <c r="G8715"/>
      <c r="H8715"/>
      <c r="R8715"/>
      <c r="S8715"/>
      <c r="T8715"/>
      <c r="U8715"/>
      <c r="V8715"/>
      <c r="W8715"/>
      <c r="X8715"/>
      <c r="Y8715"/>
    </row>
    <row r="8716" spans="2:25">
      <c r="B8716"/>
      <c r="C8716"/>
      <c r="D8716"/>
      <c r="E8716"/>
      <c r="F8716"/>
      <c r="G8716"/>
      <c r="H8716"/>
      <c r="R8716"/>
      <c r="S8716"/>
      <c r="T8716"/>
      <c r="U8716"/>
      <c r="V8716"/>
      <c r="W8716"/>
      <c r="X8716"/>
      <c r="Y8716"/>
    </row>
    <row r="8717" spans="2:25">
      <c r="B8717"/>
      <c r="C8717"/>
      <c r="D8717"/>
      <c r="E8717"/>
      <c r="F8717"/>
      <c r="G8717"/>
      <c r="H8717"/>
      <c r="R8717"/>
      <c r="S8717"/>
      <c r="T8717"/>
      <c r="U8717"/>
      <c r="V8717"/>
      <c r="W8717"/>
      <c r="X8717"/>
      <c r="Y8717"/>
    </row>
    <row r="8718" spans="2:25">
      <c r="B8718"/>
      <c r="C8718"/>
      <c r="D8718"/>
      <c r="E8718"/>
      <c r="F8718"/>
      <c r="G8718"/>
      <c r="H8718"/>
      <c r="R8718"/>
      <c r="S8718"/>
      <c r="T8718"/>
      <c r="U8718"/>
      <c r="V8718"/>
      <c r="W8718"/>
      <c r="X8718"/>
      <c r="Y8718"/>
    </row>
    <row r="8719" spans="2:25">
      <c r="B8719"/>
      <c r="C8719"/>
      <c r="D8719"/>
      <c r="E8719"/>
      <c r="F8719"/>
      <c r="G8719"/>
      <c r="H8719"/>
      <c r="R8719"/>
      <c r="S8719"/>
      <c r="T8719"/>
      <c r="U8719"/>
      <c r="V8719"/>
      <c r="W8719"/>
      <c r="X8719"/>
      <c r="Y8719"/>
    </row>
    <row r="8720" spans="2:25">
      <c r="B8720"/>
      <c r="C8720"/>
      <c r="D8720"/>
      <c r="E8720"/>
      <c r="F8720"/>
      <c r="G8720"/>
      <c r="H8720"/>
      <c r="R8720"/>
      <c r="S8720"/>
      <c r="T8720"/>
      <c r="U8720"/>
      <c r="V8720"/>
      <c r="W8720"/>
      <c r="X8720"/>
      <c r="Y8720"/>
    </row>
    <row r="8721" spans="2:25">
      <c r="B8721"/>
      <c r="C8721"/>
      <c r="D8721"/>
      <c r="E8721"/>
      <c r="F8721"/>
      <c r="G8721"/>
      <c r="H8721"/>
      <c r="R8721"/>
      <c r="S8721"/>
      <c r="T8721"/>
      <c r="U8721"/>
      <c r="V8721"/>
      <c r="W8721"/>
      <c r="X8721"/>
      <c r="Y8721"/>
    </row>
    <row r="8722" spans="2:25">
      <c r="B8722"/>
      <c r="C8722"/>
      <c r="D8722"/>
      <c r="E8722"/>
      <c r="F8722"/>
      <c r="G8722"/>
      <c r="H8722"/>
      <c r="R8722"/>
      <c r="S8722"/>
      <c r="T8722"/>
      <c r="U8722"/>
      <c r="V8722"/>
      <c r="W8722"/>
      <c r="X8722"/>
      <c r="Y8722"/>
    </row>
    <row r="8723" spans="2:25">
      <c r="B8723"/>
      <c r="C8723"/>
      <c r="D8723"/>
      <c r="E8723"/>
      <c r="F8723"/>
      <c r="G8723"/>
      <c r="H8723"/>
      <c r="R8723"/>
      <c r="S8723"/>
      <c r="T8723"/>
      <c r="U8723"/>
      <c r="V8723"/>
      <c r="W8723"/>
      <c r="X8723"/>
      <c r="Y8723"/>
    </row>
    <row r="8724" spans="2:25">
      <c r="B8724"/>
      <c r="C8724"/>
      <c r="D8724"/>
      <c r="E8724"/>
      <c r="F8724"/>
      <c r="G8724"/>
      <c r="H8724"/>
      <c r="R8724"/>
      <c r="S8724"/>
      <c r="T8724"/>
      <c r="U8724"/>
      <c r="V8724"/>
      <c r="W8724"/>
      <c r="X8724"/>
      <c r="Y8724"/>
    </row>
    <row r="8725" spans="2:25">
      <c r="B8725"/>
      <c r="C8725"/>
      <c r="D8725"/>
      <c r="E8725"/>
      <c r="F8725"/>
      <c r="G8725"/>
      <c r="H8725"/>
      <c r="R8725"/>
      <c r="S8725"/>
      <c r="T8725"/>
      <c r="U8725"/>
      <c r="V8725"/>
      <c r="W8725"/>
      <c r="X8725"/>
      <c r="Y8725"/>
    </row>
    <row r="8726" spans="2:25">
      <c r="B8726"/>
      <c r="C8726"/>
      <c r="D8726"/>
      <c r="E8726"/>
      <c r="F8726"/>
      <c r="G8726"/>
      <c r="H8726"/>
      <c r="R8726"/>
      <c r="S8726"/>
      <c r="T8726"/>
      <c r="U8726"/>
      <c r="V8726"/>
      <c r="W8726"/>
      <c r="X8726"/>
      <c r="Y8726"/>
    </row>
    <row r="8727" spans="2:25">
      <c r="B8727"/>
      <c r="C8727"/>
      <c r="D8727"/>
      <c r="E8727"/>
      <c r="F8727"/>
      <c r="G8727"/>
      <c r="H8727"/>
      <c r="R8727"/>
      <c r="S8727"/>
      <c r="T8727"/>
      <c r="U8727"/>
      <c r="V8727"/>
      <c r="W8727"/>
      <c r="X8727"/>
      <c r="Y8727"/>
    </row>
    <row r="8728" spans="2:25">
      <c r="B8728"/>
      <c r="C8728"/>
      <c r="D8728"/>
      <c r="E8728"/>
      <c r="F8728"/>
      <c r="G8728"/>
      <c r="H8728"/>
      <c r="R8728"/>
      <c r="S8728"/>
      <c r="T8728"/>
      <c r="U8728"/>
      <c r="V8728"/>
      <c r="W8728"/>
      <c r="X8728"/>
      <c r="Y8728"/>
    </row>
    <row r="8729" spans="2:25">
      <c r="B8729"/>
      <c r="C8729"/>
      <c r="D8729"/>
      <c r="E8729"/>
      <c r="F8729"/>
      <c r="G8729"/>
      <c r="H8729"/>
      <c r="R8729"/>
      <c r="S8729"/>
      <c r="T8729"/>
      <c r="U8729"/>
      <c r="V8729"/>
      <c r="W8729"/>
      <c r="X8729"/>
      <c r="Y8729"/>
    </row>
    <row r="8730" spans="2:25">
      <c r="B8730"/>
      <c r="C8730"/>
      <c r="D8730"/>
      <c r="E8730"/>
      <c r="F8730"/>
      <c r="G8730"/>
      <c r="H8730"/>
      <c r="R8730"/>
      <c r="S8730"/>
      <c r="T8730"/>
      <c r="U8730"/>
      <c r="V8730"/>
      <c r="W8730"/>
      <c r="X8730"/>
      <c r="Y8730"/>
    </row>
    <row r="8731" spans="2:25">
      <c r="B8731"/>
      <c r="C8731"/>
      <c r="D8731"/>
      <c r="E8731"/>
      <c r="F8731"/>
      <c r="G8731"/>
      <c r="H8731"/>
      <c r="R8731"/>
      <c r="S8731"/>
      <c r="T8731"/>
      <c r="U8731"/>
      <c r="V8731"/>
      <c r="W8731"/>
      <c r="X8731"/>
      <c r="Y8731"/>
    </row>
    <row r="8732" spans="2:25">
      <c r="B8732"/>
      <c r="C8732"/>
      <c r="D8732"/>
      <c r="E8732"/>
      <c r="F8732"/>
      <c r="G8732"/>
      <c r="H8732"/>
      <c r="R8732"/>
      <c r="S8732"/>
      <c r="T8732"/>
      <c r="U8732"/>
      <c r="V8732"/>
      <c r="W8732"/>
      <c r="X8732"/>
      <c r="Y8732"/>
    </row>
    <row r="8733" spans="2:25">
      <c r="B8733"/>
      <c r="C8733"/>
      <c r="D8733"/>
      <c r="E8733"/>
      <c r="F8733"/>
      <c r="G8733"/>
      <c r="H8733"/>
      <c r="R8733"/>
      <c r="S8733"/>
      <c r="T8733"/>
      <c r="U8733"/>
      <c r="V8733"/>
      <c r="W8733"/>
      <c r="X8733"/>
      <c r="Y8733"/>
    </row>
    <row r="8734" spans="2:25">
      <c r="B8734"/>
      <c r="C8734"/>
      <c r="D8734"/>
      <c r="E8734"/>
      <c r="F8734"/>
      <c r="G8734"/>
      <c r="H8734"/>
      <c r="R8734"/>
      <c r="S8734"/>
      <c r="T8734"/>
      <c r="U8734"/>
      <c r="V8734"/>
      <c r="W8734"/>
      <c r="X8734"/>
      <c r="Y8734"/>
    </row>
    <row r="8735" spans="2:25">
      <c r="B8735"/>
      <c r="C8735"/>
      <c r="D8735"/>
      <c r="E8735"/>
      <c r="F8735"/>
      <c r="G8735"/>
      <c r="H8735"/>
      <c r="R8735"/>
      <c r="S8735"/>
      <c r="T8735"/>
      <c r="U8735"/>
      <c r="V8735"/>
      <c r="W8735"/>
      <c r="X8735"/>
      <c r="Y8735"/>
    </row>
    <row r="8736" spans="2:25">
      <c r="B8736"/>
      <c r="C8736"/>
      <c r="D8736"/>
      <c r="E8736"/>
      <c r="F8736"/>
      <c r="G8736"/>
      <c r="H8736"/>
      <c r="R8736"/>
      <c r="S8736"/>
      <c r="T8736"/>
      <c r="U8736"/>
      <c r="V8736"/>
      <c r="W8736"/>
      <c r="X8736"/>
      <c r="Y8736"/>
    </row>
    <row r="8737" spans="2:25">
      <c r="B8737"/>
      <c r="C8737"/>
      <c r="D8737"/>
      <c r="E8737"/>
      <c r="F8737"/>
      <c r="G8737"/>
      <c r="H8737"/>
      <c r="R8737"/>
      <c r="S8737"/>
      <c r="T8737"/>
      <c r="U8737"/>
      <c r="V8737"/>
      <c r="W8737"/>
      <c r="X8737"/>
      <c r="Y8737"/>
    </row>
    <row r="8738" spans="2:25">
      <c r="B8738"/>
      <c r="C8738"/>
      <c r="D8738"/>
      <c r="E8738"/>
      <c r="F8738"/>
      <c r="G8738"/>
      <c r="H8738"/>
      <c r="R8738"/>
      <c r="S8738"/>
      <c r="T8738"/>
      <c r="U8738"/>
      <c r="V8738"/>
      <c r="W8738"/>
      <c r="X8738"/>
      <c r="Y8738"/>
    </row>
    <row r="8739" spans="2:25">
      <c r="B8739"/>
      <c r="C8739"/>
      <c r="D8739"/>
      <c r="E8739"/>
      <c r="F8739"/>
      <c r="G8739"/>
      <c r="H8739"/>
      <c r="R8739"/>
      <c r="S8739"/>
      <c r="T8739"/>
      <c r="U8739"/>
      <c r="V8739"/>
      <c r="W8739"/>
      <c r="X8739"/>
      <c r="Y8739"/>
    </row>
    <row r="8740" spans="2:25">
      <c r="B8740"/>
      <c r="C8740"/>
      <c r="D8740"/>
      <c r="E8740"/>
      <c r="F8740"/>
      <c r="G8740"/>
      <c r="H8740"/>
      <c r="R8740"/>
      <c r="S8740"/>
      <c r="T8740"/>
      <c r="U8740"/>
      <c r="V8740"/>
      <c r="W8740"/>
      <c r="X8740"/>
      <c r="Y8740"/>
    </row>
    <row r="8741" spans="2:25">
      <c r="B8741"/>
      <c r="C8741"/>
      <c r="D8741"/>
      <c r="E8741"/>
      <c r="F8741"/>
      <c r="G8741"/>
      <c r="H8741"/>
      <c r="R8741"/>
      <c r="S8741"/>
      <c r="T8741"/>
      <c r="U8741"/>
      <c r="V8741"/>
      <c r="W8741"/>
      <c r="X8741"/>
      <c r="Y8741"/>
    </row>
    <row r="8742" spans="2:25">
      <c r="B8742"/>
      <c r="C8742"/>
      <c r="D8742"/>
      <c r="E8742"/>
      <c r="F8742"/>
      <c r="G8742"/>
      <c r="H8742"/>
      <c r="R8742"/>
      <c r="S8742"/>
      <c r="T8742"/>
      <c r="U8742"/>
      <c r="V8742"/>
      <c r="W8742"/>
      <c r="X8742"/>
      <c r="Y8742"/>
    </row>
    <row r="8743" spans="2:25">
      <c r="B8743"/>
      <c r="C8743"/>
      <c r="D8743"/>
      <c r="E8743"/>
      <c r="F8743"/>
      <c r="G8743"/>
      <c r="H8743"/>
      <c r="R8743"/>
      <c r="S8743"/>
      <c r="T8743"/>
      <c r="U8743"/>
      <c r="V8743"/>
      <c r="W8743"/>
      <c r="X8743"/>
      <c r="Y8743"/>
    </row>
    <row r="8744" spans="2:25">
      <c r="B8744"/>
      <c r="C8744"/>
      <c r="D8744"/>
      <c r="E8744"/>
      <c r="F8744"/>
      <c r="G8744"/>
      <c r="H8744"/>
      <c r="R8744"/>
      <c r="S8744"/>
      <c r="T8744"/>
      <c r="U8744"/>
      <c r="V8744"/>
      <c r="W8744"/>
      <c r="X8744"/>
      <c r="Y8744"/>
    </row>
    <row r="8745" spans="2:25">
      <c r="B8745"/>
      <c r="C8745"/>
      <c r="D8745"/>
      <c r="E8745"/>
      <c r="F8745"/>
      <c r="G8745"/>
      <c r="H8745"/>
      <c r="R8745"/>
      <c r="S8745"/>
      <c r="T8745"/>
      <c r="U8745"/>
      <c r="V8745"/>
      <c r="W8745"/>
      <c r="X8745"/>
      <c r="Y8745"/>
    </row>
    <row r="8746" spans="2:25">
      <c r="B8746"/>
      <c r="C8746"/>
      <c r="D8746"/>
      <c r="E8746"/>
      <c r="F8746"/>
      <c r="G8746"/>
      <c r="H8746"/>
      <c r="R8746"/>
      <c r="S8746"/>
      <c r="T8746"/>
      <c r="U8746"/>
      <c r="V8746"/>
      <c r="W8746"/>
      <c r="X8746"/>
      <c r="Y8746"/>
    </row>
    <row r="8747" spans="2:25">
      <c r="B8747"/>
      <c r="C8747"/>
      <c r="D8747"/>
      <c r="E8747"/>
      <c r="F8747"/>
      <c r="G8747"/>
      <c r="H8747"/>
      <c r="R8747"/>
      <c r="S8747"/>
      <c r="T8747"/>
      <c r="U8747"/>
      <c r="V8747"/>
      <c r="W8747"/>
      <c r="X8747"/>
      <c r="Y8747"/>
    </row>
    <row r="8748" spans="2:25">
      <c r="B8748"/>
      <c r="C8748"/>
      <c r="D8748"/>
      <c r="E8748"/>
      <c r="F8748"/>
      <c r="G8748"/>
      <c r="H8748"/>
      <c r="R8748"/>
      <c r="S8748"/>
      <c r="T8748"/>
      <c r="U8748"/>
      <c r="V8748"/>
      <c r="W8748"/>
      <c r="X8748"/>
      <c r="Y8748"/>
    </row>
    <row r="8749" spans="2:25">
      <c r="B8749"/>
      <c r="C8749"/>
      <c r="D8749"/>
      <c r="E8749"/>
      <c r="F8749"/>
      <c r="G8749"/>
      <c r="H8749"/>
      <c r="R8749"/>
      <c r="S8749"/>
      <c r="T8749"/>
      <c r="U8749"/>
      <c r="V8749"/>
      <c r="W8749"/>
      <c r="X8749"/>
      <c r="Y8749"/>
    </row>
    <row r="8750" spans="2:25">
      <c r="B8750"/>
      <c r="C8750"/>
      <c r="D8750"/>
      <c r="E8750"/>
      <c r="F8750"/>
      <c r="G8750"/>
      <c r="H8750"/>
      <c r="R8750"/>
      <c r="S8750"/>
      <c r="T8750"/>
      <c r="U8750"/>
      <c r="V8750"/>
      <c r="W8750"/>
      <c r="X8750"/>
      <c r="Y8750"/>
    </row>
    <row r="8751" spans="2:25">
      <c r="B8751"/>
      <c r="C8751"/>
      <c r="D8751"/>
      <c r="E8751"/>
      <c r="F8751"/>
      <c r="G8751"/>
      <c r="H8751"/>
      <c r="R8751"/>
      <c r="S8751"/>
      <c r="T8751"/>
      <c r="U8751"/>
      <c r="V8751"/>
      <c r="W8751"/>
      <c r="X8751"/>
      <c r="Y8751"/>
    </row>
    <row r="8752" spans="2:25">
      <c r="B8752"/>
      <c r="C8752"/>
      <c r="D8752"/>
      <c r="E8752"/>
      <c r="F8752"/>
      <c r="G8752"/>
      <c r="H8752"/>
      <c r="R8752"/>
      <c r="S8752"/>
      <c r="T8752"/>
      <c r="U8752"/>
      <c r="V8752"/>
      <c r="W8752"/>
      <c r="X8752"/>
      <c r="Y8752"/>
    </row>
    <row r="8753" spans="2:25">
      <c r="B8753"/>
      <c r="C8753"/>
      <c r="D8753"/>
      <c r="E8753"/>
      <c r="F8753"/>
      <c r="G8753"/>
      <c r="H8753"/>
      <c r="R8753"/>
      <c r="S8753"/>
      <c r="T8753"/>
      <c r="U8753"/>
      <c r="V8753"/>
      <c r="W8753"/>
      <c r="X8753"/>
      <c r="Y8753"/>
    </row>
    <row r="8754" spans="2:25">
      <c r="B8754"/>
      <c r="C8754"/>
      <c r="D8754"/>
      <c r="E8754"/>
      <c r="F8754"/>
      <c r="G8754"/>
      <c r="H8754"/>
      <c r="R8754"/>
      <c r="S8754"/>
      <c r="T8754"/>
      <c r="U8754"/>
      <c r="V8754"/>
      <c r="W8754"/>
      <c r="X8754"/>
      <c r="Y8754"/>
    </row>
    <row r="8755" spans="2:25">
      <c r="B8755"/>
      <c r="C8755"/>
      <c r="D8755"/>
      <c r="E8755"/>
      <c r="F8755"/>
      <c r="G8755"/>
      <c r="H8755"/>
      <c r="R8755"/>
      <c r="S8755"/>
      <c r="T8755"/>
      <c r="U8755"/>
      <c r="V8755"/>
      <c r="W8755"/>
      <c r="X8755"/>
      <c r="Y8755"/>
    </row>
    <row r="8756" spans="2:25">
      <c r="B8756"/>
      <c r="C8756"/>
      <c r="D8756"/>
      <c r="E8756"/>
      <c r="F8756"/>
      <c r="G8756"/>
      <c r="H8756"/>
      <c r="R8756"/>
      <c r="S8756"/>
      <c r="T8756"/>
      <c r="U8756"/>
      <c r="V8756"/>
      <c r="W8756"/>
      <c r="X8756"/>
      <c r="Y8756"/>
    </row>
    <row r="8757" spans="2:25">
      <c r="B8757"/>
      <c r="C8757"/>
      <c r="D8757"/>
      <c r="E8757"/>
      <c r="F8757"/>
      <c r="G8757"/>
      <c r="H8757"/>
      <c r="R8757"/>
      <c r="S8757"/>
      <c r="T8757"/>
      <c r="U8757"/>
      <c r="V8757"/>
      <c r="W8757"/>
      <c r="X8757"/>
      <c r="Y8757"/>
    </row>
    <row r="8758" spans="2:25">
      <c r="B8758"/>
      <c r="C8758"/>
      <c r="D8758"/>
      <c r="E8758"/>
      <c r="F8758"/>
      <c r="G8758"/>
      <c r="H8758"/>
      <c r="R8758"/>
      <c r="S8758"/>
      <c r="T8758"/>
      <c r="U8758"/>
      <c r="V8758"/>
      <c r="W8758"/>
      <c r="X8758"/>
      <c r="Y8758"/>
    </row>
    <row r="8759" spans="2:25">
      <c r="B8759"/>
      <c r="C8759"/>
      <c r="D8759"/>
      <c r="E8759"/>
      <c r="F8759"/>
      <c r="G8759"/>
      <c r="H8759"/>
      <c r="R8759"/>
      <c r="S8759"/>
      <c r="T8759"/>
      <c r="U8759"/>
      <c r="V8759"/>
      <c r="W8759"/>
      <c r="X8759"/>
      <c r="Y8759"/>
    </row>
    <row r="8760" spans="2:25">
      <c r="B8760"/>
      <c r="C8760"/>
      <c r="D8760"/>
      <c r="E8760"/>
      <c r="F8760"/>
      <c r="G8760"/>
      <c r="H8760"/>
      <c r="R8760"/>
      <c r="S8760"/>
      <c r="T8760"/>
      <c r="U8760"/>
      <c r="V8760"/>
      <c r="W8760"/>
      <c r="X8760"/>
      <c r="Y8760"/>
    </row>
    <row r="8761" spans="2:25">
      <c r="B8761"/>
      <c r="C8761"/>
      <c r="D8761"/>
      <c r="E8761"/>
      <c r="F8761"/>
      <c r="G8761"/>
      <c r="H8761"/>
      <c r="R8761"/>
      <c r="S8761"/>
      <c r="T8761"/>
      <c r="U8761"/>
      <c r="V8761"/>
      <c r="W8761"/>
      <c r="X8761"/>
      <c r="Y8761"/>
    </row>
    <row r="8762" spans="2:25">
      <c r="B8762"/>
      <c r="C8762"/>
      <c r="D8762"/>
      <c r="E8762"/>
      <c r="F8762"/>
      <c r="G8762"/>
      <c r="H8762"/>
      <c r="R8762"/>
      <c r="S8762"/>
      <c r="T8762"/>
      <c r="U8762"/>
      <c r="V8762"/>
      <c r="W8762"/>
      <c r="X8762"/>
      <c r="Y8762"/>
    </row>
    <row r="8763" spans="2:25">
      <c r="B8763"/>
      <c r="C8763"/>
      <c r="D8763"/>
      <c r="E8763"/>
      <c r="F8763"/>
      <c r="G8763"/>
      <c r="H8763"/>
      <c r="R8763"/>
      <c r="S8763"/>
      <c r="T8763"/>
      <c r="U8763"/>
      <c r="V8763"/>
      <c r="W8763"/>
      <c r="X8763"/>
      <c r="Y8763"/>
    </row>
    <row r="8764" spans="2:25">
      <c r="B8764"/>
      <c r="C8764"/>
      <c r="D8764"/>
      <c r="E8764"/>
      <c r="F8764"/>
      <c r="G8764"/>
      <c r="H8764"/>
      <c r="R8764"/>
      <c r="S8764"/>
      <c r="T8764"/>
      <c r="U8764"/>
      <c r="V8764"/>
      <c r="W8764"/>
      <c r="X8764"/>
      <c r="Y8764"/>
    </row>
    <row r="8765" spans="2:25">
      <c r="B8765"/>
      <c r="C8765"/>
      <c r="D8765"/>
      <c r="E8765"/>
      <c r="F8765"/>
      <c r="G8765"/>
      <c r="H8765"/>
      <c r="R8765"/>
      <c r="S8765"/>
      <c r="T8765"/>
      <c r="U8765"/>
      <c r="V8765"/>
      <c r="W8765"/>
      <c r="X8765"/>
      <c r="Y8765"/>
    </row>
    <row r="8766" spans="2:25">
      <c r="B8766"/>
      <c r="C8766"/>
      <c r="D8766"/>
      <c r="E8766"/>
      <c r="F8766"/>
      <c r="G8766"/>
      <c r="H8766"/>
      <c r="R8766"/>
      <c r="S8766"/>
      <c r="T8766"/>
      <c r="U8766"/>
      <c r="V8766"/>
      <c r="W8766"/>
      <c r="X8766"/>
      <c r="Y8766"/>
    </row>
    <row r="8767" spans="2:25">
      <c r="B8767"/>
      <c r="C8767"/>
      <c r="D8767"/>
      <c r="E8767"/>
      <c r="F8767"/>
      <c r="G8767"/>
      <c r="H8767"/>
      <c r="R8767"/>
      <c r="S8767"/>
      <c r="T8767"/>
      <c r="U8767"/>
      <c r="V8767"/>
      <c r="W8767"/>
      <c r="X8767"/>
      <c r="Y8767"/>
    </row>
    <row r="8768" spans="2:25">
      <c r="B8768"/>
      <c r="C8768"/>
      <c r="D8768"/>
      <c r="E8768"/>
      <c r="F8768"/>
      <c r="G8768"/>
      <c r="H8768"/>
      <c r="R8768"/>
      <c r="S8768"/>
      <c r="T8768"/>
      <c r="U8768"/>
      <c r="V8768"/>
      <c r="W8768"/>
      <c r="X8768"/>
      <c r="Y8768"/>
    </row>
    <row r="8769" spans="2:25">
      <c r="B8769"/>
      <c r="C8769"/>
      <c r="D8769"/>
      <c r="E8769"/>
      <c r="F8769"/>
      <c r="G8769"/>
      <c r="H8769"/>
      <c r="R8769"/>
      <c r="S8769"/>
      <c r="T8769"/>
      <c r="U8769"/>
      <c r="V8769"/>
      <c r="W8769"/>
      <c r="X8769"/>
      <c r="Y8769"/>
    </row>
    <row r="8770" spans="2:25">
      <c r="B8770"/>
      <c r="C8770"/>
      <c r="D8770"/>
      <c r="E8770"/>
      <c r="F8770"/>
      <c r="G8770"/>
      <c r="H8770"/>
      <c r="R8770"/>
      <c r="S8770"/>
      <c r="T8770"/>
      <c r="U8770"/>
      <c r="V8770"/>
      <c r="W8770"/>
      <c r="X8770"/>
      <c r="Y8770"/>
    </row>
    <row r="8771" spans="2:25">
      <c r="B8771"/>
      <c r="C8771"/>
      <c r="D8771"/>
      <c r="E8771"/>
      <c r="F8771"/>
      <c r="G8771"/>
      <c r="H8771"/>
      <c r="R8771"/>
      <c r="S8771"/>
      <c r="T8771"/>
      <c r="U8771"/>
      <c r="V8771"/>
      <c r="W8771"/>
      <c r="X8771"/>
      <c r="Y8771"/>
    </row>
    <row r="8772" spans="2:25">
      <c r="B8772"/>
      <c r="C8772"/>
      <c r="D8772"/>
      <c r="E8772"/>
      <c r="F8772"/>
      <c r="G8772"/>
      <c r="H8772"/>
      <c r="R8772"/>
      <c r="S8772"/>
      <c r="T8772"/>
      <c r="U8772"/>
      <c r="V8772"/>
      <c r="W8772"/>
      <c r="X8772"/>
      <c r="Y8772"/>
    </row>
    <row r="8773" spans="2:25">
      <c r="B8773"/>
      <c r="C8773"/>
      <c r="D8773"/>
      <c r="E8773"/>
      <c r="F8773"/>
      <c r="G8773"/>
      <c r="H8773"/>
      <c r="R8773"/>
      <c r="S8773"/>
      <c r="T8773"/>
      <c r="U8773"/>
      <c r="V8773"/>
      <c r="W8773"/>
      <c r="X8773"/>
      <c r="Y8773"/>
    </row>
    <row r="8774" spans="2:25">
      <c r="B8774"/>
      <c r="C8774"/>
      <c r="D8774"/>
      <c r="E8774"/>
      <c r="F8774"/>
      <c r="G8774"/>
      <c r="H8774"/>
      <c r="R8774"/>
      <c r="S8774"/>
      <c r="T8774"/>
      <c r="U8774"/>
      <c r="V8774"/>
      <c r="W8774"/>
      <c r="X8774"/>
      <c r="Y8774"/>
    </row>
    <row r="8775" spans="2:25">
      <c r="B8775"/>
      <c r="C8775"/>
      <c r="D8775"/>
      <c r="E8775"/>
      <c r="F8775"/>
      <c r="G8775"/>
      <c r="H8775"/>
      <c r="R8775"/>
      <c r="S8775"/>
      <c r="T8775"/>
      <c r="U8775"/>
      <c r="V8775"/>
      <c r="W8775"/>
      <c r="X8775"/>
      <c r="Y8775"/>
    </row>
    <row r="8776" spans="2:25">
      <c r="B8776"/>
      <c r="C8776"/>
      <c r="D8776"/>
      <c r="E8776"/>
      <c r="F8776"/>
      <c r="G8776"/>
      <c r="H8776"/>
      <c r="R8776"/>
      <c r="S8776"/>
      <c r="T8776"/>
      <c r="U8776"/>
      <c r="V8776"/>
      <c r="W8776"/>
      <c r="X8776"/>
      <c r="Y8776"/>
    </row>
    <row r="8777" spans="2:25">
      <c r="B8777"/>
      <c r="C8777"/>
      <c r="D8777"/>
      <c r="E8777"/>
      <c r="F8777"/>
      <c r="G8777"/>
      <c r="H8777"/>
      <c r="R8777"/>
      <c r="S8777"/>
      <c r="T8777"/>
      <c r="U8777"/>
      <c r="V8777"/>
      <c r="W8777"/>
      <c r="X8777"/>
      <c r="Y8777"/>
    </row>
    <row r="8778" spans="2:25">
      <c r="B8778"/>
      <c r="C8778"/>
      <c r="D8778"/>
      <c r="E8778"/>
      <c r="F8778"/>
      <c r="G8778"/>
      <c r="H8778"/>
      <c r="R8778"/>
      <c r="S8778"/>
      <c r="T8778"/>
      <c r="U8778"/>
      <c r="V8778"/>
      <c r="W8778"/>
      <c r="X8778"/>
      <c r="Y8778"/>
    </row>
    <row r="8779" spans="2:25">
      <c r="B8779"/>
      <c r="C8779"/>
      <c r="D8779"/>
      <c r="E8779"/>
      <c r="F8779"/>
      <c r="G8779"/>
      <c r="H8779"/>
      <c r="R8779"/>
      <c r="S8779"/>
      <c r="T8779"/>
      <c r="U8779"/>
      <c r="V8779"/>
      <c r="W8779"/>
      <c r="X8779"/>
      <c r="Y8779"/>
    </row>
    <row r="8780" spans="2:25">
      <c r="B8780"/>
      <c r="C8780"/>
      <c r="D8780"/>
      <c r="E8780"/>
      <c r="F8780"/>
      <c r="G8780"/>
      <c r="H8780"/>
      <c r="R8780"/>
      <c r="S8780"/>
      <c r="T8780"/>
      <c r="U8780"/>
      <c r="V8780"/>
      <c r="W8780"/>
      <c r="X8780"/>
      <c r="Y8780"/>
    </row>
    <row r="8781" spans="2:25">
      <c r="B8781"/>
      <c r="C8781"/>
      <c r="D8781"/>
      <c r="E8781"/>
      <c r="F8781"/>
      <c r="G8781"/>
      <c r="H8781"/>
      <c r="R8781"/>
      <c r="S8781"/>
      <c r="T8781"/>
      <c r="U8781"/>
      <c r="V8781"/>
      <c r="W8781"/>
      <c r="X8781"/>
      <c r="Y8781"/>
    </row>
    <row r="8782" spans="2:25">
      <c r="B8782"/>
      <c r="C8782"/>
      <c r="D8782"/>
      <c r="E8782"/>
      <c r="F8782"/>
      <c r="G8782"/>
      <c r="H8782"/>
      <c r="R8782"/>
      <c r="S8782"/>
      <c r="T8782"/>
      <c r="U8782"/>
      <c r="V8782"/>
      <c r="W8782"/>
      <c r="X8782"/>
      <c r="Y8782"/>
    </row>
    <row r="8783" spans="2:25">
      <c r="B8783"/>
      <c r="C8783"/>
      <c r="D8783"/>
      <c r="E8783"/>
      <c r="F8783"/>
      <c r="G8783"/>
      <c r="H8783"/>
      <c r="R8783"/>
      <c r="S8783"/>
      <c r="T8783"/>
      <c r="U8783"/>
      <c r="V8783"/>
      <c r="W8783"/>
      <c r="X8783"/>
      <c r="Y8783"/>
    </row>
    <row r="8784" spans="2:25">
      <c r="B8784"/>
      <c r="C8784"/>
      <c r="D8784"/>
      <c r="E8784"/>
      <c r="F8784"/>
      <c r="G8784"/>
      <c r="H8784"/>
      <c r="R8784"/>
      <c r="S8784"/>
      <c r="T8784"/>
      <c r="U8784"/>
      <c r="V8784"/>
      <c r="W8784"/>
      <c r="X8784"/>
      <c r="Y8784"/>
    </row>
    <row r="8785" spans="2:25">
      <c r="B8785"/>
      <c r="C8785"/>
      <c r="D8785"/>
      <c r="E8785"/>
      <c r="F8785"/>
      <c r="G8785"/>
      <c r="H8785"/>
      <c r="R8785"/>
      <c r="S8785"/>
      <c r="T8785"/>
      <c r="U8785"/>
      <c r="V8785"/>
      <c r="W8785"/>
      <c r="X8785"/>
      <c r="Y8785"/>
    </row>
    <row r="8786" spans="2:25">
      <c r="B8786"/>
      <c r="C8786"/>
      <c r="D8786"/>
      <c r="E8786"/>
      <c r="F8786"/>
      <c r="G8786"/>
      <c r="H8786"/>
      <c r="R8786"/>
      <c r="S8786"/>
      <c r="T8786"/>
      <c r="U8786"/>
      <c r="V8786"/>
      <c r="W8786"/>
      <c r="X8786"/>
      <c r="Y8786"/>
    </row>
    <row r="8787" spans="2:25">
      <c r="B8787"/>
      <c r="C8787"/>
      <c r="D8787"/>
      <c r="E8787"/>
      <c r="F8787"/>
      <c r="G8787"/>
      <c r="H8787"/>
      <c r="R8787"/>
      <c r="S8787"/>
      <c r="T8787"/>
      <c r="U8787"/>
      <c r="V8787"/>
      <c r="W8787"/>
      <c r="X8787"/>
      <c r="Y8787"/>
    </row>
    <row r="8788" spans="2:25">
      <c r="B8788"/>
      <c r="C8788"/>
      <c r="D8788"/>
      <c r="E8788"/>
      <c r="F8788"/>
      <c r="G8788"/>
      <c r="H8788"/>
      <c r="R8788"/>
      <c r="S8788"/>
      <c r="T8788"/>
      <c r="U8788"/>
      <c r="V8788"/>
      <c r="W8788"/>
      <c r="X8788"/>
      <c r="Y8788"/>
    </row>
    <row r="8789" spans="2:25">
      <c r="B8789"/>
      <c r="C8789"/>
      <c r="D8789"/>
      <c r="E8789"/>
      <c r="F8789"/>
      <c r="G8789"/>
      <c r="H8789"/>
      <c r="R8789"/>
      <c r="S8789"/>
      <c r="T8789"/>
      <c r="U8789"/>
      <c r="V8789"/>
      <c r="W8789"/>
      <c r="X8789"/>
      <c r="Y8789"/>
    </row>
    <row r="8790" spans="2:25">
      <c r="B8790"/>
      <c r="C8790"/>
      <c r="D8790"/>
      <c r="E8790"/>
      <c r="F8790"/>
      <c r="G8790"/>
      <c r="H8790"/>
      <c r="R8790"/>
      <c r="S8790"/>
      <c r="T8790"/>
      <c r="U8790"/>
      <c r="V8790"/>
      <c r="W8790"/>
      <c r="X8790"/>
      <c r="Y8790"/>
    </row>
    <row r="8791" spans="2:25">
      <c r="B8791"/>
      <c r="C8791"/>
      <c r="D8791"/>
      <c r="E8791"/>
      <c r="F8791"/>
      <c r="G8791"/>
      <c r="H8791"/>
      <c r="R8791"/>
      <c r="S8791"/>
      <c r="T8791"/>
      <c r="U8791"/>
      <c r="V8791"/>
      <c r="W8791"/>
      <c r="X8791"/>
      <c r="Y8791"/>
    </row>
    <row r="8792" spans="2:25">
      <c r="B8792"/>
      <c r="C8792"/>
      <c r="D8792"/>
      <c r="E8792"/>
      <c r="F8792"/>
      <c r="G8792"/>
      <c r="H8792"/>
      <c r="R8792"/>
      <c r="S8792"/>
      <c r="T8792"/>
      <c r="U8792"/>
      <c r="V8792"/>
      <c r="W8792"/>
      <c r="X8792"/>
      <c r="Y8792"/>
    </row>
    <row r="8793" spans="2:25">
      <c r="B8793"/>
      <c r="C8793"/>
      <c r="D8793"/>
      <c r="E8793"/>
      <c r="F8793"/>
      <c r="G8793"/>
      <c r="H8793"/>
      <c r="R8793"/>
      <c r="S8793"/>
      <c r="T8793"/>
      <c r="U8793"/>
      <c r="V8793"/>
      <c r="W8793"/>
      <c r="X8793"/>
      <c r="Y8793"/>
    </row>
    <row r="8794" spans="2:25">
      <c r="B8794"/>
      <c r="C8794"/>
      <c r="D8794"/>
      <c r="E8794"/>
      <c r="F8794"/>
      <c r="G8794"/>
      <c r="H8794"/>
      <c r="R8794"/>
      <c r="S8794"/>
      <c r="T8794"/>
      <c r="U8794"/>
      <c r="V8794"/>
      <c r="W8794"/>
      <c r="X8794"/>
      <c r="Y8794"/>
    </row>
    <row r="8795" spans="2:25">
      <c r="B8795"/>
      <c r="C8795"/>
      <c r="D8795"/>
      <c r="E8795"/>
      <c r="F8795"/>
      <c r="G8795"/>
      <c r="H8795"/>
      <c r="R8795"/>
      <c r="S8795"/>
      <c r="T8795"/>
      <c r="U8795"/>
      <c r="V8795"/>
      <c r="W8795"/>
      <c r="X8795"/>
      <c r="Y8795"/>
    </row>
    <row r="8796" spans="2:25">
      <c r="B8796"/>
      <c r="C8796"/>
      <c r="D8796"/>
      <c r="E8796"/>
      <c r="F8796"/>
      <c r="G8796"/>
      <c r="H8796"/>
      <c r="R8796"/>
      <c r="S8796"/>
      <c r="T8796"/>
      <c r="U8796"/>
      <c r="V8796"/>
      <c r="W8796"/>
      <c r="X8796"/>
      <c r="Y8796"/>
    </row>
    <row r="8797" spans="2:25">
      <c r="B8797"/>
      <c r="C8797"/>
      <c r="D8797"/>
      <c r="E8797"/>
      <c r="F8797"/>
      <c r="G8797"/>
      <c r="H8797"/>
      <c r="R8797"/>
      <c r="S8797"/>
      <c r="T8797"/>
      <c r="U8797"/>
      <c r="V8797"/>
      <c r="W8797"/>
      <c r="X8797"/>
      <c r="Y8797"/>
    </row>
    <row r="8798" spans="2:25">
      <c r="B8798"/>
      <c r="C8798"/>
      <c r="D8798"/>
      <c r="E8798"/>
      <c r="F8798"/>
      <c r="G8798"/>
      <c r="H8798"/>
      <c r="R8798"/>
      <c r="S8798"/>
      <c r="T8798"/>
      <c r="U8798"/>
      <c r="V8798"/>
      <c r="W8798"/>
      <c r="X8798"/>
      <c r="Y8798"/>
    </row>
    <row r="8799" spans="2:25">
      <c r="B8799"/>
      <c r="C8799"/>
      <c r="D8799"/>
      <c r="E8799"/>
      <c r="F8799"/>
      <c r="G8799"/>
      <c r="H8799"/>
      <c r="R8799"/>
      <c r="S8799"/>
      <c r="T8799"/>
      <c r="U8799"/>
      <c r="V8799"/>
      <c r="W8799"/>
      <c r="X8799"/>
      <c r="Y8799"/>
    </row>
    <row r="8800" spans="2:25">
      <c r="B8800"/>
      <c r="C8800"/>
      <c r="D8800"/>
      <c r="E8800"/>
      <c r="F8800"/>
      <c r="G8800"/>
      <c r="H8800"/>
      <c r="R8800"/>
      <c r="S8800"/>
      <c r="T8800"/>
      <c r="U8800"/>
      <c r="V8800"/>
      <c r="W8800"/>
      <c r="X8800"/>
      <c r="Y8800"/>
    </row>
    <row r="8801" spans="2:25">
      <c r="B8801"/>
      <c r="C8801"/>
      <c r="D8801"/>
      <c r="E8801"/>
      <c r="F8801"/>
      <c r="G8801"/>
      <c r="H8801"/>
      <c r="R8801"/>
      <c r="S8801"/>
      <c r="T8801"/>
      <c r="U8801"/>
      <c r="V8801"/>
      <c r="W8801"/>
      <c r="X8801"/>
      <c r="Y8801"/>
    </row>
    <row r="8802" spans="2:25">
      <c r="B8802"/>
      <c r="C8802"/>
      <c r="D8802"/>
      <c r="E8802"/>
      <c r="F8802"/>
      <c r="G8802"/>
      <c r="H8802"/>
      <c r="R8802"/>
      <c r="S8802"/>
      <c r="T8802"/>
      <c r="U8802"/>
      <c r="V8802"/>
      <c r="W8802"/>
      <c r="X8802"/>
      <c r="Y8802"/>
    </row>
    <row r="8803" spans="2:25">
      <c r="B8803"/>
      <c r="C8803"/>
      <c r="D8803"/>
      <c r="E8803"/>
      <c r="F8803"/>
      <c r="G8803"/>
      <c r="H8803"/>
      <c r="R8803"/>
      <c r="S8803"/>
      <c r="T8803"/>
      <c r="U8803"/>
      <c r="V8803"/>
      <c r="W8803"/>
      <c r="X8803"/>
      <c r="Y8803"/>
    </row>
    <row r="8804" spans="2:25">
      <c r="B8804"/>
      <c r="C8804"/>
      <c r="D8804"/>
      <c r="E8804"/>
      <c r="F8804"/>
      <c r="G8804"/>
      <c r="H8804"/>
      <c r="R8804"/>
      <c r="S8804"/>
      <c r="T8804"/>
      <c r="U8804"/>
      <c r="V8804"/>
      <c r="W8804"/>
      <c r="X8804"/>
      <c r="Y8804"/>
    </row>
    <row r="8805" spans="2:25">
      <c r="B8805"/>
      <c r="C8805"/>
      <c r="D8805"/>
      <c r="E8805"/>
      <c r="F8805"/>
      <c r="G8805"/>
      <c r="H8805"/>
      <c r="R8805"/>
      <c r="S8805"/>
      <c r="T8805"/>
      <c r="U8805"/>
      <c r="V8805"/>
      <c r="W8805"/>
      <c r="X8805"/>
      <c r="Y8805"/>
    </row>
    <row r="8806" spans="2:25">
      <c r="B8806"/>
      <c r="C8806"/>
      <c r="D8806"/>
      <c r="E8806"/>
      <c r="F8806"/>
      <c r="G8806"/>
      <c r="H8806"/>
      <c r="R8806"/>
      <c r="S8806"/>
      <c r="T8806"/>
      <c r="U8806"/>
      <c r="V8806"/>
      <c r="W8806"/>
      <c r="X8806"/>
      <c r="Y8806"/>
    </row>
    <row r="8807" spans="2:25">
      <c r="B8807"/>
      <c r="C8807"/>
      <c r="D8807"/>
      <c r="E8807"/>
      <c r="F8807"/>
      <c r="G8807"/>
      <c r="H8807"/>
      <c r="R8807"/>
      <c r="S8807"/>
      <c r="T8807"/>
      <c r="U8807"/>
      <c r="V8807"/>
      <c r="W8807"/>
      <c r="X8807"/>
      <c r="Y8807"/>
    </row>
    <row r="8808" spans="2:25">
      <c r="B8808"/>
      <c r="C8808"/>
      <c r="D8808"/>
      <c r="E8808"/>
      <c r="F8808"/>
      <c r="G8808"/>
      <c r="H8808"/>
      <c r="R8808"/>
      <c r="S8808"/>
      <c r="T8808"/>
      <c r="U8808"/>
      <c r="V8808"/>
      <c r="W8808"/>
      <c r="X8808"/>
      <c r="Y8808"/>
    </row>
    <row r="8809" spans="2:25">
      <c r="B8809"/>
      <c r="C8809"/>
      <c r="D8809"/>
      <c r="E8809"/>
      <c r="F8809"/>
      <c r="G8809"/>
      <c r="H8809"/>
      <c r="R8809"/>
      <c r="S8809"/>
      <c r="T8809"/>
      <c r="U8809"/>
      <c r="V8809"/>
      <c r="W8809"/>
      <c r="X8809"/>
      <c r="Y8809"/>
    </row>
    <row r="8810" spans="2:25">
      <c r="B8810"/>
      <c r="C8810"/>
      <c r="D8810"/>
      <c r="E8810"/>
      <c r="F8810"/>
      <c r="G8810"/>
      <c r="H8810"/>
      <c r="R8810"/>
      <c r="S8810"/>
      <c r="T8810"/>
      <c r="U8810"/>
      <c r="V8810"/>
      <c r="W8810"/>
      <c r="X8810"/>
      <c r="Y8810"/>
    </row>
    <row r="8811" spans="2:25">
      <c r="B8811"/>
      <c r="C8811"/>
      <c r="D8811"/>
      <c r="E8811"/>
      <c r="F8811"/>
      <c r="G8811"/>
      <c r="H8811"/>
      <c r="R8811"/>
      <c r="S8811"/>
      <c r="T8811"/>
      <c r="U8811"/>
      <c r="V8811"/>
      <c r="W8811"/>
      <c r="X8811"/>
      <c r="Y8811"/>
    </row>
    <row r="8812" spans="2:25">
      <c r="B8812"/>
      <c r="C8812"/>
      <c r="D8812"/>
      <c r="E8812"/>
      <c r="F8812"/>
      <c r="G8812"/>
      <c r="H8812"/>
      <c r="R8812"/>
      <c r="S8812"/>
      <c r="T8812"/>
      <c r="U8812"/>
      <c r="V8812"/>
      <c r="W8812"/>
      <c r="X8812"/>
      <c r="Y8812"/>
    </row>
    <row r="8813" spans="2:25">
      <c r="B8813"/>
      <c r="C8813"/>
      <c r="D8813"/>
      <c r="E8813"/>
      <c r="F8813"/>
      <c r="G8813"/>
      <c r="H8813"/>
      <c r="R8813"/>
      <c r="S8813"/>
      <c r="T8813"/>
      <c r="U8813"/>
      <c r="V8813"/>
      <c r="W8813"/>
      <c r="X8813"/>
      <c r="Y8813"/>
    </row>
    <row r="8814" spans="2:25">
      <c r="B8814"/>
      <c r="C8814"/>
      <c r="D8814"/>
      <c r="E8814"/>
      <c r="F8814"/>
      <c r="G8814"/>
      <c r="H8814"/>
      <c r="R8814"/>
      <c r="S8814"/>
      <c r="T8814"/>
      <c r="U8814"/>
      <c r="V8814"/>
      <c r="W8814"/>
      <c r="X8814"/>
      <c r="Y8814"/>
    </row>
    <row r="8815" spans="2:25">
      <c r="B8815"/>
      <c r="C8815"/>
      <c r="D8815"/>
      <c r="E8815"/>
      <c r="F8815"/>
      <c r="G8815"/>
      <c r="H8815"/>
      <c r="R8815"/>
      <c r="S8815"/>
      <c r="T8815"/>
      <c r="U8815"/>
      <c r="V8815"/>
      <c r="W8815"/>
      <c r="X8815"/>
      <c r="Y8815"/>
    </row>
    <row r="8816" spans="2:25">
      <c r="B8816"/>
      <c r="C8816"/>
      <c r="D8816"/>
      <c r="E8816"/>
      <c r="F8816"/>
      <c r="G8816"/>
      <c r="H8816"/>
      <c r="R8816"/>
      <c r="S8816"/>
      <c r="T8816"/>
      <c r="U8816"/>
      <c r="V8816"/>
      <c r="W8816"/>
      <c r="X8816"/>
      <c r="Y8816"/>
    </row>
    <row r="8817" spans="2:25">
      <c r="B8817"/>
      <c r="C8817"/>
      <c r="D8817"/>
      <c r="E8817"/>
      <c r="F8817"/>
      <c r="G8817"/>
      <c r="H8817"/>
      <c r="R8817"/>
      <c r="S8817"/>
      <c r="T8817"/>
      <c r="U8817"/>
      <c r="V8817"/>
      <c r="W8817"/>
      <c r="X8817"/>
      <c r="Y8817"/>
    </row>
    <row r="8818" spans="2:25">
      <c r="B8818"/>
      <c r="C8818"/>
      <c r="D8818"/>
      <c r="E8818"/>
      <c r="F8818"/>
      <c r="G8818"/>
      <c r="H8818"/>
      <c r="R8818"/>
      <c r="S8818"/>
      <c r="T8818"/>
      <c r="U8818"/>
      <c r="V8818"/>
      <c r="W8818"/>
      <c r="X8818"/>
      <c r="Y8818"/>
    </row>
    <row r="8819" spans="2:25">
      <c r="B8819"/>
      <c r="C8819"/>
      <c r="D8819"/>
      <c r="E8819"/>
      <c r="F8819"/>
      <c r="G8819"/>
      <c r="H8819"/>
      <c r="R8819"/>
      <c r="S8819"/>
      <c r="T8819"/>
      <c r="U8819"/>
      <c r="V8819"/>
      <c r="W8819"/>
      <c r="X8819"/>
      <c r="Y8819"/>
    </row>
    <row r="8820" spans="2:25">
      <c r="B8820"/>
      <c r="C8820"/>
      <c r="D8820"/>
      <c r="E8820"/>
      <c r="F8820"/>
      <c r="G8820"/>
      <c r="H8820"/>
      <c r="R8820"/>
      <c r="S8820"/>
      <c r="T8820"/>
      <c r="U8820"/>
      <c r="V8820"/>
      <c r="W8820"/>
      <c r="X8820"/>
      <c r="Y8820"/>
    </row>
    <row r="8821" spans="2:25">
      <c r="B8821"/>
      <c r="C8821"/>
      <c r="D8821"/>
      <c r="E8821"/>
      <c r="F8821"/>
      <c r="G8821"/>
      <c r="H8821"/>
      <c r="R8821"/>
      <c r="S8821"/>
      <c r="T8821"/>
      <c r="U8821"/>
      <c r="V8821"/>
      <c r="W8821"/>
      <c r="X8821"/>
      <c r="Y8821"/>
    </row>
    <row r="8822" spans="2:25">
      <c r="B8822"/>
      <c r="C8822"/>
      <c r="D8822"/>
      <c r="E8822"/>
      <c r="F8822"/>
      <c r="G8822"/>
      <c r="H8822"/>
      <c r="R8822"/>
      <c r="S8822"/>
      <c r="T8822"/>
      <c r="U8822"/>
      <c r="V8822"/>
      <c r="W8822"/>
      <c r="X8822"/>
      <c r="Y8822"/>
    </row>
    <row r="8823" spans="2:25">
      <c r="B8823"/>
      <c r="C8823"/>
      <c r="D8823"/>
      <c r="E8823"/>
      <c r="F8823"/>
      <c r="G8823"/>
      <c r="H8823"/>
      <c r="R8823"/>
      <c r="S8823"/>
      <c r="T8823"/>
      <c r="U8823"/>
      <c r="V8823"/>
      <c r="W8823"/>
      <c r="X8823"/>
      <c r="Y8823"/>
    </row>
    <row r="8824" spans="2:25">
      <c r="B8824"/>
      <c r="C8824"/>
      <c r="D8824"/>
      <c r="E8824"/>
      <c r="F8824"/>
      <c r="G8824"/>
      <c r="H8824"/>
      <c r="R8824"/>
      <c r="S8824"/>
      <c r="T8824"/>
      <c r="U8824"/>
      <c r="V8824"/>
      <c r="W8824"/>
      <c r="X8824"/>
      <c r="Y8824"/>
    </row>
    <row r="8825" spans="2:25">
      <c r="B8825"/>
      <c r="C8825"/>
      <c r="D8825"/>
      <c r="E8825"/>
      <c r="F8825"/>
      <c r="G8825"/>
      <c r="H8825"/>
      <c r="R8825"/>
      <c r="S8825"/>
      <c r="T8825"/>
      <c r="U8825"/>
      <c r="V8825"/>
      <c r="W8825"/>
      <c r="X8825"/>
      <c r="Y8825"/>
    </row>
    <row r="8826" spans="2:25">
      <c r="B8826"/>
      <c r="C8826"/>
      <c r="D8826"/>
      <c r="E8826"/>
      <c r="F8826"/>
      <c r="G8826"/>
      <c r="H8826"/>
      <c r="R8826"/>
      <c r="S8826"/>
      <c r="T8826"/>
      <c r="U8826"/>
      <c r="V8826"/>
      <c r="W8826"/>
      <c r="X8826"/>
      <c r="Y8826"/>
    </row>
    <row r="8827" spans="2:25">
      <c r="B8827"/>
      <c r="C8827"/>
      <c r="D8827"/>
      <c r="E8827"/>
      <c r="F8827"/>
      <c r="G8827"/>
      <c r="H8827"/>
      <c r="R8827"/>
      <c r="S8827"/>
      <c r="T8827"/>
      <c r="U8827"/>
      <c r="V8827"/>
      <c r="W8827"/>
      <c r="X8827"/>
      <c r="Y8827"/>
    </row>
    <row r="8828" spans="2:25">
      <c r="B8828"/>
      <c r="C8828"/>
      <c r="D8828"/>
      <c r="E8828"/>
      <c r="F8828"/>
      <c r="G8828"/>
      <c r="H8828"/>
      <c r="R8828"/>
      <c r="S8828"/>
      <c r="T8828"/>
      <c r="U8828"/>
      <c r="V8828"/>
      <c r="W8828"/>
      <c r="X8828"/>
      <c r="Y8828"/>
    </row>
    <row r="8829" spans="2:25">
      <c r="B8829"/>
      <c r="C8829"/>
      <c r="D8829"/>
      <c r="E8829"/>
      <c r="F8829"/>
      <c r="G8829"/>
      <c r="H8829"/>
      <c r="R8829"/>
      <c r="S8829"/>
      <c r="T8829"/>
      <c r="U8829"/>
      <c r="V8829"/>
      <c r="W8829"/>
      <c r="X8829"/>
      <c r="Y8829"/>
    </row>
    <row r="8830" spans="2:25">
      <c r="B8830"/>
      <c r="C8830"/>
      <c r="D8830"/>
      <c r="E8830"/>
      <c r="F8830"/>
      <c r="G8830"/>
      <c r="H8830"/>
      <c r="R8830"/>
      <c r="S8830"/>
      <c r="T8830"/>
      <c r="U8830"/>
      <c r="V8830"/>
      <c r="W8830"/>
      <c r="X8830"/>
      <c r="Y8830"/>
    </row>
    <row r="8831" spans="2:25">
      <c r="B8831"/>
      <c r="C8831"/>
      <c r="D8831"/>
      <c r="E8831"/>
      <c r="F8831"/>
      <c r="G8831"/>
      <c r="H8831"/>
      <c r="R8831"/>
      <c r="S8831"/>
      <c r="T8831"/>
      <c r="U8831"/>
      <c r="V8831"/>
      <c r="W8831"/>
      <c r="X8831"/>
      <c r="Y8831"/>
    </row>
    <row r="8832" spans="2:25">
      <c r="B8832"/>
      <c r="C8832"/>
      <c r="D8832"/>
      <c r="E8832"/>
      <c r="F8832"/>
      <c r="G8832"/>
      <c r="H8832"/>
      <c r="R8832"/>
      <c r="S8832"/>
      <c r="T8832"/>
      <c r="U8832"/>
      <c r="V8832"/>
      <c r="W8832"/>
      <c r="X8832"/>
      <c r="Y8832"/>
    </row>
    <row r="8833" spans="2:25">
      <c r="B8833"/>
      <c r="C8833"/>
      <c r="D8833"/>
      <c r="E8833"/>
      <c r="F8833"/>
      <c r="G8833"/>
      <c r="H8833"/>
      <c r="R8833"/>
      <c r="S8833"/>
      <c r="T8833"/>
      <c r="U8833"/>
      <c r="V8833"/>
      <c r="W8833"/>
      <c r="X8833"/>
      <c r="Y8833"/>
    </row>
    <row r="8834" spans="2:25">
      <c r="B8834"/>
      <c r="C8834"/>
      <c r="D8834"/>
      <c r="E8834"/>
      <c r="F8834"/>
      <c r="G8834"/>
      <c r="H8834"/>
      <c r="R8834"/>
      <c r="S8834"/>
      <c r="T8834"/>
      <c r="U8834"/>
      <c r="V8834"/>
      <c r="W8834"/>
      <c r="X8834"/>
      <c r="Y8834"/>
    </row>
    <row r="8835" spans="2:25">
      <c r="B8835"/>
      <c r="C8835"/>
      <c r="D8835"/>
      <c r="E8835"/>
      <c r="F8835"/>
      <c r="G8835"/>
      <c r="H8835"/>
      <c r="R8835"/>
      <c r="S8835"/>
      <c r="T8835"/>
      <c r="U8835"/>
      <c r="V8835"/>
      <c r="W8835"/>
      <c r="X8835"/>
      <c r="Y8835"/>
    </row>
    <row r="8836" spans="2:25">
      <c r="B8836"/>
      <c r="C8836"/>
      <c r="D8836"/>
      <c r="E8836"/>
      <c r="F8836"/>
      <c r="G8836"/>
      <c r="H8836"/>
      <c r="R8836"/>
      <c r="S8836"/>
      <c r="T8836"/>
      <c r="U8836"/>
      <c r="V8836"/>
      <c r="W8836"/>
      <c r="X8836"/>
      <c r="Y8836"/>
    </row>
    <row r="8837" spans="2:25">
      <c r="B8837"/>
      <c r="C8837"/>
      <c r="D8837"/>
      <c r="E8837"/>
      <c r="F8837"/>
      <c r="G8837"/>
      <c r="H8837"/>
      <c r="R8837"/>
      <c r="S8837"/>
      <c r="T8837"/>
      <c r="U8837"/>
      <c r="V8837"/>
      <c r="W8837"/>
      <c r="X8837"/>
      <c r="Y8837"/>
    </row>
    <row r="8838" spans="2:25">
      <c r="B8838"/>
      <c r="C8838"/>
      <c r="D8838"/>
      <c r="E8838"/>
      <c r="F8838"/>
      <c r="G8838"/>
      <c r="H8838"/>
      <c r="R8838"/>
      <c r="S8838"/>
      <c r="T8838"/>
      <c r="U8838"/>
      <c r="V8838"/>
      <c r="W8838"/>
      <c r="X8838"/>
      <c r="Y8838"/>
    </row>
    <row r="8839" spans="2:25">
      <c r="B8839"/>
      <c r="C8839"/>
      <c r="D8839"/>
      <c r="E8839"/>
      <c r="F8839"/>
      <c r="G8839"/>
      <c r="H8839"/>
      <c r="R8839"/>
      <c r="S8839"/>
      <c r="T8839"/>
      <c r="U8839"/>
      <c r="V8839"/>
      <c r="W8839"/>
      <c r="X8839"/>
      <c r="Y8839"/>
    </row>
    <row r="8840" spans="2:25">
      <c r="B8840"/>
      <c r="C8840"/>
      <c r="D8840"/>
      <c r="E8840"/>
      <c r="F8840"/>
      <c r="G8840"/>
      <c r="H8840"/>
      <c r="R8840"/>
      <c r="S8840"/>
      <c r="T8840"/>
      <c r="U8840"/>
      <c r="V8840"/>
      <c r="W8840"/>
      <c r="X8840"/>
      <c r="Y8840"/>
    </row>
    <row r="8841" spans="2:25">
      <c r="B8841"/>
      <c r="C8841"/>
      <c r="D8841"/>
      <c r="E8841"/>
      <c r="F8841"/>
      <c r="G8841"/>
      <c r="H8841"/>
      <c r="R8841"/>
      <c r="S8841"/>
      <c r="T8841"/>
      <c r="U8841"/>
      <c r="V8841"/>
      <c r="W8841"/>
      <c r="X8841"/>
      <c r="Y8841"/>
    </row>
    <row r="8842" spans="2:25">
      <c r="B8842"/>
      <c r="C8842"/>
      <c r="D8842"/>
      <c r="E8842"/>
      <c r="F8842"/>
      <c r="G8842"/>
      <c r="H8842"/>
      <c r="R8842"/>
      <c r="S8842"/>
      <c r="T8842"/>
      <c r="U8842"/>
      <c r="V8842"/>
      <c r="W8842"/>
      <c r="X8842"/>
      <c r="Y8842"/>
    </row>
    <row r="8843" spans="2:25">
      <c r="B8843"/>
      <c r="C8843"/>
      <c r="D8843"/>
      <c r="E8843"/>
      <c r="F8843"/>
      <c r="G8843"/>
      <c r="H8843"/>
      <c r="R8843"/>
      <c r="S8843"/>
      <c r="T8843"/>
      <c r="U8843"/>
      <c r="V8843"/>
      <c r="W8843"/>
      <c r="X8843"/>
      <c r="Y8843"/>
    </row>
    <row r="8844" spans="2:25">
      <c r="B8844"/>
      <c r="C8844"/>
      <c r="D8844"/>
      <c r="E8844"/>
      <c r="F8844"/>
      <c r="G8844"/>
      <c r="H8844"/>
      <c r="R8844"/>
      <c r="S8844"/>
      <c r="T8844"/>
      <c r="U8844"/>
      <c r="V8844"/>
      <c r="W8844"/>
      <c r="X8844"/>
      <c r="Y8844"/>
    </row>
    <row r="8845" spans="2:25">
      <c r="B8845"/>
      <c r="C8845"/>
      <c r="D8845"/>
      <c r="E8845"/>
      <c r="F8845"/>
      <c r="G8845"/>
      <c r="H8845"/>
      <c r="R8845"/>
      <c r="S8845"/>
      <c r="T8845"/>
      <c r="U8845"/>
      <c r="V8845"/>
      <c r="W8845"/>
      <c r="X8845"/>
      <c r="Y8845"/>
    </row>
    <row r="8846" spans="2:25">
      <c r="B8846"/>
      <c r="C8846"/>
      <c r="D8846"/>
      <c r="E8846"/>
      <c r="F8846"/>
      <c r="G8846"/>
      <c r="H8846"/>
      <c r="R8846"/>
      <c r="S8846"/>
      <c r="T8846"/>
      <c r="U8846"/>
      <c r="V8846"/>
      <c r="W8846"/>
      <c r="X8846"/>
      <c r="Y8846"/>
    </row>
    <row r="8847" spans="2:25">
      <c r="B8847"/>
      <c r="C8847"/>
      <c r="D8847"/>
      <c r="E8847"/>
      <c r="F8847"/>
      <c r="G8847"/>
      <c r="H8847"/>
      <c r="R8847"/>
      <c r="S8847"/>
      <c r="T8847"/>
      <c r="U8847"/>
      <c r="V8847"/>
      <c r="W8847"/>
      <c r="X8847"/>
      <c r="Y8847"/>
    </row>
    <row r="8848" spans="2:25">
      <c r="B8848"/>
      <c r="C8848"/>
      <c r="D8848"/>
      <c r="E8848"/>
      <c r="F8848"/>
      <c r="G8848"/>
      <c r="H8848"/>
      <c r="R8848"/>
      <c r="S8848"/>
      <c r="T8848"/>
      <c r="U8848"/>
      <c r="V8848"/>
      <c r="W8848"/>
      <c r="X8848"/>
      <c r="Y8848"/>
    </row>
    <row r="8849" spans="2:25">
      <c r="B8849"/>
      <c r="C8849"/>
      <c r="D8849"/>
      <c r="E8849"/>
      <c r="F8849"/>
      <c r="G8849"/>
      <c r="H8849"/>
      <c r="R8849"/>
      <c r="S8849"/>
      <c r="T8849"/>
      <c r="U8849"/>
      <c r="V8849"/>
      <c r="W8849"/>
      <c r="X8849"/>
      <c r="Y8849"/>
    </row>
    <row r="8850" spans="2:25">
      <c r="B8850"/>
      <c r="C8850"/>
      <c r="D8850"/>
      <c r="E8850"/>
      <c r="F8850"/>
      <c r="G8850"/>
      <c r="H8850"/>
      <c r="R8850"/>
      <c r="S8850"/>
      <c r="T8850"/>
      <c r="U8850"/>
      <c r="V8850"/>
      <c r="W8850"/>
      <c r="X8850"/>
      <c r="Y8850"/>
    </row>
    <row r="8851" spans="2:25">
      <c r="B8851"/>
      <c r="C8851"/>
      <c r="D8851"/>
      <c r="E8851"/>
      <c r="F8851"/>
      <c r="G8851"/>
      <c r="H8851"/>
      <c r="R8851"/>
      <c r="S8851"/>
      <c r="T8851"/>
      <c r="U8851"/>
      <c r="V8851"/>
      <c r="W8851"/>
      <c r="X8851"/>
      <c r="Y8851"/>
    </row>
    <row r="8852" spans="2:25">
      <c r="B8852"/>
      <c r="C8852"/>
      <c r="D8852"/>
      <c r="E8852"/>
      <c r="F8852"/>
      <c r="G8852"/>
      <c r="H8852"/>
      <c r="R8852"/>
      <c r="S8852"/>
      <c r="T8852"/>
      <c r="U8852"/>
      <c r="V8852"/>
      <c r="W8852"/>
      <c r="X8852"/>
      <c r="Y8852"/>
    </row>
    <row r="8853" spans="2:25">
      <c r="B8853"/>
      <c r="C8853"/>
      <c r="D8853"/>
      <c r="E8853"/>
      <c r="F8853"/>
      <c r="G8853"/>
      <c r="H8853"/>
      <c r="R8853"/>
      <c r="S8853"/>
      <c r="T8853"/>
      <c r="U8853"/>
      <c r="V8853"/>
      <c r="W8853"/>
      <c r="X8853"/>
      <c r="Y8853"/>
    </row>
    <row r="8854" spans="2:25">
      <c r="B8854"/>
      <c r="C8854"/>
      <c r="D8854"/>
      <c r="E8854"/>
      <c r="F8854"/>
      <c r="G8854"/>
      <c r="H8854"/>
      <c r="R8854"/>
      <c r="S8854"/>
      <c r="T8854"/>
      <c r="U8854"/>
      <c r="V8854"/>
      <c r="W8854"/>
      <c r="X8854"/>
      <c r="Y8854"/>
    </row>
    <row r="8855" spans="2:25">
      <c r="B8855"/>
      <c r="C8855"/>
      <c r="D8855"/>
      <c r="E8855"/>
      <c r="F8855"/>
      <c r="G8855"/>
      <c r="H8855"/>
      <c r="R8855"/>
      <c r="S8855"/>
      <c r="T8855"/>
      <c r="U8855"/>
      <c r="V8855"/>
      <c r="W8855"/>
      <c r="X8855"/>
      <c r="Y8855"/>
    </row>
    <row r="8856" spans="2:25">
      <c r="B8856"/>
      <c r="C8856"/>
      <c r="D8856"/>
      <c r="E8856"/>
      <c r="F8856"/>
      <c r="G8856"/>
      <c r="H8856"/>
      <c r="R8856"/>
      <c r="S8856"/>
      <c r="T8856"/>
      <c r="U8856"/>
      <c r="V8856"/>
      <c r="W8856"/>
      <c r="X8856"/>
      <c r="Y8856"/>
    </row>
    <row r="8857" spans="2:25">
      <c r="B8857"/>
      <c r="C8857"/>
      <c r="D8857"/>
      <c r="E8857"/>
      <c r="F8857"/>
      <c r="G8857"/>
      <c r="H8857"/>
      <c r="R8857"/>
      <c r="S8857"/>
      <c r="T8857"/>
      <c r="U8857"/>
      <c r="V8857"/>
      <c r="W8857"/>
      <c r="X8857"/>
      <c r="Y8857"/>
    </row>
    <row r="8858" spans="2:25">
      <c r="B8858"/>
      <c r="C8858"/>
      <c r="D8858"/>
      <c r="E8858"/>
      <c r="F8858"/>
      <c r="G8858"/>
      <c r="H8858"/>
      <c r="R8858"/>
      <c r="S8858"/>
      <c r="T8858"/>
      <c r="U8858"/>
      <c r="V8858"/>
      <c r="W8858"/>
      <c r="X8858"/>
      <c r="Y8858"/>
    </row>
    <row r="8859" spans="2:25">
      <c r="B8859"/>
      <c r="C8859"/>
      <c r="D8859"/>
      <c r="E8859"/>
      <c r="F8859"/>
      <c r="G8859"/>
      <c r="H8859"/>
      <c r="R8859"/>
      <c r="S8859"/>
      <c r="T8859"/>
      <c r="U8859"/>
      <c r="V8859"/>
      <c r="W8859"/>
      <c r="X8859"/>
      <c r="Y8859"/>
    </row>
    <row r="8860" spans="2:25">
      <c r="B8860"/>
      <c r="C8860"/>
      <c r="D8860"/>
      <c r="E8860"/>
      <c r="F8860"/>
      <c r="G8860"/>
      <c r="H8860"/>
      <c r="R8860"/>
      <c r="S8860"/>
      <c r="T8860"/>
      <c r="U8860"/>
      <c r="V8860"/>
      <c r="W8860"/>
      <c r="X8860"/>
      <c r="Y8860"/>
    </row>
    <row r="8861" spans="2:25">
      <c r="B8861"/>
      <c r="C8861"/>
      <c r="D8861"/>
      <c r="E8861"/>
      <c r="F8861"/>
      <c r="G8861"/>
      <c r="H8861"/>
      <c r="R8861"/>
      <c r="S8861"/>
      <c r="T8861"/>
      <c r="U8861"/>
      <c r="V8861"/>
      <c r="W8861"/>
      <c r="X8861"/>
      <c r="Y8861"/>
    </row>
    <row r="8862" spans="2:25">
      <c r="B8862"/>
      <c r="C8862"/>
      <c r="D8862"/>
      <c r="E8862"/>
      <c r="F8862"/>
      <c r="G8862"/>
      <c r="H8862"/>
      <c r="R8862"/>
      <c r="S8862"/>
      <c r="T8862"/>
      <c r="U8862"/>
      <c r="V8862"/>
      <c r="W8862"/>
      <c r="X8862"/>
      <c r="Y8862"/>
    </row>
    <row r="8863" spans="2:25">
      <c r="B8863"/>
      <c r="C8863"/>
      <c r="D8863"/>
      <c r="E8863"/>
      <c r="F8863"/>
      <c r="G8863"/>
      <c r="H8863"/>
      <c r="R8863"/>
      <c r="S8863"/>
      <c r="T8863"/>
      <c r="U8863"/>
      <c r="V8863"/>
      <c r="W8863"/>
      <c r="X8863"/>
      <c r="Y8863"/>
    </row>
    <row r="8864" spans="2:25">
      <c r="B8864"/>
      <c r="C8864"/>
      <c r="D8864"/>
      <c r="E8864"/>
      <c r="F8864"/>
      <c r="G8864"/>
      <c r="H8864"/>
      <c r="R8864"/>
      <c r="S8864"/>
      <c r="T8864"/>
      <c r="U8864"/>
      <c r="V8864"/>
      <c r="W8864"/>
      <c r="X8864"/>
      <c r="Y8864"/>
    </row>
    <row r="8865" spans="2:25">
      <c r="B8865"/>
      <c r="C8865"/>
      <c r="D8865"/>
      <c r="E8865"/>
      <c r="F8865"/>
      <c r="G8865"/>
      <c r="H8865"/>
      <c r="R8865"/>
      <c r="S8865"/>
      <c r="T8865"/>
      <c r="U8865"/>
      <c r="V8865"/>
      <c r="W8865"/>
      <c r="X8865"/>
      <c r="Y8865"/>
    </row>
    <row r="8866" spans="2:25">
      <c r="B8866"/>
      <c r="C8866"/>
      <c r="D8866"/>
      <c r="E8866"/>
      <c r="F8866"/>
      <c r="G8866"/>
      <c r="H8866"/>
      <c r="R8866"/>
      <c r="S8866"/>
      <c r="T8866"/>
      <c r="U8866"/>
      <c r="V8866"/>
      <c r="W8866"/>
      <c r="X8866"/>
      <c r="Y8866"/>
    </row>
    <row r="8867" spans="2:25">
      <c r="B8867"/>
      <c r="C8867"/>
      <c r="D8867"/>
      <c r="E8867"/>
      <c r="F8867"/>
      <c r="G8867"/>
      <c r="H8867"/>
      <c r="R8867"/>
      <c r="S8867"/>
      <c r="T8867"/>
      <c r="U8867"/>
      <c r="V8867"/>
      <c r="W8867"/>
      <c r="X8867"/>
      <c r="Y8867"/>
    </row>
    <row r="8868" spans="2:25">
      <c r="B8868"/>
      <c r="C8868"/>
      <c r="D8868"/>
      <c r="E8868"/>
      <c r="F8868"/>
      <c r="G8868"/>
      <c r="H8868"/>
      <c r="R8868"/>
      <c r="S8868"/>
      <c r="T8868"/>
      <c r="U8868"/>
      <c r="V8868"/>
      <c r="W8868"/>
      <c r="X8868"/>
      <c r="Y8868"/>
    </row>
    <row r="8869" spans="2:25">
      <c r="B8869"/>
      <c r="C8869"/>
      <c r="D8869"/>
      <c r="E8869"/>
      <c r="F8869"/>
      <c r="G8869"/>
      <c r="H8869"/>
      <c r="R8869"/>
      <c r="S8869"/>
      <c r="T8869"/>
      <c r="U8869"/>
      <c r="V8869"/>
      <c r="W8869"/>
      <c r="X8869"/>
      <c r="Y8869"/>
    </row>
    <row r="8870" spans="2:25">
      <c r="B8870"/>
      <c r="C8870"/>
      <c r="D8870"/>
      <c r="E8870"/>
      <c r="F8870"/>
      <c r="G8870"/>
      <c r="H8870"/>
      <c r="R8870"/>
      <c r="S8870"/>
      <c r="T8870"/>
      <c r="U8870"/>
      <c r="V8870"/>
      <c r="W8870"/>
      <c r="X8870"/>
      <c r="Y8870"/>
    </row>
    <row r="8871" spans="2:25">
      <c r="B8871"/>
      <c r="C8871"/>
      <c r="D8871"/>
      <c r="E8871"/>
      <c r="F8871"/>
      <c r="G8871"/>
      <c r="H8871"/>
      <c r="R8871"/>
      <c r="S8871"/>
      <c r="T8871"/>
      <c r="U8871"/>
      <c r="V8871"/>
      <c r="W8871"/>
      <c r="X8871"/>
      <c r="Y8871"/>
    </row>
    <row r="8872" spans="2:25">
      <c r="B8872"/>
      <c r="C8872"/>
      <c r="D8872"/>
      <c r="E8872"/>
      <c r="F8872"/>
      <c r="G8872"/>
      <c r="H8872"/>
      <c r="R8872"/>
      <c r="S8872"/>
      <c r="T8872"/>
      <c r="U8872"/>
      <c r="V8872"/>
      <c r="W8872"/>
      <c r="X8872"/>
      <c r="Y8872"/>
    </row>
    <row r="8873" spans="2:25">
      <c r="B8873"/>
      <c r="C8873"/>
      <c r="D8873"/>
      <c r="E8873"/>
      <c r="F8873"/>
      <c r="G8873"/>
      <c r="H8873"/>
      <c r="R8873"/>
      <c r="S8873"/>
      <c r="T8873"/>
      <c r="U8873"/>
      <c r="V8873"/>
      <c r="W8873"/>
      <c r="X8873"/>
      <c r="Y8873"/>
    </row>
    <row r="8874" spans="2:25">
      <c r="B8874"/>
      <c r="C8874"/>
      <c r="D8874"/>
      <c r="E8874"/>
      <c r="F8874"/>
      <c r="G8874"/>
      <c r="H8874"/>
      <c r="R8874"/>
      <c r="S8874"/>
      <c r="T8874"/>
      <c r="U8874"/>
      <c r="V8874"/>
      <c r="W8874"/>
      <c r="X8874"/>
      <c r="Y8874"/>
    </row>
    <row r="8875" spans="2:25">
      <c r="B8875"/>
      <c r="C8875"/>
      <c r="D8875"/>
      <c r="E8875"/>
      <c r="F8875"/>
      <c r="G8875"/>
      <c r="H8875"/>
      <c r="R8875"/>
      <c r="S8875"/>
      <c r="T8875"/>
      <c r="U8875"/>
      <c r="V8875"/>
      <c r="W8875"/>
      <c r="X8875"/>
      <c r="Y8875"/>
    </row>
    <row r="8876" spans="2:25">
      <c r="B8876"/>
      <c r="C8876"/>
      <c r="D8876"/>
      <c r="E8876"/>
      <c r="F8876"/>
      <c r="G8876"/>
      <c r="H8876"/>
      <c r="R8876"/>
      <c r="S8876"/>
      <c r="T8876"/>
      <c r="U8876"/>
      <c r="V8876"/>
      <c r="W8876"/>
      <c r="X8876"/>
      <c r="Y8876"/>
    </row>
    <row r="8877" spans="2:25">
      <c r="B8877"/>
      <c r="C8877"/>
      <c r="D8877"/>
      <c r="E8877"/>
      <c r="F8877"/>
      <c r="G8877"/>
      <c r="H8877"/>
      <c r="R8877"/>
      <c r="S8877"/>
      <c r="T8877"/>
      <c r="U8877"/>
      <c r="V8877"/>
      <c r="W8877"/>
      <c r="X8877"/>
      <c r="Y8877"/>
    </row>
    <row r="8878" spans="2:25">
      <c r="B8878"/>
      <c r="C8878"/>
      <c r="D8878"/>
      <c r="E8878"/>
      <c r="F8878"/>
      <c r="G8878"/>
      <c r="H8878"/>
      <c r="R8878"/>
      <c r="S8878"/>
      <c r="T8878"/>
      <c r="U8878"/>
      <c r="V8878"/>
      <c r="W8878"/>
      <c r="X8878"/>
      <c r="Y8878"/>
    </row>
    <row r="8879" spans="2:25">
      <c r="B8879"/>
      <c r="C8879"/>
      <c r="D8879"/>
      <c r="E8879"/>
      <c r="F8879"/>
      <c r="G8879"/>
      <c r="H8879"/>
      <c r="R8879"/>
      <c r="S8879"/>
      <c r="T8879"/>
      <c r="U8879"/>
      <c r="V8879"/>
      <c r="W8879"/>
      <c r="X8879"/>
      <c r="Y8879"/>
    </row>
    <row r="8880" spans="2:25">
      <c r="B8880"/>
      <c r="C8880"/>
      <c r="D8880"/>
      <c r="E8880"/>
      <c r="F8880"/>
      <c r="G8880"/>
      <c r="H8880"/>
      <c r="R8880"/>
      <c r="S8880"/>
      <c r="T8880"/>
      <c r="U8880"/>
      <c r="V8880"/>
      <c r="W8880"/>
      <c r="X8880"/>
      <c r="Y8880"/>
    </row>
    <row r="8881" spans="2:25">
      <c r="B8881"/>
      <c r="C8881"/>
      <c r="D8881"/>
      <c r="E8881"/>
      <c r="F8881"/>
      <c r="G8881"/>
      <c r="H8881"/>
      <c r="R8881"/>
      <c r="S8881"/>
      <c r="T8881"/>
      <c r="U8881"/>
      <c r="V8881"/>
      <c r="W8881"/>
      <c r="X8881"/>
      <c r="Y8881"/>
    </row>
    <row r="8882" spans="2:25">
      <c r="B8882"/>
      <c r="C8882"/>
      <c r="D8882"/>
      <c r="E8882"/>
      <c r="F8882"/>
      <c r="G8882"/>
      <c r="H8882"/>
      <c r="R8882"/>
      <c r="S8882"/>
      <c r="T8882"/>
      <c r="U8882"/>
      <c r="V8882"/>
      <c r="W8882"/>
      <c r="X8882"/>
      <c r="Y8882"/>
    </row>
    <row r="8883" spans="2:25">
      <c r="B8883"/>
      <c r="C8883"/>
      <c r="D8883"/>
      <c r="E8883"/>
      <c r="F8883"/>
      <c r="G8883"/>
      <c r="H8883"/>
      <c r="R8883"/>
      <c r="S8883"/>
      <c r="T8883"/>
      <c r="U8883"/>
      <c r="V8883"/>
      <c r="W8883"/>
      <c r="X8883"/>
      <c r="Y8883"/>
    </row>
    <row r="8884" spans="2:25">
      <c r="B8884"/>
      <c r="C8884"/>
      <c r="D8884"/>
      <c r="E8884"/>
      <c r="F8884"/>
      <c r="G8884"/>
      <c r="H8884"/>
      <c r="R8884"/>
      <c r="S8884"/>
      <c r="T8884"/>
      <c r="U8884"/>
      <c r="V8884"/>
      <c r="W8884"/>
      <c r="X8884"/>
      <c r="Y8884"/>
    </row>
    <row r="8885" spans="2:25">
      <c r="B8885"/>
      <c r="C8885"/>
      <c r="D8885"/>
      <c r="E8885"/>
      <c r="F8885"/>
      <c r="G8885"/>
      <c r="H8885"/>
      <c r="R8885"/>
      <c r="S8885"/>
      <c r="T8885"/>
      <c r="U8885"/>
      <c r="V8885"/>
      <c r="W8885"/>
      <c r="X8885"/>
      <c r="Y8885"/>
    </row>
    <row r="8886" spans="2:25">
      <c r="B8886"/>
      <c r="C8886"/>
      <c r="D8886"/>
      <c r="E8886"/>
      <c r="F8886"/>
      <c r="G8886"/>
      <c r="H8886"/>
      <c r="R8886"/>
      <c r="S8886"/>
      <c r="T8886"/>
      <c r="U8886"/>
      <c r="V8886"/>
      <c r="W8886"/>
      <c r="X8886"/>
      <c r="Y8886"/>
    </row>
    <row r="8887" spans="2:25">
      <c r="B8887"/>
      <c r="C8887"/>
      <c r="D8887"/>
      <c r="E8887"/>
      <c r="F8887"/>
      <c r="G8887"/>
      <c r="H8887"/>
      <c r="R8887"/>
      <c r="S8887"/>
      <c r="T8887"/>
      <c r="U8887"/>
      <c r="V8887"/>
      <c r="W8887"/>
      <c r="X8887"/>
      <c r="Y8887"/>
    </row>
    <row r="8888" spans="2:25">
      <c r="B8888"/>
      <c r="C8888"/>
      <c r="D8888"/>
      <c r="E8888"/>
      <c r="F8888"/>
      <c r="G8888"/>
      <c r="H8888"/>
      <c r="R8888"/>
      <c r="S8888"/>
      <c r="T8888"/>
      <c r="U8888"/>
      <c r="V8888"/>
      <c r="W8888"/>
      <c r="X8888"/>
      <c r="Y8888"/>
    </row>
    <row r="8889" spans="2:25">
      <c r="B8889"/>
      <c r="C8889"/>
      <c r="D8889"/>
      <c r="E8889"/>
      <c r="F8889"/>
      <c r="G8889"/>
      <c r="H8889"/>
      <c r="R8889"/>
      <c r="S8889"/>
      <c r="T8889"/>
      <c r="U8889"/>
      <c r="V8889"/>
      <c r="W8889"/>
      <c r="X8889"/>
      <c r="Y8889"/>
    </row>
    <row r="8890" spans="2:25">
      <c r="B8890"/>
      <c r="C8890"/>
      <c r="D8890"/>
      <c r="E8890"/>
      <c r="F8890"/>
      <c r="G8890"/>
      <c r="H8890"/>
      <c r="R8890"/>
      <c r="S8890"/>
      <c r="T8890"/>
      <c r="U8890"/>
      <c r="V8890"/>
      <c r="W8890"/>
      <c r="X8890"/>
      <c r="Y8890"/>
    </row>
    <row r="8891" spans="2:25">
      <c r="B8891"/>
      <c r="C8891"/>
      <c r="D8891"/>
      <c r="E8891"/>
      <c r="F8891"/>
      <c r="G8891"/>
      <c r="H8891"/>
      <c r="R8891"/>
      <c r="S8891"/>
      <c r="T8891"/>
      <c r="U8891"/>
      <c r="V8891"/>
      <c r="W8891"/>
      <c r="X8891"/>
      <c r="Y8891"/>
    </row>
    <row r="8892" spans="2:25">
      <c r="B8892"/>
      <c r="C8892"/>
      <c r="D8892"/>
      <c r="E8892"/>
      <c r="F8892"/>
      <c r="G8892"/>
      <c r="H8892"/>
      <c r="R8892"/>
      <c r="S8892"/>
      <c r="T8892"/>
      <c r="U8892"/>
      <c r="V8892"/>
      <c r="W8892"/>
      <c r="X8892"/>
      <c r="Y8892"/>
    </row>
    <row r="8893" spans="2:25">
      <c r="B8893"/>
      <c r="C8893"/>
      <c r="D8893"/>
      <c r="E8893"/>
      <c r="F8893"/>
      <c r="G8893"/>
      <c r="H8893"/>
      <c r="R8893"/>
      <c r="S8893"/>
      <c r="T8893"/>
      <c r="U8893"/>
      <c r="V8893"/>
      <c r="W8893"/>
      <c r="X8893"/>
      <c r="Y8893"/>
    </row>
    <row r="8894" spans="2:25">
      <c r="B8894"/>
      <c r="C8894"/>
      <c r="D8894"/>
      <c r="E8894"/>
      <c r="F8894"/>
      <c r="G8894"/>
      <c r="H8894"/>
      <c r="R8894"/>
      <c r="S8894"/>
      <c r="T8894"/>
      <c r="U8894"/>
      <c r="V8894"/>
      <c r="W8894"/>
      <c r="X8894"/>
      <c r="Y8894"/>
    </row>
    <row r="8895" spans="2:25">
      <c r="B8895"/>
      <c r="C8895"/>
      <c r="D8895"/>
      <c r="E8895"/>
      <c r="F8895"/>
      <c r="G8895"/>
      <c r="H8895"/>
      <c r="R8895"/>
      <c r="S8895"/>
      <c r="T8895"/>
      <c r="U8895"/>
      <c r="V8895"/>
      <c r="W8895"/>
      <c r="X8895"/>
      <c r="Y8895"/>
    </row>
    <row r="8896" spans="2:25">
      <c r="B8896"/>
      <c r="C8896"/>
      <c r="D8896"/>
      <c r="E8896"/>
      <c r="F8896"/>
      <c r="G8896"/>
      <c r="H8896"/>
      <c r="R8896"/>
      <c r="S8896"/>
      <c r="T8896"/>
      <c r="U8896"/>
      <c r="V8896"/>
      <c r="W8896"/>
      <c r="X8896"/>
      <c r="Y8896"/>
    </row>
    <row r="8897" spans="2:25">
      <c r="B8897"/>
      <c r="C8897"/>
      <c r="D8897"/>
      <c r="E8897"/>
      <c r="F8897"/>
      <c r="G8897"/>
      <c r="H8897"/>
      <c r="R8897"/>
      <c r="S8897"/>
      <c r="T8897"/>
      <c r="U8897"/>
      <c r="V8897"/>
      <c r="W8897"/>
      <c r="X8897"/>
      <c r="Y8897"/>
    </row>
    <row r="8898" spans="2:25">
      <c r="B8898"/>
      <c r="C8898"/>
      <c r="D8898"/>
      <c r="E8898"/>
      <c r="F8898"/>
      <c r="G8898"/>
      <c r="H8898"/>
      <c r="R8898"/>
      <c r="S8898"/>
      <c r="T8898"/>
      <c r="U8898"/>
      <c r="V8898"/>
      <c r="W8898"/>
      <c r="X8898"/>
      <c r="Y8898"/>
    </row>
    <row r="8899" spans="2:25">
      <c r="B8899"/>
      <c r="C8899"/>
      <c r="D8899"/>
      <c r="E8899"/>
      <c r="F8899"/>
      <c r="G8899"/>
      <c r="H8899"/>
      <c r="R8899"/>
      <c r="S8899"/>
      <c r="T8899"/>
      <c r="U8899"/>
      <c r="V8899"/>
      <c r="W8899"/>
      <c r="X8899"/>
      <c r="Y8899"/>
    </row>
    <row r="8900" spans="2:25">
      <c r="B8900"/>
      <c r="C8900"/>
      <c r="D8900"/>
      <c r="E8900"/>
      <c r="F8900"/>
      <c r="G8900"/>
      <c r="H8900"/>
      <c r="R8900"/>
      <c r="S8900"/>
      <c r="T8900"/>
      <c r="U8900"/>
      <c r="V8900"/>
      <c r="W8900"/>
      <c r="X8900"/>
      <c r="Y8900"/>
    </row>
    <row r="8901" spans="2:25">
      <c r="B8901"/>
      <c r="C8901"/>
      <c r="D8901"/>
      <c r="E8901"/>
      <c r="F8901"/>
      <c r="G8901"/>
      <c r="H8901"/>
      <c r="R8901"/>
      <c r="S8901"/>
      <c r="T8901"/>
      <c r="U8901"/>
      <c r="V8901"/>
      <c r="W8901"/>
      <c r="X8901"/>
      <c r="Y8901"/>
    </row>
    <row r="8902" spans="2:25">
      <c r="B8902"/>
      <c r="C8902"/>
      <c r="D8902"/>
      <c r="E8902"/>
      <c r="F8902"/>
      <c r="G8902"/>
      <c r="H8902"/>
      <c r="R8902"/>
      <c r="S8902"/>
      <c r="T8902"/>
      <c r="U8902"/>
      <c r="V8902"/>
      <c r="W8902"/>
      <c r="X8902"/>
      <c r="Y8902"/>
    </row>
    <row r="8903" spans="2:25">
      <c r="B8903"/>
      <c r="C8903"/>
      <c r="D8903"/>
      <c r="E8903"/>
      <c r="F8903"/>
      <c r="G8903"/>
      <c r="H8903"/>
      <c r="R8903"/>
      <c r="S8903"/>
      <c r="T8903"/>
      <c r="U8903"/>
      <c r="V8903"/>
      <c r="W8903"/>
      <c r="X8903"/>
      <c r="Y8903"/>
    </row>
    <row r="8904" spans="2:25">
      <c r="B8904"/>
      <c r="C8904"/>
      <c r="D8904"/>
      <c r="E8904"/>
      <c r="F8904"/>
      <c r="G8904"/>
      <c r="H8904"/>
      <c r="R8904"/>
      <c r="S8904"/>
      <c r="T8904"/>
      <c r="U8904"/>
      <c r="V8904"/>
      <c r="W8904"/>
      <c r="X8904"/>
      <c r="Y8904"/>
    </row>
    <row r="8905" spans="2:25">
      <c r="B8905"/>
      <c r="C8905"/>
      <c r="D8905"/>
      <c r="E8905"/>
      <c r="F8905"/>
      <c r="G8905"/>
      <c r="H8905"/>
      <c r="R8905"/>
      <c r="S8905"/>
      <c r="T8905"/>
      <c r="U8905"/>
      <c r="V8905"/>
      <c r="W8905"/>
      <c r="X8905"/>
      <c r="Y8905"/>
    </row>
    <row r="8906" spans="2:25">
      <c r="B8906"/>
      <c r="C8906"/>
      <c r="D8906"/>
      <c r="E8906"/>
      <c r="F8906"/>
      <c r="G8906"/>
      <c r="H8906"/>
      <c r="R8906"/>
      <c r="S8906"/>
      <c r="T8906"/>
      <c r="U8906"/>
      <c r="V8906"/>
      <c r="W8906"/>
      <c r="X8906"/>
      <c r="Y8906"/>
    </row>
    <row r="8907" spans="2:25">
      <c r="B8907"/>
      <c r="C8907"/>
      <c r="D8907"/>
      <c r="E8907"/>
      <c r="F8907"/>
      <c r="G8907"/>
      <c r="H8907"/>
      <c r="R8907"/>
      <c r="S8907"/>
      <c r="T8907"/>
      <c r="U8907"/>
      <c r="V8907"/>
      <c r="W8907"/>
      <c r="X8907"/>
      <c r="Y8907"/>
    </row>
    <row r="8908" spans="2:25">
      <c r="B8908"/>
      <c r="C8908"/>
      <c r="D8908"/>
      <c r="E8908"/>
      <c r="F8908"/>
      <c r="G8908"/>
      <c r="H8908"/>
      <c r="R8908"/>
      <c r="S8908"/>
      <c r="T8908"/>
      <c r="U8908"/>
      <c r="V8908"/>
      <c r="W8908"/>
      <c r="X8908"/>
      <c r="Y8908"/>
    </row>
    <row r="8909" spans="2:25">
      <c r="B8909"/>
      <c r="C8909"/>
      <c r="D8909"/>
      <c r="E8909"/>
      <c r="F8909"/>
      <c r="G8909"/>
      <c r="H8909"/>
      <c r="R8909"/>
      <c r="S8909"/>
      <c r="T8909"/>
      <c r="U8909"/>
      <c r="V8909"/>
      <c r="W8909"/>
      <c r="X8909"/>
      <c r="Y8909"/>
    </row>
    <row r="8910" spans="2:25">
      <c r="B8910"/>
      <c r="C8910"/>
      <c r="D8910"/>
      <c r="E8910"/>
      <c r="F8910"/>
      <c r="G8910"/>
      <c r="H8910"/>
      <c r="R8910"/>
      <c r="S8910"/>
      <c r="T8910"/>
      <c r="U8910"/>
      <c r="V8910"/>
      <c r="W8910"/>
      <c r="X8910"/>
      <c r="Y8910"/>
    </row>
    <row r="8911" spans="2:25">
      <c r="B8911"/>
      <c r="C8911"/>
      <c r="D8911"/>
      <c r="E8911"/>
      <c r="F8911"/>
      <c r="G8911"/>
      <c r="H8911"/>
      <c r="R8911"/>
      <c r="S8911"/>
      <c r="T8911"/>
      <c r="U8911"/>
      <c r="V8911"/>
      <c r="W8911"/>
      <c r="X8911"/>
      <c r="Y8911"/>
    </row>
    <row r="8912" spans="2:25">
      <c r="B8912"/>
      <c r="C8912"/>
      <c r="D8912"/>
      <c r="E8912"/>
      <c r="F8912"/>
      <c r="G8912"/>
      <c r="H8912"/>
      <c r="R8912"/>
      <c r="S8912"/>
      <c r="T8912"/>
      <c r="U8912"/>
      <c r="V8912"/>
      <c r="W8912"/>
      <c r="X8912"/>
      <c r="Y8912"/>
    </row>
    <row r="8913" spans="2:25">
      <c r="B8913"/>
      <c r="C8913"/>
      <c r="D8913"/>
      <c r="E8913"/>
      <c r="F8913"/>
      <c r="G8913"/>
      <c r="H8913"/>
      <c r="R8913"/>
      <c r="S8913"/>
      <c r="T8913"/>
      <c r="U8913"/>
      <c r="V8913"/>
      <c r="W8913"/>
      <c r="X8913"/>
      <c r="Y8913"/>
    </row>
    <row r="8914" spans="2:25">
      <c r="B8914"/>
      <c r="C8914"/>
      <c r="D8914"/>
      <c r="E8914"/>
      <c r="F8914"/>
      <c r="G8914"/>
      <c r="H8914"/>
      <c r="R8914"/>
      <c r="S8914"/>
      <c r="T8914"/>
      <c r="U8914"/>
      <c r="V8914"/>
      <c r="W8914"/>
      <c r="X8914"/>
      <c r="Y8914"/>
    </row>
    <row r="8915" spans="2:25">
      <c r="B8915"/>
      <c r="C8915"/>
      <c r="D8915"/>
      <c r="E8915"/>
      <c r="F8915"/>
      <c r="G8915"/>
      <c r="H8915"/>
      <c r="R8915"/>
      <c r="S8915"/>
      <c r="T8915"/>
      <c r="U8915"/>
      <c r="V8915"/>
      <c r="W8915"/>
      <c r="X8915"/>
      <c r="Y8915"/>
    </row>
    <row r="8916" spans="2:25">
      <c r="B8916"/>
      <c r="C8916"/>
      <c r="D8916"/>
      <c r="E8916"/>
      <c r="F8916"/>
      <c r="G8916"/>
      <c r="H8916"/>
      <c r="R8916"/>
      <c r="S8916"/>
      <c r="T8916"/>
      <c r="U8916"/>
      <c r="V8916"/>
      <c r="W8916"/>
      <c r="X8916"/>
      <c r="Y8916"/>
    </row>
    <row r="8917" spans="2:25">
      <c r="B8917"/>
      <c r="C8917"/>
      <c r="D8917"/>
      <c r="E8917"/>
      <c r="F8917"/>
      <c r="G8917"/>
      <c r="H8917"/>
      <c r="R8917"/>
      <c r="S8917"/>
      <c r="T8917"/>
      <c r="U8917"/>
      <c r="V8917"/>
      <c r="W8917"/>
      <c r="X8917"/>
      <c r="Y8917"/>
    </row>
    <row r="8918" spans="2:25">
      <c r="B8918"/>
      <c r="C8918"/>
      <c r="D8918"/>
      <c r="E8918"/>
      <c r="F8918"/>
      <c r="G8918"/>
      <c r="H8918"/>
      <c r="R8918"/>
      <c r="S8918"/>
      <c r="T8918"/>
      <c r="U8918"/>
      <c r="V8918"/>
      <c r="W8918"/>
      <c r="X8918"/>
      <c r="Y8918"/>
    </row>
    <row r="8919" spans="2:25">
      <c r="B8919"/>
      <c r="C8919"/>
      <c r="D8919"/>
      <c r="E8919"/>
      <c r="F8919"/>
      <c r="G8919"/>
      <c r="H8919"/>
      <c r="R8919"/>
      <c r="S8919"/>
      <c r="T8919"/>
      <c r="U8919"/>
      <c r="V8919"/>
      <c r="W8919"/>
      <c r="X8919"/>
      <c r="Y8919"/>
    </row>
    <row r="8920" spans="2:25">
      <c r="B8920"/>
      <c r="C8920"/>
      <c r="D8920"/>
      <c r="E8920"/>
      <c r="F8920"/>
      <c r="G8920"/>
      <c r="H8920"/>
      <c r="R8920"/>
      <c r="S8920"/>
      <c r="T8920"/>
      <c r="U8920"/>
      <c r="V8920"/>
      <c r="W8920"/>
      <c r="X8920"/>
      <c r="Y8920"/>
    </row>
    <row r="8921" spans="2:25">
      <c r="B8921"/>
      <c r="C8921"/>
      <c r="D8921"/>
      <c r="E8921"/>
      <c r="F8921"/>
      <c r="G8921"/>
      <c r="H8921"/>
      <c r="R8921"/>
      <c r="S8921"/>
      <c r="T8921"/>
      <c r="U8921"/>
      <c r="V8921"/>
      <c r="W8921"/>
      <c r="X8921"/>
      <c r="Y8921"/>
    </row>
    <row r="8922" spans="2:25">
      <c r="B8922"/>
      <c r="C8922"/>
      <c r="D8922"/>
      <c r="E8922"/>
      <c r="F8922"/>
      <c r="G8922"/>
      <c r="H8922"/>
      <c r="R8922"/>
      <c r="S8922"/>
      <c r="T8922"/>
      <c r="U8922"/>
      <c r="V8922"/>
      <c r="W8922"/>
      <c r="X8922"/>
      <c r="Y8922"/>
    </row>
    <row r="8923" spans="2:25">
      <c r="B8923"/>
      <c r="C8923"/>
      <c r="D8923"/>
      <c r="E8923"/>
      <c r="F8923"/>
      <c r="G8923"/>
      <c r="H8923"/>
      <c r="R8923"/>
      <c r="S8923"/>
      <c r="T8923"/>
      <c r="U8923"/>
      <c r="V8923"/>
      <c r="W8923"/>
      <c r="X8923"/>
      <c r="Y8923"/>
    </row>
    <row r="8924" spans="2:25">
      <c r="B8924"/>
      <c r="C8924"/>
      <c r="D8924"/>
      <c r="E8924"/>
      <c r="F8924"/>
      <c r="G8924"/>
      <c r="H8924"/>
      <c r="R8924"/>
      <c r="S8924"/>
      <c r="T8924"/>
      <c r="U8924"/>
      <c r="V8924"/>
      <c r="W8924"/>
      <c r="X8924"/>
      <c r="Y8924"/>
    </row>
    <row r="8925" spans="2:25">
      <c r="B8925"/>
      <c r="C8925"/>
      <c r="D8925"/>
      <c r="E8925"/>
      <c r="F8925"/>
      <c r="G8925"/>
      <c r="H8925"/>
      <c r="R8925"/>
      <c r="S8925"/>
      <c r="T8925"/>
      <c r="U8925"/>
      <c r="V8925"/>
      <c r="W8925"/>
      <c r="X8925"/>
      <c r="Y8925"/>
    </row>
    <row r="8926" spans="2:25">
      <c r="B8926"/>
      <c r="C8926"/>
      <c r="D8926"/>
      <c r="E8926"/>
      <c r="F8926"/>
      <c r="G8926"/>
      <c r="H8926"/>
      <c r="R8926"/>
      <c r="S8926"/>
      <c r="T8926"/>
      <c r="U8926"/>
      <c r="V8926"/>
      <c r="W8926"/>
      <c r="X8926"/>
      <c r="Y8926"/>
    </row>
    <row r="8927" spans="2:25">
      <c r="B8927"/>
      <c r="C8927"/>
      <c r="D8927"/>
      <c r="E8927"/>
      <c r="F8927"/>
      <c r="G8927"/>
      <c r="H8927"/>
      <c r="R8927"/>
      <c r="S8927"/>
      <c r="T8927"/>
      <c r="U8927"/>
      <c r="V8927"/>
      <c r="W8927"/>
      <c r="X8927"/>
      <c r="Y8927"/>
    </row>
    <row r="8928" spans="2:25">
      <c r="B8928"/>
      <c r="C8928"/>
      <c r="D8928"/>
      <c r="E8928"/>
      <c r="F8928"/>
      <c r="G8928"/>
      <c r="H8928"/>
      <c r="R8928"/>
      <c r="S8928"/>
      <c r="T8928"/>
      <c r="U8928"/>
      <c r="V8928"/>
      <c r="W8928"/>
      <c r="X8928"/>
      <c r="Y8928"/>
    </row>
    <row r="8929" spans="2:25">
      <c r="B8929"/>
      <c r="C8929"/>
      <c r="D8929"/>
      <c r="E8929"/>
      <c r="F8929"/>
      <c r="G8929"/>
      <c r="H8929"/>
      <c r="R8929"/>
      <c r="S8929"/>
      <c r="T8929"/>
      <c r="U8929"/>
      <c r="V8929"/>
      <c r="W8929"/>
      <c r="X8929"/>
      <c r="Y8929"/>
    </row>
    <row r="8930" spans="2:25">
      <c r="B8930"/>
      <c r="C8930"/>
      <c r="D8930"/>
      <c r="E8930"/>
      <c r="F8930"/>
      <c r="G8930"/>
      <c r="H8930"/>
      <c r="R8930"/>
      <c r="S8930"/>
      <c r="T8930"/>
      <c r="U8930"/>
      <c r="V8930"/>
      <c r="W8930"/>
      <c r="X8930"/>
      <c r="Y8930"/>
    </row>
    <row r="8931" spans="2:25">
      <c r="B8931"/>
      <c r="C8931"/>
      <c r="D8931"/>
      <c r="E8931"/>
      <c r="F8931"/>
      <c r="G8931"/>
      <c r="H8931"/>
      <c r="R8931"/>
      <c r="S8931"/>
      <c r="T8931"/>
      <c r="U8931"/>
      <c r="V8931"/>
      <c r="W8931"/>
      <c r="X8931"/>
      <c r="Y8931"/>
    </row>
    <row r="8932" spans="2:25">
      <c r="B8932"/>
      <c r="C8932"/>
      <c r="D8932"/>
      <c r="E8932"/>
      <c r="F8932"/>
      <c r="G8932"/>
      <c r="H8932"/>
      <c r="R8932"/>
      <c r="S8932"/>
      <c r="T8932"/>
      <c r="U8932"/>
      <c r="V8932"/>
      <c r="W8932"/>
      <c r="X8932"/>
      <c r="Y8932"/>
    </row>
    <row r="8933" spans="2:25">
      <c r="B8933"/>
      <c r="C8933"/>
      <c r="D8933"/>
      <c r="E8933"/>
      <c r="F8933"/>
      <c r="G8933"/>
      <c r="H8933"/>
      <c r="R8933"/>
      <c r="S8933"/>
      <c r="T8933"/>
      <c r="U8933"/>
      <c r="V8933"/>
      <c r="W8933"/>
      <c r="X8933"/>
      <c r="Y8933"/>
    </row>
    <row r="8934" spans="2:25">
      <c r="B8934"/>
      <c r="C8934"/>
      <c r="D8934"/>
      <c r="E8934"/>
      <c r="F8934"/>
      <c r="G8934"/>
      <c r="H8934"/>
      <c r="R8934"/>
      <c r="S8934"/>
      <c r="T8934"/>
      <c r="U8934"/>
      <c r="V8934"/>
      <c r="W8934"/>
      <c r="X8934"/>
      <c r="Y8934"/>
    </row>
    <row r="8935" spans="2:25">
      <c r="B8935"/>
      <c r="C8935"/>
      <c r="D8935"/>
      <c r="E8935"/>
      <c r="F8935"/>
      <c r="G8935"/>
      <c r="H8935"/>
      <c r="R8935"/>
      <c r="S8935"/>
      <c r="T8935"/>
      <c r="U8935"/>
      <c r="V8935"/>
      <c r="W8935"/>
      <c r="X8935"/>
      <c r="Y8935"/>
    </row>
    <row r="8936" spans="2:25">
      <c r="B8936"/>
      <c r="C8936"/>
      <c r="D8936"/>
      <c r="E8936"/>
      <c r="F8936"/>
      <c r="G8936"/>
      <c r="H8936"/>
      <c r="R8936"/>
      <c r="S8936"/>
      <c r="T8936"/>
      <c r="U8936"/>
      <c r="V8936"/>
      <c r="W8936"/>
      <c r="X8936"/>
      <c r="Y8936"/>
    </row>
    <row r="8937" spans="2:25">
      <c r="B8937"/>
      <c r="C8937"/>
      <c r="D8937"/>
      <c r="E8937"/>
      <c r="F8937"/>
      <c r="G8937"/>
      <c r="H8937"/>
      <c r="R8937"/>
      <c r="S8937"/>
      <c r="T8937"/>
      <c r="U8937"/>
      <c r="V8937"/>
      <c r="W8937"/>
      <c r="X8937"/>
      <c r="Y8937"/>
    </row>
    <row r="8938" spans="2:25">
      <c r="B8938"/>
      <c r="C8938"/>
      <c r="D8938"/>
      <c r="E8938"/>
      <c r="F8938"/>
      <c r="G8938"/>
      <c r="H8938"/>
      <c r="R8938"/>
      <c r="S8938"/>
      <c r="T8938"/>
      <c r="U8938"/>
      <c r="V8938"/>
      <c r="W8938"/>
      <c r="X8938"/>
      <c r="Y8938"/>
    </row>
    <row r="8939" spans="2:25">
      <c r="B8939"/>
      <c r="C8939"/>
      <c r="D8939"/>
      <c r="E8939"/>
      <c r="F8939"/>
      <c r="G8939"/>
      <c r="H8939"/>
      <c r="R8939"/>
      <c r="S8939"/>
      <c r="T8939"/>
      <c r="U8939"/>
      <c r="V8939"/>
      <c r="W8939"/>
      <c r="X8939"/>
      <c r="Y8939"/>
    </row>
    <row r="8940" spans="2:25">
      <c r="B8940"/>
      <c r="C8940"/>
      <c r="D8940"/>
      <c r="E8940"/>
      <c r="F8940"/>
      <c r="G8940"/>
      <c r="H8940"/>
      <c r="R8940"/>
      <c r="S8940"/>
      <c r="T8940"/>
      <c r="U8940"/>
      <c r="V8940"/>
      <c r="W8940"/>
      <c r="X8940"/>
      <c r="Y8940"/>
    </row>
    <row r="8941" spans="2:25">
      <c r="B8941"/>
      <c r="C8941"/>
      <c r="D8941"/>
      <c r="E8941"/>
      <c r="F8941"/>
      <c r="G8941"/>
      <c r="H8941"/>
      <c r="R8941"/>
      <c r="S8941"/>
      <c r="T8941"/>
      <c r="U8941"/>
      <c r="V8941"/>
      <c r="W8941"/>
      <c r="X8941"/>
      <c r="Y8941"/>
    </row>
    <row r="8942" spans="2:25">
      <c r="B8942"/>
      <c r="C8942"/>
      <c r="D8942"/>
      <c r="E8942"/>
      <c r="F8942"/>
      <c r="G8942"/>
      <c r="H8942"/>
      <c r="R8942"/>
      <c r="S8942"/>
      <c r="T8942"/>
      <c r="U8942"/>
      <c r="V8942"/>
      <c r="W8942"/>
      <c r="X8942"/>
      <c r="Y8942"/>
    </row>
    <row r="8943" spans="2:25">
      <c r="B8943"/>
      <c r="C8943"/>
      <c r="D8943"/>
      <c r="E8943"/>
      <c r="F8943"/>
      <c r="G8943"/>
      <c r="H8943"/>
      <c r="R8943"/>
      <c r="S8943"/>
      <c r="T8943"/>
      <c r="U8943"/>
      <c r="V8943"/>
      <c r="W8943"/>
      <c r="X8943"/>
      <c r="Y8943"/>
    </row>
    <row r="8944" spans="2:25">
      <c r="B8944"/>
      <c r="C8944"/>
      <c r="D8944"/>
      <c r="E8944"/>
      <c r="F8944"/>
      <c r="G8944"/>
      <c r="H8944"/>
      <c r="R8944"/>
      <c r="S8944"/>
      <c r="T8944"/>
      <c r="U8944"/>
      <c r="V8944"/>
      <c r="W8944"/>
      <c r="X8944"/>
      <c r="Y8944"/>
    </row>
    <row r="8945" spans="2:25">
      <c r="B8945"/>
      <c r="C8945"/>
      <c r="D8945"/>
      <c r="E8945"/>
      <c r="F8945"/>
      <c r="G8945"/>
      <c r="H8945"/>
      <c r="R8945"/>
      <c r="S8945"/>
      <c r="T8945"/>
      <c r="U8945"/>
      <c r="V8945"/>
      <c r="W8945"/>
      <c r="X8945"/>
      <c r="Y8945"/>
    </row>
    <row r="8946" spans="2:25">
      <c r="B8946"/>
      <c r="C8946"/>
      <c r="D8946"/>
      <c r="E8946"/>
      <c r="F8946"/>
      <c r="G8946"/>
      <c r="H8946"/>
      <c r="R8946"/>
      <c r="S8946"/>
      <c r="T8946"/>
      <c r="U8946"/>
      <c r="V8946"/>
      <c r="W8946"/>
      <c r="X8946"/>
      <c r="Y8946"/>
    </row>
    <row r="8947" spans="2:25">
      <c r="B8947"/>
      <c r="C8947"/>
      <c r="D8947"/>
      <c r="E8947"/>
      <c r="F8947"/>
      <c r="G8947"/>
      <c r="H8947"/>
      <c r="R8947"/>
      <c r="S8947"/>
      <c r="T8947"/>
      <c r="U8947"/>
      <c r="V8947"/>
      <c r="W8947"/>
      <c r="X8947"/>
      <c r="Y8947"/>
    </row>
    <row r="8948" spans="2:25">
      <c r="B8948"/>
      <c r="C8948"/>
      <c r="D8948"/>
      <c r="E8948"/>
      <c r="F8948"/>
      <c r="G8948"/>
      <c r="H8948"/>
      <c r="R8948"/>
      <c r="S8948"/>
      <c r="T8948"/>
      <c r="U8948"/>
      <c r="V8948"/>
      <c r="W8948"/>
      <c r="X8948"/>
      <c r="Y8948"/>
    </row>
    <row r="8949" spans="2:25">
      <c r="B8949"/>
      <c r="C8949"/>
      <c r="D8949"/>
      <c r="E8949"/>
      <c r="F8949"/>
      <c r="G8949"/>
      <c r="H8949"/>
      <c r="R8949"/>
      <c r="S8949"/>
      <c r="T8949"/>
      <c r="U8949"/>
      <c r="V8949"/>
      <c r="W8949"/>
      <c r="X8949"/>
      <c r="Y8949"/>
    </row>
    <row r="8950" spans="2:25">
      <c r="B8950"/>
      <c r="C8950"/>
      <c r="D8950"/>
      <c r="E8950"/>
      <c r="F8950"/>
      <c r="G8950"/>
      <c r="H8950"/>
      <c r="R8950"/>
      <c r="S8950"/>
      <c r="T8950"/>
      <c r="U8950"/>
      <c r="V8950"/>
      <c r="W8950"/>
      <c r="X8950"/>
      <c r="Y8950"/>
    </row>
    <row r="8951" spans="2:25">
      <c r="B8951"/>
      <c r="C8951"/>
      <c r="D8951"/>
      <c r="E8951"/>
      <c r="F8951"/>
      <c r="G8951"/>
      <c r="H8951"/>
      <c r="R8951"/>
      <c r="S8951"/>
      <c r="T8951"/>
      <c r="U8951"/>
      <c r="V8951"/>
      <c r="W8951"/>
      <c r="X8951"/>
      <c r="Y8951"/>
    </row>
    <row r="8952" spans="2:25">
      <c r="B8952"/>
      <c r="C8952"/>
      <c r="D8952"/>
      <c r="E8952"/>
      <c r="F8952"/>
      <c r="G8952"/>
      <c r="H8952"/>
      <c r="R8952"/>
      <c r="S8952"/>
      <c r="T8952"/>
      <c r="U8952"/>
      <c r="V8952"/>
      <c r="W8952"/>
      <c r="X8952"/>
      <c r="Y8952"/>
    </row>
    <row r="8953" spans="2:25">
      <c r="B8953"/>
      <c r="C8953"/>
      <c r="D8953"/>
      <c r="E8953"/>
      <c r="F8953"/>
      <c r="G8953"/>
      <c r="H8953"/>
      <c r="R8953"/>
      <c r="S8953"/>
      <c r="T8953"/>
      <c r="U8953"/>
      <c r="V8953"/>
      <c r="W8953"/>
      <c r="X8953"/>
      <c r="Y8953"/>
    </row>
    <row r="8954" spans="2:25">
      <c r="B8954"/>
      <c r="C8954"/>
      <c r="D8954"/>
      <c r="E8954"/>
      <c r="F8954"/>
      <c r="G8954"/>
      <c r="H8954"/>
      <c r="R8954"/>
      <c r="S8954"/>
      <c r="T8954"/>
      <c r="U8954"/>
      <c r="V8954"/>
      <c r="W8954"/>
      <c r="X8954"/>
      <c r="Y8954"/>
    </row>
    <row r="8955" spans="2:25">
      <c r="B8955"/>
      <c r="C8955"/>
      <c r="D8955"/>
      <c r="E8955"/>
      <c r="F8955"/>
      <c r="G8955"/>
      <c r="H8955"/>
      <c r="R8955"/>
      <c r="S8955"/>
      <c r="T8955"/>
      <c r="U8955"/>
      <c r="V8955"/>
      <c r="W8955"/>
      <c r="X8955"/>
      <c r="Y8955"/>
    </row>
    <row r="8956" spans="2:25">
      <c r="B8956"/>
      <c r="C8956"/>
      <c r="D8956"/>
      <c r="E8956"/>
      <c r="F8956"/>
      <c r="G8956"/>
      <c r="H8956"/>
      <c r="R8956"/>
      <c r="S8956"/>
      <c r="T8956"/>
      <c r="U8956"/>
      <c r="V8956"/>
      <c r="W8956"/>
      <c r="X8956"/>
      <c r="Y8956"/>
    </row>
    <row r="8957" spans="2:25">
      <c r="B8957"/>
      <c r="C8957"/>
      <c r="D8957"/>
      <c r="E8957"/>
      <c r="F8957"/>
      <c r="G8957"/>
      <c r="H8957"/>
      <c r="R8957"/>
      <c r="S8957"/>
      <c r="T8957"/>
      <c r="U8957"/>
      <c r="V8957"/>
      <c r="W8957"/>
      <c r="X8957"/>
      <c r="Y8957"/>
    </row>
    <row r="8958" spans="2:25">
      <c r="B8958"/>
      <c r="C8958"/>
      <c r="D8958"/>
      <c r="E8958"/>
      <c r="F8958"/>
      <c r="G8958"/>
      <c r="H8958"/>
      <c r="R8958"/>
      <c r="S8958"/>
      <c r="T8958"/>
      <c r="U8958"/>
      <c r="V8958"/>
      <c r="W8958"/>
      <c r="X8958"/>
      <c r="Y8958"/>
    </row>
    <row r="8959" spans="2:25">
      <c r="B8959"/>
      <c r="C8959"/>
      <c r="D8959"/>
      <c r="E8959"/>
      <c r="F8959"/>
      <c r="G8959"/>
      <c r="H8959"/>
      <c r="R8959"/>
      <c r="S8959"/>
      <c r="T8959"/>
      <c r="U8959"/>
      <c r="V8959"/>
      <c r="W8959"/>
      <c r="X8959"/>
      <c r="Y8959"/>
    </row>
    <row r="8960" spans="2:25">
      <c r="B8960"/>
      <c r="C8960"/>
      <c r="D8960"/>
      <c r="E8960"/>
      <c r="F8960"/>
      <c r="G8960"/>
      <c r="H8960"/>
      <c r="R8960"/>
      <c r="S8960"/>
      <c r="T8960"/>
      <c r="U8960"/>
      <c r="V8960"/>
      <c r="W8960"/>
      <c r="X8960"/>
      <c r="Y8960"/>
    </row>
    <row r="8961" spans="2:25">
      <c r="B8961"/>
      <c r="C8961"/>
      <c r="D8961"/>
      <c r="E8961"/>
      <c r="F8961"/>
      <c r="G8961"/>
      <c r="H8961"/>
      <c r="R8961"/>
      <c r="S8961"/>
      <c r="T8961"/>
      <c r="U8961"/>
      <c r="V8961"/>
      <c r="W8961"/>
      <c r="X8961"/>
      <c r="Y8961"/>
    </row>
    <row r="8962" spans="2:25">
      <c r="B8962"/>
      <c r="C8962"/>
      <c r="D8962"/>
      <c r="E8962"/>
      <c r="F8962"/>
      <c r="G8962"/>
      <c r="H8962"/>
      <c r="R8962"/>
      <c r="S8962"/>
      <c r="T8962"/>
      <c r="U8962"/>
      <c r="V8962"/>
      <c r="W8962"/>
      <c r="X8962"/>
      <c r="Y8962"/>
    </row>
    <row r="8963" spans="2:25">
      <c r="B8963"/>
      <c r="C8963"/>
      <c r="D8963"/>
      <c r="E8963"/>
      <c r="F8963"/>
      <c r="G8963"/>
      <c r="H8963"/>
      <c r="R8963"/>
      <c r="S8963"/>
      <c r="T8963"/>
      <c r="U8963"/>
      <c r="V8963"/>
      <c r="W8963"/>
      <c r="X8963"/>
      <c r="Y8963"/>
    </row>
    <row r="8964" spans="2:25">
      <c r="B8964"/>
      <c r="C8964"/>
      <c r="D8964"/>
      <c r="E8964"/>
      <c r="F8964"/>
      <c r="G8964"/>
      <c r="H8964"/>
      <c r="R8964"/>
      <c r="S8964"/>
      <c r="T8964"/>
      <c r="U8964"/>
      <c r="V8964"/>
      <c r="W8964"/>
      <c r="X8964"/>
      <c r="Y8964"/>
    </row>
    <row r="8965" spans="2:25">
      <c r="B8965"/>
      <c r="C8965"/>
      <c r="D8965"/>
      <c r="E8965"/>
      <c r="F8965"/>
      <c r="G8965"/>
      <c r="H8965"/>
      <c r="R8965"/>
      <c r="S8965"/>
      <c r="T8965"/>
      <c r="U8965"/>
      <c r="V8965"/>
      <c r="W8965"/>
      <c r="X8965"/>
      <c r="Y8965"/>
    </row>
    <row r="8966" spans="2:25">
      <c r="B8966"/>
      <c r="C8966"/>
      <c r="D8966"/>
      <c r="E8966"/>
      <c r="F8966"/>
      <c r="G8966"/>
      <c r="H8966"/>
      <c r="R8966"/>
      <c r="S8966"/>
      <c r="T8966"/>
      <c r="U8966"/>
      <c r="V8966"/>
      <c r="W8966"/>
      <c r="X8966"/>
      <c r="Y8966"/>
    </row>
    <row r="8967" spans="2:25">
      <c r="B8967"/>
      <c r="C8967"/>
      <c r="D8967"/>
      <c r="E8967"/>
      <c r="F8967"/>
      <c r="G8967"/>
      <c r="H8967"/>
      <c r="R8967"/>
      <c r="S8967"/>
      <c r="T8967"/>
      <c r="U8967"/>
      <c r="V8967"/>
      <c r="W8967"/>
      <c r="X8967"/>
      <c r="Y8967"/>
    </row>
    <row r="8968" spans="2:25">
      <c r="B8968"/>
      <c r="C8968"/>
      <c r="D8968"/>
      <c r="E8968"/>
      <c r="F8968"/>
      <c r="G8968"/>
      <c r="H8968"/>
      <c r="R8968"/>
      <c r="S8968"/>
      <c r="T8968"/>
      <c r="U8968"/>
      <c r="V8968"/>
      <c r="W8968"/>
      <c r="X8968"/>
      <c r="Y8968"/>
    </row>
    <row r="8969" spans="2:25">
      <c r="B8969"/>
      <c r="C8969"/>
      <c r="D8969"/>
      <c r="E8969"/>
      <c r="F8969"/>
      <c r="G8969"/>
      <c r="H8969"/>
      <c r="R8969"/>
      <c r="S8969"/>
      <c r="T8969"/>
      <c r="U8969"/>
      <c r="V8969"/>
      <c r="W8969"/>
      <c r="X8969"/>
      <c r="Y8969"/>
    </row>
    <row r="8970" spans="2:25">
      <c r="B8970"/>
      <c r="C8970"/>
      <c r="D8970"/>
      <c r="E8970"/>
      <c r="F8970"/>
      <c r="G8970"/>
      <c r="H8970"/>
      <c r="R8970"/>
      <c r="S8970"/>
      <c r="T8970"/>
      <c r="U8970"/>
      <c r="V8970"/>
      <c r="W8970"/>
      <c r="X8970"/>
      <c r="Y8970"/>
    </row>
    <row r="8971" spans="2:25">
      <c r="B8971"/>
      <c r="C8971"/>
      <c r="D8971"/>
      <c r="E8971"/>
      <c r="F8971"/>
      <c r="G8971"/>
      <c r="H8971"/>
      <c r="R8971"/>
      <c r="S8971"/>
      <c r="T8971"/>
      <c r="U8971"/>
      <c r="V8971"/>
      <c r="W8971"/>
      <c r="X8971"/>
      <c r="Y8971"/>
    </row>
    <row r="8972" spans="2:25">
      <c r="B8972"/>
      <c r="C8972"/>
      <c r="D8972"/>
      <c r="E8972"/>
      <c r="F8972"/>
      <c r="G8972"/>
      <c r="H8972"/>
      <c r="R8972"/>
      <c r="S8972"/>
      <c r="T8972"/>
      <c r="U8972"/>
      <c r="V8972"/>
      <c r="W8972"/>
      <c r="X8972"/>
      <c r="Y8972"/>
    </row>
    <row r="8973" spans="2:25">
      <c r="B8973"/>
      <c r="C8973"/>
      <c r="D8973"/>
      <c r="E8973"/>
      <c r="F8973"/>
      <c r="G8973"/>
      <c r="H8973"/>
      <c r="R8973"/>
      <c r="S8973"/>
      <c r="T8973"/>
      <c r="U8973"/>
      <c r="V8973"/>
      <c r="W8973"/>
      <c r="X8973"/>
      <c r="Y8973"/>
    </row>
    <row r="8974" spans="2:25">
      <c r="B8974"/>
      <c r="C8974"/>
      <c r="D8974"/>
      <c r="E8974"/>
      <c r="F8974"/>
      <c r="G8974"/>
      <c r="H8974"/>
      <c r="R8974"/>
      <c r="S8974"/>
      <c r="T8974"/>
      <c r="U8974"/>
      <c r="V8974"/>
      <c r="W8974"/>
      <c r="X8974"/>
      <c r="Y8974"/>
    </row>
    <row r="8975" spans="2:25">
      <c r="B8975"/>
      <c r="C8975"/>
      <c r="D8975"/>
      <c r="E8975"/>
      <c r="F8975"/>
      <c r="G8975"/>
      <c r="H8975"/>
      <c r="R8975"/>
      <c r="S8975"/>
      <c r="T8975"/>
      <c r="U8975"/>
      <c r="V8975"/>
      <c r="W8975"/>
      <c r="X8975"/>
      <c r="Y8975"/>
    </row>
    <row r="8976" spans="2:25">
      <c r="B8976"/>
      <c r="C8976"/>
      <c r="D8976"/>
      <c r="E8976"/>
      <c r="F8976"/>
      <c r="G8976"/>
      <c r="H8976"/>
      <c r="R8976"/>
      <c r="S8976"/>
      <c r="T8976"/>
      <c r="U8976"/>
      <c r="V8976"/>
      <c r="W8976"/>
      <c r="X8976"/>
      <c r="Y8976"/>
    </row>
    <row r="8977" spans="2:25">
      <c r="B8977"/>
      <c r="C8977"/>
      <c r="D8977"/>
      <c r="E8977"/>
      <c r="F8977"/>
      <c r="G8977"/>
      <c r="H8977"/>
      <c r="R8977"/>
      <c r="S8977"/>
      <c r="T8977"/>
      <c r="U8977"/>
      <c r="V8977"/>
      <c r="W8977"/>
      <c r="X8977"/>
      <c r="Y8977"/>
    </row>
    <row r="8978" spans="2:25">
      <c r="B8978"/>
      <c r="C8978"/>
      <c r="D8978"/>
      <c r="E8978"/>
      <c r="F8978"/>
      <c r="G8978"/>
      <c r="H8978"/>
      <c r="R8978"/>
      <c r="S8978"/>
      <c r="T8978"/>
      <c r="U8978"/>
      <c r="V8978"/>
      <c r="W8978"/>
      <c r="X8978"/>
      <c r="Y8978"/>
    </row>
    <row r="8979" spans="2:25">
      <c r="B8979"/>
      <c r="C8979"/>
      <c r="D8979"/>
      <c r="E8979"/>
      <c r="F8979"/>
      <c r="G8979"/>
      <c r="H8979"/>
      <c r="R8979"/>
      <c r="S8979"/>
      <c r="T8979"/>
      <c r="U8979"/>
      <c r="V8979"/>
      <c r="W8979"/>
      <c r="X8979"/>
      <c r="Y8979"/>
    </row>
    <row r="8980" spans="2:25">
      <c r="B8980"/>
      <c r="C8980"/>
      <c r="D8980"/>
      <c r="E8980"/>
      <c r="F8980"/>
      <c r="G8980"/>
      <c r="H8980"/>
      <c r="R8980"/>
      <c r="S8980"/>
      <c r="T8980"/>
      <c r="U8980"/>
      <c r="V8980"/>
      <c r="W8980"/>
      <c r="X8980"/>
      <c r="Y8980"/>
    </row>
    <row r="8981" spans="2:25">
      <c r="B8981"/>
      <c r="C8981"/>
      <c r="D8981"/>
      <c r="E8981"/>
      <c r="F8981"/>
      <c r="G8981"/>
      <c r="H8981"/>
      <c r="R8981"/>
      <c r="S8981"/>
      <c r="T8981"/>
      <c r="U8981"/>
      <c r="V8981"/>
      <c r="W8981"/>
      <c r="X8981"/>
      <c r="Y8981"/>
    </row>
    <row r="8982" spans="2:25">
      <c r="B8982"/>
      <c r="C8982"/>
      <c r="D8982"/>
      <c r="E8982"/>
      <c r="F8982"/>
      <c r="G8982"/>
      <c r="H8982"/>
      <c r="R8982"/>
      <c r="S8982"/>
      <c r="T8982"/>
      <c r="U8982"/>
      <c r="V8982"/>
      <c r="W8982"/>
      <c r="X8982"/>
      <c r="Y8982"/>
    </row>
    <row r="8983" spans="2:25">
      <c r="B8983"/>
      <c r="C8983"/>
      <c r="D8983"/>
      <c r="E8983"/>
      <c r="F8983"/>
      <c r="G8983"/>
      <c r="H8983"/>
      <c r="R8983"/>
      <c r="S8983"/>
      <c r="T8983"/>
      <c r="U8983"/>
      <c r="V8983"/>
      <c r="W8983"/>
      <c r="X8983"/>
      <c r="Y8983"/>
    </row>
    <row r="8984" spans="2:25">
      <c r="B8984"/>
      <c r="C8984"/>
      <c r="D8984"/>
      <c r="E8984"/>
      <c r="F8984"/>
      <c r="G8984"/>
      <c r="H8984"/>
      <c r="R8984"/>
      <c r="S8984"/>
      <c r="T8984"/>
      <c r="U8984"/>
      <c r="V8984"/>
      <c r="W8984"/>
      <c r="X8984"/>
      <c r="Y8984"/>
    </row>
    <row r="8985" spans="2:25">
      <c r="B8985"/>
      <c r="C8985"/>
      <c r="D8985"/>
      <c r="E8985"/>
      <c r="F8985"/>
      <c r="G8985"/>
      <c r="H8985"/>
      <c r="R8985"/>
      <c r="S8985"/>
      <c r="T8985"/>
      <c r="U8985"/>
      <c r="V8985"/>
      <c r="W8985"/>
      <c r="X8985"/>
      <c r="Y8985"/>
    </row>
    <row r="8986" spans="2:25">
      <c r="B8986"/>
      <c r="C8986"/>
      <c r="D8986"/>
      <c r="E8986"/>
      <c r="F8986"/>
      <c r="G8986"/>
      <c r="H8986"/>
      <c r="R8986"/>
      <c r="S8986"/>
      <c r="T8986"/>
      <c r="U8986"/>
      <c r="V8986"/>
      <c r="W8986"/>
      <c r="X8986"/>
      <c r="Y8986"/>
    </row>
    <row r="8987" spans="2:25">
      <c r="B8987"/>
      <c r="C8987"/>
      <c r="D8987"/>
      <c r="E8987"/>
      <c r="F8987"/>
      <c r="G8987"/>
      <c r="H8987"/>
      <c r="R8987"/>
      <c r="S8987"/>
      <c r="T8987"/>
      <c r="U8987"/>
      <c r="V8987"/>
      <c r="W8987"/>
      <c r="X8987"/>
      <c r="Y8987"/>
    </row>
    <row r="8988" spans="2:25">
      <c r="B8988"/>
      <c r="C8988"/>
      <c r="D8988"/>
      <c r="E8988"/>
      <c r="F8988"/>
      <c r="G8988"/>
      <c r="H8988"/>
      <c r="R8988"/>
      <c r="S8988"/>
      <c r="T8988"/>
      <c r="U8988"/>
      <c r="V8988"/>
      <c r="W8988"/>
      <c r="X8988"/>
      <c r="Y8988"/>
    </row>
    <row r="8989" spans="2:25">
      <c r="B8989"/>
      <c r="C8989"/>
      <c r="D8989"/>
      <c r="E8989"/>
      <c r="F8989"/>
      <c r="G8989"/>
      <c r="H8989"/>
      <c r="R8989"/>
      <c r="S8989"/>
      <c r="T8989"/>
      <c r="U8989"/>
      <c r="V8989"/>
      <c r="W8989"/>
      <c r="X8989"/>
      <c r="Y8989"/>
    </row>
    <row r="8990" spans="2:25">
      <c r="B8990"/>
      <c r="C8990"/>
      <c r="D8990"/>
      <c r="E8990"/>
      <c r="F8990"/>
      <c r="G8990"/>
      <c r="H8990"/>
      <c r="R8990"/>
      <c r="S8990"/>
      <c r="T8990"/>
      <c r="U8990"/>
      <c r="V8990"/>
      <c r="W8990"/>
      <c r="X8990"/>
      <c r="Y8990"/>
    </row>
    <row r="8991" spans="2:25">
      <c r="B8991"/>
      <c r="C8991"/>
      <c r="D8991"/>
      <c r="E8991"/>
      <c r="F8991"/>
      <c r="G8991"/>
      <c r="H8991"/>
      <c r="R8991"/>
      <c r="S8991"/>
      <c r="T8991"/>
      <c r="U8991"/>
      <c r="V8991"/>
      <c r="W8991"/>
      <c r="X8991"/>
      <c r="Y8991"/>
    </row>
    <row r="8992" spans="2:25">
      <c r="B8992"/>
      <c r="C8992"/>
      <c r="D8992"/>
      <c r="E8992"/>
      <c r="F8992"/>
      <c r="G8992"/>
      <c r="H8992"/>
      <c r="R8992"/>
      <c r="S8992"/>
      <c r="T8992"/>
      <c r="U8992"/>
      <c r="V8992"/>
      <c r="W8992"/>
      <c r="X8992"/>
      <c r="Y8992"/>
    </row>
    <row r="8993" spans="2:25">
      <c r="B8993"/>
      <c r="C8993"/>
      <c r="D8993"/>
      <c r="E8993"/>
      <c r="F8993"/>
      <c r="G8993"/>
      <c r="H8993"/>
      <c r="R8993"/>
      <c r="S8993"/>
      <c r="T8993"/>
      <c r="U8993"/>
      <c r="V8993"/>
      <c r="W8993"/>
      <c r="X8993"/>
      <c r="Y8993"/>
    </row>
    <row r="8994" spans="2:25">
      <c r="B8994"/>
      <c r="C8994"/>
      <c r="D8994"/>
      <c r="E8994"/>
      <c r="F8994"/>
      <c r="G8994"/>
      <c r="H8994"/>
      <c r="R8994"/>
      <c r="S8994"/>
      <c r="T8994"/>
      <c r="U8994"/>
      <c r="V8994"/>
      <c r="W8994"/>
      <c r="X8994"/>
      <c r="Y8994"/>
    </row>
    <row r="8995" spans="2:25">
      <c r="B8995"/>
      <c r="C8995"/>
      <c r="D8995"/>
      <c r="E8995"/>
      <c r="F8995"/>
      <c r="G8995"/>
      <c r="H8995"/>
      <c r="R8995"/>
      <c r="S8995"/>
      <c r="T8995"/>
      <c r="U8995"/>
      <c r="V8995"/>
      <c r="W8995"/>
      <c r="X8995"/>
      <c r="Y8995"/>
    </row>
    <row r="8996" spans="2:25">
      <c r="B8996"/>
      <c r="C8996"/>
      <c r="D8996"/>
      <c r="E8996"/>
      <c r="F8996"/>
      <c r="G8996"/>
      <c r="H8996"/>
      <c r="R8996"/>
      <c r="S8996"/>
      <c r="T8996"/>
      <c r="U8996"/>
      <c r="V8996"/>
      <c r="W8996"/>
      <c r="X8996"/>
      <c r="Y8996"/>
    </row>
    <row r="8997" spans="2:25">
      <c r="B8997"/>
      <c r="C8997"/>
      <c r="D8997"/>
      <c r="E8997"/>
      <c r="F8997"/>
      <c r="G8997"/>
      <c r="H8997"/>
      <c r="R8997"/>
      <c r="S8997"/>
      <c r="T8997"/>
      <c r="U8997"/>
      <c r="V8997"/>
      <c r="W8997"/>
      <c r="X8997"/>
      <c r="Y8997"/>
    </row>
    <row r="8998" spans="2:25">
      <c r="B8998"/>
      <c r="C8998"/>
      <c r="D8998"/>
      <c r="E8998"/>
      <c r="F8998"/>
      <c r="G8998"/>
      <c r="H8998"/>
      <c r="R8998"/>
      <c r="S8998"/>
      <c r="T8998"/>
      <c r="U8998"/>
      <c r="V8998"/>
      <c r="W8998"/>
      <c r="X8998"/>
      <c r="Y8998"/>
    </row>
    <row r="8999" spans="2:25">
      <c r="B8999"/>
      <c r="C8999"/>
      <c r="D8999"/>
      <c r="E8999"/>
      <c r="F8999"/>
      <c r="G8999"/>
      <c r="H8999"/>
      <c r="R8999"/>
      <c r="S8999"/>
      <c r="T8999"/>
      <c r="U8999"/>
      <c r="V8999"/>
      <c r="W8999"/>
      <c r="X8999"/>
      <c r="Y8999"/>
    </row>
    <row r="9000" spans="2:25">
      <c r="B9000"/>
      <c r="C9000"/>
      <c r="D9000"/>
      <c r="E9000"/>
      <c r="F9000"/>
      <c r="G9000"/>
      <c r="H9000"/>
      <c r="R9000"/>
      <c r="S9000"/>
      <c r="T9000"/>
      <c r="U9000"/>
      <c r="V9000"/>
      <c r="W9000"/>
      <c r="X9000"/>
      <c r="Y9000"/>
    </row>
    <row r="9001" spans="2:25">
      <c r="B9001"/>
      <c r="C9001"/>
      <c r="D9001"/>
      <c r="E9001"/>
      <c r="F9001"/>
      <c r="G9001"/>
      <c r="H9001"/>
      <c r="R9001"/>
      <c r="S9001"/>
      <c r="T9001"/>
      <c r="U9001"/>
      <c r="V9001"/>
      <c r="W9001"/>
      <c r="X9001"/>
      <c r="Y9001"/>
    </row>
    <row r="9002" spans="2:25">
      <c r="B9002"/>
      <c r="C9002"/>
      <c r="D9002"/>
      <c r="E9002"/>
      <c r="F9002"/>
      <c r="G9002"/>
      <c r="H9002"/>
      <c r="R9002"/>
      <c r="S9002"/>
      <c r="T9002"/>
      <c r="U9002"/>
      <c r="V9002"/>
      <c r="W9002"/>
      <c r="X9002"/>
      <c r="Y9002"/>
    </row>
    <row r="9003" spans="2:25">
      <c r="B9003"/>
      <c r="C9003"/>
      <c r="D9003"/>
      <c r="E9003"/>
      <c r="F9003"/>
      <c r="G9003"/>
      <c r="H9003"/>
      <c r="R9003"/>
      <c r="S9003"/>
      <c r="T9003"/>
      <c r="U9003"/>
      <c r="V9003"/>
      <c r="W9003"/>
      <c r="X9003"/>
      <c r="Y9003"/>
    </row>
    <row r="9004" spans="2:25">
      <c r="B9004"/>
      <c r="C9004"/>
      <c r="D9004"/>
      <c r="E9004"/>
      <c r="F9004"/>
      <c r="G9004"/>
      <c r="H9004"/>
      <c r="R9004"/>
      <c r="S9004"/>
      <c r="T9004"/>
      <c r="U9004"/>
      <c r="V9004"/>
      <c r="W9004"/>
      <c r="X9004"/>
      <c r="Y9004"/>
    </row>
    <row r="9005" spans="2:25">
      <c r="B9005"/>
      <c r="C9005"/>
      <c r="D9005"/>
      <c r="E9005"/>
      <c r="F9005"/>
      <c r="G9005"/>
      <c r="H9005"/>
      <c r="R9005"/>
      <c r="S9005"/>
      <c r="T9005"/>
      <c r="U9005"/>
      <c r="V9005"/>
      <c r="W9005"/>
      <c r="X9005"/>
      <c r="Y9005"/>
    </row>
    <row r="9006" spans="2:25">
      <c r="B9006"/>
      <c r="C9006"/>
      <c r="D9006"/>
      <c r="E9006"/>
      <c r="F9006"/>
      <c r="G9006"/>
      <c r="H9006"/>
      <c r="R9006"/>
      <c r="S9006"/>
      <c r="T9006"/>
      <c r="U9006"/>
      <c r="V9006"/>
      <c r="W9006"/>
      <c r="X9006"/>
      <c r="Y9006"/>
    </row>
    <row r="9007" spans="2:25">
      <c r="B9007"/>
      <c r="C9007"/>
      <c r="D9007"/>
      <c r="E9007"/>
      <c r="F9007"/>
      <c r="G9007"/>
      <c r="H9007"/>
      <c r="R9007"/>
      <c r="S9007"/>
      <c r="T9007"/>
      <c r="U9007"/>
      <c r="V9007"/>
      <c r="W9007"/>
      <c r="X9007"/>
      <c r="Y9007"/>
    </row>
    <row r="9008" spans="2:25">
      <c r="B9008"/>
      <c r="C9008"/>
      <c r="D9008"/>
      <c r="E9008"/>
      <c r="F9008"/>
      <c r="G9008"/>
      <c r="H9008"/>
      <c r="R9008"/>
      <c r="S9008"/>
      <c r="T9008"/>
      <c r="U9008"/>
      <c r="V9008"/>
      <c r="W9008"/>
      <c r="X9008"/>
      <c r="Y9008"/>
    </row>
    <row r="9009" spans="2:25">
      <c r="B9009"/>
      <c r="C9009"/>
      <c r="D9009"/>
      <c r="E9009"/>
      <c r="F9009"/>
      <c r="G9009"/>
      <c r="H9009"/>
      <c r="R9009"/>
      <c r="S9009"/>
      <c r="T9009"/>
      <c r="U9009"/>
      <c r="V9009"/>
      <c r="W9009"/>
      <c r="X9009"/>
      <c r="Y9009"/>
    </row>
    <row r="9010" spans="2:25">
      <c r="B9010"/>
      <c r="C9010"/>
      <c r="D9010"/>
      <c r="E9010"/>
      <c r="F9010"/>
      <c r="G9010"/>
      <c r="H9010"/>
      <c r="R9010"/>
      <c r="S9010"/>
      <c r="T9010"/>
      <c r="U9010"/>
      <c r="V9010"/>
      <c r="W9010"/>
      <c r="X9010"/>
      <c r="Y9010"/>
    </row>
    <row r="9011" spans="2:25">
      <c r="B9011"/>
      <c r="C9011"/>
      <c r="D9011"/>
      <c r="E9011"/>
      <c r="F9011"/>
      <c r="G9011"/>
      <c r="H9011"/>
      <c r="R9011"/>
      <c r="S9011"/>
      <c r="T9011"/>
      <c r="U9011"/>
      <c r="V9011"/>
      <c r="W9011"/>
      <c r="X9011"/>
      <c r="Y9011"/>
    </row>
    <row r="9012" spans="2:25">
      <c r="B9012"/>
      <c r="C9012"/>
      <c r="D9012"/>
      <c r="E9012"/>
      <c r="F9012"/>
      <c r="G9012"/>
      <c r="H9012"/>
      <c r="R9012"/>
      <c r="S9012"/>
      <c r="T9012"/>
      <c r="U9012"/>
      <c r="V9012"/>
      <c r="W9012"/>
      <c r="X9012"/>
      <c r="Y9012"/>
    </row>
    <row r="9013" spans="2:25">
      <c r="B9013"/>
      <c r="C9013"/>
      <c r="D9013"/>
      <c r="E9013"/>
      <c r="F9013"/>
      <c r="G9013"/>
      <c r="H9013"/>
      <c r="R9013"/>
      <c r="S9013"/>
      <c r="T9013"/>
      <c r="U9013"/>
      <c r="V9013"/>
      <c r="W9013"/>
      <c r="X9013"/>
      <c r="Y9013"/>
    </row>
    <row r="9014" spans="2:25">
      <c r="B9014"/>
      <c r="C9014"/>
      <c r="D9014"/>
      <c r="E9014"/>
      <c r="F9014"/>
      <c r="G9014"/>
      <c r="H9014"/>
      <c r="R9014"/>
      <c r="S9014"/>
      <c r="T9014"/>
      <c r="U9014"/>
      <c r="V9014"/>
      <c r="W9014"/>
      <c r="X9014"/>
      <c r="Y9014"/>
    </row>
    <row r="9015" spans="2:25">
      <c r="B9015"/>
      <c r="C9015"/>
      <c r="D9015"/>
      <c r="E9015"/>
      <c r="F9015"/>
      <c r="G9015"/>
      <c r="H9015"/>
      <c r="R9015"/>
      <c r="S9015"/>
      <c r="T9015"/>
      <c r="U9015"/>
      <c r="V9015"/>
      <c r="W9015"/>
      <c r="X9015"/>
      <c r="Y9015"/>
    </row>
    <row r="9016" spans="2:25">
      <c r="B9016"/>
      <c r="C9016"/>
      <c r="D9016"/>
      <c r="E9016"/>
      <c r="F9016"/>
      <c r="G9016"/>
      <c r="H9016"/>
      <c r="R9016"/>
      <c r="S9016"/>
      <c r="T9016"/>
      <c r="U9016"/>
      <c r="V9016"/>
      <c r="W9016"/>
      <c r="X9016"/>
      <c r="Y9016"/>
    </row>
    <row r="9017" spans="2:25">
      <c r="B9017"/>
      <c r="C9017"/>
      <c r="D9017"/>
      <c r="E9017"/>
      <c r="F9017"/>
      <c r="G9017"/>
      <c r="H9017"/>
      <c r="R9017"/>
      <c r="S9017"/>
      <c r="T9017"/>
      <c r="U9017"/>
      <c r="V9017"/>
      <c r="W9017"/>
      <c r="X9017"/>
      <c r="Y9017"/>
    </row>
    <row r="9018" spans="2:25">
      <c r="B9018"/>
      <c r="C9018"/>
      <c r="D9018"/>
      <c r="E9018"/>
      <c r="F9018"/>
      <c r="G9018"/>
      <c r="H9018"/>
      <c r="R9018"/>
      <c r="S9018"/>
      <c r="T9018"/>
      <c r="U9018"/>
      <c r="V9018"/>
      <c r="W9018"/>
      <c r="X9018"/>
      <c r="Y9018"/>
    </row>
    <row r="9019" spans="2:25">
      <c r="B9019"/>
      <c r="C9019"/>
      <c r="D9019"/>
      <c r="E9019"/>
      <c r="F9019"/>
      <c r="G9019"/>
      <c r="H9019"/>
      <c r="R9019"/>
      <c r="S9019"/>
      <c r="T9019"/>
      <c r="U9019"/>
      <c r="V9019"/>
      <c r="W9019"/>
      <c r="X9019"/>
      <c r="Y9019"/>
    </row>
    <row r="9020" spans="2:25">
      <c r="B9020"/>
      <c r="C9020"/>
      <c r="D9020"/>
      <c r="E9020"/>
      <c r="F9020"/>
      <c r="G9020"/>
      <c r="H9020"/>
      <c r="R9020"/>
      <c r="S9020"/>
      <c r="T9020"/>
      <c r="U9020"/>
      <c r="V9020"/>
      <c r="W9020"/>
      <c r="X9020"/>
      <c r="Y9020"/>
    </row>
    <row r="9021" spans="2:25">
      <c r="B9021"/>
      <c r="C9021"/>
      <c r="D9021"/>
      <c r="E9021"/>
      <c r="F9021"/>
      <c r="G9021"/>
      <c r="H9021"/>
      <c r="R9021"/>
      <c r="S9021"/>
      <c r="T9021"/>
      <c r="U9021"/>
      <c r="V9021"/>
      <c r="W9021"/>
      <c r="X9021"/>
      <c r="Y9021"/>
    </row>
    <row r="9022" spans="2:25">
      <c r="B9022"/>
      <c r="C9022"/>
      <c r="D9022"/>
      <c r="E9022"/>
      <c r="F9022"/>
      <c r="G9022"/>
      <c r="H9022"/>
      <c r="R9022"/>
      <c r="S9022"/>
      <c r="T9022"/>
      <c r="U9022"/>
      <c r="V9022"/>
      <c r="W9022"/>
      <c r="X9022"/>
      <c r="Y9022"/>
    </row>
    <row r="9023" spans="2:25">
      <c r="B9023"/>
      <c r="C9023"/>
      <c r="D9023"/>
      <c r="E9023"/>
      <c r="F9023"/>
      <c r="G9023"/>
      <c r="H9023"/>
      <c r="R9023"/>
      <c r="S9023"/>
      <c r="T9023"/>
      <c r="U9023"/>
      <c r="V9023"/>
      <c r="W9023"/>
      <c r="X9023"/>
      <c r="Y9023"/>
    </row>
    <row r="9024" spans="2:25">
      <c r="B9024"/>
      <c r="C9024"/>
      <c r="D9024"/>
      <c r="E9024"/>
      <c r="F9024"/>
      <c r="G9024"/>
      <c r="H9024"/>
      <c r="R9024"/>
      <c r="S9024"/>
      <c r="T9024"/>
      <c r="U9024"/>
      <c r="V9024"/>
      <c r="W9024"/>
      <c r="X9024"/>
      <c r="Y9024"/>
    </row>
    <row r="9025" spans="2:25">
      <c r="B9025"/>
      <c r="C9025"/>
      <c r="D9025"/>
      <c r="E9025"/>
      <c r="F9025"/>
      <c r="G9025"/>
      <c r="H9025"/>
      <c r="R9025"/>
      <c r="S9025"/>
      <c r="T9025"/>
      <c r="U9025"/>
      <c r="V9025"/>
      <c r="W9025"/>
      <c r="X9025"/>
      <c r="Y9025"/>
    </row>
    <row r="9026" spans="2:25">
      <c r="B9026"/>
      <c r="C9026"/>
      <c r="D9026"/>
      <c r="E9026"/>
      <c r="F9026"/>
      <c r="G9026"/>
      <c r="H9026"/>
      <c r="R9026"/>
      <c r="S9026"/>
      <c r="T9026"/>
      <c r="U9026"/>
      <c r="V9026"/>
      <c r="W9026"/>
      <c r="X9026"/>
      <c r="Y9026"/>
    </row>
    <row r="9027" spans="2:25">
      <c r="B9027"/>
      <c r="C9027"/>
      <c r="D9027"/>
      <c r="E9027"/>
      <c r="F9027"/>
      <c r="G9027"/>
      <c r="H9027"/>
      <c r="R9027"/>
      <c r="S9027"/>
      <c r="T9027"/>
      <c r="U9027"/>
      <c r="V9027"/>
      <c r="W9027"/>
      <c r="X9027"/>
      <c r="Y9027"/>
    </row>
    <row r="9028" spans="2:25">
      <c r="B9028"/>
      <c r="C9028"/>
      <c r="D9028"/>
      <c r="E9028"/>
      <c r="F9028"/>
      <c r="G9028"/>
      <c r="H9028"/>
      <c r="R9028"/>
      <c r="S9028"/>
      <c r="T9028"/>
      <c r="U9028"/>
      <c r="V9028"/>
      <c r="W9028"/>
      <c r="X9028"/>
      <c r="Y9028"/>
    </row>
    <row r="9029" spans="2:25">
      <c r="B9029"/>
      <c r="C9029"/>
      <c r="D9029"/>
      <c r="E9029"/>
      <c r="F9029"/>
      <c r="G9029"/>
      <c r="H9029"/>
      <c r="R9029"/>
      <c r="S9029"/>
      <c r="T9029"/>
      <c r="U9029"/>
      <c r="V9029"/>
      <c r="W9029"/>
      <c r="X9029"/>
      <c r="Y9029"/>
    </row>
    <row r="9030" spans="2:25">
      <c r="B9030"/>
      <c r="C9030"/>
      <c r="D9030"/>
      <c r="E9030"/>
      <c r="F9030"/>
      <c r="G9030"/>
      <c r="H9030"/>
      <c r="R9030"/>
      <c r="S9030"/>
      <c r="T9030"/>
      <c r="U9030"/>
      <c r="V9030"/>
      <c r="W9030"/>
      <c r="X9030"/>
      <c r="Y9030"/>
    </row>
    <row r="9031" spans="2:25">
      <c r="B9031"/>
      <c r="C9031"/>
      <c r="D9031"/>
      <c r="E9031"/>
      <c r="F9031"/>
      <c r="G9031"/>
      <c r="H9031"/>
      <c r="R9031"/>
      <c r="S9031"/>
      <c r="T9031"/>
      <c r="U9031"/>
      <c r="V9031"/>
      <c r="W9031"/>
      <c r="X9031"/>
      <c r="Y9031"/>
    </row>
    <row r="9032" spans="2:25">
      <c r="B9032"/>
      <c r="C9032"/>
      <c r="D9032"/>
      <c r="E9032"/>
      <c r="F9032"/>
      <c r="G9032"/>
      <c r="H9032"/>
      <c r="R9032"/>
      <c r="S9032"/>
      <c r="T9032"/>
      <c r="U9032"/>
      <c r="V9032"/>
      <c r="W9032"/>
      <c r="X9032"/>
      <c r="Y9032"/>
    </row>
    <row r="9033" spans="2:25">
      <c r="B9033"/>
      <c r="C9033"/>
      <c r="D9033"/>
      <c r="E9033"/>
      <c r="F9033"/>
      <c r="G9033"/>
      <c r="H9033"/>
      <c r="R9033"/>
      <c r="S9033"/>
      <c r="T9033"/>
      <c r="U9033"/>
      <c r="V9033"/>
      <c r="W9033"/>
      <c r="X9033"/>
      <c r="Y9033"/>
    </row>
    <row r="9034" spans="2:25">
      <c r="B9034"/>
      <c r="C9034"/>
      <c r="D9034"/>
      <c r="E9034"/>
      <c r="F9034"/>
      <c r="G9034"/>
      <c r="H9034"/>
      <c r="R9034"/>
      <c r="S9034"/>
      <c r="T9034"/>
      <c r="U9034"/>
      <c r="V9034"/>
      <c r="W9034"/>
      <c r="X9034"/>
      <c r="Y9034"/>
    </row>
    <row r="9035" spans="2:25">
      <c r="B9035"/>
      <c r="C9035"/>
      <c r="D9035"/>
      <c r="E9035"/>
      <c r="F9035"/>
      <c r="G9035"/>
      <c r="H9035"/>
      <c r="R9035"/>
      <c r="S9035"/>
      <c r="T9035"/>
      <c r="U9035"/>
      <c r="V9035"/>
      <c r="W9035"/>
      <c r="X9035"/>
      <c r="Y9035"/>
    </row>
    <row r="9036" spans="2:25">
      <c r="B9036"/>
      <c r="C9036"/>
      <c r="D9036"/>
      <c r="E9036"/>
      <c r="F9036"/>
      <c r="G9036"/>
      <c r="H9036"/>
      <c r="R9036"/>
      <c r="S9036"/>
      <c r="T9036"/>
      <c r="U9036"/>
      <c r="V9036"/>
      <c r="W9036"/>
      <c r="X9036"/>
      <c r="Y9036"/>
    </row>
    <row r="9037" spans="2:25">
      <c r="B9037"/>
      <c r="C9037"/>
      <c r="D9037"/>
      <c r="E9037"/>
      <c r="F9037"/>
      <c r="G9037"/>
      <c r="H9037"/>
      <c r="R9037"/>
      <c r="S9037"/>
      <c r="T9037"/>
      <c r="U9037"/>
      <c r="V9037"/>
      <c r="W9037"/>
      <c r="X9037"/>
      <c r="Y9037"/>
    </row>
    <row r="9038" spans="2:25">
      <c r="B9038"/>
      <c r="C9038"/>
      <c r="D9038"/>
      <c r="E9038"/>
      <c r="F9038"/>
      <c r="G9038"/>
      <c r="H9038"/>
      <c r="R9038"/>
      <c r="S9038"/>
      <c r="T9038"/>
      <c r="U9038"/>
      <c r="V9038"/>
      <c r="W9038"/>
      <c r="X9038"/>
      <c r="Y9038"/>
    </row>
    <row r="9039" spans="2:25">
      <c r="B9039"/>
      <c r="C9039"/>
      <c r="D9039"/>
      <c r="E9039"/>
      <c r="F9039"/>
      <c r="G9039"/>
      <c r="H9039"/>
      <c r="R9039"/>
      <c r="S9039"/>
      <c r="T9039"/>
      <c r="U9039"/>
      <c r="V9039"/>
      <c r="W9039"/>
      <c r="X9039"/>
      <c r="Y9039"/>
    </row>
    <row r="9040" spans="2:25">
      <c r="B9040"/>
      <c r="C9040"/>
      <c r="D9040"/>
      <c r="E9040"/>
      <c r="F9040"/>
      <c r="G9040"/>
      <c r="H9040"/>
      <c r="R9040"/>
      <c r="S9040"/>
      <c r="T9040"/>
      <c r="U9040"/>
      <c r="V9040"/>
      <c r="W9040"/>
      <c r="X9040"/>
      <c r="Y9040"/>
    </row>
    <row r="9041" spans="2:25">
      <c r="B9041"/>
      <c r="C9041"/>
      <c r="D9041"/>
      <c r="E9041"/>
      <c r="F9041"/>
      <c r="G9041"/>
      <c r="H9041"/>
      <c r="R9041"/>
      <c r="S9041"/>
      <c r="T9041"/>
      <c r="U9041"/>
      <c r="V9041"/>
      <c r="W9041"/>
      <c r="X9041"/>
      <c r="Y9041"/>
    </row>
    <row r="9042" spans="2:25">
      <c r="B9042"/>
      <c r="C9042"/>
      <c r="D9042"/>
      <c r="E9042"/>
      <c r="F9042"/>
      <c r="G9042"/>
      <c r="H9042"/>
      <c r="R9042"/>
      <c r="S9042"/>
      <c r="T9042"/>
      <c r="U9042"/>
      <c r="V9042"/>
      <c r="W9042"/>
      <c r="X9042"/>
      <c r="Y9042"/>
    </row>
    <row r="9043" spans="2:25">
      <c r="B9043"/>
      <c r="C9043"/>
      <c r="D9043"/>
      <c r="E9043"/>
      <c r="F9043"/>
      <c r="G9043"/>
      <c r="H9043"/>
      <c r="R9043"/>
      <c r="S9043"/>
      <c r="T9043"/>
      <c r="U9043"/>
      <c r="V9043"/>
      <c r="W9043"/>
      <c r="X9043"/>
      <c r="Y9043"/>
    </row>
    <row r="9044" spans="2:25">
      <c r="B9044"/>
      <c r="C9044"/>
      <c r="D9044"/>
      <c r="E9044"/>
      <c r="F9044"/>
      <c r="G9044"/>
      <c r="H9044"/>
      <c r="R9044"/>
      <c r="S9044"/>
      <c r="T9044"/>
      <c r="U9044"/>
      <c r="V9044"/>
      <c r="W9044"/>
      <c r="X9044"/>
      <c r="Y9044"/>
    </row>
    <row r="9045" spans="2:25">
      <c r="B9045"/>
      <c r="C9045"/>
      <c r="D9045"/>
      <c r="E9045"/>
      <c r="F9045"/>
      <c r="G9045"/>
      <c r="H9045"/>
      <c r="R9045"/>
      <c r="S9045"/>
      <c r="T9045"/>
      <c r="U9045"/>
      <c r="V9045"/>
      <c r="W9045"/>
      <c r="X9045"/>
      <c r="Y9045"/>
    </row>
    <row r="9046" spans="2:25">
      <c r="B9046"/>
      <c r="C9046"/>
      <c r="D9046"/>
      <c r="E9046"/>
      <c r="F9046"/>
      <c r="G9046"/>
      <c r="H9046"/>
      <c r="R9046"/>
      <c r="S9046"/>
      <c r="T9046"/>
      <c r="U9046"/>
      <c r="V9046"/>
      <c r="W9046"/>
      <c r="X9046"/>
      <c r="Y9046"/>
    </row>
    <row r="9047" spans="2:25">
      <c r="B9047"/>
      <c r="C9047"/>
      <c r="D9047"/>
      <c r="E9047"/>
      <c r="F9047"/>
      <c r="G9047"/>
      <c r="H9047"/>
      <c r="R9047"/>
      <c r="S9047"/>
      <c r="T9047"/>
      <c r="U9047"/>
      <c r="V9047"/>
      <c r="W9047"/>
      <c r="X9047"/>
      <c r="Y9047"/>
    </row>
    <row r="9048" spans="2:25">
      <c r="B9048"/>
      <c r="C9048"/>
      <c r="D9048"/>
      <c r="E9048"/>
      <c r="F9048"/>
      <c r="G9048"/>
      <c r="H9048"/>
      <c r="R9048"/>
      <c r="S9048"/>
      <c r="T9048"/>
      <c r="U9048"/>
      <c r="V9048"/>
      <c r="W9048"/>
      <c r="X9048"/>
      <c r="Y9048"/>
    </row>
    <row r="9049" spans="2:25">
      <c r="B9049"/>
      <c r="C9049"/>
      <c r="D9049"/>
      <c r="E9049"/>
      <c r="F9049"/>
      <c r="G9049"/>
      <c r="H9049"/>
      <c r="R9049"/>
      <c r="S9049"/>
      <c r="T9049"/>
      <c r="U9049"/>
      <c r="V9049"/>
      <c r="W9049"/>
      <c r="X9049"/>
      <c r="Y9049"/>
    </row>
    <row r="9050" spans="2:25">
      <c r="B9050"/>
      <c r="C9050"/>
      <c r="D9050"/>
      <c r="E9050"/>
      <c r="F9050"/>
      <c r="G9050"/>
      <c r="H9050"/>
      <c r="R9050"/>
      <c r="S9050"/>
      <c r="T9050"/>
      <c r="U9050"/>
      <c r="V9050"/>
      <c r="W9050"/>
      <c r="X9050"/>
      <c r="Y9050"/>
    </row>
    <row r="9051" spans="2:25">
      <c r="B9051"/>
      <c r="C9051"/>
      <c r="D9051"/>
      <c r="E9051"/>
      <c r="F9051"/>
      <c r="G9051"/>
      <c r="H9051"/>
      <c r="R9051"/>
      <c r="S9051"/>
      <c r="T9051"/>
      <c r="U9051"/>
      <c r="V9051"/>
      <c r="W9051"/>
      <c r="X9051"/>
      <c r="Y9051"/>
    </row>
    <row r="9052" spans="2:25">
      <c r="B9052"/>
      <c r="C9052"/>
      <c r="D9052"/>
      <c r="E9052"/>
      <c r="F9052"/>
      <c r="G9052"/>
      <c r="H9052"/>
      <c r="R9052"/>
      <c r="S9052"/>
      <c r="T9052"/>
      <c r="U9052"/>
      <c r="V9052"/>
      <c r="W9052"/>
      <c r="X9052"/>
      <c r="Y9052"/>
    </row>
    <row r="9053" spans="2:25">
      <c r="B9053"/>
      <c r="C9053"/>
      <c r="D9053"/>
      <c r="E9053"/>
      <c r="F9053"/>
      <c r="G9053"/>
      <c r="H9053"/>
      <c r="R9053"/>
      <c r="S9053"/>
      <c r="T9053"/>
      <c r="U9053"/>
      <c r="V9053"/>
      <c r="W9053"/>
      <c r="X9053"/>
      <c r="Y9053"/>
    </row>
    <row r="9054" spans="2:25">
      <c r="B9054"/>
      <c r="C9054"/>
      <c r="D9054"/>
      <c r="E9054"/>
      <c r="F9054"/>
      <c r="G9054"/>
      <c r="H9054"/>
      <c r="R9054"/>
      <c r="S9054"/>
      <c r="T9054"/>
      <c r="U9054"/>
      <c r="V9054"/>
      <c r="W9054"/>
      <c r="X9054"/>
      <c r="Y9054"/>
    </row>
    <row r="9055" spans="2:25">
      <c r="B9055"/>
      <c r="C9055"/>
      <c r="D9055"/>
      <c r="E9055"/>
      <c r="F9055"/>
      <c r="G9055"/>
      <c r="H9055"/>
      <c r="R9055"/>
      <c r="S9055"/>
      <c r="T9055"/>
      <c r="U9055"/>
      <c r="V9055"/>
      <c r="W9055"/>
      <c r="X9055"/>
      <c r="Y9055"/>
    </row>
    <row r="9056" spans="2:25">
      <c r="B9056"/>
      <c r="C9056"/>
      <c r="D9056"/>
      <c r="E9056"/>
      <c r="F9056"/>
      <c r="G9056"/>
      <c r="H9056"/>
      <c r="R9056"/>
      <c r="S9056"/>
      <c r="T9056"/>
      <c r="U9056"/>
      <c r="V9056"/>
      <c r="W9056"/>
      <c r="X9056"/>
      <c r="Y9056"/>
    </row>
    <row r="9057" spans="2:25">
      <c r="B9057"/>
      <c r="C9057"/>
      <c r="D9057"/>
      <c r="E9057"/>
      <c r="F9057"/>
      <c r="G9057"/>
      <c r="H9057"/>
      <c r="R9057"/>
      <c r="S9057"/>
      <c r="T9057"/>
      <c r="U9057"/>
      <c r="V9057"/>
      <c r="W9057"/>
      <c r="X9057"/>
      <c r="Y9057"/>
    </row>
    <row r="9058" spans="2:25">
      <c r="B9058"/>
      <c r="C9058"/>
      <c r="D9058"/>
      <c r="E9058"/>
      <c r="F9058"/>
      <c r="G9058"/>
      <c r="H9058"/>
      <c r="R9058"/>
      <c r="S9058"/>
      <c r="T9058"/>
      <c r="U9058"/>
      <c r="V9058"/>
      <c r="W9058"/>
      <c r="X9058"/>
      <c r="Y9058"/>
    </row>
    <row r="9059" spans="2:25">
      <c r="B9059"/>
      <c r="C9059"/>
      <c r="D9059"/>
      <c r="E9059"/>
      <c r="F9059"/>
      <c r="G9059"/>
      <c r="H9059"/>
      <c r="R9059"/>
      <c r="S9059"/>
      <c r="T9059"/>
      <c r="U9059"/>
      <c r="V9059"/>
      <c r="W9059"/>
      <c r="X9059"/>
      <c r="Y9059"/>
    </row>
    <row r="9060" spans="2:25">
      <c r="B9060"/>
      <c r="C9060"/>
      <c r="D9060"/>
      <c r="E9060"/>
      <c r="F9060"/>
      <c r="G9060"/>
      <c r="H9060"/>
      <c r="R9060"/>
      <c r="S9060"/>
      <c r="T9060"/>
      <c r="U9060"/>
      <c r="V9060"/>
      <c r="W9060"/>
      <c r="X9060"/>
      <c r="Y9060"/>
    </row>
    <row r="9061" spans="2:25">
      <c r="B9061"/>
      <c r="C9061"/>
      <c r="D9061"/>
      <c r="E9061"/>
      <c r="F9061"/>
      <c r="G9061"/>
      <c r="H9061"/>
      <c r="R9061"/>
      <c r="S9061"/>
      <c r="T9061"/>
      <c r="U9061"/>
      <c r="V9061"/>
      <c r="W9061"/>
      <c r="X9061"/>
      <c r="Y9061"/>
    </row>
    <row r="9062" spans="2:25">
      <c r="B9062"/>
      <c r="C9062"/>
      <c r="D9062"/>
      <c r="E9062"/>
      <c r="F9062"/>
      <c r="G9062"/>
      <c r="H9062"/>
      <c r="R9062"/>
      <c r="S9062"/>
      <c r="T9062"/>
      <c r="U9062"/>
      <c r="V9062"/>
      <c r="W9062"/>
      <c r="X9062"/>
      <c r="Y9062"/>
    </row>
    <row r="9063" spans="2:25">
      <c r="B9063"/>
      <c r="C9063"/>
      <c r="D9063"/>
      <c r="E9063"/>
      <c r="F9063"/>
      <c r="G9063"/>
      <c r="H9063"/>
      <c r="R9063"/>
      <c r="S9063"/>
      <c r="T9063"/>
      <c r="U9063"/>
      <c r="V9063"/>
      <c r="W9063"/>
      <c r="X9063"/>
      <c r="Y9063"/>
    </row>
    <row r="9064" spans="2:25">
      <c r="B9064"/>
      <c r="C9064"/>
      <c r="D9064"/>
      <c r="E9064"/>
      <c r="F9064"/>
      <c r="G9064"/>
      <c r="H9064"/>
      <c r="R9064"/>
      <c r="S9064"/>
      <c r="T9064"/>
      <c r="U9064"/>
      <c r="V9064"/>
      <c r="W9064"/>
      <c r="X9064"/>
      <c r="Y9064"/>
    </row>
    <row r="9065" spans="2:25">
      <c r="B9065"/>
      <c r="C9065"/>
      <c r="D9065"/>
      <c r="E9065"/>
      <c r="F9065"/>
      <c r="G9065"/>
      <c r="H9065"/>
      <c r="R9065"/>
      <c r="S9065"/>
      <c r="T9065"/>
      <c r="U9065"/>
      <c r="V9065"/>
      <c r="W9065"/>
      <c r="X9065"/>
      <c r="Y9065"/>
    </row>
    <row r="9066" spans="2:25">
      <c r="B9066"/>
      <c r="C9066"/>
      <c r="D9066"/>
      <c r="E9066"/>
      <c r="F9066"/>
      <c r="G9066"/>
      <c r="H9066"/>
      <c r="R9066"/>
      <c r="S9066"/>
      <c r="T9066"/>
      <c r="U9066"/>
      <c r="V9066"/>
      <c r="W9066"/>
      <c r="X9066"/>
      <c r="Y9066"/>
    </row>
    <row r="9067" spans="2:25">
      <c r="B9067"/>
      <c r="C9067"/>
      <c r="D9067"/>
      <c r="E9067"/>
      <c r="F9067"/>
      <c r="G9067"/>
      <c r="H9067"/>
      <c r="R9067"/>
      <c r="S9067"/>
      <c r="T9067"/>
      <c r="U9067"/>
      <c r="V9067"/>
      <c r="W9067"/>
      <c r="X9067"/>
      <c r="Y9067"/>
    </row>
    <row r="9068" spans="2:25">
      <c r="B9068"/>
      <c r="C9068"/>
      <c r="D9068"/>
      <c r="E9068"/>
      <c r="F9068"/>
      <c r="G9068"/>
      <c r="H9068"/>
      <c r="R9068"/>
      <c r="S9068"/>
      <c r="T9068"/>
      <c r="U9068"/>
      <c r="V9068"/>
      <c r="W9068"/>
      <c r="X9068"/>
      <c r="Y9068"/>
    </row>
    <row r="9069" spans="2:25">
      <c r="B9069"/>
      <c r="C9069"/>
      <c r="D9069"/>
      <c r="E9069"/>
      <c r="F9069"/>
      <c r="G9069"/>
      <c r="H9069"/>
      <c r="R9069"/>
      <c r="S9069"/>
      <c r="T9069"/>
      <c r="U9069"/>
      <c r="V9069"/>
      <c r="W9069"/>
      <c r="X9069"/>
      <c r="Y9069"/>
    </row>
    <row r="9070" spans="2:25">
      <c r="B9070"/>
      <c r="C9070"/>
      <c r="D9070"/>
      <c r="E9070"/>
      <c r="F9070"/>
      <c r="G9070"/>
      <c r="H9070"/>
      <c r="R9070"/>
      <c r="S9070"/>
      <c r="T9070"/>
      <c r="U9070"/>
      <c r="V9070"/>
      <c r="W9070"/>
      <c r="X9070"/>
      <c r="Y9070"/>
    </row>
    <row r="9071" spans="2:25">
      <c r="B9071"/>
      <c r="C9071"/>
      <c r="D9071"/>
      <c r="E9071"/>
      <c r="F9071"/>
      <c r="G9071"/>
      <c r="H9071"/>
      <c r="R9071"/>
      <c r="S9071"/>
      <c r="T9071"/>
      <c r="U9071"/>
      <c r="V9071"/>
      <c r="W9071"/>
      <c r="X9071"/>
      <c r="Y9071"/>
    </row>
    <row r="9072" spans="2:25">
      <c r="B9072"/>
      <c r="C9072"/>
      <c r="D9072"/>
      <c r="E9072"/>
      <c r="F9072"/>
      <c r="G9072"/>
      <c r="H9072"/>
      <c r="R9072"/>
      <c r="S9072"/>
      <c r="T9072"/>
      <c r="U9072"/>
      <c r="V9072"/>
      <c r="W9072"/>
      <c r="X9072"/>
      <c r="Y9072"/>
    </row>
    <row r="9073" spans="2:25">
      <c r="B9073"/>
      <c r="C9073"/>
      <c r="D9073"/>
      <c r="E9073"/>
      <c r="F9073"/>
      <c r="G9073"/>
      <c r="H9073"/>
      <c r="R9073"/>
      <c r="S9073"/>
      <c r="T9073"/>
      <c r="U9073"/>
      <c r="V9073"/>
      <c r="W9073"/>
      <c r="X9073"/>
      <c r="Y9073"/>
    </row>
    <row r="9074" spans="2:25">
      <c r="B9074"/>
      <c r="C9074"/>
      <c r="D9074"/>
      <c r="E9074"/>
      <c r="F9074"/>
      <c r="G9074"/>
      <c r="H9074"/>
      <c r="R9074"/>
      <c r="S9074"/>
      <c r="T9074"/>
      <c r="U9074"/>
      <c r="V9074"/>
      <c r="W9074"/>
      <c r="X9074"/>
      <c r="Y9074"/>
    </row>
    <row r="9075" spans="2:25">
      <c r="B9075"/>
      <c r="C9075"/>
      <c r="D9075"/>
      <c r="E9075"/>
      <c r="F9075"/>
      <c r="G9075"/>
      <c r="H9075"/>
      <c r="R9075"/>
      <c r="S9075"/>
      <c r="T9075"/>
      <c r="U9075"/>
      <c r="V9075"/>
      <c r="W9075"/>
      <c r="X9075"/>
      <c r="Y9075"/>
    </row>
    <row r="9076" spans="2:25">
      <c r="B9076"/>
      <c r="C9076"/>
      <c r="D9076"/>
      <c r="E9076"/>
      <c r="F9076"/>
      <c r="G9076"/>
      <c r="H9076"/>
      <c r="R9076"/>
      <c r="S9076"/>
      <c r="T9076"/>
      <c r="U9076"/>
      <c r="V9076"/>
      <c r="W9076"/>
      <c r="X9076"/>
      <c r="Y9076"/>
    </row>
    <row r="9077" spans="2:25">
      <c r="B9077"/>
      <c r="C9077"/>
      <c r="D9077"/>
      <c r="E9077"/>
      <c r="F9077"/>
      <c r="G9077"/>
      <c r="H9077"/>
      <c r="R9077"/>
      <c r="S9077"/>
      <c r="T9077"/>
      <c r="U9077"/>
      <c r="V9077"/>
      <c r="W9077"/>
      <c r="X9077"/>
      <c r="Y9077"/>
    </row>
    <row r="9078" spans="2:25">
      <c r="B9078"/>
      <c r="C9078"/>
      <c r="D9078"/>
      <c r="E9078"/>
      <c r="F9078"/>
      <c r="G9078"/>
      <c r="H9078"/>
      <c r="R9078"/>
      <c r="S9078"/>
      <c r="T9078"/>
      <c r="U9078"/>
      <c r="V9078"/>
      <c r="W9078"/>
      <c r="X9078"/>
      <c r="Y9078"/>
    </row>
    <row r="9079" spans="2:25">
      <c r="B9079"/>
      <c r="C9079"/>
      <c r="D9079"/>
      <c r="E9079"/>
      <c r="F9079"/>
      <c r="G9079"/>
      <c r="H9079"/>
      <c r="R9079"/>
      <c r="S9079"/>
      <c r="T9079"/>
      <c r="U9079"/>
      <c r="V9079"/>
      <c r="W9079"/>
      <c r="X9079"/>
      <c r="Y9079"/>
    </row>
    <row r="9080" spans="2:25">
      <c r="B9080"/>
      <c r="C9080"/>
      <c r="D9080"/>
      <c r="E9080"/>
      <c r="F9080"/>
      <c r="G9080"/>
      <c r="H9080"/>
      <c r="R9080"/>
      <c r="S9080"/>
      <c r="T9080"/>
      <c r="U9080"/>
      <c r="V9080"/>
      <c r="W9080"/>
      <c r="X9080"/>
      <c r="Y9080"/>
    </row>
    <row r="9081" spans="2:25">
      <c r="B9081"/>
      <c r="C9081"/>
      <c r="D9081"/>
      <c r="E9081"/>
      <c r="F9081"/>
      <c r="G9081"/>
      <c r="H9081"/>
      <c r="R9081"/>
      <c r="S9081"/>
      <c r="T9081"/>
      <c r="U9081"/>
      <c r="V9081"/>
      <c r="W9081"/>
      <c r="X9081"/>
      <c r="Y9081"/>
    </row>
    <row r="9082" spans="2:25">
      <c r="B9082"/>
      <c r="C9082"/>
      <c r="D9082"/>
      <c r="E9082"/>
      <c r="F9082"/>
      <c r="G9082"/>
      <c r="H9082"/>
      <c r="R9082"/>
      <c r="S9082"/>
      <c r="T9082"/>
      <c r="U9082"/>
      <c r="V9082"/>
      <c r="W9082"/>
      <c r="X9082"/>
      <c r="Y9082"/>
    </row>
    <row r="9083" spans="2:25">
      <c r="B9083"/>
      <c r="C9083"/>
      <c r="D9083"/>
      <c r="E9083"/>
      <c r="F9083"/>
      <c r="G9083"/>
      <c r="H9083"/>
      <c r="R9083"/>
      <c r="S9083"/>
      <c r="T9083"/>
      <c r="U9083"/>
      <c r="V9083"/>
      <c r="W9083"/>
      <c r="X9083"/>
      <c r="Y9083"/>
    </row>
    <row r="9084" spans="2:25">
      <c r="B9084"/>
      <c r="C9084"/>
      <c r="D9084"/>
      <c r="E9084"/>
      <c r="F9084"/>
      <c r="G9084"/>
      <c r="H9084"/>
      <c r="R9084"/>
      <c r="S9084"/>
      <c r="T9084"/>
      <c r="U9084"/>
      <c r="V9084"/>
      <c r="W9084"/>
      <c r="X9084"/>
      <c r="Y9084"/>
    </row>
    <row r="9085" spans="2:25">
      <c r="B9085"/>
      <c r="C9085"/>
      <c r="D9085"/>
      <c r="E9085"/>
      <c r="F9085"/>
      <c r="G9085"/>
      <c r="H9085"/>
      <c r="R9085"/>
      <c r="S9085"/>
      <c r="T9085"/>
      <c r="U9085"/>
      <c r="V9085"/>
      <c r="W9085"/>
      <c r="X9085"/>
      <c r="Y9085"/>
    </row>
    <row r="9086" spans="2:25">
      <c r="B9086"/>
      <c r="C9086"/>
      <c r="D9086"/>
      <c r="E9086"/>
      <c r="F9086"/>
      <c r="G9086"/>
      <c r="H9086"/>
      <c r="R9086"/>
      <c r="S9086"/>
      <c r="T9086"/>
      <c r="U9086"/>
      <c r="V9086"/>
      <c r="W9086"/>
      <c r="X9086"/>
      <c r="Y9086"/>
    </row>
    <row r="9087" spans="2:25">
      <c r="B9087"/>
      <c r="C9087"/>
      <c r="D9087"/>
      <c r="E9087"/>
      <c r="F9087"/>
      <c r="G9087"/>
      <c r="H9087"/>
      <c r="R9087"/>
      <c r="S9087"/>
      <c r="T9087"/>
      <c r="U9087"/>
      <c r="V9087"/>
      <c r="W9087"/>
      <c r="X9087"/>
      <c r="Y9087"/>
    </row>
    <row r="9088" spans="2:25">
      <c r="B9088"/>
      <c r="C9088"/>
      <c r="D9088"/>
      <c r="E9088"/>
      <c r="F9088"/>
      <c r="G9088"/>
      <c r="H9088"/>
      <c r="R9088"/>
      <c r="S9088"/>
      <c r="T9088"/>
      <c r="U9088"/>
      <c r="V9088"/>
      <c r="W9088"/>
      <c r="X9088"/>
      <c r="Y9088"/>
    </row>
    <row r="9089" spans="2:25">
      <c r="B9089"/>
      <c r="C9089"/>
      <c r="D9089"/>
      <c r="E9089"/>
      <c r="F9089"/>
      <c r="G9089"/>
      <c r="H9089"/>
      <c r="R9089"/>
      <c r="S9089"/>
      <c r="T9089"/>
      <c r="U9089"/>
      <c r="V9089"/>
      <c r="W9089"/>
      <c r="X9089"/>
      <c r="Y9089"/>
    </row>
    <row r="9090" spans="2:25">
      <c r="B9090"/>
      <c r="C9090"/>
      <c r="D9090"/>
      <c r="E9090"/>
      <c r="F9090"/>
      <c r="G9090"/>
      <c r="H9090"/>
      <c r="R9090"/>
      <c r="S9090"/>
      <c r="T9090"/>
      <c r="U9090"/>
      <c r="V9090"/>
      <c r="W9090"/>
      <c r="X9090"/>
      <c r="Y9090"/>
    </row>
    <row r="9091" spans="2:25">
      <c r="B9091"/>
      <c r="C9091"/>
      <c r="D9091"/>
      <c r="E9091"/>
      <c r="F9091"/>
      <c r="G9091"/>
      <c r="H9091"/>
      <c r="R9091"/>
      <c r="S9091"/>
      <c r="T9091"/>
      <c r="U9091"/>
      <c r="V9091"/>
      <c r="W9091"/>
      <c r="X9091"/>
      <c r="Y9091"/>
    </row>
    <row r="9092" spans="2:25">
      <c r="B9092"/>
      <c r="C9092"/>
      <c r="D9092"/>
      <c r="E9092"/>
      <c r="F9092"/>
      <c r="G9092"/>
      <c r="H9092"/>
      <c r="R9092"/>
      <c r="S9092"/>
      <c r="T9092"/>
      <c r="U9092"/>
      <c r="V9092"/>
      <c r="W9092"/>
      <c r="X9092"/>
      <c r="Y9092"/>
    </row>
    <row r="9093" spans="2:25">
      <c r="B9093"/>
      <c r="C9093"/>
      <c r="D9093"/>
      <c r="E9093"/>
      <c r="F9093"/>
      <c r="G9093"/>
      <c r="H9093"/>
      <c r="R9093"/>
      <c r="S9093"/>
      <c r="T9093"/>
      <c r="U9093"/>
      <c r="V9093"/>
      <c r="W9093"/>
      <c r="X9093"/>
      <c r="Y9093"/>
    </row>
    <row r="9094" spans="2:25">
      <c r="B9094"/>
      <c r="C9094"/>
      <c r="D9094"/>
      <c r="E9094"/>
      <c r="F9094"/>
      <c r="G9094"/>
      <c r="H9094"/>
      <c r="R9094"/>
      <c r="S9094"/>
      <c r="T9094"/>
      <c r="U9094"/>
      <c r="V9094"/>
      <c r="W9094"/>
      <c r="X9094"/>
      <c r="Y9094"/>
    </row>
    <row r="9095" spans="2:25">
      <c r="B9095"/>
      <c r="C9095"/>
      <c r="D9095"/>
      <c r="E9095"/>
      <c r="F9095"/>
      <c r="G9095"/>
      <c r="H9095"/>
      <c r="R9095"/>
      <c r="S9095"/>
      <c r="T9095"/>
      <c r="U9095"/>
      <c r="V9095"/>
      <c r="W9095"/>
      <c r="X9095"/>
      <c r="Y9095"/>
    </row>
    <row r="9096" spans="2:25">
      <c r="B9096"/>
      <c r="C9096"/>
      <c r="D9096"/>
      <c r="E9096"/>
      <c r="F9096"/>
      <c r="G9096"/>
      <c r="H9096"/>
      <c r="R9096"/>
      <c r="S9096"/>
      <c r="T9096"/>
      <c r="U9096"/>
      <c r="V9096"/>
      <c r="W9096"/>
      <c r="X9096"/>
      <c r="Y9096"/>
    </row>
    <row r="9097" spans="2:25">
      <c r="B9097"/>
      <c r="C9097"/>
      <c r="D9097"/>
      <c r="E9097"/>
      <c r="F9097"/>
      <c r="G9097"/>
      <c r="H9097"/>
      <c r="R9097"/>
      <c r="S9097"/>
      <c r="T9097"/>
      <c r="U9097"/>
      <c r="V9097"/>
      <c r="W9097"/>
      <c r="X9097"/>
      <c r="Y9097"/>
    </row>
    <row r="9098" spans="2:25">
      <c r="B9098"/>
      <c r="C9098"/>
      <c r="D9098"/>
      <c r="E9098"/>
      <c r="F9098"/>
      <c r="G9098"/>
      <c r="H9098"/>
      <c r="R9098"/>
      <c r="S9098"/>
      <c r="T9098"/>
      <c r="U9098"/>
      <c r="V9098"/>
      <c r="W9098"/>
      <c r="X9098"/>
      <c r="Y9098"/>
    </row>
    <row r="9099" spans="2:25">
      <c r="B9099"/>
      <c r="C9099"/>
      <c r="D9099"/>
      <c r="E9099"/>
      <c r="F9099"/>
      <c r="G9099"/>
      <c r="H9099"/>
      <c r="R9099"/>
      <c r="S9099"/>
      <c r="T9099"/>
      <c r="U9099"/>
      <c r="V9099"/>
      <c r="W9099"/>
      <c r="X9099"/>
      <c r="Y9099"/>
    </row>
    <row r="9100" spans="2:25">
      <c r="B9100"/>
      <c r="C9100"/>
      <c r="D9100"/>
      <c r="E9100"/>
      <c r="F9100"/>
      <c r="G9100"/>
      <c r="H9100"/>
      <c r="R9100"/>
      <c r="S9100"/>
      <c r="T9100"/>
      <c r="U9100"/>
      <c r="V9100"/>
      <c r="W9100"/>
      <c r="X9100"/>
      <c r="Y9100"/>
    </row>
    <row r="9101" spans="2:25">
      <c r="B9101"/>
      <c r="C9101"/>
      <c r="D9101"/>
      <c r="E9101"/>
      <c r="F9101"/>
      <c r="G9101"/>
      <c r="H9101"/>
      <c r="R9101"/>
      <c r="S9101"/>
      <c r="T9101"/>
      <c r="U9101"/>
      <c r="V9101"/>
      <c r="W9101"/>
      <c r="X9101"/>
      <c r="Y9101"/>
    </row>
    <row r="9102" spans="2:25">
      <c r="B9102"/>
      <c r="C9102"/>
      <c r="D9102"/>
      <c r="E9102"/>
      <c r="F9102"/>
      <c r="G9102"/>
      <c r="H9102"/>
      <c r="R9102"/>
      <c r="S9102"/>
      <c r="T9102"/>
      <c r="U9102"/>
      <c r="V9102"/>
      <c r="W9102"/>
      <c r="X9102"/>
      <c r="Y9102"/>
    </row>
    <row r="9103" spans="2:25">
      <c r="B9103"/>
      <c r="C9103"/>
      <c r="D9103"/>
      <c r="E9103"/>
      <c r="F9103"/>
      <c r="G9103"/>
      <c r="H9103"/>
      <c r="R9103"/>
      <c r="S9103"/>
      <c r="T9103"/>
      <c r="U9103"/>
      <c r="V9103"/>
      <c r="W9103"/>
      <c r="X9103"/>
      <c r="Y9103"/>
    </row>
    <row r="9104" spans="2:25">
      <c r="B9104"/>
      <c r="C9104"/>
      <c r="D9104"/>
      <c r="E9104"/>
      <c r="F9104"/>
      <c r="G9104"/>
      <c r="H9104"/>
      <c r="R9104"/>
      <c r="S9104"/>
      <c r="T9104"/>
      <c r="U9104"/>
      <c r="V9104"/>
      <c r="W9104"/>
      <c r="X9104"/>
      <c r="Y9104"/>
    </row>
    <row r="9105" spans="2:25">
      <c r="B9105"/>
      <c r="C9105"/>
      <c r="D9105"/>
      <c r="E9105"/>
      <c r="F9105"/>
      <c r="G9105"/>
      <c r="H9105"/>
      <c r="R9105"/>
      <c r="S9105"/>
      <c r="T9105"/>
      <c r="U9105"/>
      <c r="V9105"/>
      <c r="W9105"/>
      <c r="X9105"/>
      <c r="Y9105"/>
    </row>
    <row r="9106" spans="2:25">
      <c r="B9106"/>
      <c r="C9106"/>
      <c r="D9106"/>
      <c r="E9106"/>
      <c r="F9106"/>
      <c r="G9106"/>
      <c r="H9106"/>
      <c r="R9106"/>
      <c r="S9106"/>
      <c r="T9106"/>
      <c r="U9106"/>
      <c r="V9106"/>
      <c r="W9106"/>
      <c r="X9106"/>
      <c r="Y9106"/>
    </row>
    <row r="9107" spans="2:25">
      <c r="B9107"/>
      <c r="C9107"/>
      <c r="D9107"/>
      <c r="E9107"/>
      <c r="F9107"/>
      <c r="G9107"/>
      <c r="H9107"/>
      <c r="R9107"/>
      <c r="S9107"/>
      <c r="T9107"/>
      <c r="U9107"/>
      <c r="V9107"/>
      <c r="W9107"/>
      <c r="X9107"/>
      <c r="Y9107"/>
    </row>
    <row r="9108" spans="2:25">
      <c r="B9108"/>
      <c r="C9108"/>
      <c r="D9108"/>
      <c r="E9108"/>
      <c r="F9108"/>
      <c r="G9108"/>
      <c r="H9108"/>
      <c r="R9108"/>
      <c r="S9108"/>
      <c r="T9108"/>
      <c r="U9108"/>
      <c r="V9108"/>
      <c r="W9108"/>
      <c r="X9108"/>
      <c r="Y9108"/>
    </row>
    <row r="9109" spans="2:25">
      <c r="B9109"/>
      <c r="C9109"/>
      <c r="D9109"/>
      <c r="E9109"/>
      <c r="F9109"/>
      <c r="G9109"/>
      <c r="H9109"/>
      <c r="R9109"/>
      <c r="S9109"/>
      <c r="T9109"/>
      <c r="U9109"/>
      <c r="V9109"/>
      <c r="W9109"/>
      <c r="X9109"/>
      <c r="Y9109"/>
    </row>
    <row r="9110" spans="2:25">
      <c r="B9110"/>
      <c r="C9110"/>
      <c r="D9110"/>
      <c r="E9110"/>
      <c r="F9110"/>
      <c r="G9110"/>
      <c r="H9110"/>
      <c r="R9110"/>
      <c r="S9110"/>
      <c r="T9110"/>
      <c r="U9110"/>
      <c r="V9110"/>
      <c r="W9110"/>
      <c r="X9110"/>
      <c r="Y9110"/>
    </row>
    <row r="9111" spans="2:25">
      <c r="B9111"/>
      <c r="C9111"/>
      <c r="D9111"/>
      <c r="E9111"/>
      <c r="F9111"/>
      <c r="G9111"/>
      <c r="H9111"/>
      <c r="R9111"/>
      <c r="S9111"/>
      <c r="T9111"/>
      <c r="U9111"/>
      <c r="V9111"/>
      <c r="W9111"/>
      <c r="X9111"/>
      <c r="Y9111"/>
    </row>
    <row r="9112" spans="2:25">
      <c r="B9112"/>
      <c r="C9112"/>
      <c r="D9112"/>
      <c r="E9112"/>
      <c r="F9112"/>
      <c r="G9112"/>
      <c r="H9112"/>
      <c r="R9112"/>
      <c r="S9112"/>
      <c r="T9112"/>
      <c r="U9112"/>
      <c r="V9112"/>
      <c r="W9112"/>
      <c r="X9112"/>
      <c r="Y9112"/>
    </row>
    <row r="9113" spans="2:25">
      <c r="B9113"/>
      <c r="C9113"/>
      <c r="D9113"/>
      <c r="E9113"/>
      <c r="F9113"/>
      <c r="G9113"/>
      <c r="H9113"/>
      <c r="R9113"/>
      <c r="S9113"/>
      <c r="T9113"/>
      <c r="U9113"/>
      <c r="V9113"/>
      <c r="W9113"/>
      <c r="X9113"/>
      <c r="Y9113"/>
    </row>
    <row r="9114" spans="2:25">
      <c r="B9114"/>
      <c r="C9114"/>
      <c r="D9114"/>
      <c r="E9114"/>
      <c r="F9114"/>
      <c r="G9114"/>
      <c r="H9114"/>
      <c r="R9114"/>
      <c r="S9114"/>
      <c r="T9114"/>
      <c r="U9114"/>
      <c r="V9114"/>
      <c r="W9114"/>
      <c r="X9114"/>
      <c r="Y9114"/>
    </row>
    <row r="9115" spans="2:25">
      <c r="B9115"/>
      <c r="C9115"/>
      <c r="D9115"/>
      <c r="E9115"/>
      <c r="F9115"/>
      <c r="G9115"/>
      <c r="H9115"/>
      <c r="R9115"/>
      <c r="S9115"/>
      <c r="T9115"/>
      <c r="U9115"/>
      <c r="V9115"/>
      <c r="W9115"/>
      <c r="X9115"/>
      <c r="Y9115"/>
    </row>
    <row r="9116" spans="2:25">
      <c r="B9116"/>
      <c r="C9116"/>
      <c r="D9116"/>
      <c r="E9116"/>
      <c r="F9116"/>
      <c r="G9116"/>
      <c r="H9116"/>
      <c r="R9116"/>
      <c r="S9116"/>
      <c r="T9116"/>
      <c r="U9116"/>
      <c r="V9116"/>
      <c r="W9116"/>
      <c r="X9116"/>
      <c r="Y9116"/>
    </row>
    <row r="9117" spans="2:25">
      <c r="B9117"/>
      <c r="C9117"/>
      <c r="D9117"/>
      <c r="E9117"/>
      <c r="F9117"/>
      <c r="G9117"/>
      <c r="H9117"/>
      <c r="R9117"/>
      <c r="S9117"/>
      <c r="T9117"/>
      <c r="U9117"/>
      <c r="V9117"/>
      <c r="W9117"/>
      <c r="X9117"/>
      <c r="Y9117"/>
    </row>
    <row r="9118" spans="2:25">
      <c r="B9118"/>
      <c r="C9118"/>
      <c r="D9118"/>
      <c r="E9118"/>
      <c r="F9118"/>
      <c r="G9118"/>
      <c r="H9118"/>
      <c r="R9118"/>
      <c r="S9118"/>
      <c r="T9118"/>
      <c r="U9118"/>
      <c r="V9118"/>
      <c r="W9118"/>
      <c r="X9118"/>
      <c r="Y9118"/>
    </row>
    <row r="9119" spans="2:25">
      <c r="B9119"/>
      <c r="C9119"/>
      <c r="D9119"/>
      <c r="E9119"/>
      <c r="F9119"/>
      <c r="G9119"/>
      <c r="H9119"/>
      <c r="R9119"/>
      <c r="S9119"/>
      <c r="T9119"/>
      <c r="U9119"/>
      <c r="V9119"/>
      <c r="W9119"/>
      <c r="X9119"/>
      <c r="Y9119"/>
    </row>
    <row r="9120" spans="2:25">
      <c r="B9120"/>
      <c r="C9120"/>
      <c r="D9120"/>
      <c r="E9120"/>
      <c r="F9120"/>
      <c r="G9120"/>
      <c r="H9120"/>
      <c r="R9120"/>
      <c r="S9120"/>
      <c r="T9120"/>
      <c r="U9120"/>
      <c r="V9120"/>
      <c r="W9120"/>
      <c r="X9120"/>
      <c r="Y9120"/>
    </row>
    <row r="9121" spans="2:25">
      <c r="B9121"/>
      <c r="C9121"/>
      <c r="D9121"/>
      <c r="E9121"/>
      <c r="F9121"/>
      <c r="G9121"/>
      <c r="H9121"/>
      <c r="R9121"/>
      <c r="S9121"/>
      <c r="T9121"/>
      <c r="U9121"/>
      <c r="V9121"/>
      <c r="W9121"/>
      <c r="X9121"/>
      <c r="Y9121"/>
    </row>
    <row r="9122" spans="2:25">
      <c r="B9122"/>
      <c r="C9122"/>
      <c r="D9122"/>
      <c r="E9122"/>
      <c r="F9122"/>
      <c r="G9122"/>
      <c r="H9122"/>
      <c r="R9122"/>
      <c r="S9122"/>
      <c r="T9122"/>
      <c r="U9122"/>
      <c r="V9122"/>
      <c r="W9122"/>
      <c r="X9122"/>
      <c r="Y9122"/>
    </row>
    <row r="9123" spans="2:25">
      <c r="B9123"/>
      <c r="C9123"/>
      <c r="D9123"/>
      <c r="E9123"/>
      <c r="F9123"/>
      <c r="G9123"/>
      <c r="H9123"/>
      <c r="R9123"/>
      <c r="S9123"/>
      <c r="T9123"/>
      <c r="U9123"/>
      <c r="V9123"/>
      <c r="W9123"/>
      <c r="X9123"/>
      <c r="Y9123"/>
    </row>
    <row r="9124" spans="2:25">
      <c r="B9124"/>
      <c r="C9124"/>
      <c r="D9124"/>
      <c r="E9124"/>
      <c r="F9124"/>
      <c r="G9124"/>
      <c r="H9124"/>
      <c r="R9124"/>
      <c r="S9124"/>
      <c r="T9124"/>
      <c r="U9124"/>
      <c r="V9124"/>
      <c r="W9124"/>
      <c r="X9124"/>
      <c r="Y9124"/>
    </row>
    <row r="9125" spans="2:25">
      <c r="B9125"/>
      <c r="C9125"/>
      <c r="D9125"/>
      <c r="E9125"/>
      <c r="F9125"/>
      <c r="G9125"/>
      <c r="H9125"/>
      <c r="R9125"/>
      <c r="S9125"/>
      <c r="T9125"/>
      <c r="U9125"/>
      <c r="V9125"/>
      <c r="W9125"/>
      <c r="X9125"/>
      <c r="Y9125"/>
    </row>
    <row r="9126" spans="2:25">
      <c r="B9126"/>
      <c r="C9126"/>
      <c r="D9126"/>
      <c r="E9126"/>
      <c r="F9126"/>
      <c r="G9126"/>
      <c r="H9126"/>
      <c r="R9126"/>
      <c r="S9126"/>
      <c r="T9126"/>
      <c r="U9126"/>
      <c r="V9126"/>
      <c r="W9126"/>
      <c r="X9126"/>
      <c r="Y9126"/>
    </row>
    <row r="9127" spans="2:25">
      <c r="B9127"/>
      <c r="C9127"/>
      <c r="D9127"/>
      <c r="E9127"/>
      <c r="F9127"/>
      <c r="G9127"/>
      <c r="H9127"/>
      <c r="R9127"/>
      <c r="S9127"/>
      <c r="T9127"/>
      <c r="U9127"/>
      <c r="V9127"/>
      <c r="W9127"/>
      <c r="X9127"/>
      <c r="Y9127"/>
    </row>
    <row r="9128" spans="2:25">
      <c r="B9128"/>
      <c r="C9128"/>
      <c r="D9128"/>
      <c r="E9128"/>
      <c r="F9128"/>
      <c r="G9128"/>
      <c r="H9128"/>
      <c r="R9128"/>
      <c r="S9128"/>
      <c r="T9128"/>
      <c r="U9128"/>
      <c r="V9128"/>
      <c r="W9128"/>
      <c r="X9128"/>
      <c r="Y9128"/>
    </row>
    <row r="9129" spans="2:25">
      <c r="B9129"/>
      <c r="C9129"/>
      <c r="D9129"/>
      <c r="E9129"/>
      <c r="F9129"/>
      <c r="G9129"/>
      <c r="H9129"/>
      <c r="R9129"/>
      <c r="S9129"/>
      <c r="T9129"/>
      <c r="U9129"/>
      <c r="V9129"/>
      <c r="W9129"/>
      <c r="X9129"/>
      <c r="Y9129"/>
    </row>
    <row r="9130" spans="2:25">
      <c r="B9130"/>
      <c r="C9130"/>
      <c r="D9130"/>
      <c r="E9130"/>
      <c r="F9130"/>
      <c r="G9130"/>
      <c r="H9130"/>
      <c r="R9130"/>
      <c r="S9130"/>
      <c r="T9130"/>
      <c r="U9130"/>
      <c r="V9130"/>
      <c r="W9130"/>
      <c r="X9130"/>
      <c r="Y9130"/>
    </row>
    <row r="9131" spans="2:25">
      <c r="B9131"/>
      <c r="C9131"/>
      <c r="D9131"/>
      <c r="E9131"/>
      <c r="F9131"/>
      <c r="G9131"/>
      <c r="H9131"/>
      <c r="R9131"/>
      <c r="S9131"/>
      <c r="T9131"/>
      <c r="U9131"/>
      <c r="V9131"/>
      <c r="W9131"/>
      <c r="X9131"/>
      <c r="Y9131"/>
    </row>
    <row r="9132" spans="2:25">
      <c r="B9132"/>
      <c r="C9132"/>
      <c r="D9132"/>
      <c r="E9132"/>
      <c r="F9132"/>
      <c r="G9132"/>
      <c r="H9132"/>
      <c r="R9132"/>
      <c r="S9132"/>
      <c r="T9132"/>
      <c r="U9132"/>
      <c r="V9132"/>
      <c r="W9132"/>
      <c r="X9132"/>
      <c r="Y9132"/>
    </row>
    <row r="9133" spans="2:25">
      <c r="B9133"/>
      <c r="C9133"/>
      <c r="D9133"/>
      <c r="E9133"/>
      <c r="F9133"/>
      <c r="G9133"/>
      <c r="H9133"/>
      <c r="R9133"/>
      <c r="S9133"/>
      <c r="T9133"/>
      <c r="U9133"/>
      <c r="V9133"/>
      <c r="W9133"/>
      <c r="X9133"/>
      <c r="Y9133"/>
    </row>
    <row r="9134" spans="2:25">
      <c r="B9134"/>
      <c r="C9134"/>
      <c r="D9134"/>
      <c r="E9134"/>
      <c r="F9134"/>
      <c r="G9134"/>
      <c r="H9134"/>
      <c r="R9134"/>
      <c r="S9134"/>
      <c r="T9134"/>
      <c r="U9134"/>
      <c r="V9134"/>
      <c r="W9134"/>
      <c r="X9134"/>
      <c r="Y9134"/>
    </row>
    <row r="9135" spans="2:25">
      <c r="B9135"/>
      <c r="C9135"/>
      <c r="D9135"/>
      <c r="E9135"/>
      <c r="F9135"/>
      <c r="G9135"/>
      <c r="H9135"/>
      <c r="R9135"/>
      <c r="S9135"/>
      <c r="T9135"/>
      <c r="U9135"/>
      <c r="V9135"/>
      <c r="W9135"/>
      <c r="X9135"/>
      <c r="Y9135"/>
    </row>
    <row r="9136" spans="2:25">
      <c r="B9136"/>
      <c r="C9136"/>
      <c r="D9136"/>
      <c r="E9136"/>
      <c r="F9136"/>
      <c r="G9136"/>
      <c r="H9136"/>
      <c r="R9136"/>
      <c r="S9136"/>
      <c r="T9136"/>
      <c r="U9136"/>
      <c r="V9136"/>
      <c r="W9136"/>
      <c r="X9136"/>
      <c r="Y9136"/>
    </row>
    <row r="9137" spans="2:25">
      <c r="B9137"/>
      <c r="C9137"/>
      <c r="D9137"/>
      <c r="E9137"/>
      <c r="F9137"/>
      <c r="G9137"/>
      <c r="H9137"/>
      <c r="R9137"/>
      <c r="S9137"/>
      <c r="T9137"/>
      <c r="U9137"/>
      <c r="V9137"/>
      <c r="W9137"/>
      <c r="X9137"/>
      <c r="Y9137"/>
    </row>
    <row r="9138" spans="2:25">
      <c r="B9138"/>
      <c r="C9138"/>
      <c r="D9138"/>
      <c r="E9138"/>
      <c r="F9138"/>
      <c r="G9138"/>
      <c r="H9138"/>
      <c r="R9138"/>
      <c r="S9138"/>
      <c r="T9138"/>
      <c r="U9138"/>
      <c r="V9138"/>
      <c r="W9138"/>
      <c r="X9138"/>
      <c r="Y9138"/>
    </row>
    <row r="9139" spans="2:25">
      <c r="B9139"/>
      <c r="C9139"/>
      <c r="D9139"/>
      <c r="E9139"/>
      <c r="F9139"/>
      <c r="G9139"/>
      <c r="H9139"/>
      <c r="R9139"/>
      <c r="S9139"/>
      <c r="T9139"/>
      <c r="U9139"/>
      <c r="V9139"/>
      <c r="W9139"/>
      <c r="X9139"/>
      <c r="Y9139"/>
    </row>
    <row r="9140" spans="2:25">
      <c r="B9140"/>
      <c r="C9140"/>
      <c r="D9140"/>
      <c r="E9140"/>
      <c r="F9140"/>
      <c r="G9140"/>
      <c r="H9140"/>
      <c r="R9140"/>
      <c r="S9140"/>
      <c r="T9140"/>
      <c r="U9140"/>
      <c r="V9140"/>
      <c r="W9140"/>
      <c r="X9140"/>
      <c r="Y9140"/>
    </row>
    <row r="9141" spans="2:25">
      <c r="B9141"/>
      <c r="C9141"/>
      <c r="D9141"/>
      <c r="E9141"/>
      <c r="F9141"/>
      <c r="G9141"/>
      <c r="H9141"/>
      <c r="R9141"/>
      <c r="S9141"/>
      <c r="T9141"/>
      <c r="U9141"/>
      <c r="V9141"/>
      <c r="W9141"/>
      <c r="X9141"/>
      <c r="Y9141"/>
    </row>
    <row r="9142" spans="2:25">
      <c r="B9142"/>
      <c r="C9142"/>
      <c r="D9142"/>
      <c r="E9142"/>
      <c r="F9142"/>
      <c r="G9142"/>
      <c r="H9142"/>
      <c r="R9142"/>
      <c r="S9142"/>
      <c r="T9142"/>
      <c r="U9142"/>
      <c r="V9142"/>
      <c r="W9142"/>
      <c r="X9142"/>
      <c r="Y9142"/>
    </row>
    <row r="9143" spans="2:25">
      <c r="B9143"/>
      <c r="C9143"/>
      <c r="D9143"/>
      <c r="E9143"/>
      <c r="F9143"/>
      <c r="G9143"/>
      <c r="H9143"/>
      <c r="R9143"/>
      <c r="S9143"/>
      <c r="T9143"/>
      <c r="U9143"/>
      <c r="V9143"/>
      <c r="W9143"/>
      <c r="X9143"/>
      <c r="Y9143"/>
    </row>
    <row r="9144" spans="2:25">
      <c r="B9144"/>
      <c r="C9144"/>
      <c r="D9144"/>
      <c r="E9144"/>
      <c r="F9144"/>
      <c r="G9144"/>
      <c r="H9144"/>
      <c r="R9144"/>
      <c r="S9144"/>
      <c r="T9144"/>
      <c r="U9144"/>
      <c r="V9144"/>
      <c r="W9144"/>
      <c r="X9144"/>
      <c r="Y9144"/>
    </row>
    <row r="9145" spans="2:25">
      <c r="B9145"/>
      <c r="C9145"/>
      <c r="D9145"/>
      <c r="E9145"/>
      <c r="F9145"/>
      <c r="G9145"/>
      <c r="H9145"/>
      <c r="R9145"/>
      <c r="S9145"/>
      <c r="T9145"/>
      <c r="U9145"/>
      <c r="V9145"/>
      <c r="W9145"/>
      <c r="X9145"/>
      <c r="Y9145"/>
    </row>
    <row r="9146" spans="2:25">
      <c r="B9146"/>
      <c r="C9146"/>
      <c r="D9146"/>
      <c r="E9146"/>
      <c r="F9146"/>
      <c r="G9146"/>
      <c r="H9146"/>
      <c r="R9146"/>
      <c r="S9146"/>
      <c r="T9146"/>
      <c r="U9146"/>
      <c r="V9146"/>
      <c r="W9146"/>
      <c r="X9146"/>
      <c r="Y9146"/>
    </row>
    <row r="9147" spans="2:25">
      <c r="B9147"/>
      <c r="C9147"/>
      <c r="D9147"/>
      <c r="E9147"/>
      <c r="F9147"/>
      <c r="G9147"/>
      <c r="H9147"/>
      <c r="R9147"/>
      <c r="S9147"/>
      <c r="T9147"/>
      <c r="U9147"/>
      <c r="V9147"/>
      <c r="W9147"/>
      <c r="X9147"/>
      <c r="Y9147"/>
    </row>
    <row r="9148" spans="2:25">
      <c r="B9148"/>
      <c r="C9148"/>
      <c r="D9148"/>
      <c r="E9148"/>
      <c r="F9148"/>
      <c r="G9148"/>
      <c r="H9148"/>
      <c r="R9148"/>
      <c r="S9148"/>
      <c r="T9148"/>
      <c r="U9148"/>
      <c r="V9148"/>
      <c r="W9148"/>
      <c r="X9148"/>
      <c r="Y9148"/>
    </row>
    <row r="9149" spans="2:25">
      <c r="B9149"/>
      <c r="C9149"/>
      <c r="D9149"/>
      <c r="E9149"/>
      <c r="F9149"/>
      <c r="G9149"/>
      <c r="H9149"/>
      <c r="R9149"/>
      <c r="S9149"/>
      <c r="T9149"/>
      <c r="U9149"/>
      <c r="V9149"/>
      <c r="W9149"/>
      <c r="X9149"/>
      <c r="Y9149"/>
    </row>
    <row r="9150" spans="2:25">
      <c r="B9150"/>
      <c r="C9150"/>
      <c r="D9150"/>
      <c r="E9150"/>
      <c r="F9150"/>
      <c r="G9150"/>
      <c r="H9150"/>
      <c r="R9150"/>
      <c r="S9150"/>
      <c r="T9150"/>
      <c r="U9150"/>
      <c r="V9150"/>
      <c r="W9150"/>
      <c r="X9150"/>
      <c r="Y9150"/>
    </row>
    <row r="9151" spans="2:25">
      <c r="B9151"/>
      <c r="C9151"/>
      <c r="D9151"/>
      <c r="E9151"/>
      <c r="F9151"/>
      <c r="G9151"/>
      <c r="H9151"/>
      <c r="R9151"/>
      <c r="S9151"/>
      <c r="T9151"/>
      <c r="U9151"/>
      <c r="V9151"/>
      <c r="W9151"/>
      <c r="X9151"/>
      <c r="Y9151"/>
    </row>
    <row r="9152" spans="2:25">
      <c r="B9152"/>
      <c r="C9152"/>
      <c r="D9152"/>
      <c r="E9152"/>
      <c r="F9152"/>
      <c r="G9152"/>
      <c r="H9152"/>
      <c r="R9152"/>
      <c r="S9152"/>
      <c r="T9152"/>
      <c r="U9152"/>
      <c r="V9152"/>
      <c r="W9152"/>
      <c r="X9152"/>
      <c r="Y9152"/>
    </row>
    <row r="9153" spans="2:25">
      <c r="B9153"/>
      <c r="C9153"/>
      <c r="D9153"/>
      <c r="E9153"/>
      <c r="F9153"/>
      <c r="G9153"/>
      <c r="H9153"/>
      <c r="R9153"/>
      <c r="S9153"/>
      <c r="T9153"/>
      <c r="U9153"/>
      <c r="V9153"/>
      <c r="W9153"/>
      <c r="X9153"/>
      <c r="Y9153"/>
    </row>
    <row r="9154" spans="2:25">
      <c r="B9154"/>
      <c r="C9154"/>
      <c r="D9154"/>
      <c r="E9154"/>
      <c r="F9154"/>
      <c r="G9154"/>
      <c r="H9154"/>
      <c r="R9154"/>
      <c r="S9154"/>
      <c r="T9154"/>
      <c r="U9154"/>
      <c r="V9154"/>
      <c r="W9154"/>
      <c r="X9154"/>
      <c r="Y9154"/>
    </row>
    <row r="9155" spans="2:25">
      <c r="B9155"/>
      <c r="C9155"/>
      <c r="D9155"/>
      <c r="E9155"/>
      <c r="F9155"/>
      <c r="G9155"/>
      <c r="H9155"/>
      <c r="R9155"/>
      <c r="S9155"/>
      <c r="T9155"/>
      <c r="U9155"/>
      <c r="V9155"/>
      <c r="W9155"/>
      <c r="X9155"/>
      <c r="Y9155"/>
    </row>
    <row r="9156" spans="2:25">
      <c r="B9156"/>
      <c r="C9156"/>
      <c r="D9156"/>
      <c r="E9156"/>
      <c r="F9156"/>
      <c r="G9156"/>
      <c r="H9156"/>
      <c r="R9156"/>
      <c r="S9156"/>
      <c r="T9156"/>
      <c r="U9156"/>
      <c r="V9156"/>
      <c r="W9156"/>
      <c r="X9156"/>
      <c r="Y9156"/>
    </row>
    <row r="9157" spans="2:25">
      <c r="B9157"/>
      <c r="C9157"/>
      <c r="D9157"/>
      <c r="E9157"/>
      <c r="F9157"/>
      <c r="G9157"/>
      <c r="H9157"/>
      <c r="R9157"/>
      <c r="S9157"/>
      <c r="T9157"/>
      <c r="U9157"/>
      <c r="V9157"/>
      <c r="W9157"/>
      <c r="X9157"/>
      <c r="Y9157"/>
    </row>
    <row r="9158" spans="2:25">
      <c r="B9158"/>
      <c r="C9158"/>
      <c r="D9158"/>
      <c r="E9158"/>
      <c r="F9158"/>
      <c r="G9158"/>
      <c r="H9158"/>
      <c r="R9158"/>
      <c r="S9158"/>
      <c r="T9158"/>
      <c r="U9158"/>
      <c r="V9158"/>
      <c r="W9158"/>
      <c r="X9158"/>
      <c r="Y9158"/>
    </row>
    <row r="9159" spans="2:25">
      <c r="B9159"/>
      <c r="C9159"/>
      <c r="D9159"/>
      <c r="E9159"/>
      <c r="F9159"/>
      <c r="G9159"/>
      <c r="H9159"/>
      <c r="R9159"/>
      <c r="S9159"/>
      <c r="T9159"/>
      <c r="U9159"/>
      <c r="V9159"/>
      <c r="W9159"/>
      <c r="X9159"/>
      <c r="Y9159"/>
    </row>
    <row r="9160" spans="2:25">
      <c r="B9160"/>
      <c r="C9160"/>
      <c r="D9160"/>
      <c r="E9160"/>
      <c r="F9160"/>
      <c r="G9160"/>
      <c r="H9160"/>
      <c r="R9160"/>
      <c r="S9160"/>
      <c r="T9160"/>
      <c r="U9160"/>
      <c r="V9160"/>
      <c r="W9160"/>
      <c r="X9160"/>
      <c r="Y9160"/>
    </row>
    <row r="9161" spans="2:25">
      <c r="B9161"/>
      <c r="C9161"/>
      <c r="D9161"/>
      <c r="E9161"/>
      <c r="F9161"/>
      <c r="G9161"/>
      <c r="H9161"/>
      <c r="R9161"/>
      <c r="S9161"/>
      <c r="T9161"/>
      <c r="U9161"/>
      <c r="V9161"/>
      <c r="W9161"/>
      <c r="X9161"/>
      <c r="Y9161"/>
    </row>
    <row r="9162" spans="2:25">
      <c r="B9162"/>
      <c r="C9162"/>
      <c r="D9162"/>
      <c r="E9162"/>
      <c r="F9162"/>
      <c r="G9162"/>
      <c r="H9162"/>
      <c r="R9162"/>
      <c r="S9162"/>
      <c r="T9162"/>
      <c r="U9162"/>
      <c r="V9162"/>
      <c r="W9162"/>
      <c r="X9162"/>
      <c r="Y9162"/>
    </row>
    <row r="9163" spans="2:25">
      <c r="B9163"/>
      <c r="C9163"/>
      <c r="D9163"/>
      <c r="E9163"/>
      <c r="F9163"/>
      <c r="G9163"/>
      <c r="H9163"/>
      <c r="R9163"/>
      <c r="S9163"/>
      <c r="T9163"/>
      <c r="U9163"/>
      <c r="V9163"/>
      <c r="W9163"/>
      <c r="X9163"/>
      <c r="Y9163"/>
    </row>
    <row r="9164" spans="2:25">
      <c r="B9164"/>
      <c r="C9164"/>
      <c r="D9164"/>
      <c r="E9164"/>
      <c r="F9164"/>
      <c r="G9164"/>
      <c r="H9164"/>
      <c r="R9164"/>
      <c r="S9164"/>
      <c r="T9164"/>
      <c r="U9164"/>
      <c r="V9164"/>
      <c r="W9164"/>
      <c r="X9164"/>
      <c r="Y9164"/>
    </row>
    <row r="9165" spans="2:25">
      <c r="B9165"/>
      <c r="C9165"/>
      <c r="D9165"/>
      <c r="E9165"/>
      <c r="F9165"/>
      <c r="G9165"/>
      <c r="H9165"/>
      <c r="R9165"/>
      <c r="S9165"/>
      <c r="T9165"/>
      <c r="U9165"/>
      <c r="V9165"/>
      <c r="W9165"/>
      <c r="X9165"/>
      <c r="Y9165"/>
    </row>
    <row r="9166" spans="2:25">
      <c r="B9166"/>
      <c r="C9166"/>
      <c r="D9166"/>
      <c r="E9166"/>
      <c r="F9166"/>
      <c r="G9166"/>
      <c r="H9166"/>
      <c r="R9166"/>
      <c r="S9166"/>
      <c r="T9166"/>
      <c r="U9166"/>
      <c r="V9166"/>
      <c r="W9166"/>
      <c r="X9166"/>
      <c r="Y9166"/>
    </row>
    <row r="9167" spans="2:25">
      <c r="B9167"/>
      <c r="C9167"/>
      <c r="D9167"/>
      <c r="E9167"/>
      <c r="F9167"/>
      <c r="G9167"/>
      <c r="H9167"/>
      <c r="R9167"/>
      <c r="S9167"/>
      <c r="T9167"/>
      <c r="U9167"/>
      <c r="V9167"/>
      <c r="W9167"/>
      <c r="X9167"/>
      <c r="Y9167"/>
    </row>
    <row r="9168" spans="2:25">
      <c r="B9168"/>
      <c r="C9168"/>
      <c r="D9168"/>
      <c r="E9168"/>
      <c r="F9168"/>
      <c r="G9168"/>
      <c r="H9168"/>
      <c r="R9168"/>
      <c r="S9168"/>
      <c r="T9168"/>
      <c r="U9168"/>
      <c r="V9168"/>
      <c r="W9168"/>
      <c r="X9168"/>
      <c r="Y9168"/>
    </row>
    <row r="9169" spans="2:25">
      <c r="B9169"/>
      <c r="C9169"/>
      <c r="D9169"/>
      <c r="E9169"/>
      <c r="F9169"/>
      <c r="G9169"/>
      <c r="H9169"/>
      <c r="R9169"/>
      <c r="S9169"/>
      <c r="T9169"/>
      <c r="U9169"/>
      <c r="V9169"/>
      <c r="W9169"/>
      <c r="X9169"/>
      <c r="Y9169"/>
    </row>
    <row r="9170" spans="2:25">
      <c r="B9170"/>
      <c r="C9170"/>
      <c r="D9170"/>
      <c r="E9170"/>
      <c r="F9170"/>
      <c r="G9170"/>
      <c r="H9170"/>
      <c r="R9170"/>
      <c r="S9170"/>
      <c r="T9170"/>
      <c r="U9170"/>
      <c r="V9170"/>
      <c r="W9170"/>
      <c r="X9170"/>
      <c r="Y9170"/>
    </row>
    <row r="9171" spans="2:25">
      <c r="B9171"/>
      <c r="C9171"/>
      <c r="D9171"/>
      <c r="E9171"/>
      <c r="F9171"/>
      <c r="G9171"/>
      <c r="H9171"/>
      <c r="R9171"/>
      <c r="S9171"/>
      <c r="T9171"/>
      <c r="U9171"/>
      <c r="V9171"/>
      <c r="W9171"/>
      <c r="X9171"/>
      <c r="Y9171"/>
    </row>
    <row r="9172" spans="2:25">
      <c r="B9172"/>
      <c r="C9172"/>
      <c r="D9172"/>
      <c r="E9172"/>
      <c r="F9172"/>
      <c r="G9172"/>
      <c r="H9172"/>
      <c r="R9172"/>
      <c r="S9172"/>
      <c r="T9172"/>
      <c r="U9172"/>
      <c r="V9172"/>
      <c r="W9172"/>
      <c r="X9172"/>
      <c r="Y9172"/>
    </row>
    <row r="9173" spans="2:25">
      <c r="B9173"/>
      <c r="C9173"/>
      <c r="D9173"/>
      <c r="E9173"/>
      <c r="F9173"/>
      <c r="G9173"/>
      <c r="H9173"/>
      <c r="R9173"/>
      <c r="S9173"/>
      <c r="T9173"/>
      <c r="U9173"/>
      <c r="V9173"/>
      <c r="W9173"/>
      <c r="X9173"/>
      <c r="Y9173"/>
    </row>
    <row r="9174" spans="2:25">
      <c r="B9174"/>
      <c r="C9174"/>
      <c r="D9174"/>
      <c r="E9174"/>
      <c r="F9174"/>
      <c r="G9174"/>
      <c r="H9174"/>
      <c r="R9174"/>
      <c r="S9174"/>
      <c r="T9174"/>
      <c r="U9174"/>
      <c r="V9174"/>
      <c r="W9174"/>
      <c r="X9174"/>
      <c r="Y9174"/>
    </row>
    <row r="9175" spans="2:25">
      <c r="B9175"/>
      <c r="C9175"/>
      <c r="D9175"/>
      <c r="E9175"/>
      <c r="F9175"/>
      <c r="G9175"/>
      <c r="H9175"/>
      <c r="R9175"/>
      <c r="S9175"/>
      <c r="T9175"/>
      <c r="U9175"/>
      <c r="V9175"/>
      <c r="W9175"/>
      <c r="X9175"/>
      <c r="Y9175"/>
    </row>
    <row r="9176" spans="2:25">
      <c r="B9176"/>
      <c r="C9176"/>
      <c r="D9176"/>
      <c r="E9176"/>
      <c r="F9176"/>
      <c r="G9176"/>
      <c r="H9176"/>
      <c r="R9176"/>
      <c r="S9176"/>
      <c r="T9176"/>
      <c r="U9176"/>
      <c r="V9176"/>
      <c r="W9176"/>
      <c r="X9176"/>
      <c r="Y9176"/>
    </row>
    <row r="9177" spans="2:25">
      <c r="B9177"/>
      <c r="C9177"/>
      <c r="D9177"/>
      <c r="E9177"/>
      <c r="F9177"/>
      <c r="G9177"/>
      <c r="H9177"/>
      <c r="R9177"/>
      <c r="S9177"/>
      <c r="T9177"/>
      <c r="U9177"/>
      <c r="V9177"/>
      <c r="W9177"/>
      <c r="X9177"/>
      <c r="Y9177"/>
    </row>
    <row r="9178" spans="2:25">
      <c r="B9178"/>
      <c r="C9178"/>
      <c r="D9178"/>
      <c r="E9178"/>
      <c r="F9178"/>
      <c r="G9178"/>
      <c r="H9178"/>
      <c r="R9178"/>
      <c r="S9178"/>
      <c r="T9178"/>
      <c r="U9178"/>
      <c r="V9178"/>
      <c r="W9178"/>
      <c r="X9178"/>
      <c r="Y9178"/>
    </row>
    <row r="9179" spans="2:25">
      <c r="B9179"/>
      <c r="C9179"/>
      <c r="D9179"/>
      <c r="E9179"/>
      <c r="F9179"/>
      <c r="G9179"/>
      <c r="H9179"/>
      <c r="R9179"/>
      <c r="S9179"/>
      <c r="T9179"/>
      <c r="U9179"/>
      <c r="V9179"/>
      <c r="W9179"/>
      <c r="X9179"/>
      <c r="Y9179"/>
    </row>
    <row r="9180" spans="2:25">
      <c r="B9180"/>
      <c r="C9180"/>
      <c r="D9180"/>
      <c r="E9180"/>
      <c r="F9180"/>
      <c r="G9180"/>
      <c r="H9180"/>
      <c r="R9180"/>
      <c r="S9180"/>
      <c r="T9180"/>
      <c r="U9180"/>
      <c r="V9180"/>
      <c r="W9180"/>
      <c r="X9180"/>
      <c r="Y9180"/>
    </row>
    <row r="9181" spans="2:25">
      <c r="B9181"/>
      <c r="C9181"/>
      <c r="D9181"/>
      <c r="E9181"/>
      <c r="F9181"/>
      <c r="G9181"/>
      <c r="H9181"/>
      <c r="R9181"/>
      <c r="S9181"/>
      <c r="T9181"/>
      <c r="U9181"/>
      <c r="V9181"/>
      <c r="W9181"/>
      <c r="X9181"/>
      <c r="Y9181"/>
    </row>
    <row r="9182" spans="2:25">
      <c r="B9182"/>
      <c r="C9182"/>
      <c r="D9182"/>
      <c r="E9182"/>
      <c r="F9182"/>
      <c r="G9182"/>
      <c r="H9182"/>
      <c r="R9182"/>
      <c r="S9182"/>
      <c r="T9182"/>
      <c r="U9182"/>
      <c r="V9182"/>
      <c r="W9182"/>
      <c r="X9182"/>
      <c r="Y9182"/>
    </row>
    <row r="9183" spans="2:25">
      <c r="B9183"/>
      <c r="C9183"/>
      <c r="D9183"/>
      <c r="E9183"/>
      <c r="F9183"/>
      <c r="G9183"/>
      <c r="H9183"/>
      <c r="R9183"/>
      <c r="S9183"/>
      <c r="T9183"/>
      <c r="U9183"/>
      <c r="V9183"/>
      <c r="W9183"/>
      <c r="X9183"/>
      <c r="Y9183"/>
    </row>
    <row r="9184" spans="2:25">
      <c r="B9184"/>
      <c r="C9184"/>
      <c r="D9184"/>
      <c r="E9184"/>
      <c r="F9184"/>
      <c r="G9184"/>
      <c r="H9184"/>
      <c r="R9184"/>
      <c r="S9184"/>
      <c r="T9184"/>
      <c r="U9184"/>
      <c r="V9184"/>
      <c r="W9184"/>
      <c r="X9184"/>
      <c r="Y9184"/>
    </row>
    <row r="9185" spans="2:25">
      <c r="B9185"/>
      <c r="C9185"/>
      <c r="D9185"/>
      <c r="E9185"/>
      <c r="F9185"/>
      <c r="G9185"/>
      <c r="H9185"/>
      <c r="R9185"/>
      <c r="S9185"/>
      <c r="T9185"/>
      <c r="U9185"/>
      <c r="V9185"/>
      <c r="W9185"/>
      <c r="X9185"/>
      <c r="Y9185"/>
    </row>
    <row r="9186" spans="2:25">
      <c r="B9186"/>
      <c r="C9186"/>
      <c r="D9186"/>
      <c r="E9186"/>
      <c r="F9186"/>
      <c r="G9186"/>
      <c r="H9186"/>
      <c r="R9186"/>
      <c r="S9186"/>
      <c r="T9186"/>
      <c r="U9186"/>
      <c r="V9186"/>
      <c r="W9186"/>
      <c r="X9186"/>
      <c r="Y9186"/>
    </row>
    <row r="9187" spans="2:25">
      <c r="B9187"/>
      <c r="C9187"/>
      <c r="D9187"/>
      <c r="E9187"/>
      <c r="F9187"/>
      <c r="G9187"/>
      <c r="H9187"/>
      <c r="R9187"/>
      <c r="S9187"/>
      <c r="T9187"/>
      <c r="U9187"/>
      <c r="V9187"/>
      <c r="W9187"/>
      <c r="X9187"/>
      <c r="Y9187"/>
    </row>
    <row r="9188" spans="2:25">
      <c r="B9188"/>
      <c r="C9188"/>
      <c r="D9188"/>
      <c r="E9188"/>
      <c r="F9188"/>
      <c r="G9188"/>
      <c r="H9188"/>
      <c r="R9188"/>
      <c r="S9188"/>
      <c r="T9188"/>
      <c r="U9188"/>
      <c r="V9188"/>
      <c r="W9188"/>
      <c r="X9188"/>
      <c r="Y9188"/>
    </row>
    <row r="9189" spans="2:25">
      <c r="B9189"/>
      <c r="C9189"/>
      <c r="D9189"/>
      <c r="E9189"/>
      <c r="F9189"/>
      <c r="G9189"/>
      <c r="H9189"/>
      <c r="R9189"/>
      <c r="S9189"/>
      <c r="T9189"/>
      <c r="U9189"/>
      <c r="V9189"/>
      <c r="W9189"/>
      <c r="X9189"/>
      <c r="Y9189"/>
    </row>
    <row r="9190" spans="2:25">
      <c r="B9190"/>
      <c r="C9190"/>
      <c r="D9190"/>
      <c r="E9190"/>
      <c r="F9190"/>
      <c r="G9190"/>
      <c r="H9190"/>
      <c r="R9190"/>
      <c r="S9190"/>
      <c r="T9190"/>
      <c r="U9190"/>
      <c r="V9190"/>
      <c r="W9190"/>
      <c r="X9190"/>
      <c r="Y9190"/>
    </row>
    <row r="9191" spans="2:25">
      <c r="B9191"/>
      <c r="C9191"/>
      <c r="D9191"/>
      <c r="E9191"/>
      <c r="F9191"/>
      <c r="G9191"/>
      <c r="H9191"/>
      <c r="R9191"/>
      <c r="S9191"/>
      <c r="T9191"/>
      <c r="U9191"/>
      <c r="V9191"/>
      <c r="W9191"/>
      <c r="X9191"/>
      <c r="Y9191"/>
    </row>
    <row r="9192" spans="2:25">
      <c r="B9192"/>
      <c r="C9192"/>
      <c r="D9192"/>
      <c r="E9192"/>
      <c r="F9192"/>
      <c r="G9192"/>
      <c r="H9192"/>
      <c r="R9192"/>
      <c r="S9192"/>
      <c r="T9192"/>
      <c r="U9192"/>
      <c r="V9192"/>
      <c r="W9192"/>
      <c r="X9192"/>
      <c r="Y9192"/>
    </row>
    <row r="9193" spans="2:25">
      <c r="B9193"/>
      <c r="C9193"/>
      <c r="D9193"/>
      <c r="E9193"/>
      <c r="F9193"/>
      <c r="G9193"/>
      <c r="H9193"/>
      <c r="R9193"/>
      <c r="S9193"/>
      <c r="T9193"/>
      <c r="U9193"/>
      <c r="V9193"/>
      <c r="W9193"/>
      <c r="X9193"/>
      <c r="Y9193"/>
    </row>
    <row r="9194" spans="2:25">
      <c r="B9194"/>
      <c r="C9194"/>
      <c r="D9194"/>
      <c r="E9194"/>
      <c r="F9194"/>
      <c r="G9194"/>
      <c r="H9194"/>
      <c r="R9194"/>
      <c r="S9194"/>
      <c r="T9194"/>
      <c r="U9194"/>
      <c r="V9194"/>
      <c r="W9194"/>
      <c r="X9194"/>
      <c r="Y9194"/>
    </row>
    <row r="9195" spans="2:25">
      <c r="B9195"/>
      <c r="C9195"/>
      <c r="D9195"/>
      <c r="E9195"/>
      <c r="F9195"/>
      <c r="G9195"/>
      <c r="H9195"/>
      <c r="R9195"/>
      <c r="S9195"/>
      <c r="T9195"/>
      <c r="U9195"/>
      <c r="V9195"/>
      <c r="W9195"/>
      <c r="X9195"/>
      <c r="Y9195"/>
    </row>
    <row r="9196" spans="2:25">
      <c r="B9196"/>
      <c r="C9196"/>
      <c r="D9196"/>
      <c r="E9196"/>
      <c r="F9196"/>
      <c r="G9196"/>
      <c r="H9196"/>
      <c r="R9196"/>
      <c r="S9196"/>
      <c r="T9196"/>
      <c r="U9196"/>
      <c r="V9196"/>
      <c r="W9196"/>
      <c r="X9196"/>
      <c r="Y9196"/>
    </row>
    <row r="9197" spans="2:25">
      <c r="B9197"/>
      <c r="C9197"/>
      <c r="D9197"/>
      <c r="E9197"/>
      <c r="F9197"/>
      <c r="G9197"/>
      <c r="H9197"/>
      <c r="R9197"/>
      <c r="S9197"/>
      <c r="T9197"/>
      <c r="U9197"/>
      <c r="V9197"/>
      <c r="W9197"/>
      <c r="X9197"/>
      <c r="Y9197"/>
    </row>
    <row r="9198" spans="2:25">
      <c r="B9198"/>
      <c r="C9198"/>
      <c r="D9198"/>
      <c r="E9198"/>
      <c r="F9198"/>
      <c r="G9198"/>
      <c r="H9198"/>
      <c r="R9198"/>
      <c r="S9198"/>
      <c r="T9198"/>
      <c r="U9198"/>
      <c r="V9198"/>
      <c r="W9198"/>
      <c r="X9198"/>
      <c r="Y9198"/>
    </row>
    <row r="9199" spans="2:25">
      <c r="B9199"/>
      <c r="C9199"/>
      <c r="D9199"/>
      <c r="E9199"/>
      <c r="F9199"/>
      <c r="G9199"/>
      <c r="H9199"/>
      <c r="R9199"/>
      <c r="S9199"/>
      <c r="T9199"/>
      <c r="U9199"/>
      <c r="V9199"/>
      <c r="W9199"/>
      <c r="X9199"/>
      <c r="Y9199"/>
    </row>
    <row r="9200" spans="2:25">
      <c r="B9200"/>
      <c r="C9200"/>
      <c r="D9200"/>
      <c r="E9200"/>
      <c r="F9200"/>
      <c r="G9200"/>
      <c r="H9200"/>
      <c r="R9200"/>
      <c r="S9200"/>
      <c r="T9200"/>
      <c r="U9200"/>
      <c r="V9200"/>
      <c r="W9200"/>
      <c r="X9200"/>
      <c r="Y9200"/>
    </row>
    <row r="9201" spans="2:25">
      <c r="B9201"/>
      <c r="C9201"/>
      <c r="D9201"/>
      <c r="E9201"/>
      <c r="F9201"/>
      <c r="G9201"/>
      <c r="H9201"/>
      <c r="R9201"/>
      <c r="S9201"/>
      <c r="T9201"/>
      <c r="U9201"/>
      <c r="V9201"/>
      <c r="W9201"/>
      <c r="X9201"/>
      <c r="Y9201"/>
    </row>
    <row r="9202" spans="2:25">
      <c r="B9202"/>
      <c r="C9202"/>
      <c r="D9202"/>
      <c r="E9202"/>
      <c r="F9202"/>
      <c r="G9202"/>
      <c r="H9202"/>
      <c r="R9202"/>
      <c r="S9202"/>
      <c r="T9202"/>
      <c r="U9202"/>
      <c r="V9202"/>
      <c r="W9202"/>
      <c r="X9202"/>
      <c r="Y9202"/>
    </row>
    <row r="9203" spans="2:25">
      <c r="B9203"/>
      <c r="C9203"/>
      <c r="D9203"/>
      <c r="E9203"/>
      <c r="F9203"/>
      <c r="G9203"/>
      <c r="H9203"/>
      <c r="R9203"/>
      <c r="S9203"/>
      <c r="T9203"/>
      <c r="U9203"/>
      <c r="V9203"/>
      <c r="W9203"/>
      <c r="X9203"/>
      <c r="Y9203"/>
    </row>
    <row r="9204" spans="2:25">
      <c r="B9204"/>
      <c r="C9204"/>
      <c r="D9204"/>
      <c r="E9204"/>
      <c r="F9204"/>
      <c r="G9204"/>
      <c r="H9204"/>
      <c r="R9204"/>
      <c r="S9204"/>
      <c r="T9204"/>
      <c r="U9204"/>
      <c r="V9204"/>
      <c r="W9204"/>
      <c r="X9204"/>
      <c r="Y9204"/>
    </row>
    <row r="9205" spans="2:25">
      <c r="B9205"/>
      <c r="C9205"/>
      <c r="D9205"/>
      <c r="E9205"/>
      <c r="F9205"/>
      <c r="G9205"/>
      <c r="H9205"/>
      <c r="R9205"/>
      <c r="S9205"/>
      <c r="T9205"/>
      <c r="U9205"/>
      <c r="V9205"/>
      <c r="W9205"/>
      <c r="X9205"/>
      <c r="Y9205"/>
    </row>
    <row r="9206" spans="2:25">
      <c r="B9206"/>
      <c r="C9206"/>
      <c r="D9206"/>
      <c r="E9206"/>
      <c r="F9206"/>
      <c r="G9206"/>
      <c r="H9206"/>
      <c r="R9206"/>
      <c r="S9206"/>
      <c r="T9206"/>
      <c r="U9206"/>
      <c r="V9206"/>
      <c r="W9206"/>
      <c r="X9206"/>
      <c r="Y9206"/>
    </row>
    <row r="9207" spans="2:25">
      <c r="B9207"/>
      <c r="C9207"/>
      <c r="D9207"/>
      <c r="E9207"/>
      <c r="F9207"/>
      <c r="G9207"/>
      <c r="H9207"/>
      <c r="R9207"/>
      <c r="S9207"/>
      <c r="T9207"/>
      <c r="U9207"/>
      <c r="V9207"/>
      <c r="W9207"/>
      <c r="X9207"/>
      <c r="Y9207"/>
    </row>
    <row r="9208" spans="2:25">
      <c r="B9208"/>
      <c r="C9208"/>
      <c r="D9208"/>
      <c r="E9208"/>
      <c r="F9208"/>
      <c r="G9208"/>
      <c r="H9208"/>
      <c r="R9208"/>
      <c r="S9208"/>
      <c r="T9208"/>
      <c r="U9208"/>
      <c r="V9208"/>
      <c r="W9208"/>
      <c r="X9208"/>
      <c r="Y9208"/>
    </row>
    <row r="9209" spans="2:25">
      <c r="B9209"/>
      <c r="C9209"/>
      <c r="D9209"/>
      <c r="E9209"/>
      <c r="F9209"/>
      <c r="G9209"/>
      <c r="H9209"/>
      <c r="R9209"/>
      <c r="S9209"/>
      <c r="T9209"/>
      <c r="U9209"/>
      <c r="V9209"/>
      <c r="W9209"/>
      <c r="X9209"/>
      <c r="Y9209"/>
    </row>
    <row r="9210" spans="2:25">
      <c r="B9210"/>
      <c r="C9210"/>
      <c r="D9210"/>
      <c r="E9210"/>
      <c r="F9210"/>
      <c r="G9210"/>
      <c r="H9210"/>
      <c r="R9210"/>
      <c r="S9210"/>
      <c r="T9210"/>
      <c r="U9210"/>
      <c r="V9210"/>
      <c r="W9210"/>
      <c r="X9210"/>
      <c r="Y9210"/>
    </row>
    <row r="9211" spans="2:25">
      <c r="B9211"/>
      <c r="C9211"/>
      <c r="D9211"/>
      <c r="E9211"/>
      <c r="F9211"/>
      <c r="G9211"/>
      <c r="H9211"/>
      <c r="R9211"/>
      <c r="S9211"/>
      <c r="T9211"/>
      <c r="U9211"/>
      <c r="V9211"/>
      <c r="W9211"/>
      <c r="X9211"/>
      <c r="Y9211"/>
    </row>
    <row r="9212" spans="2:25">
      <c r="B9212"/>
      <c r="C9212"/>
      <c r="D9212"/>
      <c r="E9212"/>
      <c r="F9212"/>
      <c r="G9212"/>
      <c r="H9212"/>
      <c r="R9212"/>
      <c r="S9212"/>
      <c r="T9212"/>
      <c r="U9212"/>
      <c r="V9212"/>
      <c r="W9212"/>
      <c r="X9212"/>
      <c r="Y9212"/>
    </row>
    <row r="9213" spans="2:25">
      <c r="B9213"/>
      <c r="C9213"/>
      <c r="D9213"/>
      <c r="E9213"/>
      <c r="F9213"/>
      <c r="G9213"/>
      <c r="H9213"/>
      <c r="R9213"/>
      <c r="S9213"/>
      <c r="T9213"/>
      <c r="U9213"/>
      <c r="V9213"/>
      <c r="W9213"/>
      <c r="X9213"/>
      <c r="Y9213"/>
    </row>
    <row r="9214" spans="2:25">
      <c r="B9214"/>
      <c r="C9214"/>
      <c r="D9214"/>
      <c r="E9214"/>
      <c r="F9214"/>
      <c r="G9214"/>
      <c r="H9214"/>
      <c r="R9214"/>
      <c r="S9214"/>
      <c r="T9214"/>
      <c r="U9214"/>
      <c r="V9214"/>
      <c r="W9214"/>
      <c r="X9214"/>
      <c r="Y9214"/>
    </row>
    <row r="9215" spans="2:25">
      <c r="B9215"/>
      <c r="C9215"/>
      <c r="D9215"/>
      <c r="E9215"/>
      <c r="F9215"/>
      <c r="G9215"/>
      <c r="H9215"/>
      <c r="R9215"/>
      <c r="S9215"/>
      <c r="T9215"/>
      <c r="U9215"/>
      <c r="V9215"/>
      <c r="W9215"/>
      <c r="X9215"/>
      <c r="Y9215"/>
    </row>
    <row r="9216" spans="2:25">
      <c r="B9216"/>
      <c r="C9216"/>
      <c r="D9216"/>
      <c r="E9216"/>
      <c r="F9216"/>
      <c r="G9216"/>
      <c r="H9216"/>
      <c r="R9216"/>
      <c r="S9216"/>
      <c r="T9216"/>
      <c r="U9216"/>
      <c r="V9216"/>
      <c r="W9216"/>
      <c r="X9216"/>
      <c r="Y9216"/>
    </row>
    <row r="9217" spans="2:25">
      <c r="B9217"/>
      <c r="C9217"/>
      <c r="D9217"/>
      <c r="E9217"/>
      <c r="F9217"/>
      <c r="G9217"/>
      <c r="H9217"/>
      <c r="R9217"/>
      <c r="S9217"/>
      <c r="T9217"/>
      <c r="U9217"/>
      <c r="V9217"/>
      <c r="W9217"/>
      <c r="X9217"/>
      <c r="Y9217"/>
    </row>
    <row r="9218" spans="2:25">
      <c r="B9218"/>
      <c r="C9218"/>
      <c r="D9218"/>
      <c r="E9218"/>
      <c r="F9218"/>
      <c r="G9218"/>
      <c r="H9218"/>
      <c r="R9218"/>
      <c r="S9218"/>
      <c r="T9218"/>
      <c r="U9218"/>
      <c r="V9218"/>
      <c r="W9218"/>
      <c r="X9218"/>
      <c r="Y9218"/>
    </row>
    <row r="9219" spans="2:25">
      <c r="B9219"/>
      <c r="C9219"/>
      <c r="D9219"/>
      <c r="E9219"/>
      <c r="F9219"/>
      <c r="G9219"/>
      <c r="H9219"/>
      <c r="R9219"/>
      <c r="S9219"/>
      <c r="T9219"/>
      <c r="U9219"/>
      <c r="V9219"/>
      <c r="W9219"/>
      <c r="X9219"/>
      <c r="Y9219"/>
    </row>
    <row r="9220" spans="2:25">
      <c r="B9220"/>
      <c r="C9220"/>
      <c r="D9220"/>
      <c r="E9220"/>
      <c r="F9220"/>
      <c r="G9220"/>
      <c r="H9220"/>
      <c r="R9220"/>
      <c r="S9220"/>
      <c r="T9220"/>
      <c r="U9220"/>
      <c r="V9220"/>
      <c r="W9220"/>
      <c r="X9220"/>
      <c r="Y9220"/>
    </row>
    <row r="9221" spans="2:25">
      <c r="B9221"/>
      <c r="C9221"/>
      <c r="D9221"/>
      <c r="E9221"/>
      <c r="F9221"/>
      <c r="G9221"/>
      <c r="H9221"/>
      <c r="R9221"/>
      <c r="S9221"/>
      <c r="T9221"/>
      <c r="U9221"/>
      <c r="V9221"/>
      <c r="W9221"/>
      <c r="X9221"/>
      <c r="Y9221"/>
    </row>
    <row r="9222" spans="2:25">
      <c r="B9222"/>
      <c r="C9222"/>
      <c r="D9222"/>
      <c r="E9222"/>
      <c r="F9222"/>
      <c r="G9222"/>
      <c r="H9222"/>
      <c r="R9222"/>
      <c r="S9222"/>
      <c r="T9222"/>
      <c r="U9222"/>
      <c r="V9222"/>
      <c r="W9222"/>
      <c r="X9222"/>
      <c r="Y9222"/>
    </row>
    <row r="9223" spans="2:25">
      <c r="B9223"/>
      <c r="C9223"/>
      <c r="D9223"/>
      <c r="E9223"/>
      <c r="F9223"/>
      <c r="G9223"/>
      <c r="H9223"/>
      <c r="R9223"/>
      <c r="S9223"/>
      <c r="T9223"/>
      <c r="U9223"/>
      <c r="V9223"/>
      <c r="W9223"/>
      <c r="X9223"/>
      <c r="Y9223"/>
    </row>
    <row r="9224" spans="2:25">
      <c r="B9224"/>
      <c r="C9224"/>
      <c r="D9224"/>
      <c r="E9224"/>
      <c r="F9224"/>
      <c r="G9224"/>
      <c r="H9224"/>
      <c r="R9224"/>
      <c r="S9224"/>
      <c r="T9224"/>
      <c r="U9224"/>
      <c r="V9224"/>
      <c r="W9224"/>
      <c r="X9224"/>
      <c r="Y9224"/>
    </row>
    <row r="9225" spans="2:25">
      <c r="B9225"/>
      <c r="C9225"/>
      <c r="D9225"/>
      <c r="E9225"/>
      <c r="F9225"/>
      <c r="G9225"/>
      <c r="H9225"/>
      <c r="R9225"/>
      <c r="S9225"/>
      <c r="T9225"/>
      <c r="U9225"/>
      <c r="V9225"/>
      <c r="W9225"/>
      <c r="X9225"/>
      <c r="Y9225"/>
    </row>
    <row r="9226" spans="2:25">
      <c r="B9226"/>
      <c r="C9226"/>
      <c r="D9226"/>
      <c r="E9226"/>
      <c r="F9226"/>
      <c r="G9226"/>
      <c r="H9226"/>
      <c r="R9226"/>
      <c r="S9226"/>
      <c r="T9226"/>
      <c r="U9226"/>
      <c r="V9226"/>
      <c r="W9226"/>
      <c r="X9226"/>
      <c r="Y9226"/>
    </row>
    <row r="9227" spans="2:25">
      <c r="B9227"/>
      <c r="C9227"/>
      <c r="D9227"/>
      <c r="E9227"/>
      <c r="F9227"/>
      <c r="G9227"/>
      <c r="H9227"/>
      <c r="R9227"/>
      <c r="S9227"/>
      <c r="T9227"/>
      <c r="U9227"/>
      <c r="V9227"/>
      <c r="W9227"/>
      <c r="X9227"/>
      <c r="Y9227"/>
    </row>
    <row r="9228" spans="2:25">
      <c r="B9228"/>
      <c r="C9228"/>
      <c r="D9228"/>
      <c r="E9228"/>
      <c r="F9228"/>
      <c r="G9228"/>
      <c r="H9228"/>
      <c r="R9228"/>
      <c r="S9228"/>
      <c r="T9228"/>
      <c r="U9228"/>
      <c r="V9228"/>
      <c r="W9228"/>
      <c r="X9228"/>
      <c r="Y9228"/>
    </row>
    <row r="9229" spans="2:25">
      <c r="B9229"/>
      <c r="C9229"/>
      <c r="D9229"/>
      <c r="E9229"/>
      <c r="F9229"/>
      <c r="G9229"/>
      <c r="H9229"/>
      <c r="R9229"/>
      <c r="S9229"/>
      <c r="T9229"/>
      <c r="U9229"/>
      <c r="V9229"/>
      <c r="W9229"/>
      <c r="X9229"/>
      <c r="Y9229"/>
    </row>
    <row r="9230" spans="2:25">
      <c r="B9230"/>
      <c r="C9230"/>
      <c r="D9230"/>
      <c r="E9230"/>
      <c r="F9230"/>
      <c r="G9230"/>
      <c r="H9230"/>
      <c r="R9230"/>
      <c r="S9230"/>
      <c r="T9230"/>
      <c r="U9230"/>
      <c r="V9230"/>
      <c r="W9230"/>
      <c r="X9230"/>
      <c r="Y9230"/>
    </row>
    <row r="9231" spans="2:25">
      <c r="B9231"/>
      <c r="C9231"/>
      <c r="D9231"/>
      <c r="E9231"/>
      <c r="F9231"/>
      <c r="G9231"/>
      <c r="H9231"/>
      <c r="R9231"/>
      <c r="S9231"/>
      <c r="T9231"/>
      <c r="U9231"/>
      <c r="V9231"/>
      <c r="W9231"/>
      <c r="X9231"/>
      <c r="Y9231"/>
    </row>
    <row r="9232" spans="2:25">
      <c r="B9232"/>
      <c r="C9232"/>
      <c r="D9232"/>
      <c r="E9232"/>
      <c r="F9232"/>
      <c r="G9232"/>
      <c r="H9232"/>
      <c r="R9232"/>
      <c r="S9232"/>
      <c r="T9232"/>
      <c r="U9232"/>
      <c r="V9232"/>
      <c r="W9232"/>
      <c r="X9232"/>
      <c r="Y9232"/>
    </row>
    <row r="9233" spans="2:25">
      <c r="B9233"/>
      <c r="C9233"/>
      <c r="D9233"/>
      <c r="E9233"/>
      <c r="F9233"/>
      <c r="G9233"/>
      <c r="H9233"/>
      <c r="R9233"/>
      <c r="S9233"/>
      <c r="T9233"/>
      <c r="U9233"/>
      <c r="V9233"/>
      <c r="W9233"/>
      <c r="X9233"/>
      <c r="Y9233"/>
    </row>
    <row r="9234" spans="2:25">
      <c r="B9234"/>
      <c r="C9234"/>
      <c r="D9234"/>
      <c r="E9234"/>
      <c r="F9234"/>
      <c r="G9234"/>
      <c r="H9234"/>
      <c r="R9234"/>
      <c r="S9234"/>
      <c r="T9234"/>
      <c r="U9234"/>
      <c r="V9234"/>
      <c r="W9234"/>
      <c r="X9234"/>
      <c r="Y9234"/>
    </row>
    <row r="9235" spans="2:25">
      <c r="B9235"/>
      <c r="C9235"/>
      <c r="D9235"/>
      <c r="E9235"/>
      <c r="F9235"/>
      <c r="G9235"/>
      <c r="H9235"/>
      <c r="R9235"/>
      <c r="S9235"/>
      <c r="T9235"/>
      <c r="U9235"/>
      <c r="V9235"/>
      <c r="W9235"/>
      <c r="X9235"/>
      <c r="Y9235"/>
    </row>
    <row r="9236" spans="2:25">
      <c r="B9236"/>
      <c r="C9236"/>
      <c r="D9236"/>
      <c r="E9236"/>
      <c r="F9236"/>
      <c r="G9236"/>
      <c r="H9236"/>
      <c r="R9236"/>
      <c r="S9236"/>
      <c r="T9236"/>
      <c r="U9236"/>
      <c r="V9236"/>
      <c r="W9236"/>
      <c r="X9236"/>
      <c r="Y9236"/>
    </row>
    <row r="9237" spans="2:25">
      <c r="B9237"/>
      <c r="C9237"/>
      <c r="D9237"/>
      <c r="E9237"/>
      <c r="F9237"/>
      <c r="G9237"/>
      <c r="H9237"/>
      <c r="R9237"/>
      <c r="S9237"/>
      <c r="T9237"/>
      <c r="U9237"/>
      <c r="V9237"/>
      <c r="W9237"/>
      <c r="X9237"/>
      <c r="Y9237"/>
    </row>
    <row r="9238" spans="2:25">
      <c r="B9238"/>
      <c r="C9238"/>
      <c r="D9238"/>
      <c r="E9238"/>
      <c r="F9238"/>
      <c r="G9238"/>
      <c r="H9238"/>
      <c r="R9238"/>
      <c r="S9238"/>
      <c r="T9238"/>
      <c r="U9238"/>
      <c r="V9238"/>
      <c r="W9238"/>
      <c r="X9238"/>
      <c r="Y9238"/>
    </row>
    <row r="9239" spans="2:25">
      <c r="B9239"/>
      <c r="C9239"/>
      <c r="D9239"/>
      <c r="E9239"/>
      <c r="F9239"/>
      <c r="G9239"/>
      <c r="H9239"/>
      <c r="R9239"/>
      <c r="S9239"/>
      <c r="T9239"/>
      <c r="U9239"/>
      <c r="V9239"/>
      <c r="W9239"/>
      <c r="X9239"/>
      <c r="Y9239"/>
    </row>
    <row r="9240" spans="2:25">
      <c r="B9240"/>
      <c r="C9240"/>
      <c r="D9240"/>
      <c r="E9240"/>
      <c r="F9240"/>
      <c r="G9240"/>
      <c r="H9240"/>
      <c r="R9240"/>
      <c r="S9240"/>
      <c r="T9240"/>
      <c r="U9240"/>
      <c r="V9240"/>
      <c r="W9240"/>
      <c r="X9240"/>
      <c r="Y9240"/>
    </row>
    <row r="9241" spans="2:25">
      <c r="B9241"/>
      <c r="C9241"/>
      <c r="D9241"/>
      <c r="E9241"/>
      <c r="F9241"/>
      <c r="G9241"/>
      <c r="H9241"/>
      <c r="R9241"/>
      <c r="S9241"/>
      <c r="T9241"/>
      <c r="U9241"/>
      <c r="V9241"/>
      <c r="W9241"/>
      <c r="X9241"/>
      <c r="Y9241"/>
    </row>
    <row r="9242" spans="2:25">
      <c r="B9242"/>
      <c r="C9242"/>
      <c r="D9242"/>
      <c r="E9242"/>
      <c r="F9242"/>
      <c r="G9242"/>
      <c r="H9242"/>
      <c r="R9242"/>
      <c r="S9242"/>
      <c r="T9242"/>
      <c r="U9242"/>
      <c r="V9242"/>
      <c r="W9242"/>
      <c r="X9242"/>
      <c r="Y9242"/>
    </row>
    <row r="9243" spans="2:25">
      <c r="B9243"/>
      <c r="C9243"/>
      <c r="D9243"/>
      <c r="E9243"/>
      <c r="F9243"/>
      <c r="G9243"/>
      <c r="H9243"/>
      <c r="R9243"/>
      <c r="S9243"/>
      <c r="T9243"/>
      <c r="U9243"/>
      <c r="V9243"/>
      <c r="W9243"/>
      <c r="X9243"/>
      <c r="Y9243"/>
    </row>
    <row r="9244" spans="2:25">
      <c r="B9244"/>
      <c r="C9244"/>
      <c r="D9244"/>
      <c r="E9244"/>
      <c r="F9244"/>
      <c r="G9244"/>
      <c r="H9244"/>
      <c r="R9244"/>
      <c r="S9244"/>
      <c r="T9244"/>
      <c r="U9244"/>
      <c r="V9244"/>
      <c r="W9244"/>
      <c r="X9244"/>
      <c r="Y9244"/>
    </row>
    <row r="9245" spans="2:25">
      <c r="B9245"/>
      <c r="C9245"/>
      <c r="D9245"/>
      <c r="E9245"/>
      <c r="F9245"/>
      <c r="G9245"/>
      <c r="H9245"/>
      <c r="R9245"/>
      <c r="S9245"/>
      <c r="T9245"/>
      <c r="U9245"/>
      <c r="V9245"/>
      <c r="W9245"/>
      <c r="X9245"/>
      <c r="Y9245"/>
    </row>
    <row r="9246" spans="2:25">
      <c r="B9246"/>
      <c r="C9246"/>
      <c r="D9246"/>
      <c r="E9246"/>
      <c r="F9246"/>
      <c r="G9246"/>
      <c r="H9246"/>
      <c r="R9246"/>
      <c r="S9246"/>
      <c r="T9246"/>
      <c r="U9246"/>
      <c r="V9246"/>
      <c r="W9246"/>
      <c r="X9246"/>
      <c r="Y9246"/>
    </row>
    <row r="9247" spans="2:25">
      <c r="B9247"/>
      <c r="C9247"/>
      <c r="D9247"/>
      <c r="E9247"/>
      <c r="F9247"/>
      <c r="G9247"/>
      <c r="H9247"/>
      <c r="R9247"/>
      <c r="S9247"/>
      <c r="T9247"/>
      <c r="U9247"/>
      <c r="V9247"/>
      <c r="W9247"/>
      <c r="X9247"/>
      <c r="Y9247"/>
    </row>
    <row r="9248" spans="2:25">
      <c r="B9248"/>
      <c r="C9248"/>
      <c r="D9248"/>
      <c r="E9248"/>
      <c r="F9248"/>
      <c r="G9248"/>
      <c r="H9248"/>
      <c r="R9248"/>
      <c r="S9248"/>
      <c r="T9248"/>
      <c r="U9248"/>
      <c r="V9248"/>
      <c r="W9248"/>
      <c r="X9248"/>
      <c r="Y9248"/>
    </row>
    <row r="9249" spans="2:25">
      <c r="B9249"/>
      <c r="C9249"/>
      <c r="D9249"/>
      <c r="E9249"/>
      <c r="F9249"/>
      <c r="G9249"/>
      <c r="H9249"/>
      <c r="R9249"/>
      <c r="S9249"/>
      <c r="T9249"/>
      <c r="U9249"/>
      <c r="V9249"/>
      <c r="W9249"/>
      <c r="X9249"/>
      <c r="Y9249"/>
    </row>
    <row r="9250" spans="2:25">
      <c r="B9250"/>
      <c r="C9250"/>
      <c r="D9250"/>
      <c r="E9250"/>
      <c r="F9250"/>
      <c r="G9250"/>
      <c r="H9250"/>
      <c r="R9250"/>
      <c r="S9250"/>
      <c r="T9250"/>
      <c r="U9250"/>
      <c r="V9250"/>
      <c r="W9250"/>
      <c r="X9250"/>
      <c r="Y9250"/>
    </row>
    <row r="9251" spans="2:25">
      <c r="B9251"/>
      <c r="C9251"/>
      <c r="D9251"/>
      <c r="E9251"/>
      <c r="F9251"/>
      <c r="G9251"/>
      <c r="H9251"/>
      <c r="R9251"/>
      <c r="S9251"/>
      <c r="T9251"/>
      <c r="U9251"/>
      <c r="V9251"/>
      <c r="W9251"/>
      <c r="X9251"/>
      <c r="Y9251"/>
    </row>
    <row r="9252" spans="2:25">
      <c r="B9252"/>
      <c r="C9252"/>
      <c r="D9252"/>
      <c r="E9252"/>
      <c r="F9252"/>
      <c r="G9252"/>
      <c r="H9252"/>
      <c r="R9252"/>
      <c r="S9252"/>
      <c r="T9252"/>
      <c r="U9252"/>
      <c r="V9252"/>
      <c r="W9252"/>
      <c r="X9252"/>
      <c r="Y9252"/>
    </row>
    <row r="9253" spans="2:25">
      <c r="B9253"/>
      <c r="C9253"/>
      <c r="D9253"/>
      <c r="E9253"/>
      <c r="F9253"/>
      <c r="G9253"/>
      <c r="H9253"/>
      <c r="R9253"/>
      <c r="S9253"/>
      <c r="T9253"/>
      <c r="U9253"/>
      <c r="V9253"/>
      <c r="W9253"/>
      <c r="X9253"/>
      <c r="Y9253"/>
    </row>
    <row r="9254" spans="2:25">
      <c r="B9254"/>
      <c r="C9254"/>
      <c r="D9254"/>
      <c r="E9254"/>
      <c r="F9254"/>
      <c r="G9254"/>
      <c r="H9254"/>
      <c r="R9254"/>
      <c r="S9254"/>
      <c r="T9254"/>
      <c r="U9254"/>
      <c r="V9254"/>
      <c r="W9254"/>
      <c r="X9254"/>
      <c r="Y9254"/>
    </row>
    <row r="9255" spans="2:25">
      <c r="B9255"/>
      <c r="C9255"/>
      <c r="D9255"/>
      <c r="E9255"/>
      <c r="F9255"/>
      <c r="G9255"/>
      <c r="H9255"/>
      <c r="R9255"/>
      <c r="S9255"/>
      <c r="T9255"/>
      <c r="U9255"/>
      <c r="V9255"/>
      <c r="W9255"/>
      <c r="X9255"/>
      <c r="Y9255"/>
    </row>
    <row r="9256" spans="2:25">
      <c r="B9256"/>
      <c r="C9256"/>
      <c r="D9256"/>
      <c r="E9256"/>
      <c r="F9256"/>
      <c r="G9256"/>
      <c r="H9256"/>
      <c r="R9256"/>
      <c r="S9256"/>
      <c r="T9256"/>
      <c r="U9256"/>
      <c r="V9256"/>
      <c r="W9256"/>
      <c r="X9256"/>
      <c r="Y9256"/>
    </row>
    <row r="9257" spans="2:25">
      <c r="B9257"/>
      <c r="C9257"/>
      <c r="D9257"/>
      <c r="E9257"/>
      <c r="F9257"/>
      <c r="G9257"/>
      <c r="H9257"/>
      <c r="R9257"/>
      <c r="S9257"/>
      <c r="T9257"/>
      <c r="U9257"/>
      <c r="V9257"/>
      <c r="W9257"/>
      <c r="X9257"/>
      <c r="Y9257"/>
    </row>
    <row r="9258" spans="2:25">
      <c r="B9258"/>
      <c r="C9258"/>
      <c r="D9258"/>
      <c r="E9258"/>
      <c r="F9258"/>
      <c r="G9258"/>
      <c r="H9258"/>
      <c r="R9258"/>
      <c r="S9258"/>
      <c r="T9258"/>
      <c r="U9258"/>
      <c r="V9258"/>
      <c r="W9258"/>
      <c r="X9258"/>
      <c r="Y9258"/>
    </row>
    <row r="9259" spans="2:25">
      <c r="B9259"/>
      <c r="C9259"/>
      <c r="D9259"/>
      <c r="E9259"/>
      <c r="F9259"/>
      <c r="G9259"/>
      <c r="H9259"/>
      <c r="R9259"/>
      <c r="S9259"/>
      <c r="T9259"/>
      <c r="U9259"/>
      <c r="V9259"/>
      <c r="W9259"/>
      <c r="X9259"/>
      <c r="Y9259"/>
    </row>
    <row r="9260" spans="2:25">
      <c r="B9260"/>
      <c r="C9260"/>
      <c r="D9260"/>
      <c r="E9260"/>
      <c r="F9260"/>
      <c r="G9260"/>
      <c r="H9260"/>
      <c r="R9260"/>
      <c r="S9260"/>
      <c r="T9260"/>
      <c r="U9260"/>
      <c r="V9260"/>
      <c r="W9260"/>
      <c r="X9260"/>
      <c r="Y9260"/>
    </row>
    <row r="9261" spans="2:25">
      <c r="B9261"/>
      <c r="C9261"/>
      <c r="D9261"/>
      <c r="E9261"/>
      <c r="F9261"/>
      <c r="G9261"/>
      <c r="H9261"/>
      <c r="R9261"/>
      <c r="S9261"/>
      <c r="T9261"/>
      <c r="U9261"/>
      <c r="V9261"/>
      <c r="W9261"/>
      <c r="X9261"/>
      <c r="Y9261"/>
    </row>
    <row r="9262" spans="2:25">
      <c r="B9262"/>
      <c r="C9262"/>
      <c r="D9262"/>
      <c r="E9262"/>
      <c r="F9262"/>
      <c r="G9262"/>
      <c r="H9262"/>
      <c r="R9262"/>
      <c r="S9262"/>
      <c r="T9262"/>
      <c r="U9262"/>
      <c r="V9262"/>
      <c r="W9262"/>
      <c r="X9262"/>
      <c r="Y9262"/>
    </row>
    <row r="9263" spans="2:25">
      <c r="B9263"/>
      <c r="C9263"/>
      <c r="D9263"/>
      <c r="E9263"/>
      <c r="F9263"/>
      <c r="G9263"/>
      <c r="H9263"/>
      <c r="R9263"/>
      <c r="S9263"/>
      <c r="T9263"/>
      <c r="U9263"/>
      <c r="V9263"/>
      <c r="W9263"/>
      <c r="X9263"/>
      <c r="Y9263"/>
    </row>
    <row r="9264" spans="2:25">
      <c r="B9264"/>
      <c r="C9264"/>
      <c r="D9264"/>
      <c r="E9264"/>
      <c r="F9264"/>
      <c r="G9264"/>
      <c r="H9264"/>
      <c r="R9264"/>
      <c r="S9264"/>
      <c r="T9264"/>
      <c r="U9264"/>
      <c r="V9264"/>
      <c r="W9264"/>
      <c r="X9264"/>
      <c r="Y9264"/>
    </row>
    <row r="9265" spans="2:25">
      <c r="B9265"/>
      <c r="C9265"/>
      <c r="D9265"/>
      <c r="E9265"/>
      <c r="F9265"/>
      <c r="G9265"/>
      <c r="H9265"/>
      <c r="R9265"/>
      <c r="S9265"/>
      <c r="T9265"/>
      <c r="U9265"/>
      <c r="V9265"/>
      <c r="W9265"/>
      <c r="X9265"/>
      <c r="Y9265"/>
    </row>
    <row r="9266" spans="2:25">
      <c r="B9266"/>
      <c r="C9266"/>
      <c r="D9266"/>
      <c r="E9266"/>
      <c r="F9266"/>
      <c r="G9266"/>
      <c r="H9266"/>
      <c r="R9266"/>
      <c r="S9266"/>
      <c r="T9266"/>
      <c r="U9266"/>
      <c r="V9266"/>
      <c r="W9266"/>
      <c r="X9266"/>
      <c r="Y9266"/>
    </row>
    <row r="9267" spans="2:25">
      <c r="B9267"/>
      <c r="C9267"/>
      <c r="D9267"/>
      <c r="E9267"/>
      <c r="F9267"/>
      <c r="G9267"/>
      <c r="H9267"/>
      <c r="R9267"/>
      <c r="S9267"/>
      <c r="T9267"/>
      <c r="U9267"/>
      <c r="V9267"/>
      <c r="W9267"/>
      <c r="X9267"/>
      <c r="Y9267"/>
    </row>
    <row r="9268" spans="2:25">
      <c r="B9268"/>
      <c r="C9268"/>
      <c r="D9268"/>
      <c r="E9268"/>
      <c r="F9268"/>
      <c r="G9268"/>
      <c r="H9268"/>
      <c r="R9268"/>
      <c r="S9268"/>
      <c r="T9268"/>
      <c r="U9268"/>
      <c r="V9268"/>
      <c r="W9268"/>
      <c r="X9268"/>
      <c r="Y9268"/>
    </row>
    <row r="9269" spans="2:25">
      <c r="B9269"/>
      <c r="C9269"/>
      <c r="D9269"/>
      <c r="E9269"/>
      <c r="F9269"/>
      <c r="G9269"/>
      <c r="H9269"/>
      <c r="R9269"/>
      <c r="S9269"/>
      <c r="T9269"/>
      <c r="U9269"/>
      <c r="V9269"/>
      <c r="W9269"/>
      <c r="X9269"/>
      <c r="Y9269"/>
    </row>
    <row r="9270" spans="2:25">
      <c r="B9270"/>
      <c r="C9270"/>
      <c r="D9270"/>
      <c r="E9270"/>
      <c r="F9270"/>
      <c r="G9270"/>
      <c r="H9270"/>
      <c r="R9270"/>
      <c r="S9270"/>
      <c r="T9270"/>
      <c r="U9270"/>
      <c r="V9270"/>
      <c r="W9270"/>
      <c r="X9270"/>
      <c r="Y9270"/>
    </row>
    <row r="9271" spans="2:25">
      <c r="B9271"/>
      <c r="C9271"/>
      <c r="D9271"/>
      <c r="E9271"/>
      <c r="F9271"/>
      <c r="G9271"/>
      <c r="H9271"/>
      <c r="R9271"/>
      <c r="S9271"/>
      <c r="T9271"/>
      <c r="U9271"/>
      <c r="V9271"/>
      <c r="W9271"/>
      <c r="X9271"/>
      <c r="Y9271"/>
    </row>
    <row r="9272" spans="2:25">
      <c r="B9272"/>
      <c r="C9272"/>
      <c r="D9272"/>
      <c r="E9272"/>
      <c r="F9272"/>
      <c r="G9272"/>
      <c r="H9272"/>
      <c r="R9272"/>
      <c r="S9272"/>
      <c r="T9272"/>
      <c r="U9272"/>
      <c r="V9272"/>
      <c r="W9272"/>
      <c r="X9272"/>
      <c r="Y9272"/>
    </row>
    <row r="9273" spans="2:25">
      <c r="B9273"/>
      <c r="C9273"/>
      <c r="D9273"/>
      <c r="E9273"/>
      <c r="F9273"/>
      <c r="G9273"/>
      <c r="H9273"/>
      <c r="R9273"/>
      <c r="S9273"/>
      <c r="T9273"/>
      <c r="U9273"/>
      <c r="V9273"/>
      <c r="W9273"/>
      <c r="X9273"/>
      <c r="Y9273"/>
    </row>
    <row r="9274" spans="2:25">
      <c r="B9274"/>
      <c r="C9274"/>
      <c r="D9274"/>
      <c r="E9274"/>
      <c r="F9274"/>
      <c r="G9274"/>
      <c r="H9274"/>
      <c r="R9274"/>
      <c r="S9274"/>
      <c r="T9274"/>
      <c r="U9274"/>
      <c r="V9274"/>
      <c r="W9274"/>
      <c r="X9274"/>
      <c r="Y9274"/>
    </row>
    <row r="9275" spans="2:25">
      <c r="B9275"/>
      <c r="C9275"/>
      <c r="D9275"/>
      <c r="E9275"/>
      <c r="F9275"/>
      <c r="G9275"/>
      <c r="H9275"/>
      <c r="R9275"/>
      <c r="S9275"/>
      <c r="T9275"/>
      <c r="U9275"/>
      <c r="V9275"/>
      <c r="W9275"/>
      <c r="X9275"/>
      <c r="Y9275"/>
    </row>
    <row r="9276" spans="2:25">
      <c r="B9276"/>
      <c r="C9276"/>
      <c r="D9276"/>
      <c r="E9276"/>
      <c r="F9276"/>
      <c r="G9276"/>
      <c r="H9276"/>
      <c r="R9276"/>
      <c r="S9276"/>
      <c r="T9276"/>
      <c r="U9276"/>
      <c r="V9276"/>
      <c r="W9276"/>
      <c r="X9276"/>
      <c r="Y9276"/>
    </row>
    <row r="9277" spans="2:25">
      <c r="B9277"/>
      <c r="C9277"/>
      <c r="D9277"/>
      <c r="E9277"/>
      <c r="F9277"/>
      <c r="G9277"/>
      <c r="H9277"/>
      <c r="R9277"/>
      <c r="S9277"/>
      <c r="T9277"/>
      <c r="U9277"/>
      <c r="V9277"/>
      <c r="W9277"/>
      <c r="X9277"/>
      <c r="Y9277"/>
    </row>
    <row r="9278" spans="2:25">
      <c r="B9278"/>
      <c r="C9278"/>
      <c r="D9278"/>
      <c r="E9278"/>
      <c r="F9278"/>
      <c r="G9278"/>
      <c r="H9278"/>
      <c r="R9278"/>
      <c r="S9278"/>
      <c r="T9278"/>
      <c r="U9278"/>
      <c r="V9278"/>
      <c r="W9278"/>
      <c r="X9278"/>
      <c r="Y9278"/>
    </row>
    <row r="9279" spans="2:25">
      <c r="B9279"/>
      <c r="C9279"/>
      <c r="D9279"/>
      <c r="E9279"/>
      <c r="F9279"/>
      <c r="G9279"/>
      <c r="H9279"/>
      <c r="R9279"/>
      <c r="S9279"/>
      <c r="T9279"/>
      <c r="U9279"/>
      <c r="V9279"/>
      <c r="W9279"/>
      <c r="X9279"/>
      <c r="Y9279"/>
    </row>
    <row r="9280" spans="2:25">
      <c r="B9280"/>
      <c r="C9280"/>
      <c r="D9280"/>
      <c r="E9280"/>
      <c r="F9280"/>
      <c r="G9280"/>
      <c r="H9280"/>
      <c r="R9280"/>
      <c r="S9280"/>
      <c r="T9280"/>
      <c r="U9280"/>
      <c r="V9280"/>
      <c r="W9280"/>
      <c r="X9280"/>
      <c r="Y9280"/>
    </row>
    <row r="9281" spans="2:25">
      <c r="B9281"/>
      <c r="C9281"/>
      <c r="D9281"/>
      <c r="E9281"/>
      <c r="F9281"/>
      <c r="G9281"/>
      <c r="H9281"/>
      <c r="R9281"/>
      <c r="S9281"/>
      <c r="T9281"/>
      <c r="U9281"/>
      <c r="V9281"/>
      <c r="W9281"/>
      <c r="X9281"/>
      <c r="Y9281"/>
    </row>
    <row r="9282" spans="2:25">
      <c r="B9282"/>
      <c r="C9282"/>
      <c r="D9282"/>
      <c r="E9282"/>
      <c r="F9282"/>
      <c r="G9282"/>
      <c r="H9282"/>
      <c r="R9282"/>
      <c r="S9282"/>
      <c r="T9282"/>
      <c r="U9282"/>
      <c r="V9282"/>
      <c r="W9282"/>
      <c r="X9282"/>
      <c r="Y9282"/>
    </row>
    <row r="9283" spans="2:25">
      <c r="B9283"/>
      <c r="C9283"/>
      <c r="D9283"/>
      <c r="E9283"/>
      <c r="F9283"/>
      <c r="G9283"/>
      <c r="H9283"/>
      <c r="R9283"/>
      <c r="S9283"/>
      <c r="T9283"/>
      <c r="U9283"/>
      <c r="V9283"/>
      <c r="W9283"/>
      <c r="X9283"/>
      <c r="Y9283"/>
    </row>
    <row r="9284" spans="2:25">
      <c r="B9284"/>
      <c r="C9284"/>
      <c r="D9284"/>
      <c r="E9284"/>
      <c r="F9284"/>
      <c r="G9284"/>
      <c r="H9284"/>
      <c r="R9284"/>
      <c r="S9284"/>
      <c r="T9284"/>
      <c r="U9284"/>
      <c r="V9284"/>
      <c r="W9284"/>
      <c r="X9284"/>
      <c r="Y9284"/>
    </row>
    <row r="9285" spans="2:25">
      <c r="B9285"/>
      <c r="C9285"/>
      <c r="D9285"/>
      <c r="E9285"/>
      <c r="F9285"/>
      <c r="G9285"/>
      <c r="H9285"/>
      <c r="R9285"/>
      <c r="S9285"/>
      <c r="T9285"/>
      <c r="U9285"/>
      <c r="V9285"/>
      <c r="W9285"/>
      <c r="X9285"/>
      <c r="Y9285"/>
    </row>
    <row r="9286" spans="2:25">
      <c r="B9286"/>
      <c r="C9286"/>
      <c r="D9286"/>
      <c r="E9286"/>
      <c r="F9286"/>
      <c r="G9286"/>
      <c r="H9286"/>
      <c r="R9286"/>
      <c r="S9286"/>
      <c r="T9286"/>
      <c r="U9286"/>
      <c r="V9286"/>
      <c r="W9286"/>
      <c r="X9286"/>
      <c r="Y9286"/>
    </row>
    <row r="9287" spans="2:25">
      <c r="B9287"/>
      <c r="C9287"/>
      <c r="D9287"/>
      <c r="E9287"/>
      <c r="F9287"/>
      <c r="G9287"/>
      <c r="H9287"/>
      <c r="R9287"/>
      <c r="S9287"/>
      <c r="T9287"/>
      <c r="U9287"/>
      <c r="V9287"/>
      <c r="W9287"/>
      <c r="X9287"/>
      <c r="Y9287"/>
    </row>
    <row r="9288" spans="2:25">
      <c r="B9288"/>
      <c r="C9288"/>
      <c r="D9288"/>
      <c r="E9288"/>
      <c r="F9288"/>
      <c r="G9288"/>
      <c r="H9288"/>
      <c r="R9288"/>
      <c r="S9288"/>
      <c r="T9288"/>
      <c r="U9288"/>
      <c r="V9288"/>
      <c r="W9288"/>
      <c r="X9288"/>
      <c r="Y9288"/>
    </row>
    <row r="9289" spans="2:25">
      <c r="B9289"/>
      <c r="C9289"/>
      <c r="D9289"/>
      <c r="E9289"/>
      <c r="F9289"/>
      <c r="G9289"/>
      <c r="H9289"/>
      <c r="R9289"/>
      <c r="S9289"/>
      <c r="T9289"/>
      <c r="U9289"/>
      <c r="V9289"/>
      <c r="W9289"/>
      <c r="X9289"/>
      <c r="Y9289"/>
    </row>
    <row r="9290" spans="2:25">
      <c r="B9290"/>
      <c r="C9290"/>
      <c r="D9290"/>
      <c r="E9290"/>
      <c r="F9290"/>
      <c r="G9290"/>
      <c r="H9290"/>
      <c r="R9290"/>
      <c r="S9290"/>
      <c r="T9290"/>
      <c r="U9290"/>
      <c r="V9290"/>
      <c r="W9290"/>
      <c r="X9290"/>
      <c r="Y9290"/>
    </row>
    <row r="9291" spans="2:25">
      <c r="B9291"/>
      <c r="C9291"/>
      <c r="D9291"/>
      <c r="E9291"/>
      <c r="F9291"/>
      <c r="G9291"/>
      <c r="H9291"/>
      <c r="R9291"/>
      <c r="S9291"/>
      <c r="T9291"/>
      <c r="U9291"/>
      <c r="V9291"/>
      <c r="W9291"/>
      <c r="X9291"/>
      <c r="Y9291"/>
    </row>
    <row r="9292" spans="2:25">
      <c r="B9292"/>
      <c r="C9292"/>
      <c r="D9292"/>
      <c r="E9292"/>
      <c r="F9292"/>
      <c r="G9292"/>
      <c r="H9292"/>
      <c r="R9292"/>
      <c r="S9292"/>
      <c r="T9292"/>
      <c r="U9292"/>
      <c r="V9292"/>
      <c r="W9292"/>
      <c r="X9292"/>
      <c r="Y9292"/>
    </row>
    <row r="9293" spans="2:25">
      <c r="B9293"/>
      <c r="C9293"/>
      <c r="D9293"/>
      <c r="E9293"/>
      <c r="F9293"/>
      <c r="G9293"/>
      <c r="H9293"/>
      <c r="R9293"/>
      <c r="S9293"/>
      <c r="T9293"/>
      <c r="U9293"/>
      <c r="V9293"/>
      <c r="W9293"/>
      <c r="X9293"/>
      <c r="Y9293"/>
    </row>
    <row r="9294" spans="2:25">
      <c r="B9294"/>
      <c r="C9294"/>
      <c r="D9294"/>
      <c r="E9294"/>
      <c r="F9294"/>
      <c r="G9294"/>
      <c r="H9294"/>
      <c r="R9294"/>
      <c r="S9294"/>
      <c r="T9294"/>
      <c r="U9294"/>
      <c r="V9294"/>
      <c r="W9294"/>
      <c r="X9294"/>
      <c r="Y9294"/>
    </row>
    <row r="9295" spans="2:25">
      <c r="B9295"/>
      <c r="C9295"/>
      <c r="D9295"/>
      <c r="E9295"/>
      <c r="F9295"/>
      <c r="G9295"/>
      <c r="H9295"/>
      <c r="R9295"/>
      <c r="S9295"/>
      <c r="T9295"/>
      <c r="U9295"/>
      <c r="V9295"/>
      <c r="W9295"/>
      <c r="X9295"/>
      <c r="Y9295"/>
    </row>
    <row r="9296" spans="2:25">
      <c r="B9296"/>
      <c r="C9296"/>
      <c r="D9296"/>
      <c r="E9296"/>
      <c r="F9296"/>
      <c r="G9296"/>
      <c r="H9296"/>
      <c r="R9296"/>
      <c r="S9296"/>
      <c r="T9296"/>
      <c r="U9296"/>
      <c r="V9296"/>
      <c r="W9296"/>
      <c r="X9296"/>
      <c r="Y9296"/>
    </row>
    <row r="9297" spans="2:25">
      <c r="B9297"/>
      <c r="C9297"/>
      <c r="D9297"/>
      <c r="E9297"/>
      <c r="F9297"/>
      <c r="G9297"/>
      <c r="H9297"/>
      <c r="R9297"/>
      <c r="S9297"/>
      <c r="T9297"/>
      <c r="U9297"/>
      <c r="V9297"/>
      <c r="W9297"/>
      <c r="X9297"/>
      <c r="Y9297"/>
    </row>
    <row r="9298" spans="2:25">
      <c r="B9298"/>
      <c r="C9298"/>
      <c r="D9298"/>
      <c r="E9298"/>
      <c r="F9298"/>
      <c r="G9298"/>
      <c r="H9298"/>
      <c r="R9298"/>
      <c r="S9298"/>
      <c r="T9298"/>
      <c r="U9298"/>
      <c r="V9298"/>
      <c r="W9298"/>
      <c r="X9298"/>
      <c r="Y9298"/>
    </row>
    <row r="9299" spans="2:25">
      <c r="B9299"/>
      <c r="C9299"/>
      <c r="D9299"/>
      <c r="E9299"/>
      <c r="F9299"/>
      <c r="G9299"/>
      <c r="H9299"/>
      <c r="R9299"/>
      <c r="S9299"/>
      <c r="T9299"/>
      <c r="U9299"/>
      <c r="V9299"/>
      <c r="W9299"/>
      <c r="X9299"/>
      <c r="Y9299"/>
    </row>
    <row r="9300" spans="2:25">
      <c r="B9300"/>
      <c r="C9300"/>
      <c r="D9300"/>
      <c r="E9300"/>
      <c r="F9300"/>
      <c r="G9300"/>
      <c r="H9300"/>
      <c r="R9300"/>
      <c r="S9300"/>
      <c r="T9300"/>
      <c r="U9300"/>
      <c r="V9300"/>
      <c r="W9300"/>
      <c r="X9300"/>
      <c r="Y9300"/>
    </row>
    <row r="9301" spans="2:25">
      <c r="B9301"/>
      <c r="C9301"/>
      <c r="D9301"/>
      <c r="E9301"/>
      <c r="F9301"/>
      <c r="G9301"/>
      <c r="H9301"/>
      <c r="R9301"/>
      <c r="S9301"/>
      <c r="T9301"/>
      <c r="U9301"/>
      <c r="V9301"/>
      <c r="W9301"/>
      <c r="X9301"/>
      <c r="Y9301"/>
    </row>
    <row r="9302" spans="2:25">
      <c r="B9302"/>
      <c r="C9302"/>
      <c r="D9302"/>
      <c r="E9302"/>
      <c r="F9302"/>
      <c r="G9302"/>
      <c r="H9302"/>
      <c r="R9302"/>
      <c r="S9302"/>
      <c r="T9302"/>
      <c r="U9302"/>
      <c r="V9302"/>
      <c r="W9302"/>
      <c r="X9302"/>
      <c r="Y9302"/>
    </row>
    <row r="9303" spans="2:25">
      <c r="B9303"/>
      <c r="C9303"/>
      <c r="D9303"/>
      <c r="E9303"/>
      <c r="F9303"/>
      <c r="G9303"/>
      <c r="H9303"/>
      <c r="R9303"/>
      <c r="S9303"/>
      <c r="T9303"/>
      <c r="U9303"/>
      <c r="V9303"/>
      <c r="W9303"/>
      <c r="X9303"/>
      <c r="Y9303"/>
    </row>
    <row r="9304" spans="2:25">
      <c r="B9304"/>
      <c r="C9304"/>
      <c r="D9304"/>
      <c r="E9304"/>
      <c r="F9304"/>
      <c r="G9304"/>
      <c r="H9304"/>
      <c r="R9304"/>
      <c r="S9304"/>
      <c r="T9304"/>
      <c r="U9304"/>
      <c r="V9304"/>
      <c r="W9304"/>
      <c r="X9304"/>
      <c r="Y9304"/>
    </row>
    <row r="9305" spans="2:25">
      <c r="B9305"/>
      <c r="C9305"/>
      <c r="D9305"/>
      <c r="E9305"/>
      <c r="F9305"/>
      <c r="G9305"/>
      <c r="H9305"/>
      <c r="R9305"/>
      <c r="S9305"/>
      <c r="T9305"/>
      <c r="U9305"/>
      <c r="V9305"/>
      <c r="W9305"/>
      <c r="X9305"/>
      <c r="Y9305"/>
    </row>
    <row r="9306" spans="2:25">
      <c r="B9306"/>
      <c r="C9306"/>
      <c r="D9306"/>
      <c r="E9306"/>
      <c r="F9306"/>
      <c r="G9306"/>
      <c r="H9306"/>
      <c r="R9306"/>
      <c r="S9306"/>
      <c r="T9306"/>
      <c r="U9306"/>
      <c r="V9306"/>
      <c r="W9306"/>
      <c r="X9306"/>
      <c r="Y9306"/>
    </row>
    <row r="9307" spans="2:25">
      <c r="B9307"/>
      <c r="C9307"/>
      <c r="D9307"/>
      <c r="E9307"/>
      <c r="F9307"/>
      <c r="G9307"/>
      <c r="H9307"/>
      <c r="R9307"/>
      <c r="S9307"/>
      <c r="T9307"/>
      <c r="U9307"/>
      <c r="V9307"/>
      <c r="W9307"/>
      <c r="X9307"/>
      <c r="Y9307"/>
    </row>
    <row r="9308" spans="2:25">
      <c r="B9308"/>
      <c r="C9308"/>
      <c r="D9308"/>
      <c r="E9308"/>
      <c r="F9308"/>
      <c r="G9308"/>
      <c r="H9308"/>
      <c r="R9308"/>
      <c r="S9308"/>
      <c r="T9308"/>
      <c r="U9308"/>
      <c r="V9308"/>
      <c r="W9308"/>
      <c r="X9308"/>
      <c r="Y9308"/>
    </row>
    <row r="9309" spans="2:25">
      <c r="B9309"/>
      <c r="C9309"/>
      <c r="D9309"/>
      <c r="E9309"/>
      <c r="F9309"/>
      <c r="G9309"/>
      <c r="H9309"/>
      <c r="R9309"/>
      <c r="S9309"/>
      <c r="T9309"/>
      <c r="U9309"/>
      <c r="V9309"/>
      <c r="W9309"/>
      <c r="X9309"/>
      <c r="Y9309"/>
    </row>
    <row r="9310" spans="2:25">
      <c r="B9310"/>
      <c r="C9310"/>
      <c r="D9310"/>
      <c r="E9310"/>
      <c r="F9310"/>
      <c r="G9310"/>
      <c r="H9310"/>
      <c r="R9310"/>
      <c r="S9310"/>
      <c r="T9310"/>
      <c r="U9310"/>
      <c r="V9310"/>
      <c r="W9310"/>
      <c r="X9310"/>
      <c r="Y9310"/>
    </row>
    <row r="9311" spans="2:25">
      <c r="B9311"/>
      <c r="C9311"/>
      <c r="D9311"/>
      <c r="E9311"/>
      <c r="F9311"/>
      <c r="G9311"/>
      <c r="H9311"/>
      <c r="R9311"/>
      <c r="S9311"/>
      <c r="T9311"/>
      <c r="U9311"/>
      <c r="V9311"/>
      <c r="W9311"/>
      <c r="X9311"/>
      <c r="Y9311"/>
    </row>
    <row r="9312" spans="2:25">
      <c r="B9312"/>
      <c r="C9312"/>
      <c r="D9312"/>
      <c r="E9312"/>
      <c r="F9312"/>
      <c r="G9312"/>
      <c r="H9312"/>
      <c r="R9312"/>
      <c r="S9312"/>
      <c r="T9312"/>
      <c r="U9312"/>
      <c r="V9312"/>
      <c r="W9312"/>
      <c r="X9312"/>
      <c r="Y9312"/>
    </row>
    <row r="9313" spans="2:25">
      <c r="B9313"/>
      <c r="C9313"/>
      <c r="D9313"/>
      <c r="E9313"/>
      <c r="F9313"/>
      <c r="G9313"/>
      <c r="H9313"/>
      <c r="R9313"/>
      <c r="S9313"/>
      <c r="T9313"/>
      <c r="U9313"/>
      <c r="V9313"/>
      <c r="W9313"/>
      <c r="X9313"/>
      <c r="Y9313"/>
    </row>
    <row r="9314" spans="2:25">
      <c r="B9314"/>
      <c r="C9314"/>
      <c r="D9314"/>
      <c r="E9314"/>
      <c r="F9314"/>
      <c r="G9314"/>
      <c r="H9314"/>
      <c r="R9314"/>
      <c r="S9314"/>
      <c r="T9314"/>
      <c r="U9314"/>
      <c r="V9314"/>
      <c r="W9314"/>
      <c r="X9314"/>
      <c r="Y9314"/>
    </row>
    <row r="9315" spans="2:25">
      <c r="B9315"/>
      <c r="C9315"/>
      <c r="D9315"/>
      <c r="E9315"/>
      <c r="F9315"/>
      <c r="G9315"/>
      <c r="H9315"/>
      <c r="R9315"/>
      <c r="S9315"/>
      <c r="T9315"/>
      <c r="U9315"/>
      <c r="V9315"/>
      <c r="W9315"/>
      <c r="X9315"/>
      <c r="Y9315"/>
    </row>
    <row r="9316" spans="2:25">
      <c r="B9316"/>
      <c r="C9316"/>
      <c r="D9316"/>
      <c r="E9316"/>
      <c r="F9316"/>
      <c r="G9316"/>
      <c r="H9316"/>
      <c r="R9316"/>
      <c r="S9316"/>
      <c r="T9316"/>
      <c r="U9316"/>
      <c r="V9316"/>
      <c r="W9316"/>
      <c r="X9316"/>
      <c r="Y9316"/>
    </row>
    <row r="9317" spans="2:25">
      <c r="B9317"/>
      <c r="C9317"/>
      <c r="D9317"/>
      <c r="E9317"/>
      <c r="F9317"/>
      <c r="G9317"/>
      <c r="H9317"/>
      <c r="R9317"/>
      <c r="S9317"/>
      <c r="T9317"/>
      <c r="U9317"/>
      <c r="V9317"/>
      <c r="W9317"/>
      <c r="X9317"/>
      <c r="Y9317"/>
    </row>
    <row r="9318" spans="2:25">
      <c r="B9318"/>
      <c r="C9318"/>
      <c r="D9318"/>
      <c r="E9318"/>
      <c r="F9318"/>
      <c r="G9318"/>
      <c r="H9318"/>
      <c r="R9318"/>
      <c r="S9318"/>
      <c r="T9318"/>
      <c r="U9318"/>
      <c r="V9318"/>
      <c r="W9318"/>
      <c r="X9318"/>
      <c r="Y9318"/>
    </row>
    <row r="9319" spans="2:25">
      <c r="B9319"/>
      <c r="C9319"/>
      <c r="D9319"/>
      <c r="E9319"/>
      <c r="F9319"/>
      <c r="G9319"/>
      <c r="H9319"/>
      <c r="R9319"/>
      <c r="S9319"/>
      <c r="T9319"/>
      <c r="U9319"/>
      <c r="V9319"/>
      <c r="W9319"/>
      <c r="X9319"/>
      <c r="Y9319"/>
    </row>
    <row r="9320" spans="2:25">
      <c r="B9320"/>
      <c r="C9320"/>
      <c r="D9320"/>
      <c r="E9320"/>
      <c r="F9320"/>
      <c r="G9320"/>
      <c r="H9320"/>
      <c r="R9320"/>
      <c r="S9320"/>
      <c r="T9320"/>
      <c r="U9320"/>
      <c r="V9320"/>
      <c r="W9320"/>
      <c r="X9320"/>
      <c r="Y9320"/>
    </row>
    <row r="9321" spans="2:25">
      <c r="B9321"/>
      <c r="C9321"/>
      <c r="D9321"/>
      <c r="E9321"/>
      <c r="F9321"/>
      <c r="G9321"/>
      <c r="H9321"/>
      <c r="R9321"/>
      <c r="S9321"/>
      <c r="T9321"/>
      <c r="U9321"/>
      <c r="V9321"/>
      <c r="W9321"/>
      <c r="X9321"/>
      <c r="Y9321"/>
    </row>
    <row r="9322" spans="2:25">
      <c r="B9322"/>
      <c r="C9322"/>
      <c r="D9322"/>
      <c r="E9322"/>
      <c r="F9322"/>
      <c r="G9322"/>
      <c r="H9322"/>
      <c r="R9322"/>
      <c r="S9322"/>
      <c r="T9322"/>
      <c r="U9322"/>
      <c r="V9322"/>
      <c r="W9322"/>
      <c r="X9322"/>
      <c r="Y9322"/>
    </row>
    <row r="9323" spans="2:25">
      <c r="B9323"/>
      <c r="C9323"/>
      <c r="D9323"/>
      <c r="E9323"/>
      <c r="F9323"/>
      <c r="G9323"/>
      <c r="H9323"/>
      <c r="R9323"/>
      <c r="S9323"/>
      <c r="T9323"/>
      <c r="U9323"/>
      <c r="V9323"/>
      <c r="W9323"/>
      <c r="X9323"/>
      <c r="Y9323"/>
    </row>
    <row r="9324" spans="2:25">
      <c r="B9324"/>
      <c r="C9324"/>
      <c r="D9324"/>
      <c r="E9324"/>
      <c r="F9324"/>
      <c r="G9324"/>
      <c r="H9324"/>
      <c r="R9324"/>
      <c r="S9324"/>
      <c r="T9324"/>
      <c r="U9324"/>
      <c r="V9324"/>
      <c r="W9324"/>
      <c r="X9324"/>
      <c r="Y9324"/>
    </row>
    <row r="9325" spans="2:25">
      <c r="B9325"/>
      <c r="C9325"/>
      <c r="D9325"/>
      <c r="E9325"/>
      <c r="F9325"/>
      <c r="G9325"/>
      <c r="H9325"/>
      <c r="R9325"/>
      <c r="S9325"/>
      <c r="T9325"/>
      <c r="U9325"/>
      <c r="V9325"/>
      <c r="W9325"/>
      <c r="X9325"/>
      <c r="Y9325"/>
    </row>
    <row r="9326" spans="2:25">
      <c r="B9326"/>
      <c r="C9326"/>
      <c r="D9326"/>
      <c r="E9326"/>
      <c r="F9326"/>
      <c r="G9326"/>
      <c r="H9326"/>
      <c r="R9326"/>
      <c r="S9326"/>
      <c r="T9326"/>
      <c r="U9326"/>
      <c r="V9326"/>
      <c r="W9326"/>
      <c r="X9326"/>
      <c r="Y9326"/>
    </row>
    <row r="9327" spans="2:25">
      <c r="B9327"/>
      <c r="C9327"/>
      <c r="D9327"/>
      <c r="E9327"/>
      <c r="F9327"/>
      <c r="G9327"/>
      <c r="H9327"/>
      <c r="R9327"/>
      <c r="S9327"/>
      <c r="T9327"/>
      <c r="U9327"/>
      <c r="V9327"/>
      <c r="W9327"/>
      <c r="X9327"/>
      <c r="Y9327"/>
    </row>
    <row r="9328" spans="2:25">
      <c r="B9328"/>
      <c r="C9328"/>
      <c r="D9328"/>
      <c r="E9328"/>
      <c r="F9328"/>
      <c r="G9328"/>
      <c r="H9328"/>
      <c r="R9328"/>
      <c r="S9328"/>
      <c r="T9328"/>
      <c r="U9328"/>
      <c r="V9328"/>
      <c r="W9328"/>
      <c r="X9328"/>
      <c r="Y9328"/>
    </row>
    <row r="9329" spans="2:25">
      <c r="B9329"/>
      <c r="C9329"/>
      <c r="D9329"/>
      <c r="E9329"/>
      <c r="F9329"/>
      <c r="G9329"/>
      <c r="H9329"/>
      <c r="R9329"/>
      <c r="S9329"/>
      <c r="T9329"/>
      <c r="U9329"/>
      <c r="V9329"/>
      <c r="W9329"/>
      <c r="X9329"/>
      <c r="Y9329"/>
    </row>
    <row r="9330" spans="2:25">
      <c r="B9330"/>
      <c r="C9330"/>
      <c r="D9330"/>
      <c r="E9330"/>
      <c r="F9330"/>
      <c r="G9330"/>
      <c r="H9330"/>
      <c r="R9330"/>
      <c r="S9330"/>
      <c r="T9330"/>
      <c r="U9330"/>
      <c r="V9330"/>
      <c r="W9330"/>
      <c r="X9330"/>
      <c r="Y9330"/>
    </row>
    <row r="9331" spans="2:25">
      <c r="B9331"/>
      <c r="C9331"/>
      <c r="D9331"/>
      <c r="E9331"/>
      <c r="F9331"/>
      <c r="G9331"/>
      <c r="H9331"/>
      <c r="R9331"/>
      <c r="S9331"/>
      <c r="T9331"/>
      <c r="U9331"/>
      <c r="V9331"/>
      <c r="W9331"/>
      <c r="X9331"/>
      <c r="Y9331"/>
    </row>
    <row r="9332" spans="2:25">
      <c r="B9332"/>
      <c r="C9332"/>
      <c r="D9332"/>
      <c r="E9332"/>
      <c r="F9332"/>
      <c r="G9332"/>
      <c r="H9332"/>
      <c r="R9332"/>
      <c r="S9332"/>
      <c r="T9332"/>
      <c r="U9332"/>
      <c r="V9332"/>
      <c r="W9332"/>
      <c r="X9332"/>
      <c r="Y9332"/>
    </row>
    <row r="9333" spans="2:25">
      <c r="B9333"/>
      <c r="C9333"/>
      <c r="D9333"/>
      <c r="E9333"/>
      <c r="F9333"/>
      <c r="G9333"/>
      <c r="H9333"/>
      <c r="R9333"/>
      <c r="S9333"/>
      <c r="T9333"/>
      <c r="U9333"/>
      <c r="V9333"/>
      <c r="W9333"/>
      <c r="X9333"/>
      <c r="Y9333"/>
    </row>
    <row r="9334" spans="2:25">
      <c r="B9334"/>
      <c r="C9334"/>
      <c r="D9334"/>
      <c r="E9334"/>
      <c r="F9334"/>
      <c r="G9334"/>
      <c r="H9334"/>
      <c r="R9334"/>
      <c r="S9334"/>
      <c r="T9334"/>
      <c r="U9334"/>
      <c r="V9334"/>
      <c r="W9334"/>
      <c r="X9334"/>
      <c r="Y9334"/>
    </row>
    <row r="9335" spans="2:25">
      <c r="B9335"/>
      <c r="C9335"/>
      <c r="D9335"/>
      <c r="E9335"/>
      <c r="F9335"/>
      <c r="G9335"/>
      <c r="H9335"/>
      <c r="R9335"/>
      <c r="S9335"/>
      <c r="T9335"/>
      <c r="U9335"/>
      <c r="V9335"/>
      <c r="W9335"/>
      <c r="X9335"/>
      <c r="Y9335"/>
    </row>
    <row r="9336" spans="2:25">
      <c r="B9336"/>
      <c r="C9336"/>
      <c r="D9336"/>
      <c r="E9336"/>
      <c r="F9336"/>
      <c r="G9336"/>
      <c r="H9336"/>
      <c r="R9336"/>
      <c r="S9336"/>
      <c r="T9336"/>
      <c r="U9336"/>
      <c r="V9336"/>
      <c r="W9336"/>
      <c r="X9336"/>
      <c r="Y9336"/>
    </row>
    <row r="9337" spans="2:25">
      <c r="B9337"/>
      <c r="C9337"/>
      <c r="D9337"/>
      <c r="E9337"/>
      <c r="F9337"/>
      <c r="G9337"/>
      <c r="H9337"/>
      <c r="R9337"/>
      <c r="S9337"/>
      <c r="T9337"/>
      <c r="U9337"/>
      <c r="V9337"/>
      <c r="W9337"/>
      <c r="X9337"/>
      <c r="Y9337"/>
    </row>
    <row r="9338" spans="2:25">
      <c r="B9338"/>
      <c r="C9338"/>
      <c r="D9338"/>
      <c r="E9338"/>
      <c r="F9338"/>
      <c r="G9338"/>
      <c r="H9338"/>
      <c r="R9338"/>
      <c r="S9338"/>
      <c r="T9338"/>
      <c r="U9338"/>
      <c r="V9338"/>
      <c r="W9338"/>
      <c r="X9338"/>
      <c r="Y9338"/>
    </row>
    <row r="9339" spans="2:25">
      <c r="B9339"/>
      <c r="C9339"/>
      <c r="D9339"/>
      <c r="E9339"/>
      <c r="F9339"/>
      <c r="G9339"/>
      <c r="H9339"/>
      <c r="R9339"/>
      <c r="S9339"/>
      <c r="T9339"/>
      <c r="U9339"/>
      <c r="V9339"/>
      <c r="W9339"/>
      <c r="X9339"/>
      <c r="Y9339"/>
    </row>
    <row r="9340" spans="2:25">
      <c r="B9340"/>
      <c r="C9340"/>
      <c r="D9340"/>
      <c r="E9340"/>
      <c r="F9340"/>
      <c r="G9340"/>
      <c r="H9340"/>
      <c r="R9340"/>
      <c r="S9340"/>
      <c r="T9340"/>
      <c r="U9340"/>
      <c r="V9340"/>
      <c r="W9340"/>
      <c r="X9340"/>
      <c r="Y9340"/>
    </row>
    <row r="9341" spans="2:25">
      <c r="B9341"/>
      <c r="C9341"/>
      <c r="D9341"/>
      <c r="E9341"/>
      <c r="F9341"/>
      <c r="G9341"/>
      <c r="H9341"/>
      <c r="R9341"/>
      <c r="S9341"/>
      <c r="T9341"/>
      <c r="U9341"/>
      <c r="V9341"/>
      <c r="W9341"/>
      <c r="X9341"/>
      <c r="Y9341"/>
    </row>
    <row r="9342" spans="2:25">
      <c r="B9342"/>
      <c r="C9342"/>
      <c r="D9342"/>
      <c r="E9342"/>
      <c r="F9342"/>
      <c r="G9342"/>
      <c r="H9342"/>
      <c r="R9342"/>
      <c r="S9342"/>
      <c r="T9342"/>
      <c r="U9342"/>
      <c r="V9342"/>
      <c r="W9342"/>
      <c r="X9342"/>
      <c r="Y9342"/>
    </row>
    <row r="9343" spans="2:25">
      <c r="B9343"/>
      <c r="C9343"/>
      <c r="D9343"/>
      <c r="E9343"/>
      <c r="F9343"/>
      <c r="G9343"/>
      <c r="H9343"/>
      <c r="R9343"/>
      <c r="S9343"/>
      <c r="T9343"/>
      <c r="U9343"/>
      <c r="V9343"/>
      <c r="W9343"/>
      <c r="X9343"/>
      <c r="Y9343"/>
    </row>
    <row r="9344" spans="2:25">
      <c r="B9344"/>
      <c r="C9344"/>
      <c r="D9344"/>
      <c r="E9344"/>
      <c r="F9344"/>
      <c r="G9344"/>
      <c r="H9344"/>
      <c r="R9344"/>
      <c r="S9344"/>
      <c r="T9344"/>
      <c r="U9344"/>
      <c r="V9344"/>
      <c r="W9344"/>
      <c r="X9344"/>
      <c r="Y9344"/>
    </row>
    <row r="9345" spans="2:25">
      <c r="B9345"/>
      <c r="C9345"/>
      <c r="D9345"/>
      <c r="E9345"/>
      <c r="F9345"/>
      <c r="G9345"/>
      <c r="H9345"/>
      <c r="R9345"/>
      <c r="S9345"/>
      <c r="T9345"/>
      <c r="U9345"/>
      <c r="V9345"/>
      <c r="W9345"/>
      <c r="X9345"/>
      <c r="Y9345"/>
    </row>
    <row r="9346" spans="2:25">
      <c r="B9346"/>
      <c r="C9346"/>
      <c r="D9346"/>
      <c r="E9346"/>
      <c r="F9346"/>
      <c r="G9346"/>
      <c r="H9346"/>
      <c r="R9346"/>
      <c r="S9346"/>
      <c r="T9346"/>
      <c r="U9346"/>
      <c r="V9346"/>
      <c r="W9346"/>
      <c r="X9346"/>
      <c r="Y9346"/>
    </row>
    <row r="9347" spans="2:25">
      <c r="B9347"/>
      <c r="C9347"/>
      <c r="D9347"/>
      <c r="E9347"/>
      <c r="F9347"/>
      <c r="G9347"/>
      <c r="H9347"/>
      <c r="R9347"/>
      <c r="S9347"/>
      <c r="T9347"/>
      <c r="U9347"/>
      <c r="V9347"/>
      <c r="W9347"/>
      <c r="X9347"/>
      <c r="Y9347"/>
    </row>
    <row r="9348" spans="2:25">
      <c r="B9348"/>
      <c r="C9348"/>
      <c r="D9348"/>
      <c r="E9348"/>
      <c r="F9348"/>
      <c r="G9348"/>
      <c r="H9348"/>
      <c r="R9348"/>
      <c r="S9348"/>
      <c r="T9348"/>
      <c r="U9348"/>
      <c r="V9348"/>
      <c r="W9348"/>
      <c r="X9348"/>
      <c r="Y9348"/>
    </row>
    <row r="9349" spans="2:25">
      <c r="B9349"/>
      <c r="C9349"/>
      <c r="D9349"/>
      <c r="E9349"/>
      <c r="F9349"/>
      <c r="G9349"/>
      <c r="H9349"/>
      <c r="R9349"/>
      <c r="S9349"/>
      <c r="T9349"/>
      <c r="U9349"/>
      <c r="V9349"/>
      <c r="W9349"/>
      <c r="X9349"/>
      <c r="Y9349"/>
    </row>
    <row r="9350" spans="2:25">
      <c r="B9350"/>
      <c r="C9350"/>
      <c r="D9350"/>
      <c r="E9350"/>
      <c r="F9350"/>
      <c r="G9350"/>
      <c r="H9350"/>
      <c r="R9350"/>
      <c r="S9350"/>
      <c r="T9350"/>
      <c r="U9350"/>
      <c r="V9350"/>
      <c r="W9350"/>
      <c r="X9350"/>
      <c r="Y9350"/>
    </row>
    <row r="9351" spans="2:25">
      <c r="B9351"/>
      <c r="C9351"/>
      <c r="D9351"/>
      <c r="E9351"/>
      <c r="F9351"/>
      <c r="G9351"/>
      <c r="H9351"/>
      <c r="R9351"/>
      <c r="S9351"/>
      <c r="T9351"/>
      <c r="U9351"/>
      <c r="V9351"/>
      <c r="W9351"/>
      <c r="X9351"/>
      <c r="Y9351"/>
    </row>
    <row r="9352" spans="2:25">
      <c r="B9352"/>
      <c r="C9352"/>
      <c r="D9352"/>
      <c r="E9352"/>
      <c r="F9352"/>
      <c r="G9352"/>
      <c r="H9352"/>
      <c r="R9352"/>
      <c r="S9352"/>
      <c r="T9352"/>
      <c r="U9352"/>
      <c r="V9352"/>
      <c r="W9352"/>
      <c r="X9352"/>
      <c r="Y9352"/>
    </row>
    <row r="9353" spans="2:25">
      <c r="B9353"/>
      <c r="C9353"/>
      <c r="D9353"/>
      <c r="E9353"/>
      <c r="F9353"/>
      <c r="G9353"/>
      <c r="H9353"/>
      <c r="R9353"/>
      <c r="S9353"/>
      <c r="T9353"/>
      <c r="U9353"/>
      <c r="V9353"/>
      <c r="W9353"/>
      <c r="X9353"/>
      <c r="Y9353"/>
    </row>
    <row r="9354" spans="2:25">
      <c r="B9354"/>
      <c r="C9354"/>
      <c r="D9354"/>
      <c r="E9354"/>
      <c r="F9354"/>
      <c r="G9354"/>
      <c r="H9354"/>
      <c r="R9354"/>
      <c r="S9354"/>
      <c r="T9354"/>
      <c r="U9354"/>
      <c r="V9354"/>
      <c r="W9354"/>
      <c r="X9354"/>
      <c r="Y9354"/>
    </row>
    <row r="9355" spans="2:25">
      <c r="B9355"/>
      <c r="C9355"/>
      <c r="D9355"/>
      <c r="E9355"/>
      <c r="F9355"/>
      <c r="G9355"/>
      <c r="H9355"/>
      <c r="R9355"/>
      <c r="S9355"/>
      <c r="T9355"/>
      <c r="U9355"/>
      <c r="V9355"/>
      <c r="W9355"/>
      <c r="X9355"/>
      <c r="Y9355"/>
    </row>
    <row r="9356" spans="2:25">
      <c r="B9356"/>
      <c r="C9356"/>
      <c r="D9356"/>
      <c r="E9356"/>
      <c r="F9356"/>
      <c r="G9356"/>
      <c r="H9356"/>
      <c r="R9356"/>
      <c r="S9356"/>
      <c r="T9356"/>
      <c r="U9356"/>
      <c r="V9356"/>
      <c r="W9356"/>
      <c r="X9356"/>
      <c r="Y9356"/>
    </row>
    <row r="9357" spans="2:25">
      <c r="B9357"/>
      <c r="C9357"/>
      <c r="D9357"/>
      <c r="E9357"/>
      <c r="F9357"/>
      <c r="G9357"/>
      <c r="H9357"/>
      <c r="R9357"/>
      <c r="S9357"/>
      <c r="T9357"/>
      <c r="U9357"/>
      <c r="V9357"/>
      <c r="W9357"/>
      <c r="X9357"/>
      <c r="Y9357"/>
    </row>
    <row r="9358" spans="2:25">
      <c r="B9358"/>
      <c r="C9358"/>
      <c r="D9358"/>
      <c r="E9358"/>
      <c r="F9358"/>
      <c r="G9358"/>
      <c r="H9358"/>
      <c r="R9358"/>
      <c r="S9358"/>
      <c r="T9358"/>
      <c r="U9358"/>
      <c r="V9358"/>
      <c r="W9358"/>
      <c r="X9358"/>
      <c r="Y9358"/>
    </row>
    <row r="9359" spans="2:25">
      <c r="B9359"/>
      <c r="C9359"/>
      <c r="D9359"/>
      <c r="E9359"/>
      <c r="F9359"/>
      <c r="G9359"/>
      <c r="H9359"/>
      <c r="R9359"/>
      <c r="S9359"/>
      <c r="T9359"/>
      <c r="U9359"/>
      <c r="V9359"/>
      <c r="W9359"/>
      <c r="X9359"/>
      <c r="Y9359"/>
    </row>
    <row r="9360" spans="2:25">
      <c r="B9360"/>
      <c r="C9360"/>
      <c r="D9360"/>
      <c r="E9360"/>
      <c r="F9360"/>
      <c r="G9360"/>
      <c r="H9360"/>
      <c r="R9360"/>
      <c r="S9360"/>
      <c r="T9360"/>
      <c r="U9360"/>
      <c r="V9360"/>
      <c r="W9360"/>
      <c r="X9360"/>
      <c r="Y9360"/>
    </row>
    <row r="9361" spans="2:25">
      <c r="B9361"/>
      <c r="C9361"/>
      <c r="D9361"/>
      <c r="E9361"/>
      <c r="F9361"/>
      <c r="G9361"/>
      <c r="H9361"/>
      <c r="R9361"/>
      <c r="S9361"/>
      <c r="T9361"/>
      <c r="U9361"/>
      <c r="V9361"/>
      <c r="W9361"/>
      <c r="X9361"/>
      <c r="Y9361"/>
    </row>
    <row r="9362" spans="2:25">
      <c r="B9362"/>
      <c r="C9362"/>
      <c r="D9362"/>
      <c r="E9362"/>
      <c r="F9362"/>
      <c r="G9362"/>
      <c r="H9362"/>
      <c r="R9362"/>
      <c r="S9362"/>
      <c r="T9362"/>
      <c r="U9362"/>
      <c r="V9362"/>
      <c r="W9362"/>
      <c r="X9362"/>
      <c r="Y9362"/>
    </row>
    <row r="9363" spans="2:25">
      <c r="B9363"/>
      <c r="C9363"/>
      <c r="D9363"/>
      <c r="E9363"/>
      <c r="F9363"/>
      <c r="G9363"/>
      <c r="H9363"/>
      <c r="R9363"/>
      <c r="S9363"/>
      <c r="T9363"/>
      <c r="U9363"/>
      <c r="V9363"/>
      <c r="W9363"/>
      <c r="X9363"/>
      <c r="Y9363"/>
    </row>
    <row r="9364" spans="2:25">
      <c r="B9364"/>
      <c r="C9364"/>
      <c r="D9364"/>
      <c r="E9364"/>
      <c r="F9364"/>
      <c r="G9364"/>
      <c r="H9364"/>
      <c r="R9364"/>
      <c r="S9364"/>
      <c r="T9364"/>
      <c r="U9364"/>
      <c r="V9364"/>
      <c r="W9364"/>
      <c r="X9364"/>
      <c r="Y9364"/>
    </row>
    <row r="9365" spans="2:25">
      <c r="B9365"/>
      <c r="C9365"/>
      <c r="D9365"/>
      <c r="E9365"/>
      <c r="F9365"/>
      <c r="G9365"/>
      <c r="H9365"/>
      <c r="R9365"/>
      <c r="S9365"/>
      <c r="T9365"/>
      <c r="U9365"/>
      <c r="V9365"/>
      <c r="W9365"/>
      <c r="X9365"/>
      <c r="Y9365"/>
    </row>
    <row r="9366" spans="2:25">
      <c r="B9366"/>
      <c r="C9366"/>
      <c r="D9366"/>
      <c r="E9366"/>
      <c r="F9366"/>
      <c r="G9366"/>
      <c r="H9366"/>
      <c r="R9366"/>
      <c r="S9366"/>
      <c r="T9366"/>
      <c r="U9366"/>
      <c r="V9366"/>
      <c r="W9366"/>
      <c r="X9366"/>
      <c r="Y9366"/>
    </row>
    <row r="9367" spans="2:25">
      <c r="B9367"/>
      <c r="C9367"/>
      <c r="D9367"/>
      <c r="E9367"/>
      <c r="F9367"/>
      <c r="G9367"/>
      <c r="H9367"/>
      <c r="R9367"/>
      <c r="S9367"/>
      <c r="T9367"/>
      <c r="U9367"/>
      <c r="V9367"/>
      <c r="W9367"/>
      <c r="X9367"/>
      <c r="Y9367"/>
    </row>
    <row r="9368" spans="2:25">
      <c r="B9368"/>
      <c r="C9368"/>
      <c r="D9368"/>
      <c r="E9368"/>
      <c r="F9368"/>
      <c r="G9368"/>
      <c r="H9368"/>
      <c r="R9368"/>
      <c r="S9368"/>
      <c r="T9368"/>
      <c r="U9368"/>
      <c r="V9368"/>
      <c r="W9368"/>
      <c r="X9368"/>
      <c r="Y9368"/>
    </row>
    <row r="9369" spans="2:25">
      <c r="B9369"/>
      <c r="C9369"/>
      <c r="D9369"/>
      <c r="E9369"/>
      <c r="F9369"/>
      <c r="G9369"/>
      <c r="H9369"/>
      <c r="R9369"/>
      <c r="S9369"/>
      <c r="T9369"/>
      <c r="U9369"/>
      <c r="V9369"/>
      <c r="W9369"/>
      <c r="X9369"/>
      <c r="Y9369"/>
    </row>
    <row r="9370" spans="2:25">
      <c r="B9370"/>
      <c r="C9370"/>
      <c r="D9370"/>
      <c r="E9370"/>
      <c r="F9370"/>
      <c r="G9370"/>
      <c r="H9370"/>
      <c r="R9370"/>
      <c r="S9370"/>
      <c r="T9370"/>
      <c r="U9370"/>
      <c r="V9370"/>
      <c r="W9370"/>
      <c r="X9370"/>
      <c r="Y9370"/>
    </row>
    <row r="9371" spans="2:25">
      <c r="B9371"/>
      <c r="C9371"/>
      <c r="D9371"/>
      <c r="E9371"/>
      <c r="F9371"/>
      <c r="G9371"/>
      <c r="H9371"/>
      <c r="R9371"/>
      <c r="S9371"/>
      <c r="T9371"/>
      <c r="U9371"/>
      <c r="V9371"/>
      <c r="W9371"/>
      <c r="X9371"/>
      <c r="Y9371"/>
    </row>
    <row r="9372" spans="2:25">
      <c r="B9372"/>
      <c r="C9372"/>
      <c r="D9372"/>
      <c r="E9372"/>
      <c r="F9372"/>
      <c r="G9372"/>
      <c r="H9372"/>
      <c r="R9372"/>
      <c r="S9372"/>
      <c r="T9372"/>
      <c r="U9372"/>
      <c r="V9372"/>
      <c r="W9372"/>
      <c r="X9372"/>
      <c r="Y9372"/>
    </row>
    <row r="9373" spans="2:25">
      <c r="B9373"/>
      <c r="C9373"/>
      <c r="D9373"/>
      <c r="E9373"/>
      <c r="F9373"/>
      <c r="G9373"/>
      <c r="H9373"/>
      <c r="R9373"/>
      <c r="S9373"/>
      <c r="T9373"/>
      <c r="U9373"/>
      <c r="V9373"/>
      <c r="W9373"/>
      <c r="X9373"/>
      <c r="Y9373"/>
    </row>
    <row r="9374" spans="2:25">
      <c r="B9374"/>
      <c r="C9374"/>
      <c r="D9374"/>
      <c r="E9374"/>
      <c r="F9374"/>
      <c r="G9374"/>
      <c r="H9374"/>
      <c r="R9374"/>
      <c r="S9374"/>
      <c r="T9374"/>
      <c r="U9374"/>
      <c r="V9374"/>
      <c r="W9374"/>
      <c r="X9374"/>
      <c r="Y9374"/>
    </row>
    <row r="9375" spans="2:25">
      <c r="B9375"/>
      <c r="C9375"/>
      <c r="D9375"/>
      <c r="E9375"/>
      <c r="F9375"/>
      <c r="G9375"/>
      <c r="H9375"/>
      <c r="R9375"/>
      <c r="S9375"/>
      <c r="T9375"/>
      <c r="U9375"/>
      <c r="V9375"/>
      <c r="W9375"/>
      <c r="X9375"/>
      <c r="Y9375"/>
    </row>
    <row r="9376" spans="2:25">
      <c r="B9376"/>
      <c r="C9376"/>
      <c r="D9376"/>
      <c r="E9376"/>
      <c r="F9376"/>
      <c r="G9376"/>
      <c r="H9376"/>
      <c r="R9376"/>
      <c r="S9376"/>
      <c r="T9376"/>
      <c r="U9376"/>
      <c r="V9376"/>
      <c r="W9376"/>
      <c r="X9376"/>
      <c r="Y9376"/>
    </row>
    <row r="9377" spans="2:25">
      <c r="B9377"/>
      <c r="C9377"/>
      <c r="D9377"/>
      <c r="E9377"/>
      <c r="F9377"/>
      <c r="G9377"/>
      <c r="H9377"/>
      <c r="R9377"/>
      <c r="S9377"/>
      <c r="T9377"/>
      <c r="U9377"/>
      <c r="V9377"/>
      <c r="W9377"/>
      <c r="X9377"/>
      <c r="Y9377"/>
    </row>
    <row r="9378" spans="2:25">
      <c r="B9378"/>
      <c r="C9378"/>
      <c r="D9378"/>
      <c r="E9378"/>
      <c r="F9378"/>
      <c r="G9378"/>
      <c r="H9378"/>
      <c r="R9378"/>
      <c r="S9378"/>
      <c r="T9378"/>
      <c r="U9378"/>
      <c r="V9378"/>
      <c r="W9378"/>
      <c r="X9378"/>
      <c r="Y9378"/>
    </row>
    <row r="9379" spans="2:25">
      <c r="B9379"/>
      <c r="C9379"/>
      <c r="D9379"/>
      <c r="E9379"/>
      <c r="F9379"/>
      <c r="G9379"/>
      <c r="H9379"/>
      <c r="R9379"/>
      <c r="S9379"/>
      <c r="T9379"/>
      <c r="U9379"/>
      <c r="V9379"/>
      <c r="W9379"/>
      <c r="X9379"/>
      <c r="Y9379"/>
    </row>
    <row r="9380" spans="2:25">
      <c r="B9380"/>
      <c r="C9380"/>
      <c r="D9380"/>
      <c r="E9380"/>
      <c r="F9380"/>
      <c r="G9380"/>
      <c r="H9380"/>
      <c r="R9380"/>
      <c r="S9380"/>
      <c r="T9380"/>
      <c r="U9380"/>
      <c r="V9380"/>
      <c r="W9380"/>
      <c r="X9380"/>
      <c r="Y9380"/>
    </row>
    <row r="9381" spans="2:25">
      <c r="B9381"/>
      <c r="C9381"/>
      <c r="D9381"/>
      <c r="E9381"/>
      <c r="F9381"/>
      <c r="G9381"/>
      <c r="H9381"/>
      <c r="R9381"/>
      <c r="S9381"/>
      <c r="T9381"/>
      <c r="U9381"/>
      <c r="V9381"/>
      <c r="W9381"/>
      <c r="X9381"/>
      <c r="Y9381"/>
    </row>
    <row r="9382" spans="2:25">
      <c r="B9382"/>
      <c r="C9382"/>
      <c r="D9382"/>
      <c r="E9382"/>
      <c r="F9382"/>
      <c r="G9382"/>
      <c r="H9382"/>
      <c r="R9382"/>
      <c r="S9382"/>
      <c r="T9382"/>
      <c r="U9382"/>
      <c r="V9382"/>
      <c r="W9382"/>
      <c r="X9382"/>
      <c r="Y9382"/>
    </row>
    <row r="9383" spans="2:25">
      <c r="B9383"/>
      <c r="C9383"/>
      <c r="D9383"/>
      <c r="E9383"/>
      <c r="F9383"/>
      <c r="G9383"/>
      <c r="H9383"/>
      <c r="R9383"/>
      <c r="S9383"/>
      <c r="T9383"/>
      <c r="U9383"/>
      <c r="V9383"/>
      <c r="W9383"/>
      <c r="X9383"/>
      <c r="Y9383"/>
    </row>
    <row r="9384" spans="2:25">
      <c r="B9384"/>
      <c r="C9384"/>
      <c r="D9384"/>
      <c r="E9384"/>
      <c r="F9384"/>
      <c r="G9384"/>
      <c r="H9384"/>
      <c r="R9384"/>
      <c r="S9384"/>
      <c r="T9384"/>
      <c r="U9384"/>
      <c r="V9384"/>
      <c r="W9384"/>
      <c r="X9384"/>
      <c r="Y9384"/>
    </row>
    <row r="9385" spans="2:25">
      <c r="B9385"/>
      <c r="C9385"/>
      <c r="D9385"/>
      <c r="E9385"/>
      <c r="F9385"/>
      <c r="G9385"/>
      <c r="H9385"/>
      <c r="R9385"/>
      <c r="S9385"/>
      <c r="T9385"/>
      <c r="U9385"/>
      <c r="V9385"/>
      <c r="W9385"/>
      <c r="X9385"/>
      <c r="Y9385"/>
    </row>
    <row r="9386" spans="2:25">
      <c r="B9386"/>
      <c r="C9386"/>
      <c r="D9386"/>
      <c r="E9386"/>
      <c r="F9386"/>
      <c r="G9386"/>
      <c r="H9386"/>
      <c r="R9386"/>
      <c r="S9386"/>
      <c r="T9386"/>
      <c r="U9386"/>
      <c r="V9386"/>
      <c r="W9386"/>
      <c r="X9386"/>
      <c r="Y9386"/>
    </row>
    <row r="9387" spans="2:25">
      <c r="B9387"/>
      <c r="C9387"/>
      <c r="D9387"/>
      <c r="E9387"/>
      <c r="F9387"/>
      <c r="G9387"/>
      <c r="H9387"/>
      <c r="R9387"/>
      <c r="S9387"/>
      <c r="T9387"/>
      <c r="U9387"/>
      <c r="V9387"/>
      <c r="W9387"/>
      <c r="X9387"/>
      <c r="Y9387"/>
    </row>
    <row r="9388" spans="2:25">
      <c r="B9388"/>
      <c r="C9388"/>
      <c r="D9388"/>
      <c r="E9388"/>
      <c r="F9388"/>
      <c r="G9388"/>
      <c r="H9388"/>
      <c r="R9388"/>
      <c r="S9388"/>
      <c r="T9388"/>
      <c r="U9388"/>
      <c r="V9388"/>
      <c r="W9388"/>
      <c r="X9388"/>
      <c r="Y9388"/>
    </row>
    <row r="9389" spans="2:25">
      <c r="B9389"/>
      <c r="C9389"/>
      <c r="D9389"/>
      <c r="E9389"/>
      <c r="F9389"/>
      <c r="G9389"/>
      <c r="H9389"/>
      <c r="R9389"/>
      <c r="S9389"/>
      <c r="T9389"/>
      <c r="U9389"/>
      <c r="V9389"/>
      <c r="W9389"/>
      <c r="X9389"/>
      <c r="Y9389"/>
    </row>
    <row r="9390" spans="2:25">
      <c r="B9390"/>
      <c r="C9390"/>
      <c r="D9390"/>
      <c r="E9390"/>
      <c r="F9390"/>
      <c r="G9390"/>
      <c r="H9390"/>
      <c r="R9390"/>
      <c r="S9390"/>
      <c r="T9390"/>
      <c r="U9390"/>
      <c r="V9390"/>
      <c r="W9390"/>
      <c r="X9390"/>
      <c r="Y9390"/>
    </row>
    <row r="9391" spans="2:25">
      <c r="B9391"/>
      <c r="C9391"/>
      <c r="D9391"/>
      <c r="E9391"/>
      <c r="F9391"/>
      <c r="G9391"/>
      <c r="H9391"/>
      <c r="R9391"/>
      <c r="S9391"/>
      <c r="T9391"/>
      <c r="U9391"/>
      <c r="V9391"/>
      <c r="W9391"/>
      <c r="X9391"/>
      <c r="Y9391"/>
    </row>
    <row r="9392" spans="2:25">
      <c r="B9392"/>
      <c r="C9392"/>
      <c r="D9392"/>
      <c r="E9392"/>
      <c r="F9392"/>
      <c r="G9392"/>
      <c r="H9392"/>
      <c r="R9392"/>
      <c r="S9392"/>
      <c r="T9392"/>
      <c r="U9392"/>
      <c r="V9392"/>
      <c r="W9392"/>
      <c r="X9392"/>
      <c r="Y9392"/>
    </row>
    <row r="9393" spans="2:25">
      <c r="B9393"/>
      <c r="C9393"/>
      <c r="D9393"/>
      <c r="E9393"/>
      <c r="F9393"/>
      <c r="G9393"/>
      <c r="H9393"/>
      <c r="R9393"/>
      <c r="S9393"/>
      <c r="T9393"/>
      <c r="U9393"/>
      <c r="V9393"/>
      <c r="W9393"/>
      <c r="X9393"/>
      <c r="Y9393"/>
    </row>
    <row r="9394" spans="2:25">
      <c r="B9394"/>
      <c r="C9394"/>
      <c r="D9394"/>
      <c r="E9394"/>
      <c r="F9394"/>
      <c r="G9394"/>
      <c r="H9394"/>
      <c r="R9394"/>
      <c r="S9394"/>
      <c r="T9394"/>
      <c r="U9394"/>
      <c r="V9394"/>
      <c r="W9394"/>
      <c r="X9394"/>
      <c r="Y9394"/>
    </row>
    <row r="9395" spans="2:25">
      <c r="B9395"/>
      <c r="C9395"/>
      <c r="D9395"/>
      <c r="E9395"/>
      <c r="F9395"/>
      <c r="G9395"/>
      <c r="H9395"/>
      <c r="R9395"/>
      <c r="S9395"/>
      <c r="T9395"/>
      <c r="U9395"/>
      <c r="V9395"/>
      <c r="W9395"/>
      <c r="X9395"/>
      <c r="Y9395"/>
    </row>
    <row r="9396" spans="2:25">
      <c r="B9396"/>
      <c r="C9396"/>
      <c r="D9396"/>
      <c r="E9396"/>
      <c r="F9396"/>
      <c r="G9396"/>
      <c r="H9396"/>
      <c r="R9396"/>
      <c r="S9396"/>
      <c r="T9396"/>
      <c r="U9396"/>
      <c r="V9396"/>
      <c r="W9396"/>
      <c r="X9396"/>
      <c r="Y9396"/>
    </row>
    <row r="9397" spans="2:25">
      <c r="B9397"/>
      <c r="C9397"/>
      <c r="D9397"/>
      <c r="E9397"/>
      <c r="F9397"/>
      <c r="G9397"/>
      <c r="H9397"/>
      <c r="R9397"/>
      <c r="S9397"/>
      <c r="T9397"/>
      <c r="U9397"/>
      <c r="V9397"/>
      <c r="W9397"/>
      <c r="X9397"/>
      <c r="Y9397"/>
    </row>
    <row r="9398" spans="2:25">
      <c r="B9398"/>
      <c r="C9398"/>
      <c r="D9398"/>
      <c r="E9398"/>
      <c r="F9398"/>
      <c r="G9398"/>
      <c r="H9398"/>
      <c r="R9398"/>
      <c r="S9398"/>
      <c r="T9398"/>
      <c r="U9398"/>
      <c r="V9398"/>
      <c r="W9398"/>
      <c r="X9398"/>
      <c r="Y9398"/>
    </row>
    <row r="9399" spans="2:25">
      <c r="B9399"/>
      <c r="C9399"/>
      <c r="D9399"/>
      <c r="E9399"/>
      <c r="F9399"/>
      <c r="G9399"/>
      <c r="H9399"/>
      <c r="R9399"/>
      <c r="S9399"/>
      <c r="T9399"/>
      <c r="U9399"/>
      <c r="V9399"/>
      <c r="W9399"/>
      <c r="X9399"/>
      <c r="Y9399"/>
    </row>
    <row r="9400" spans="2:25">
      <c r="B9400"/>
      <c r="C9400"/>
      <c r="D9400"/>
      <c r="E9400"/>
      <c r="F9400"/>
      <c r="G9400"/>
      <c r="H9400"/>
      <c r="R9400"/>
      <c r="S9400"/>
      <c r="T9400"/>
      <c r="U9400"/>
      <c r="V9400"/>
      <c r="W9400"/>
      <c r="X9400"/>
      <c r="Y9400"/>
    </row>
    <row r="9401" spans="2:25">
      <c r="B9401"/>
      <c r="C9401"/>
      <c r="D9401"/>
      <c r="E9401"/>
      <c r="F9401"/>
      <c r="G9401"/>
      <c r="H9401"/>
      <c r="R9401"/>
      <c r="S9401"/>
      <c r="T9401"/>
      <c r="U9401"/>
      <c r="V9401"/>
      <c r="W9401"/>
      <c r="X9401"/>
      <c r="Y9401"/>
    </row>
    <row r="9402" spans="2:25">
      <c r="B9402"/>
      <c r="C9402"/>
      <c r="D9402"/>
      <c r="E9402"/>
      <c r="F9402"/>
      <c r="G9402"/>
      <c r="H9402"/>
      <c r="R9402"/>
      <c r="S9402"/>
      <c r="T9402"/>
      <c r="U9402"/>
      <c r="V9402"/>
      <c r="W9402"/>
      <c r="X9402"/>
      <c r="Y9402"/>
    </row>
    <row r="9403" spans="2:25">
      <c r="B9403"/>
      <c r="C9403"/>
      <c r="D9403"/>
      <c r="E9403"/>
      <c r="F9403"/>
      <c r="G9403"/>
      <c r="H9403"/>
      <c r="R9403"/>
      <c r="S9403"/>
      <c r="T9403"/>
      <c r="U9403"/>
      <c r="V9403"/>
      <c r="W9403"/>
      <c r="X9403"/>
      <c r="Y9403"/>
    </row>
    <row r="9404" spans="2:25">
      <c r="B9404"/>
      <c r="C9404"/>
      <c r="D9404"/>
      <c r="E9404"/>
      <c r="F9404"/>
      <c r="G9404"/>
      <c r="H9404"/>
      <c r="R9404"/>
      <c r="S9404"/>
      <c r="T9404"/>
      <c r="U9404"/>
      <c r="V9404"/>
      <c r="W9404"/>
      <c r="X9404"/>
      <c r="Y9404"/>
    </row>
    <row r="9405" spans="2:25">
      <c r="B9405"/>
      <c r="C9405"/>
      <c r="D9405"/>
      <c r="E9405"/>
      <c r="F9405"/>
      <c r="G9405"/>
      <c r="H9405"/>
      <c r="R9405"/>
      <c r="S9405"/>
      <c r="T9405"/>
      <c r="U9405"/>
      <c r="V9405"/>
      <c r="W9405"/>
      <c r="X9405"/>
      <c r="Y9405"/>
    </row>
    <row r="9406" spans="2:25">
      <c r="B9406"/>
      <c r="C9406"/>
      <c r="D9406"/>
      <c r="E9406"/>
      <c r="F9406"/>
      <c r="G9406"/>
      <c r="H9406"/>
      <c r="R9406"/>
      <c r="S9406"/>
      <c r="T9406"/>
      <c r="U9406"/>
      <c r="V9406"/>
      <c r="W9406"/>
      <c r="X9406"/>
      <c r="Y9406"/>
    </row>
    <row r="9407" spans="2:25">
      <c r="B9407"/>
      <c r="C9407"/>
      <c r="D9407"/>
      <c r="E9407"/>
      <c r="F9407"/>
      <c r="G9407"/>
      <c r="H9407"/>
      <c r="R9407"/>
      <c r="S9407"/>
      <c r="T9407"/>
      <c r="U9407"/>
      <c r="V9407"/>
      <c r="W9407"/>
      <c r="X9407"/>
      <c r="Y9407"/>
    </row>
    <row r="9408" spans="2:25">
      <c r="B9408"/>
      <c r="C9408"/>
      <c r="D9408"/>
      <c r="E9408"/>
      <c r="F9408"/>
      <c r="G9408"/>
      <c r="H9408"/>
      <c r="R9408"/>
      <c r="S9408"/>
      <c r="T9408"/>
      <c r="U9408"/>
      <c r="V9408"/>
      <c r="W9408"/>
      <c r="X9408"/>
      <c r="Y9408"/>
    </row>
    <row r="9409" spans="2:25">
      <c r="B9409"/>
      <c r="C9409"/>
      <c r="D9409"/>
      <c r="E9409"/>
      <c r="F9409"/>
      <c r="G9409"/>
      <c r="H9409"/>
      <c r="R9409"/>
      <c r="S9409"/>
      <c r="T9409"/>
      <c r="U9409"/>
      <c r="V9409"/>
      <c r="W9409"/>
      <c r="X9409"/>
      <c r="Y9409"/>
    </row>
    <row r="9410" spans="2:25">
      <c r="B9410"/>
      <c r="C9410"/>
      <c r="D9410"/>
      <c r="E9410"/>
      <c r="F9410"/>
      <c r="G9410"/>
      <c r="H9410"/>
      <c r="R9410"/>
      <c r="S9410"/>
      <c r="T9410"/>
      <c r="U9410"/>
      <c r="V9410"/>
      <c r="W9410"/>
      <c r="X9410"/>
      <c r="Y9410"/>
    </row>
    <row r="9411" spans="2:25">
      <c r="B9411"/>
      <c r="C9411"/>
      <c r="D9411"/>
      <c r="E9411"/>
      <c r="F9411"/>
      <c r="G9411"/>
      <c r="H9411"/>
      <c r="R9411"/>
      <c r="S9411"/>
      <c r="T9411"/>
      <c r="U9411"/>
      <c r="V9411"/>
      <c r="W9411"/>
      <c r="X9411"/>
      <c r="Y9411"/>
    </row>
    <row r="9412" spans="2:25">
      <c r="B9412"/>
      <c r="C9412"/>
      <c r="D9412"/>
      <c r="E9412"/>
      <c r="F9412"/>
      <c r="G9412"/>
      <c r="H9412"/>
      <c r="R9412"/>
      <c r="S9412"/>
      <c r="T9412"/>
      <c r="U9412"/>
      <c r="V9412"/>
      <c r="W9412"/>
      <c r="X9412"/>
      <c r="Y9412"/>
    </row>
    <row r="9413" spans="2:25">
      <c r="B9413"/>
      <c r="C9413"/>
      <c r="D9413"/>
      <c r="E9413"/>
      <c r="F9413"/>
      <c r="G9413"/>
      <c r="H9413"/>
      <c r="R9413"/>
      <c r="S9413"/>
      <c r="T9413"/>
      <c r="U9413"/>
      <c r="V9413"/>
      <c r="W9413"/>
      <c r="X9413"/>
      <c r="Y9413"/>
    </row>
    <row r="9414" spans="2:25">
      <c r="B9414"/>
      <c r="C9414"/>
      <c r="D9414"/>
      <c r="E9414"/>
      <c r="F9414"/>
      <c r="G9414"/>
      <c r="H9414"/>
      <c r="R9414"/>
      <c r="S9414"/>
      <c r="T9414"/>
      <c r="U9414"/>
      <c r="V9414"/>
      <c r="W9414"/>
      <c r="X9414"/>
      <c r="Y9414"/>
    </row>
    <row r="9415" spans="2:25">
      <c r="B9415"/>
      <c r="C9415"/>
      <c r="D9415"/>
      <c r="E9415"/>
      <c r="F9415"/>
      <c r="G9415"/>
      <c r="H9415"/>
      <c r="R9415"/>
      <c r="S9415"/>
      <c r="T9415"/>
      <c r="U9415"/>
      <c r="V9415"/>
      <c r="W9415"/>
      <c r="X9415"/>
      <c r="Y9415"/>
    </row>
    <row r="9416" spans="2:25">
      <c r="B9416"/>
      <c r="C9416"/>
      <c r="D9416"/>
      <c r="E9416"/>
      <c r="F9416"/>
      <c r="G9416"/>
      <c r="H9416"/>
      <c r="R9416"/>
      <c r="S9416"/>
      <c r="T9416"/>
      <c r="U9416"/>
      <c r="V9416"/>
      <c r="W9416"/>
      <c r="X9416"/>
      <c r="Y9416"/>
    </row>
    <row r="9417" spans="2:25">
      <c r="B9417"/>
      <c r="C9417"/>
      <c r="D9417"/>
      <c r="E9417"/>
      <c r="F9417"/>
      <c r="G9417"/>
      <c r="H9417"/>
      <c r="R9417"/>
      <c r="S9417"/>
      <c r="T9417"/>
      <c r="U9417"/>
      <c r="V9417"/>
      <c r="W9417"/>
      <c r="X9417"/>
      <c r="Y9417"/>
    </row>
    <row r="9418" spans="2:25">
      <c r="B9418"/>
      <c r="C9418"/>
      <c r="D9418"/>
      <c r="E9418"/>
      <c r="F9418"/>
      <c r="G9418"/>
      <c r="H9418"/>
      <c r="R9418"/>
      <c r="S9418"/>
      <c r="T9418"/>
      <c r="U9418"/>
      <c r="V9418"/>
      <c r="W9418"/>
      <c r="X9418"/>
      <c r="Y9418"/>
    </row>
    <row r="9419" spans="2:25">
      <c r="B9419"/>
      <c r="C9419"/>
      <c r="D9419"/>
      <c r="E9419"/>
      <c r="F9419"/>
      <c r="G9419"/>
      <c r="H9419"/>
      <c r="R9419"/>
      <c r="S9419"/>
      <c r="T9419"/>
      <c r="U9419"/>
      <c r="V9419"/>
      <c r="W9419"/>
      <c r="X9419"/>
      <c r="Y9419"/>
    </row>
    <row r="9420" spans="2:25">
      <c r="B9420"/>
      <c r="C9420"/>
      <c r="D9420"/>
      <c r="E9420"/>
      <c r="F9420"/>
      <c r="G9420"/>
      <c r="H9420"/>
      <c r="R9420"/>
      <c r="S9420"/>
      <c r="T9420"/>
      <c r="U9420"/>
      <c r="V9420"/>
      <c r="W9420"/>
      <c r="X9420"/>
      <c r="Y9420"/>
    </row>
    <row r="9421" spans="2:25">
      <c r="B9421"/>
      <c r="C9421"/>
      <c r="D9421"/>
      <c r="E9421"/>
      <c r="F9421"/>
      <c r="G9421"/>
      <c r="H9421"/>
      <c r="R9421"/>
      <c r="S9421"/>
      <c r="T9421"/>
      <c r="U9421"/>
      <c r="V9421"/>
      <c r="W9421"/>
      <c r="X9421"/>
      <c r="Y9421"/>
    </row>
    <row r="9422" spans="2:25">
      <c r="B9422"/>
      <c r="C9422"/>
      <c r="D9422"/>
      <c r="E9422"/>
      <c r="F9422"/>
      <c r="G9422"/>
      <c r="H9422"/>
      <c r="R9422"/>
      <c r="S9422"/>
      <c r="T9422"/>
      <c r="U9422"/>
      <c r="V9422"/>
      <c r="W9422"/>
      <c r="X9422"/>
      <c r="Y9422"/>
    </row>
    <row r="9423" spans="2:25">
      <c r="B9423"/>
      <c r="C9423"/>
      <c r="D9423"/>
      <c r="E9423"/>
      <c r="F9423"/>
      <c r="G9423"/>
      <c r="H9423"/>
      <c r="R9423"/>
      <c r="S9423"/>
      <c r="T9423"/>
      <c r="U9423"/>
      <c r="V9423"/>
      <c r="W9423"/>
      <c r="X9423"/>
      <c r="Y9423"/>
    </row>
    <row r="9424" spans="2:25">
      <c r="B9424"/>
      <c r="C9424"/>
      <c r="D9424"/>
      <c r="E9424"/>
      <c r="F9424"/>
      <c r="G9424"/>
      <c r="H9424"/>
      <c r="R9424"/>
      <c r="S9424"/>
      <c r="T9424"/>
      <c r="U9424"/>
      <c r="V9424"/>
      <c r="W9424"/>
      <c r="X9424"/>
      <c r="Y9424"/>
    </row>
    <row r="9425" spans="2:25">
      <c r="B9425"/>
      <c r="C9425"/>
      <c r="D9425"/>
      <c r="E9425"/>
      <c r="F9425"/>
      <c r="G9425"/>
      <c r="H9425"/>
      <c r="R9425"/>
      <c r="S9425"/>
      <c r="T9425"/>
      <c r="U9425"/>
      <c r="V9425"/>
      <c r="W9425"/>
      <c r="X9425"/>
      <c r="Y9425"/>
    </row>
    <row r="9426" spans="2:25">
      <c r="B9426"/>
      <c r="C9426"/>
      <c r="D9426"/>
      <c r="E9426"/>
      <c r="F9426"/>
      <c r="G9426"/>
      <c r="H9426"/>
      <c r="R9426"/>
      <c r="S9426"/>
      <c r="T9426"/>
      <c r="U9426"/>
      <c r="V9426"/>
      <c r="W9426"/>
      <c r="X9426"/>
      <c r="Y9426"/>
    </row>
    <row r="9427" spans="2:25">
      <c r="B9427"/>
      <c r="C9427"/>
      <c r="D9427"/>
      <c r="E9427"/>
      <c r="F9427"/>
      <c r="G9427"/>
      <c r="H9427"/>
      <c r="R9427"/>
      <c r="S9427"/>
      <c r="T9427"/>
      <c r="U9427"/>
      <c r="V9427"/>
      <c r="W9427"/>
      <c r="X9427"/>
      <c r="Y9427"/>
    </row>
    <row r="9428" spans="2:25">
      <c r="B9428"/>
      <c r="C9428"/>
      <c r="D9428"/>
      <c r="E9428"/>
      <c r="F9428"/>
      <c r="G9428"/>
      <c r="H9428"/>
      <c r="R9428"/>
      <c r="S9428"/>
      <c r="T9428"/>
      <c r="U9428"/>
      <c r="V9428"/>
      <c r="W9428"/>
      <c r="X9428"/>
      <c r="Y9428"/>
    </row>
    <row r="9429" spans="2:25">
      <c r="B9429"/>
      <c r="C9429"/>
      <c r="D9429"/>
      <c r="E9429"/>
      <c r="F9429"/>
      <c r="G9429"/>
      <c r="H9429"/>
      <c r="R9429"/>
      <c r="S9429"/>
      <c r="T9429"/>
      <c r="U9429"/>
      <c r="V9429"/>
      <c r="W9429"/>
      <c r="X9429"/>
      <c r="Y9429"/>
    </row>
    <row r="9430" spans="2:25">
      <c r="B9430"/>
      <c r="C9430"/>
      <c r="D9430"/>
      <c r="E9430"/>
      <c r="F9430"/>
      <c r="G9430"/>
      <c r="H9430"/>
      <c r="R9430"/>
      <c r="S9430"/>
      <c r="T9430"/>
      <c r="U9430"/>
      <c r="V9430"/>
      <c r="W9430"/>
      <c r="X9430"/>
      <c r="Y9430"/>
    </row>
    <row r="9431" spans="2:25">
      <c r="B9431"/>
      <c r="C9431"/>
      <c r="D9431"/>
      <c r="E9431"/>
      <c r="F9431"/>
      <c r="G9431"/>
      <c r="H9431"/>
      <c r="R9431"/>
      <c r="S9431"/>
      <c r="T9431"/>
      <c r="U9431"/>
      <c r="V9431"/>
      <c r="W9431"/>
      <c r="X9431"/>
      <c r="Y9431"/>
    </row>
    <row r="9432" spans="2:25">
      <c r="B9432"/>
      <c r="C9432"/>
      <c r="D9432"/>
      <c r="E9432"/>
      <c r="F9432"/>
      <c r="G9432"/>
      <c r="H9432"/>
      <c r="R9432"/>
      <c r="S9432"/>
      <c r="T9432"/>
      <c r="U9432"/>
      <c r="V9432"/>
      <c r="W9432"/>
      <c r="X9432"/>
      <c r="Y9432"/>
    </row>
    <row r="9433" spans="2:25">
      <c r="B9433"/>
      <c r="C9433"/>
      <c r="D9433"/>
      <c r="E9433"/>
      <c r="F9433"/>
      <c r="G9433"/>
      <c r="H9433"/>
      <c r="R9433"/>
      <c r="S9433"/>
      <c r="T9433"/>
      <c r="U9433"/>
      <c r="V9433"/>
      <c r="W9433"/>
      <c r="X9433"/>
      <c r="Y9433"/>
    </row>
    <row r="9434" spans="2:25">
      <c r="B9434"/>
      <c r="C9434"/>
      <c r="D9434"/>
      <c r="E9434"/>
      <c r="F9434"/>
      <c r="G9434"/>
      <c r="H9434"/>
      <c r="R9434"/>
      <c r="S9434"/>
      <c r="T9434"/>
      <c r="U9434"/>
      <c r="V9434"/>
      <c r="W9434"/>
      <c r="X9434"/>
      <c r="Y9434"/>
    </row>
    <row r="9435" spans="2:25">
      <c r="B9435"/>
      <c r="C9435"/>
      <c r="D9435"/>
      <c r="E9435"/>
      <c r="F9435"/>
      <c r="G9435"/>
      <c r="H9435"/>
      <c r="R9435"/>
      <c r="S9435"/>
      <c r="T9435"/>
      <c r="U9435"/>
      <c r="V9435"/>
      <c r="W9435"/>
      <c r="X9435"/>
      <c r="Y9435"/>
    </row>
    <row r="9436" spans="2:25">
      <c r="B9436"/>
      <c r="C9436"/>
      <c r="D9436"/>
      <c r="E9436"/>
      <c r="F9436"/>
      <c r="G9436"/>
      <c r="H9436"/>
      <c r="R9436"/>
      <c r="S9436"/>
      <c r="T9436"/>
      <c r="U9436"/>
      <c r="V9436"/>
      <c r="W9436"/>
      <c r="X9436"/>
      <c r="Y9436"/>
    </row>
    <row r="9437" spans="2:25">
      <c r="B9437"/>
      <c r="C9437"/>
      <c r="D9437"/>
      <c r="E9437"/>
      <c r="F9437"/>
      <c r="G9437"/>
      <c r="H9437"/>
      <c r="R9437"/>
      <c r="S9437"/>
      <c r="T9437"/>
      <c r="U9437"/>
      <c r="V9437"/>
      <c r="W9437"/>
      <c r="X9437"/>
      <c r="Y9437"/>
    </row>
    <row r="9438" spans="2:25">
      <c r="B9438"/>
      <c r="C9438"/>
      <c r="D9438"/>
      <c r="E9438"/>
      <c r="F9438"/>
      <c r="G9438"/>
      <c r="H9438"/>
      <c r="R9438"/>
      <c r="S9438"/>
      <c r="T9438"/>
      <c r="U9438"/>
      <c r="V9438"/>
      <c r="W9438"/>
      <c r="X9438"/>
      <c r="Y9438"/>
    </row>
    <row r="9439" spans="2:25">
      <c r="B9439"/>
      <c r="C9439"/>
      <c r="D9439"/>
      <c r="E9439"/>
      <c r="F9439"/>
      <c r="G9439"/>
      <c r="H9439"/>
      <c r="R9439"/>
      <c r="S9439"/>
      <c r="T9439"/>
      <c r="U9439"/>
      <c r="V9439"/>
      <c r="W9439"/>
      <c r="X9439"/>
      <c r="Y9439"/>
    </row>
    <row r="9440" spans="2:25">
      <c r="B9440"/>
      <c r="C9440"/>
      <c r="D9440"/>
      <c r="E9440"/>
      <c r="F9440"/>
      <c r="G9440"/>
      <c r="H9440"/>
      <c r="R9440"/>
      <c r="S9440"/>
      <c r="T9440"/>
      <c r="U9440"/>
      <c r="V9440"/>
      <c r="W9440"/>
      <c r="X9440"/>
      <c r="Y9440"/>
    </row>
    <row r="9441" spans="2:25">
      <c r="B9441"/>
      <c r="C9441"/>
      <c r="D9441"/>
      <c r="E9441"/>
      <c r="F9441"/>
      <c r="G9441"/>
      <c r="H9441"/>
      <c r="R9441"/>
      <c r="S9441"/>
      <c r="T9441"/>
      <c r="U9441"/>
      <c r="V9441"/>
      <c r="W9441"/>
      <c r="X9441"/>
      <c r="Y9441"/>
    </row>
    <row r="9442" spans="2:25">
      <c r="B9442"/>
      <c r="C9442"/>
      <c r="D9442"/>
      <c r="E9442"/>
      <c r="F9442"/>
      <c r="G9442"/>
      <c r="H9442"/>
      <c r="R9442"/>
      <c r="S9442"/>
      <c r="T9442"/>
      <c r="U9442"/>
      <c r="V9442"/>
      <c r="W9442"/>
      <c r="X9442"/>
      <c r="Y9442"/>
    </row>
    <row r="9443" spans="2:25">
      <c r="B9443"/>
      <c r="C9443"/>
      <c r="D9443"/>
      <c r="E9443"/>
      <c r="F9443"/>
      <c r="G9443"/>
      <c r="H9443"/>
      <c r="R9443"/>
      <c r="S9443"/>
      <c r="T9443"/>
      <c r="U9443"/>
      <c r="V9443"/>
      <c r="W9443"/>
      <c r="X9443"/>
      <c r="Y9443"/>
    </row>
    <row r="9444" spans="2:25">
      <c r="B9444"/>
      <c r="C9444"/>
      <c r="D9444"/>
      <c r="E9444"/>
      <c r="F9444"/>
      <c r="G9444"/>
      <c r="H9444"/>
      <c r="R9444"/>
      <c r="S9444"/>
      <c r="T9444"/>
      <c r="U9444"/>
      <c r="V9444"/>
      <c r="W9444"/>
      <c r="X9444"/>
      <c r="Y9444"/>
    </row>
    <row r="9445" spans="2:25">
      <c r="B9445"/>
      <c r="C9445"/>
      <c r="D9445"/>
      <c r="E9445"/>
      <c r="F9445"/>
      <c r="G9445"/>
      <c r="H9445"/>
      <c r="R9445"/>
      <c r="S9445"/>
      <c r="T9445"/>
      <c r="U9445"/>
      <c r="V9445"/>
      <c r="W9445"/>
      <c r="X9445"/>
      <c r="Y9445"/>
    </row>
    <row r="9446" spans="2:25">
      <c r="B9446"/>
      <c r="C9446"/>
      <c r="D9446"/>
      <c r="E9446"/>
      <c r="F9446"/>
      <c r="G9446"/>
      <c r="H9446"/>
      <c r="R9446"/>
      <c r="S9446"/>
      <c r="T9446"/>
      <c r="U9446"/>
      <c r="V9446"/>
      <c r="W9446"/>
      <c r="X9446"/>
      <c r="Y9446"/>
    </row>
    <row r="9447" spans="2:25">
      <c r="B9447"/>
      <c r="C9447"/>
      <c r="D9447"/>
      <c r="E9447"/>
      <c r="F9447"/>
      <c r="G9447"/>
      <c r="H9447"/>
      <c r="R9447"/>
      <c r="S9447"/>
      <c r="T9447"/>
      <c r="U9447"/>
      <c r="V9447"/>
      <c r="W9447"/>
      <c r="X9447"/>
      <c r="Y9447"/>
    </row>
    <row r="9448" spans="2:25">
      <c r="B9448"/>
      <c r="C9448"/>
      <c r="D9448"/>
      <c r="E9448"/>
      <c r="F9448"/>
      <c r="G9448"/>
      <c r="H9448"/>
      <c r="R9448"/>
      <c r="S9448"/>
      <c r="T9448"/>
      <c r="U9448"/>
      <c r="V9448"/>
      <c r="W9448"/>
      <c r="X9448"/>
      <c r="Y9448"/>
    </row>
    <row r="9449" spans="2:25">
      <c r="B9449"/>
      <c r="C9449"/>
      <c r="D9449"/>
      <c r="E9449"/>
      <c r="F9449"/>
      <c r="G9449"/>
      <c r="H9449"/>
      <c r="R9449"/>
      <c r="S9449"/>
      <c r="T9449"/>
      <c r="U9449"/>
      <c r="V9449"/>
      <c r="W9449"/>
      <c r="X9449"/>
      <c r="Y9449"/>
    </row>
    <row r="9450" spans="2:25">
      <c r="B9450"/>
      <c r="C9450"/>
      <c r="D9450"/>
      <c r="E9450"/>
      <c r="F9450"/>
      <c r="G9450"/>
      <c r="H9450"/>
      <c r="R9450"/>
      <c r="S9450"/>
      <c r="T9450"/>
      <c r="U9450"/>
      <c r="V9450"/>
      <c r="W9450"/>
      <c r="X9450"/>
      <c r="Y9450"/>
    </row>
    <row r="9451" spans="2:25">
      <c r="B9451"/>
      <c r="C9451"/>
      <c r="D9451"/>
      <c r="E9451"/>
      <c r="F9451"/>
      <c r="G9451"/>
      <c r="H9451"/>
      <c r="R9451"/>
      <c r="S9451"/>
      <c r="T9451"/>
      <c r="U9451"/>
      <c r="V9451"/>
      <c r="W9451"/>
      <c r="X9451"/>
      <c r="Y9451"/>
    </row>
    <row r="9452" spans="2:25">
      <c r="B9452"/>
      <c r="C9452"/>
      <c r="D9452"/>
      <c r="E9452"/>
      <c r="F9452"/>
      <c r="G9452"/>
      <c r="H9452"/>
      <c r="R9452"/>
      <c r="S9452"/>
      <c r="T9452"/>
      <c r="U9452"/>
      <c r="V9452"/>
      <c r="W9452"/>
      <c r="X9452"/>
      <c r="Y9452"/>
    </row>
    <row r="9453" spans="2:25">
      <c r="B9453"/>
      <c r="C9453"/>
      <c r="D9453"/>
      <c r="E9453"/>
      <c r="F9453"/>
      <c r="G9453"/>
      <c r="H9453"/>
      <c r="R9453"/>
      <c r="S9453"/>
      <c r="T9453"/>
      <c r="U9453"/>
      <c r="V9453"/>
      <c r="W9453"/>
      <c r="X9453"/>
      <c r="Y9453"/>
    </row>
    <row r="9454" spans="2:25">
      <c r="B9454"/>
      <c r="C9454"/>
      <c r="D9454"/>
      <c r="E9454"/>
      <c r="F9454"/>
      <c r="G9454"/>
      <c r="H9454"/>
      <c r="R9454"/>
      <c r="S9454"/>
      <c r="T9454"/>
      <c r="U9454"/>
      <c r="V9454"/>
      <c r="W9454"/>
      <c r="X9454"/>
      <c r="Y9454"/>
    </row>
    <row r="9455" spans="2:25">
      <c r="B9455"/>
      <c r="C9455"/>
      <c r="D9455"/>
      <c r="E9455"/>
      <c r="F9455"/>
      <c r="G9455"/>
      <c r="H9455"/>
      <c r="R9455"/>
      <c r="S9455"/>
      <c r="T9455"/>
      <c r="U9455"/>
      <c r="V9455"/>
      <c r="W9455"/>
      <c r="X9455"/>
      <c r="Y9455"/>
    </row>
    <row r="9456" spans="2:25">
      <c r="B9456"/>
      <c r="C9456"/>
      <c r="D9456"/>
      <c r="E9456"/>
      <c r="F9456"/>
      <c r="G9456"/>
      <c r="H9456"/>
      <c r="R9456"/>
      <c r="S9456"/>
      <c r="T9456"/>
      <c r="U9456"/>
      <c r="V9456"/>
      <c r="W9456"/>
      <c r="X9456"/>
      <c r="Y9456"/>
    </row>
    <row r="9457" spans="2:25">
      <c r="B9457"/>
      <c r="C9457"/>
      <c r="D9457"/>
      <c r="E9457"/>
      <c r="F9457"/>
      <c r="G9457"/>
      <c r="H9457"/>
      <c r="R9457"/>
      <c r="S9457"/>
      <c r="T9457"/>
      <c r="U9457"/>
      <c r="V9457"/>
      <c r="W9457"/>
      <c r="X9457"/>
      <c r="Y9457"/>
    </row>
    <row r="9458" spans="2:25">
      <c r="B9458"/>
      <c r="C9458"/>
      <c r="D9458"/>
      <c r="E9458"/>
      <c r="F9458"/>
      <c r="G9458"/>
      <c r="H9458"/>
      <c r="R9458"/>
      <c r="S9458"/>
      <c r="T9458"/>
      <c r="U9458"/>
      <c r="V9458"/>
      <c r="W9458"/>
      <c r="X9458"/>
      <c r="Y9458"/>
    </row>
    <row r="9459" spans="2:25">
      <c r="B9459"/>
      <c r="C9459"/>
      <c r="D9459"/>
      <c r="E9459"/>
      <c r="F9459"/>
      <c r="G9459"/>
      <c r="H9459"/>
      <c r="R9459"/>
      <c r="S9459"/>
      <c r="T9459"/>
      <c r="U9459"/>
      <c r="V9459"/>
      <c r="W9459"/>
      <c r="X9459"/>
      <c r="Y9459"/>
    </row>
    <row r="9460" spans="2:25">
      <c r="B9460"/>
      <c r="C9460"/>
      <c r="D9460"/>
      <c r="E9460"/>
      <c r="F9460"/>
      <c r="G9460"/>
      <c r="H9460"/>
      <c r="R9460"/>
      <c r="S9460"/>
      <c r="T9460"/>
      <c r="U9460"/>
      <c r="V9460"/>
      <c r="W9460"/>
      <c r="X9460"/>
      <c r="Y9460"/>
    </row>
    <row r="9461" spans="2:25">
      <c r="B9461"/>
      <c r="C9461"/>
      <c r="D9461"/>
      <c r="E9461"/>
      <c r="F9461"/>
      <c r="G9461"/>
      <c r="H9461"/>
      <c r="R9461"/>
      <c r="S9461"/>
      <c r="T9461"/>
      <c r="U9461"/>
      <c r="V9461"/>
      <c r="W9461"/>
      <c r="X9461"/>
      <c r="Y9461"/>
    </row>
    <row r="9462" spans="2:25">
      <c r="B9462"/>
      <c r="C9462"/>
      <c r="D9462"/>
      <c r="E9462"/>
      <c r="F9462"/>
      <c r="G9462"/>
      <c r="H9462"/>
      <c r="R9462"/>
      <c r="S9462"/>
      <c r="T9462"/>
      <c r="U9462"/>
      <c r="V9462"/>
      <c r="W9462"/>
      <c r="X9462"/>
      <c r="Y9462"/>
    </row>
    <row r="9463" spans="2:25">
      <c r="B9463"/>
      <c r="C9463"/>
      <c r="D9463"/>
      <c r="E9463"/>
      <c r="F9463"/>
      <c r="G9463"/>
      <c r="H9463"/>
      <c r="R9463"/>
      <c r="S9463"/>
      <c r="T9463"/>
      <c r="U9463"/>
      <c r="V9463"/>
      <c r="W9463"/>
      <c r="X9463"/>
      <c r="Y9463"/>
    </row>
    <row r="9464" spans="2:25">
      <c r="B9464"/>
      <c r="C9464"/>
      <c r="D9464"/>
      <c r="E9464"/>
      <c r="F9464"/>
      <c r="G9464"/>
      <c r="H9464"/>
      <c r="R9464"/>
      <c r="S9464"/>
      <c r="T9464"/>
      <c r="U9464"/>
      <c r="V9464"/>
      <c r="W9464"/>
      <c r="X9464"/>
      <c r="Y9464"/>
    </row>
    <row r="9465" spans="2:25">
      <c r="B9465"/>
      <c r="C9465"/>
      <c r="D9465"/>
      <c r="E9465"/>
      <c r="F9465"/>
      <c r="G9465"/>
      <c r="H9465"/>
      <c r="R9465"/>
      <c r="S9465"/>
      <c r="T9465"/>
      <c r="U9465"/>
      <c r="V9465"/>
      <c r="W9465"/>
      <c r="X9465"/>
      <c r="Y9465"/>
    </row>
    <row r="9466" spans="2:25">
      <c r="B9466"/>
      <c r="C9466"/>
      <c r="D9466"/>
      <c r="E9466"/>
      <c r="F9466"/>
      <c r="G9466"/>
      <c r="H9466"/>
      <c r="R9466"/>
      <c r="S9466"/>
      <c r="T9466"/>
      <c r="U9466"/>
      <c r="V9466"/>
      <c r="W9466"/>
      <c r="X9466"/>
      <c r="Y9466"/>
    </row>
    <row r="9467" spans="2:25">
      <c r="B9467"/>
      <c r="C9467"/>
      <c r="D9467"/>
      <c r="E9467"/>
      <c r="F9467"/>
      <c r="G9467"/>
      <c r="H9467"/>
      <c r="R9467"/>
      <c r="S9467"/>
      <c r="T9467"/>
      <c r="U9467"/>
      <c r="V9467"/>
      <c r="W9467"/>
      <c r="X9467"/>
      <c r="Y9467"/>
    </row>
    <row r="9468" spans="2:25">
      <c r="B9468"/>
      <c r="C9468"/>
      <c r="D9468"/>
      <c r="E9468"/>
      <c r="F9468"/>
      <c r="G9468"/>
      <c r="H9468"/>
      <c r="R9468"/>
      <c r="S9468"/>
      <c r="T9468"/>
      <c r="U9468"/>
      <c r="V9468"/>
      <c r="W9468"/>
      <c r="X9468"/>
      <c r="Y9468"/>
    </row>
    <row r="9469" spans="2:25">
      <c r="B9469"/>
      <c r="C9469"/>
      <c r="D9469"/>
      <c r="E9469"/>
      <c r="F9469"/>
      <c r="G9469"/>
      <c r="H9469"/>
      <c r="R9469"/>
      <c r="S9469"/>
      <c r="T9469"/>
      <c r="U9469"/>
      <c r="V9469"/>
      <c r="W9469"/>
      <c r="X9469"/>
      <c r="Y9469"/>
    </row>
    <row r="9470" spans="2:25">
      <c r="B9470"/>
      <c r="C9470"/>
      <c r="D9470"/>
      <c r="E9470"/>
      <c r="F9470"/>
      <c r="G9470"/>
      <c r="H9470"/>
      <c r="R9470"/>
      <c r="S9470"/>
      <c r="T9470"/>
      <c r="U9470"/>
      <c r="V9470"/>
      <c r="W9470"/>
      <c r="X9470"/>
      <c r="Y9470"/>
    </row>
    <row r="9471" spans="2:25">
      <c r="B9471"/>
      <c r="C9471"/>
      <c r="D9471"/>
      <c r="E9471"/>
      <c r="F9471"/>
      <c r="G9471"/>
      <c r="H9471"/>
      <c r="R9471"/>
      <c r="S9471"/>
      <c r="T9471"/>
      <c r="U9471"/>
      <c r="V9471"/>
      <c r="W9471"/>
      <c r="X9471"/>
      <c r="Y9471"/>
    </row>
    <row r="9472" spans="2:25">
      <c r="B9472"/>
      <c r="C9472"/>
      <c r="D9472"/>
      <c r="E9472"/>
      <c r="F9472"/>
      <c r="G9472"/>
      <c r="H9472"/>
      <c r="R9472"/>
      <c r="S9472"/>
      <c r="T9472"/>
      <c r="U9472"/>
      <c r="V9472"/>
      <c r="W9472"/>
      <c r="X9472"/>
      <c r="Y9472"/>
    </row>
    <row r="9473" spans="2:25">
      <c r="B9473"/>
      <c r="C9473"/>
      <c r="D9473"/>
      <c r="E9473"/>
      <c r="F9473"/>
      <c r="G9473"/>
      <c r="H9473"/>
      <c r="R9473"/>
      <c r="S9473"/>
      <c r="T9473"/>
      <c r="U9473"/>
      <c r="V9473"/>
      <c r="W9473"/>
      <c r="X9473"/>
      <c r="Y9473"/>
    </row>
    <row r="9474" spans="2:25">
      <c r="B9474"/>
      <c r="C9474"/>
      <c r="D9474"/>
      <c r="E9474"/>
      <c r="F9474"/>
      <c r="G9474"/>
      <c r="H9474"/>
      <c r="R9474"/>
      <c r="S9474"/>
      <c r="T9474"/>
      <c r="U9474"/>
      <c r="V9474"/>
      <c r="W9474"/>
      <c r="X9474"/>
      <c r="Y9474"/>
    </row>
    <row r="9475" spans="2:25">
      <c r="B9475"/>
      <c r="C9475"/>
      <c r="D9475"/>
      <c r="E9475"/>
      <c r="F9475"/>
      <c r="G9475"/>
      <c r="H9475"/>
      <c r="R9475"/>
      <c r="S9475"/>
      <c r="T9475"/>
      <c r="U9475"/>
      <c r="V9475"/>
      <c r="W9475"/>
      <c r="X9475"/>
      <c r="Y9475"/>
    </row>
    <row r="9476" spans="2:25">
      <c r="B9476"/>
      <c r="C9476"/>
      <c r="D9476"/>
      <c r="E9476"/>
      <c r="F9476"/>
      <c r="G9476"/>
      <c r="H9476"/>
      <c r="R9476"/>
      <c r="S9476"/>
      <c r="T9476"/>
      <c r="U9476"/>
      <c r="V9476"/>
      <c r="W9476"/>
      <c r="X9476"/>
      <c r="Y9476"/>
    </row>
    <row r="9477" spans="2:25">
      <c r="B9477"/>
      <c r="C9477"/>
      <c r="D9477"/>
      <c r="E9477"/>
      <c r="F9477"/>
      <c r="G9477"/>
      <c r="H9477"/>
      <c r="R9477"/>
      <c r="S9477"/>
      <c r="T9477"/>
      <c r="U9477"/>
      <c r="V9477"/>
      <c r="W9477"/>
      <c r="X9477"/>
      <c r="Y9477"/>
    </row>
    <row r="9478" spans="2:25">
      <c r="B9478"/>
      <c r="C9478"/>
      <c r="D9478"/>
      <c r="E9478"/>
      <c r="F9478"/>
      <c r="G9478"/>
      <c r="H9478"/>
      <c r="R9478"/>
      <c r="S9478"/>
      <c r="T9478"/>
      <c r="U9478"/>
      <c r="V9478"/>
      <c r="W9478"/>
      <c r="X9478"/>
      <c r="Y9478"/>
    </row>
    <row r="9479" spans="2:25">
      <c r="B9479"/>
      <c r="C9479"/>
      <c r="D9479"/>
      <c r="E9479"/>
      <c r="F9479"/>
      <c r="G9479"/>
      <c r="H9479"/>
      <c r="R9479"/>
      <c r="S9479"/>
      <c r="T9479"/>
      <c r="U9479"/>
      <c r="V9479"/>
      <c r="W9479"/>
      <c r="X9479"/>
      <c r="Y9479"/>
    </row>
    <row r="9480" spans="2:25">
      <c r="B9480"/>
      <c r="C9480"/>
      <c r="D9480"/>
      <c r="E9480"/>
      <c r="F9480"/>
      <c r="G9480"/>
      <c r="H9480"/>
      <c r="R9480"/>
      <c r="S9480"/>
      <c r="T9480"/>
      <c r="U9480"/>
      <c r="V9480"/>
      <c r="W9480"/>
      <c r="X9480"/>
      <c r="Y9480"/>
    </row>
    <row r="9481" spans="2:25">
      <c r="B9481"/>
      <c r="C9481"/>
      <c r="D9481"/>
      <c r="E9481"/>
      <c r="F9481"/>
      <c r="G9481"/>
      <c r="H9481"/>
      <c r="R9481"/>
      <c r="S9481"/>
      <c r="T9481"/>
      <c r="U9481"/>
      <c r="V9481"/>
      <c r="W9481"/>
      <c r="X9481"/>
      <c r="Y9481"/>
    </row>
    <row r="9482" spans="2:25">
      <c r="B9482"/>
      <c r="C9482"/>
      <c r="D9482"/>
      <c r="E9482"/>
      <c r="F9482"/>
      <c r="G9482"/>
      <c r="H9482"/>
      <c r="R9482"/>
      <c r="S9482"/>
      <c r="T9482"/>
      <c r="U9482"/>
      <c r="V9482"/>
      <c r="W9482"/>
      <c r="X9482"/>
      <c r="Y9482"/>
    </row>
    <row r="9483" spans="2:25">
      <c r="B9483"/>
      <c r="C9483"/>
      <c r="D9483"/>
      <c r="E9483"/>
      <c r="F9483"/>
      <c r="G9483"/>
      <c r="H9483"/>
      <c r="R9483"/>
      <c r="S9483"/>
      <c r="T9483"/>
      <c r="U9483"/>
      <c r="V9483"/>
      <c r="W9483"/>
      <c r="X9483"/>
      <c r="Y9483"/>
    </row>
    <row r="9484" spans="2:25">
      <c r="B9484"/>
      <c r="C9484"/>
      <c r="D9484"/>
      <c r="E9484"/>
      <c r="F9484"/>
      <c r="G9484"/>
      <c r="H9484"/>
      <c r="R9484"/>
      <c r="S9484"/>
      <c r="T9484"/>
      <c r="U9484"/>
      <c r="V9484"/>
      <c r="W9484"/>
      <c r="X9484"/>
      <c r="Y9484"/>
    </row>
    <row r="9485" spans="2:25">
      <c r="B9485"/>
      <c r="C9485"/>
      <c r="D9485"/>
      <c r="E9485"/>
      <c r="F9485"/>
      <c r="G9485"/>
      <c r="H9485"/>
      <c r="R9485"/>
      <c r="S9485"/>
      <c r="T9485"/>
      <c r="U9485"/>
      <c r="V9485"/>
      <c r="W9485"/>
      <c r="X9485"/>
      <c r="Y9485"/>
    </row>
    <row r="9486" spans="2:25">
      <c r="B9486"/>
      <c r="C9486"/>
      <c r="D9486"/>
      <c r="E9486"/>
      <c r="F9486"/>
      <c r="G9486"/>
      <c r="H9486"/>
      <c r="R9486"/>
      <c r="S9486"/>
      <c r="T9486"/>
      <c r="U9486"/>
      <c r="V9486"/>
      <c r="W9486"/>
      <c r="X9486"/>
      <c r="Y9486"/>
    </row>
    <row r="9487" spans="2:25">
      <c r="B9487"/>
      <c r="C9487"/>
      <c r="D9487"/>
      <c r="E9487"/>
      <c r="F9487"/>
      <c r="G9487"/>
      <c r="H9487"/>
      <c r="R9487"/>
      <c r="S9487"/>
      <c r="T9487"/>
      <c r="U9487"/>
      <c r="V9487"/>
      <c r="W9487"/>
      <c r="X9487"/>
      <c r="Y9487"/>
    </row>
    <row r="9488" spans="2:25">
      <c r="B9488"/>
      <c r="C9488"/>
      <c r="D9488"/>
      <c r="E9488"/>
      <c r="F9488"/>
      <c r="G9488"/>
      <c r="H9488"/>
      <c r="R9488"/>
      <c r="S9488"/>
      <c r="T9488"/>
      <c r="U9488"/>
      <c r="V9488"/>
      <c r="W9488"/>
      <c r="X9488"/>
      <c r="Y9488"/>
    </row>
    <row r="9489" spans="2:25">
      <c r="B9489"/>
      <c r="C9489"/>
      <c r="D9489"/>
      <c r="E9489"/>
      <c r="F9489"/>
      <c r="G9489"/>
      <c r="H9489"/>
      <c r="R9489"/>
      <c r="S9489"/>
      <c r="T9489"/>
      <c r="U9489"/>
      <c r="V9489"/>
      <c r="W9489"/>
      <c r="X9489"/>
      <c r="Y9489"/>
    </row>
    <row r="9490" spans="2:25">
      <c r="B9490"/>
      <c r="C9490"/>
      <c r="D9490"/>
      <c r="E9490"/>
      <c r="F9490"/>
      <c r="G9490"/>
      <c r="H9490"/>
      <c r="R9490"/>
      <c r="S9490"/>
      <c r="T9490"/>
      <c r="U9490"/>
      <c r="V9490"/>
      <c r="W9490"/>
      <c r="X9490"/>
      <c r="Y9490"/>
    </row>
    <row r="9491" spans="2:25">
      <c r="B9491"/>
      <c r="C9491"/>
      <c r="D9491"/>
      <c r="E9491"/>
      <c r="F9491"/>
      <c r="G9491"/>
      <c r="H9491"/>
      <c r="R9491"/>
      <c r="S9491"/>
      <c r="T9491"/>
      <c r="U9491"/>
      <c r="V9491"/>
      <c r="W9491"/>
      <c r="X9491"/>
      <c r="Y9491"/>
    </row>
    <row r="9492" spans="2:25">
      <c r="B9492"/>
      <c r="C9492"/>
      <c r="D9492"/>
      <c r="E9492"/>
      <c r="F9492"/>
      <c r="G9492"/>
      <c r="H9492"/>
      <c r="R9492"/>
      <c r="S9492"/>
      <c r="T9492"/>
      <c r="U9492"/>
      <c r="V9492"/>
      <c r="W9492"/>
      <c r="X9492"/>
      <c r="Y9492"/>
    </row>
    <row r="9493" spans="2:25">
      <c r="B9493"/>
      <c r="C9493"/>
      <c r="D9493"/>
      <c r="E9493"/>
      <c r="F9493"/>
      <c r="G9493"/>
      <c r="H9493"/>
      <c r="R9493"/>
      <c r="S9493"/>
      <c r="T9493"/>
      <c r="U9493"/>
      <c r="V9493"/>
      <c r="W9493"/>
      <c r="X9493"/>
      <c r="Y9493"/>
    </row>
    <row r="9494" spans="2:25">
      <c r="B9494"/>
      <c r="C9494"/>
      <c r="D9494"/>
      <c r="E9494"/>
      <c r="F9494"/>
      <c r="G9494"/>
      <c r="H9494"/>
      <c r="R9494"/>
      <c r="S9494"/>
      <c r="T9494"/>
      <c r="U9494"/>
      <c r="V9494"/>
      <c r="W9494"/>
      <c r="X9494"/>
      <c r="Y9494"/>
    </row>
    <row r="9495" spans="2:25">
      <c r="B9495"/>
      <c r="C9495"/>
      <c r="D9495"/>
      <c r="E9495"/>
      <c r="F9495"/>
      <c r="G9495"/>
      <c r="H9495"/>
      <c r="R9495"/>
      <c r="S9495"/>
      <c r="T9495"/>
      <c r="U9495"/>
      <c r="V9495"/>
      <c r="W9495"/>
      <c r="X9495"/>
      <c r="Y9495"/>
    </row>
    <row r="9496" spans="2:25">
      <c r="B9496"/>
      <c r="C9496"/>
      <c r="D9496"/>
      <c r="E9496"/>
      <c r="F9496"/>
      <c r="G9496"/>
      <c r="H9496"/>
      <c r="R9496"/>
      <c r="S9496"/>
      <c r="T9496"/>
      <c r="U9496"/>
      <c r="V9496"/>
      <c r="W9496"/>
      <c r="X9496"/>
      <c r="Y9496"/>
    </row>
    <row r="9497" spans="2:25">
      <c r="B9497"/>
      <c r="C9497"/>
      <c r="D9497"/>
      <c r="E9497"/>
      <c r="F9497"/>
      <c r="G9497"/>
      <c r="H9497"/>
      <c r="R9497"/>
      <c r="S9497"/>
      <c r="T9497"/>
      <c r="U9497"/>
      <c r="V9497"/>
      <c r="W9497"/>
      <c r="X9497"/>
      <c r="Y9497"/>
    </row>
    <row r="9498" spans="2:25">
      <c r="B9498"/>
      <c r="C9498"/>
      <c r="D9498"/>
      <c r="E9498"/>
      <c r="F9498"/>
      <c r="G9498"/>
      <c r="H9498"/>
      <c r="R9498"/>
      <c r="S9498"/>
      <c r="T9498"/>
      <c r="U9498"/>
      <c r="V9498"/>
      <c r="W9498"/>
      <c r="X9498"/>
      <c r="Y9498"/>
    </row>
    <row r="9499" spans="2:25">
      <c r="B9499"/>
      <c r="C9499"/>
      <c r="D9499"/>
      <c r="E9499"/>
      <c r="F9499"/>
      <c r="G9499"/>
      <c r="H9499"/>
      <c r="R9499"/>
      <c r="S9499"/>
      <c r="T9499"/>
      <c r="U9499"/>
      <c r="V9499"/>
      <c r="W9499"/>
      <c r="X9499"/>
      <c r="Y9499"/>
    </row>
    <row r="9500" spans="2:25">
      <c r="B9500"/>
      <c r="C9500"/>
      <c r="D9500"/>
      <c r="E9500"/>
      <c r="F9500"/>
      <c r="G9500"/>
      <c r="H9500"/>
      <c r="R9500"/>
      <c r="S9500"/>
      <c r="T9500"/>
      <c r="U9500"/>
      <c r="V9500"/>
      <c r="W9500"/>
      <c r="X9500"/>
      <c r="Y9500"/>
    </row>
    <row r="9501" spans="2:25">
      <c r="B9501"/>
      <c r="C9501"/>
      <c r="D9501"/>
      <c r="E9501"/>
      <c r="F9501"/>
      <c r="G9501"/>
      <c r="H9501"/>
      <c r="R9501"/>
      <c r="S9501"/>
      <c r="T9501"/>
      <c r="U9501"/>
      <c r="V9501"/>
      <c r="W9501"/>
      <c r="X9501"/>
      <c r="Y9501"/>
    </row>
    <row r="9502" spans="2:25">
      <c r="B9502"/>
      <c r="C9502"/>
      <c r="D9502"/>
      <c r="E9502"/>
      <c r="F9502"/>
      <c r="G9502"/>
      <c r="H9502"/>
      <c r="R9502"/>
      <c r="S9502"/>
      <c r="T9502"/>
      <c r="U9502"/>
      <c r="V9502"/>
      <c r="W9502"/>
      <c r="X9502"/>
      <c r="Y9502"/>
    </row>
    <row r="9503" spans="2:25">
      <c r="B9503"/>
      <c r="C9503"/>
      <c r="D9503"/>
      <c r="E9503"/>
      <c r="F9503"/>
      <c r="G9503"/>
      <c r="H9503"/>
      <c r="R9503"/>
      <c r="S9503"/>
      <c r="T9503"/>
      <c r="U9503"/>
      <c r="V9503"/>
      <c r="W9503"/>
      <c r="X9503"/>
      <c r="Y9503"/>
    </row>
    <row r="9504" spans="2:25">
      <c r="B9504"/>
      <c r="C9504"/>
      <c r="D9504"/>
      <c r="E9504"/>
      <c r="F9504"/>
      <c r="G9504"/>
      <c r="H9504"/>
      <c r="R9504"/>
      <c r="S9504"/>
      <c r="T9504"/>
      <c r="U9504"/>
      <c r="V9504"/>
      <c r="W9504"/>
      <c r="X9504"/>
      <c r="Y9504"/>
    </row>
    <row r="9505" spans="2:25">
      <c r="B9505"/>
      <c r="C9505"/>
      <c r="D9505"/>
      <c r="E9505"/>
      <c r="F9505"/>
      <c r="G9505"/>
      <c r="H9505"/>
      <c r="R9505"/>
      <c r="S9505"/>
      <c r="T9505"/>
      <c r="U9505"/>
      <c r="V9505"/>
      <c r="W9505"/>
      <c r="X9505"/>
      <c r="Y9505"/>
    </row>
    <row r="9506" spans="2:25">
      <c r="B9506"/>
      <c r="C9506"/>
      <c r="D9506"/>
      <c r="E9506"/>
      <c r="F9506"/>
      <c r="G9506"/>
      <c r="H9506"/>
      <c r="R9506"/>
      <c r="S9506"/>
      <c r="T9506"/>
      <c r="U9506"/>
      <c r="V9506"/>
      <c r="W9506"/>
      <c r="X9506"/>
      <c r="Y9506"/>
    </row>
    <row r="9507" spans="2:25">
      <c r="B9507"/>
      <c r="C9507"/>
      <c r="D9507"/>
      <c r="E9507"/>
      <c r="F9507"/>
      <c r="G9507"/>
      <c r="H9507"/>
      <c r="R9507"/>
      <c r="S9507"/>
      <c r="T9507"/>
      <c r="U9507"/>
      <c r="V9507"/>
      <c r="W9507"/>
      <c r="X9507"/>
      <c r="Y9507"/>
    </row>
    <row r="9508" spans="2:25">
      <c r="B9508"/>
      <c r="C9508"/>
      <c r="D9508"/>
      <c r="E9508"/>
      <c r="F9508"/>
      <c r="G9508"/>
      <c r="H9508"/>
      <c r="R9508"/>
      <c r="S9508"/>
      <c r="T9508"/>
      <c r="U9508"/>
      <c r="V9508"/>
      <c r="W9508"/>
      <c r="X9508"/>
      <c r="Y9508"/>
    </row>
    <row r="9509" spans="2:25">
      <c r="B9509"/>
      <c r="C9509"/>
      <c r="D9509"/>
      <c r="E9509"/>
      <c r="F9509"/>
      <c r="G9509"/>
      <c r="H9509"/>
      <c r="R9509"/>
      <c r="S9509"/>
      <c r="T9509"/>
      <c r="U9509"/>
      <c r="V9509"/>
      <c r="W9509"/>
      <c r="X9509"/>
      <c r="Y9509"/>
    </row>
    <row r="9510" spans="2:25">
      <c r="B9510"/>
      <c r="C9510"/>
      <c r="D9510"/>
      <c r="E9510"/>
      <c r="F9510"/>
      <c r="G9510"/>
      <c r="H9510"/>
      <c r="R9510"/>
      <c r="S9510"/>
      <c r="T9510"/>
      <c r="U9510"/>
      <c r="V9510"/>
      <c r="W9510"/>
      <c r="X9510"/>
      <c r="Y9510"/>
    </row>
    <row r="9511" spans="2:25">
      <c r="B9511"/>
      <c r="C9511"/>
      <c r="D9511"/>
      <c r="E9511"/>
      <c r="F9511"/>
      <c r="G9511"/>
      <c r="H9511"/>
      <c r="R9511"/>
      <c r="S9511"/>
      <c r="T9511"/>
      <c r="U9511"/>
      <c r="V9511"/>
      <c r="W9511"/>
      <c r="X9511"/>
      <c r="Y9511"/>
    </row>
    <row r="9512" spans="2:25">
      <c r="B9512"/>
      <c r="C9512"/>
      <c r="D9512"/>
      <c r="E9512"/>
      <c r="F9512"/>
      <c r="G9512"/>
      <c r="H9512"/>
      <c r="R9512"/>
      <c r="S9512"/>
      <c r="T9512"/>
      <c r="U9512"/>
      <c r="V9512"/>
      <c r="W9512"/>
      <c r="X9512"/>
      <c r="Y9512"/>
    </row>
    <row r="9513" spans="2:25">
      <c r="B9513"/>
      <c r="C9513"/>
      <c r="D9513"/>
      <c r="E9513"/>
      <c r="F9513"/>
      <c r="G9513"/>
      <c r="H9513"/>
      <c r="R9513"/>
      <c r="S9513"/>
      <c r="T9513"/>
      <c r="U9513"/>
      <c r="V9513"/>
      <c r="W9513"/>
      <c r="X9513"/>
      <c r="Y9513"/>
    </row>
    <row r="9514" spans="2:25">
      <c r="B9514"/>
      <c r="C9514"/>
      <c r="D9514"/>
      <c r="E9514"/>
      <c r="F9514"/>
      <c r="G9514"/>
      <c r="H9514"/>
      <c r="R9514"/>
      <c r="S9514"/>
      <c r="T9514"/>
      <c r="U9514"/>
      <c r="V9514"/>
      <c r="W9514"/>
      <c r="X9514"/>
      <c r="Y9514"/>
    </row>
    <row r="9515" spans="2:25">
      <c r="B9515"/>
      <c r="C9515"/>
      <c r="D9515"/>
      <c r="E9515"/>
      <c r="F9515"/>
      <c r="G9515"/>
      <c r="H9515"/>
      <c r="R9515"/>
      <c r="S9515"/>
      <c r="T9515"/>
      <c r="U9515"/>
      <c r="V9515"/>
      <c r="W9515"/>
      <c r="X9515"/>
      <c r="Y9515"/>
    </row>
    <row r="9516" spans="2:25">
      <c r="B9516"/>
      <c r="C9516"/>
      <c r="D9516"/>
      <c r="E9516"/>
      <c r="F9516"/>
      <c r="G9516"/>
      <c r="H9516"/>
      <c r="R9516"/>
      <c r="S9516"/>
      <c r="T9516"/>
      <c r="U9516"/>
      <c r="V9516"/>
      <c r="W9516"/>
      <c r="X9516"/>
      <c r="Y9516"/>
    </row>
    <row r="9517" spans="2:25">
      <c r="B9517"/>
      <c r="C9517"/>
      <c r="D9517"/>
      <c r="E9517"/>
      <c r="F9517"/>
      <c r="G9517"/>
      <c r="H9517"/>
      <c r="R9517"/>
      <c r="S9517"/>
      <c r="T9517"/>
      <c r="U9517"/>
      <c r="V9517"/>
      <c r="W9517"/>
      <c r="X9517"/>
      <c r="Y9517"/>
    </row>
    <row r="9518" spans="2:25">
      <c r="B9518"/>
      <c r="C9518"/>
      <c r="D9518"/>
      <c r="E9518"/>
      <c r="F9518"/>
      <c r="G9518"/>
      <c r="H9518"/>
      <c r="R9518"/>
      <c r="S9518"/>
      <c r="T9518"/>
      <c r="U9518"/>
      <c r="V9518"/>
      <c r="W9518"/>
      <c r="X9518"/>
      <c r="Y9518"/>
    </row>
    <row r="9519" spans="2:25">
      <c r="B9519"/>
      <c r="C9519"/>
      <c r="D9519"/>
      <c r="E9519"/>
      <c r="F9519"/>
      <c r="G9519"/>
      <c r="H9519"/>
      <c r="R9519"/>
      <c r="S9519"/>
      <c r="T9519"/>
      <c r="U9519"/>
      <c r="V9519"/>
      <c r="W9519"/>
      <c r="X9519"/>
      <c r="Y9519"/>
    </row>
    <row r="9520" spans="2:25">
      <c r="B9520"/>
      <c r="C9520"/>
      <c r="D9520"/>
      <c r="E9520"/>
      <c r="F9520"/>
      <c r="G9520"/>
      <c r="H9520"/>
      <c r="R9520"/>
      <c r="S9520"/>
      <c r="T9520"/>
      <c r="U9520"/>
      <c r="V9520"/>
      <c r="W9520"/>
      <c r="X9520"/>
      <c r="Y9520"/>
    </row>
    <row r="9521" spans="2:25">
      <c r="B9521"/>
      <c r="C9521"/>
      <c r="D9521"/>
      <c r="E9521"/>
      <c r="F9521"/>
      <c r="G9521"/>
      <c r="H9521"/>
      <c r="R9521"/>
      <c r="S9521"/>
      <c r="T9521"/>
      <c r="U9521"/>
      <c r="V9521"/>
      <c r="W9521"/>
      <c r="X9521"/>
      <c r="Y9521"/>
    </row>
    <row r="9522" spans="2:25">
      <c r="B9522"/>
      <c r="C9522"/>
      <c r="D9522"/>
      <c r="E9522"/>
      <c r="F9522"/>
      <c r="G9522"/>
      <c r="H9522"/>
      <c r="R9522"/>
      <c r="S9522"/>
      <c r="T9522"/>
      <c r="U9522"/>
      <c r="V9522"/>
      <c r="W9522"/>
      <c r="X9522"/>
      <c r="Y9522"/>
    </row>
    <row r="9523" spans="2:25">
      <c r="B9523"/>
      <c r="C9523"/>
      <c r="D9523"/>
      <c r="E9523"/>
      <c r="F9523"/>
      <c r="G9523"/>
      <c r="H9523"/>
      <c r="R9523"/>
      <c r="S9523"/>
      <c r="T9523"/>
      <c r="U9523"/>
      <c r="V9523"/>
      <c r="W9523"/>
      <c r="X9523"/>
      <c r="Y9523"/>
    </row>
    <row r="9524" spans="2:25">
      <c r="B9524"/>
      <c r="C9524"/>
      <c r="D9524"/>
      <c r="E9524"/>
      <c r="F9524"/>
      <c r="G9524"/>
      <c r="H9524"/>
      <c r="R9524"/>
      <c r="S9524"/>
      <c r="T9524"/>
      <c r="U9524"/>
      <c r="V9524"/>
      <c r="W9524"/>
      <c r="X9524"/>
      <c r="Y9524"/>
    </row>
    <row r="9525" spans="2:25">
      <c r="B9525"/>
      <c r="C9525"/>
      <c r="D9525"/>
      <c r="E9525"/>
      <c r="F9525"/>
      <c r="G9525"/>
      <c r="H9525"/>
      <c r="R9525"/>
      <c r="S9525"/>
      <c r="T9525"/>
      <c r="U9525"/>
      <c r="V9525"/>
      <c r="W9525"/>
      <c r="X9525"/>
      <c r="Y9525"/>
    </row>
    <row r="9526" spans="2:25">
      <c r="B9526"/>
      <c r="C9526"/>
      <c r="D9526"/>
      <c r="E9526"/>
      <c r="F9526"/>
      <c r="G9526"/>
      <c r="H9526"/>
      <c r="R9526"/>
      <c r="S9526"/>
      <c r="T9526"/>
      <c r="U9526"/>
      <c r="V9526"/>
      <c r="W9526"/>
      <c r="X9526"/>
      <c r="Y9526"/>
    </row>
    <row r="9527" spans="2:25">
      <c r="B9527"/>
      <c r="C9527"/>
      <c r="D9527"/>
      <c r="E9527"/>
      <c r="F9527"/>
      <c r="G9527"/>
      <c r="H9527"/>
      <c r="R9527"/>
      <c r="S9527"/>
      <c r="T9527"/>
      <c r="U9527"/>
      <c r="V9527"/>
      <c r="W9527"/>
      <c r="X9527"/>
      <c r="Y9527"/>
    </row>
    <row r="9528" spans="2:25">
      <c r="B9528"/>
      <c r="C9528"/>
      <c r="D9528"/>
      <c r="E9528"/>
      <c r="F9528"/>
      <c r="G9528"/>
      <c r="H9528"/>
      <c r="R9528"/>
      <c r="S9528"/>
      <c r="T9528"/>
      <c r="U9528"/>
      <c r="V9528"/>
      <c r="W9528"/>
      <c r="X9528"/>
      <c r="Y9528"/>
    </row>
    <row r="9529" spans="2:25">
      <c r="B9529"/>
      <c r="C9529"/>
      <c r="D9529"/>
      <c r="E9529"/>
      <c r="F9529"/>
      <c r="G9529"/>
      <c r="H9529"/>
      <c r="R9529"/>
      <c r="S9529"/>
      <c r="T9529"/>
      <c r="U9529"/>
      <c r="V9529"/>
      <c r="W9529"/>
      <c r="X9529"/>
      <c r="Y9529"/>
    </row>
    <row r="9530" spans="2:25">
      <c r="B9530"/>
      <c r="C9530"/>
      <c r="D9530"/>
      <c r="E9530"/>
      <c r="F9530"/>
      <c r="G9530"/>
      <c r="H9530"/>
      <c r="R9530"/>
      <c r="S9530"/>
      <c r="T9530"/>
      <c r="U9530"/>
      <c r="V9530"/>
      <c r="W9530"/>
      <c r="X9530"/>
      <c r="Y9530"/>
    </row>
    <row r="9531" spans="2:25">
      <c r="B9531"/>
      <c r="C9531"/>
      <c r="D9531"/>
      <c r="E9531"/>
      <c r="F9531"/>
      <c r="G9531"/>
      <c r="H9531"/>
      <c r="R9531"/>
      <c r="S9531"/>
      <c r="T9531"/>
      <c r="U9531"/>
      <c r="V9531"/>
      <c r="W9531"/>
      <c r="X9531"/>
      <c r="Y9531"/>
    </row>
    <row r="9532" spans="2:25">
      <c r="B9532"/>
      <c r="C9532"/>
      <c r="D9532"/>
      <c r="E9532"/>
      <c r="F9532"/>
      <c r="G9532"/>
      <c r="H9532"/>
      <c r="R9532"/>
      <c r="S9532"/>
      <c r="T9532"/>
      <c r="U9532"/>
      <c r="V9532"/>
      <c r="W9532"/>
      <c r="X9532"/>
      <c r="Y9532"/>
    </row>
    <row r="9533" spans="2:25">
      <c r="B9533"/>
      <c r="C9533"/>
      <c r="D9533"/>
      <c r="E9533"/>
      <c r="F9533"/>
      <c r="G9533"/>
      <c r="H9533"/>
      <c r="R9533"/>
      <c r="S9533"/>
      <c r="T9533"/>
      <c r="U9533"/>
      <c r="V9533"/>
      <c r="W9533"/>
      <c r="X9533"/>
      <c r="Y9533"/>
    </row>
    <row r="9534" spans="2:25">
      <c r="B9534"/>
      <c r="C9534"/>
      <c r="D9534"/>
      <c r="E9534"/>
      <c r="F9534"/>
      <c r="G9534"/>
      <c r="H9534"/>
      <c r="R9534"/>
      <c r="S9534"/>
      <c r="T9534"/>
      <c r="U9534"/>
      <c r="V9534"/>
      <c r="W9534"/>
      <c r="X9534"/>
      <c r="Y9534"/>
    </row>
    <row r="9535" spans="2:25">
      <c r="B9535"/>
      <c r="C9535"/>
      <c r="D9535"/>
      <c r="E9535"/>
      <c r="F9535"/>
      <c r="G9535"/>
      <c r="H9535"/>
      <c r="R9535"/>
      <c r="S9535"/>
      <c r="T9535"/>
      <c r="U9535"/>
      <c r="V9535"/>
      <c r="W9535"/>
      <c r="X9535"/>
      <c r="Y9535"/>
    </row>
    <row r="9536" spans="2:25">
      <c r="B9536"/>
      <c r="C9536"/>
      <c r="D9536"/>
      <c r="E9536"/>
      <c r="F9536"/>
      <c r="G9536"/>
      <c r="H9536"/>
      <c r="R9536"/>
      <c r="S9536"/>
      <c r="T9536"/>
      <c r="U9536"/>
      <c r="V9536"/>
      <c r="W9536"/>
      <c r="X9536"/>
      <c r="Y9536"/>
    </row>
    <row r="9537" spans="2:25">
      <c r="B9537"/>
      <c r="C9537"/>
      <c r="D9537"/>
      <c r="E9537"/>
      <c r="F9537"/>
      <c r="G9537"/>
      <c r="H9537"/>
      <c r="R9537"/>
      <c r="S9537"/>
      <c r="T9537"/>
      <c r="U9537"/>
      <c r="V9537"/>
      <c r="W9537"/>
      <c r="X9537"/>
      <c r="Y9537"/>
    </row>
    <row r="9538" spans="2:25">
      <c r="B9538"/>
      <c r="C9538"/>
      <c r="D9538"/>
      <c r="E9538"/>
      <c r="F9538"/>
      <c r="G9538"/>
      <c r="H9538"/>
      <c r="R9538"/>
      <c r="S9538"/>
      <c r="T9538"/>
      <c r="U9538"/>
      <c r="V9538"/>
      <c r="W9538"/>
      <c r="X9538"/>
      <c r="Y9538"/>
    </row>
    <row r="9539" spans="2:25">
      <c r="B9539"/>
      <c r="C9539"/>
      <c r="D9539"/>
      <c r="E9539"/>
      <c r="F9539"/>
      <c r="G9539"/>
      <c r="H9539"/>
      <c r="R9539"/>
      <c r="S9539"/>
      <c r="T9539"/>
      <c r="U9539"/>
      <c r="V9539"/>
      <c r="W9539"/>
      <c r="X9539"/>
      <c r="Y9539"/>
    </row>
    <row r="9540" spans="2:25">
      <c r="B9540"/>
      <c r="C9540"/>
      <c r="D9540"/>
      <c r="E9540"/>
      <c r="F9540"/>
      <c r="G9540"/>
      <c r="H9540"/>
      <c r="R9540"/>
      <c r="S9540"/>
      <c r="T9540"/>
      <c r="U9540"/>
      <c r="V9540"/>
      <c r="W9540"/>
      <c r="X9540"/>
      <c r="Y9540"/>
    </row>
    <row r="9541" spans="2:25">
      <c r="B9541"/>
      <c r="C9541"/>
      <c r="D9541"/>
      <c r="E9541"/>
      <c r="F9541"/>
      <c r="G9541"/>
      <c r="H9541"/>
      <c r="R9541"/>
      <c r="S9541"/>
      <c r="T9541"/>
      <c r="U9541"/>
      <c r="V9541"/>
      <c r="W9541"/>
      <c r="X9541"/>
      <c r="Y9541"/>
    </row>
    <row r="9542" spans="2:25">
      <c r="B9542"/>
      <c r="C9542"/>
      <c r="D9542"/>
      <c r="E9542"/>
      <c r="F9542"/>
      <c r="G9542"/>
      <c r="H9542"/>
      <c r="R9542"/>
      <c r="S9542"/>
      <c r="T9542"/>
      <c r="U9542"/>
      <c r="V9542"/>
      <c r="W9542"/>
      <c r="X9542"/>
      <c r="Y9542"/>
    </row>
    <row r="9543" spans="2:25">
      <c r="B9543"/>
      <c r="C9543"/>
      <c r="D9543"/>
      <c r="E9543"/>
      <c r="F9543"/>
      <c r="G9543"/>
      <c r="H9543"/>
      <c r="R9543"/>
      <c r="S9543"/>
      <c r="T9543"/>
      <c r="U9543"/>
      <c r="V9543"/>
      <c r="W9543"/>
      <c r="X9543"/>
      <c r="Y9543"/>
    </row>
    <row r="9544" spans="2:25">
      <c r="B9544"/>
      <c r="C9544"/>
      <c r="D9544"/>
      <c r="E9544"/>
      <c r="F9544"/>
      <c r="G9544"/>
      <c r="H9544"/>
      <c r="R9544"/>
      <c r="S9544"/>
      <c r="T9544"/>
      <c r="U9544"/>
      <c r="V9544"/>
      <c r="W9544"/>
      <c r="X9544"/>
      <c r="Y9544"/>
    </row>
    <row r="9545" spans="2:25">
      <c r="B9545"/>
      <c r="C9545"/>
      <c r="D9545"/>
      <c r="E9545"/>
      <c r="F9545"/>
      <c r="G9545"/>
      <c r="H9545"/>
      <c r="R9545"/>
      <c r="S9545"/>
      <c r="T9545"/>
      <c r="U9545"/>
      <c r="V9545"/>
      <c r="W9545"/>
      <c r="X9545"/>
      <c r="Y9545"/>
    </row>
    <row r="9546" spans="2:25">
      <c r="B9546"/>
      <c r="C9546"/>
      <c r="D9546"/>
      <c r="E9546"/>
      <c r="F9546"/>
      <c r="G9546"/>
      <c r="H9546"/>
      <c r="R9546"/>
      <c r="S9546"/>
      <c r="T9546"/>
      <c r="U9546"/>
      <c r="V9546"/>
      <c r="W9546"/>
      <c r="X9546"/>
      <c r="Y9546"/>
    </row>
    <row r="9547" spans="2:25">
      <c r="B9547"/>
      <c r="C9547"/>
      <c r="D9547"/>
      <c r="E9547"/>
      <c r="F9547"/>
      <c r="G9547"/>
      <c r="H9547"/>
      <c r="R9547"/>
      <c r="S9547"/>
      <c r="T9547"/>
      <c r="U9547"/>
      <c r="V9547"/>
      <c r="W9547"/>
      <c r="X9547"/>
      <c r="Y9547"/>
    </row>
    <row r="9548" spans="2:25">
      <c r="B9548"/>
      <c r="C9548"/>
      <c r="D9548"/>
      <c r="E9548"/>
      <c r="F9548"/>
      <c r="G9548"/>
      <c r="H9548"/>
      <c r="R9548"/>
      <c r="S9548"/>
      <c r="T9548"/>
      <c r="U9548"/>
      <c r="V9548"/>
      <c r="W9548"/>
      <c r="X9548"/>
      <c r="Y9548"/>
    </row>
    <row r="9549" spans="2:25">
      <c r="B9549"/>
      <c r="C9549"/>
      <c r="D9549"/>
      <c r="E9549"/>
      <c r="F9549"/>
      <c r="G9549"/>
      <c r="H9549"/>
      <c r="R9549"/>
      <c r="S9549"/>
      <c r="T9549"/>
      <c r="U9549"/>
      <c r="V9549"/>
      <c r="W9549"/>
      <c r="X9549"/>
      <c r="Y9549"/>
    </row>
    <row r="9550" spans="2:25">
      <c r="B9550"/>
      <c r="C9550"/>
      <c r="D9550"/>
      <c r="E9550"/>
      <c r="F9550"/>
      <c r="G9550"/>
      <c r="H9550"/>
      <c r="R9550"/>
      <c r="S9550"/>
      <c r="T9550"/>
      <c r="U9550"/>
      <c r="V9550"/>
      <c r="W9550"/>
      <c r="X9550"/>
      <c r="Y9550"/>
    </row>
    <row r="9551" spans="2:25">
      <c r="B9551"/>
      <c r="C9551"/>
      <c r="D9551"/>
      <c r="E9551"/>
      <c r="F9551"/>
      <c r="G9551"/>
      <c r="H9551"/>
      <c r="R9551"/>
      <c r="S9551"/>
      <c r="T9551"/>
      <c r="U9551"/>
      <c r="V9551"/>
      <c r="W9551"/>
      <c r="X9551"/>
      <c r="Y9551"/>
    </row>
    <row r="9552" spans="2:25">
      <c r="B9552"/>
      <c r="C9552"/>
      <c r="D9552"/>
      <c r="E9552"/>
      <c r="F9552"/>
      <c r="G9552"/>
      <c r="H9552"/>
      <c r="R9552"/>
      <c r="S9552"/>
      <c r="T9552"/>
      <c r="U9552"/>
      <c r="V9552"/>
      <c r="W9552"/>
      <c r="X9552"/>
      <c r="Y9552"/>
    </row>
    <row r="9553" spans="2:25">
      <c r="B9553"/>
      <c r="C9553"/>
      <c r="D9553"/>
      <c r="E9553"/>
      <c r="F9553"/>
      <c r="G9553"/>
      <c r="H9553"/>
      <c r="R9553"/>
      <c r="S9553"/>
      <c r="T9553"/>
      <c r="U9553"/>
      <c r="V9553"/>
      <c r="W9553"/>
      <c r="X9553"/>
      <c r="Y9553"/>
    </row>
    <row r="9554" spans="2:25">
      <c r="B9554"/>
      <c r="C9554"/>
      <c r="D9554"/>
      <c r="E9554"/>
      <c r="F9554"/>
      <c r="G9554"/>
      <c r="H9554"/>
      <c r="R9554"/>
      <c r="S9554"/>
      <c r="T9554"/>
      <c r="U9554"/>
      <c r="V9554"/>
      <c r="W9554"/>
      <c r="X9554"/>
      <c r="Y9554"/>
    </row>
    <row r="9555" spans="2:25">
      <c r="B9555"/>
      <c r="C9555"/>
      <c r="D9555"/>
      <c r="E9555"/>
      <c r="F9555"/>
      <c r="G9555"/>
      <c r="H9555"/>
      <c r="R9555"/>
      <c r="S9555"/>
      <c r="T9555"/>
      <c r="U9555"/>
      <c r="V9555"/>
      <c r="W9555"/>
      <c r="X9555"/>
      <c r="Y9555"/>
    </row>
    <row r="9556" spans="2:25">
      <c r="B9556"/>
      <c r="C9556"/>
      <c r="D9556"/>
      <c r="E9556"/>
      <c r="F9556"/>
      <c r="G9556"/>
      <c r="H9556"/>
      <c r="R9556"/>
      <c r="S9556"/>
      <c r="T9556"/>
      <c r="U9556"/>
      <c r="V9556"/>
      <c r="W9556"/>
      <c r="X9556"/>
      <c r="Y9556"/>
    </row>
    <row r="9557" spans="2:25">
      <c r="B9557"/>
      <c r="C9557"/>
      <c r="D9557"/>
      <c r="E9557"/>
      <c r="F9557"/>
      <c r="G9557"/>
      <c r="H9557"/>
      <c r="R9557"/>
      <c r="S9557"/>
      <c r="T9557"/>
      <c r="U9557"/>
      <c r="V9557"/>
      <c r="W9557"/>
      <c r="X9557"/>
      <c r="Y9557"/>
    </row>
    <row r="9558" spans="2:25">
      <c r="B9558"/>
      <c r="C9558"/>
      <c r="D9558"/>
      <c r="E9558"/>
      <c r="F9558"/>
      <c r="G9558"/>
      <c r="H9558"/>
      <c r="R9558"/>
      <c r="S9558"/>
      <c r="T9558"/>
      <c r="U9558"/>
      <c r="V9558"/>
      <c r="W9558"/>
      <c r="X9558"/>
      <c r="Y9558"/>
    </row>
    <row r="9559" spans="2:25">
      <c r="B9559"/>
      <c r="C9559"/>
      <c r="D9559"/>
      <c r="E9559"/>
      <c r="F9559"/>
      <c r="G9559"/>
      <c r="H9559"/>
      <c r="R9559"/>
      <c r="S9559"/>
      <c r="T9559"/>
      <c r="U9559"/>
      <c r="V9559"/>
      <c r="W9559"/>
      <c r="X9559"/>
      <c r="Y9559"/>
    </row>
    <row r="9560" spans="2:25">
      <c r="B9560"/>
      <c r="C9560"/>
      <c r="D9560"/>
      <c r="E9560"/>
      <c r="F9560"/>
      <c r="G9560"/>
      <c r="H9560"/>
      <c r="R9560"/>
      <c r="S9560"/>
      <c r="T9560"/>
      <c r="U9560"/>
      <c r="V9560"/>
      <c r="W9560"/>
      <c r="X9560"/>
      <c r="Y9560"/>
    </row>
    <row r="9561" spans="2:25">
      <c r="B9561"/>
      <c r="C9561"/>
      <c r="D9561"/>
      <c r="E9561"/>
      <c r="F9561"/>
      <c r="G9561"/>
      <c r="H9561"/>
      <c r="R9561"/>
      <c r="S9561"/>
      <c r="T9561"/>
      <c r="U9561"/>
      <c r="V9561"/>
      <c r="W9561"/>
      <c r="X9561"/>
      <c r="Y9561"/>
    </row>
    <row r="9562" spans="2:25">
      <c r="B9562"/>
      <c r="C9562"/>
      <c r="D9562"/>
      <c r="E9562"/>
      <c r="F9562"/>
      <c r="G9562"/>
      <c r="H9562"/>
      <c r="R9562"/>
      <c r="S9562"/>
      <c r="T9562"/>
      <c r="U9562"/>
      <c r="V9562"/>
      <c r="W9562"/>
      <c r="X9562"/>
      <c r="Y9562"/>
    </row>
    <row r="9563" spans="2:25">
      <c r="B9563"/>
      <c r="C9563"/>
      <c r="D9563"/>
      <c r="E9563"/>
      <c r="F9563"/>
      <c r="G9563"/>
      <c r="H9563"/>
      <c r="R9563"/>
      <c r="S9563"/>
      <c r="T9563"/>
      <c r="U9563"/>
      <c r="V9563"/>
      <c r="W9563"/>
      <c r="X9563"/>
      <c r="Y9563"/>
    </row>
    <row r="9564" spans="2:25">
      <c r="B9564"/>
      <c r="C9564"/>
      <c r="D9564"/>
      <c r="E9564"/>
      <c r="F9564"/>
      <c r="G9564"/>
      <c r="H9564"/>
      <c r="R9564"/>
      <c r="S9564"/>
      <c r="T9564"/>
      <c r="U9564"/>
      <c r="V9564"/>
      <c r="W9564"/>
      <c r="X9564"/>
      <c r="Y9564"/>
    </row>
    <row r="9565" spans="2:25">
      <c r="B9565"/>
      <c r="C9565"/>
      <c r="D9565"/>
      <c r="E9565"/>
      <c r="F9565"/>
      <c r="G9565"/>
      <c r="H9565"/>
      <c r="R9565"/>
      <c r="S9565"/>
      <c r="T9565"/>
      <c r="U9565"/>
      <c r="V9565"/>
      <c r="W9565"/>
      <c r="X9565"/>
      <c r="Y9565"/>
    </row>
    <row r="9566" spans="2:25">
      <c r="B9566"/>
      <c r="C9566"/>
      <c r="D9566"/>
      <c r="E9566"/>
      <c r="F9566"/>
      <c r="G9566"/>
      <c r="H9566"/>
      <c r="R9566"/>
      <c r="S9566"/>
      <c r="T9566"/>
      <c r="U9566"/>
      <c r="V9566"/>
      <c r="W9566"/>
      <c r="X9566"/>
      <c r="Y9566"/>
    </row>
    <row r="9567" spans="2:25">
      <c r="B9567"/>
      <c r="C9567"/>
      <c r="D9567"/>
      <c r="E9567"/>
      <c r="F9567"/>
      <c r="G9567"/>
      <c r="H9567"/>
      <c r="R9567"/>
      <c r="S9567"/>
      <c r="T9567"/>
      <c r="U9567"/>
      <c r="V9567"/>
      <c r="W9567"/>
      <c r="X9567"/>
      <c r="Y9567"/>
    </row>
    <row r="9568" spans="2:25">
      <c r="B9568"/>
      <c r="C9568"/>
      <c r="D9568"/>
      <c r="E9568"/>
      <c r="F9568"/>
      <c r="G9568"/>
      <c r="H9568"/>
      <c r="R9568"/>
      <c r="S9568"/>
      <c r="T9568"/>
      <c r="U9568"/>
      <c r="V9568"/>
      <c r="W9568"/>
      <c r="X9568"/>
      <c r="Y9568"/>
    </row>
    <row r="9569" spans="2:25">
      <c r="B9569"/>
      <c r="C9569"/>
      <c r="D9569"/>
      <c r="E9569"/>
      <c r="F9569"/>
      <c r="G9569"/>
      <c r="H9569"/>
      <c r="R9569"/>
      <c r="S9569"/>
      <c r="T9569"/>
      <c r="U9569"/>
      <c r="V9569"/>
      <c r="W9569"/>
      <c r="X9569"/>
      <c r="Y9569"/>
    </row>
    <row r="9570" spans="2:25">
      <c r="B9570"/>
      <c r="C9570"/>
      <c r="D9570"/>
      <c r="E9570"/>
      <c r="F9570"/>
      <c r="G9570"/>
      <c r="H9570"/>
      <c r="R9570"/>
      <c r="S9570"/>
      <c r="T9570"/>
      <c r="U9570"/>
      <c r="V9570"/>
      <c r="W9570"/>
      <c r="X9570"/>
      <c r="Y9570"/>
    </row>
    <row r="9571" spans="2:25">
      <c r="B9571"/>
      <c r="C9571"/>
      <c r="D9571"/>
      <c r="E9571"/>
      <c r="F9571"/>
      <c r="G9571"/>
      <c r="H9571"/>
      <c r="R9571"/>
      <c r="S9571"/>
      <c r="T9571"/>
      <c r="U9571"/>
      <c r="V9571"/>
      <c r="W9571"/>
      <c r="X9571"/>
      <c r="Y9571"/>
    </row>
    <row r="9572" spans="2:25">
      <c r="B9572"/>
      <c r="C9572"/>
      <c r="D9572"/>
      <c r="E9572"/>
      <c r="F9572"/>
      <c r="G9572"/>
      <c r="H9572"/>
      <c r="R9572"/>
      <c r="S9572"/>
      <c r="T9572"/>
      <c r="U9572"/>
      <c r="V9572"/>
      <c r="W9572"/>
      <c r="X9572"/>
      <c r="Y9572"/>
    </row>
    <row r="9573" spans="2:25">
      <c r="B9573"/>
      <c r="C9573"/>
      <c r="D9573"/>
      <c r="E9573"/>
      <c r="F9573"/>
      <c r="G9573"/>
      <c r="H9573"/>
      <c r="R9573"/>
      <c r="S9573"/>
      <c r="T9573"/>
      <c r="U9573"/>
      <c r="V9573"/>
      <c r="W9573"/>
      <c r="X9573"/>
      <c r="Y9573"/>
    </row>
    <row r="9574" spans="2:25">
      <c r="B9574"/>
      <c r="C9574"/>
      <c r="D9574"/>
      <c r="E9574"/>
      <c r="F9574"/>
      <c r="G9574"/>
      <c r="H9574"/>
      <c r="R9574"/>
      <c r="S9574"/>
      <c r="T9574"/>
      <c r="U9574"/>
      <c r="V9574"/>
      <c r="W9574"/>
      <c r="X9574"/>
      <c r="Y9574"/>
    </row>
    <row r="9575" spans="2:25">
      <c r="B9575"/>
      <c r="C9575"/>
      <c r="D9575"/>
      <c r="E9575"/>
      <c r="F9575"/>
      <c r="G9575"/>
      <c r="H9575"/>
      <c r="R9575"/>
      <c r="S9575"/>
      <c r="T9575"/>
      <c r="U9575"/>
      <c r="V9575"/>
      <c r="W9575"/>
      <c r="X9575"/>
      <c r="Y9575"/>
    </row>
    <row r="9576" spans="2:25">
      <c r="B9576"/>
      <c r="C9576"/>
      <c r="D9576"/>
      <c r="E9576"/>
      <c r="F9576"/>
      <c r="G9576"/>
      <c r="H9576"/>
      <c r="R9576"/>
      <c r="S9576"/>
      <c r="T9576"/>
      <c r="U9576"/>
      <c r="V9576"/>
      <c r="W9576"/>
      <c r="X9576"/>
      <c r="Y9576"/>
    </row>
    <row r="9577" spans="2:25">
      <c r="B9577"/>
      <c r="C9577"/>
      <c r="D9577"/>
      <c r="E9577"/>
      <c r="F9577"/>
      <c r="G9577"/>
      <c r="H9577"/>
      <c r="R9577"/>
      <c r="S9577"/>
      <c r="T9577"/>
      <c r="U9577"/>
      <c r="V9577"/>
      <c r="W9577"/>
      <c r="X9577"/>
      <c r="Y9577"/>
    </row>
    <row r="9578" spans="2:25">
      <c r="B9578"/>
      <c r="C9578"/>
      <c r="D9578"/>
      <c r="E9578"/>
      <c r="F9578"/>
      <c r="G9578"/>
      <c r="H9578"/>
      <c r="R9578"/>
      <c r="S9578"/>
      <c r="T9578"/>
      <c r="U9578"/>
      <c r="V9578"/>
      <c r="W9578"/>
      <c r="X9578"/>
      <c r="Y9578"/>
    </row>
    <row r="9579" spans="2:25">
      <c r="B9579"/>
      <c r="C9579"/>
      <c r="D9579"/>
      <c r="E9579"/>
      <c r="F9579"/>
      <c r="G9579"/>
      <c r="H9579"/>
      <c r="R9579"/>
      <c r="S9579"/>
      <c r="T9579"/>
      <c r="U9579"/>
      <c r="V9579"/>
      <c r="W9579"/>
      <c r="X9579"/>
      <c r="Y9579"/>
    </row>
    <row r="9580" spans="2:25">
      <c r="B9580"/>
      <c r="C9580"/>
      <c r="D9580"/>
      <c r="E9580"/>
      <c r="F9580"/>
      <c r="G9580"/>
      <c r="H9580"/>
      <c r="R9580"/>
      <c r="S9580"/>
      <c r="T9580"/>
      <c r="U9580"/>
      <c r="V9580"/>
      <c r="W9580"/>
      <c r="X9580"/>
      <c r="Y9580"/>
    </row>
    <row r="9581" spans="2:25">
      <c r="B9581"/>
      <c r="C9581"/>
      <c r="D9581"/>
      <c r="E9581"/>
      <c r="F9581"/>
      <c r="G9581"/>
      <c r="H9581"/>
      <c r="R9581"/>
      <c r="S9581"/>
      <c r="T9581"/>
      <c r="U9581"/>
      <c r="V9581"/>
      <c r="W9581"/>
      <c r="X9581"/>
      <c r="Y9581"/>
    </row>
    <row r="9582" spans="2:25">
      <c r="B9582"/>
      <c r="C9582"/>
      <c r="D9582"/>
      <c r="E9582"/>
      <c r="F9582"/>
      <c r="G9582"/>
      <c r="H9582"/>
      <c r="R9582"/>
      <c r="S9582"/>
      <c r="T9582"/>
      <c r="U9582"/>
      <c r="V9582"/>
      <c r="W9582"/>
      <c r="X9582"/>
      <c r="Y9582"/>
    </row>
    <row r="9583" spans="2:25">
      <c r="B9583"/>
      <c r="C9583"/>
      <c r="D9583"/>
      <c r="E9583"/>
      <c r="F9583"/>
      <c r="G9583"/>
      <c r="H9583"/>
      <c r="R9583"/>
      <c r="S9583"/>
      <c r="T9583"/>
      <c r="U9583"/>
      <c r="V9583"/>
      <c r="W9583"/>
      <c r="X9583"/>
      <c r="Y9583"/>
    </row>
    <row r="9584" spans="2:25">
      <c r="B9584"/>
      <c r="C9584"/>
      <c r="D9584"/>
      <c r="E9584"/>
      <c r="F9584"/>
      <c r="G9584"/>
      <c r="H9584"/>
      <c r="R9584"/>
      <c r="S9584"/>
      <c r="T9584"/>
      <c r="U9584"/>
      <c r="V9584"/>
      <c r="W9584"/>
      <c r="X9584"/>
      <c r="Y9584"/>
    </row>
    <row r="9585" spans="2:25">
      <c r="B9585"/>
      <c r="C9585"/>
      <c r="D9585"/>
      <c r="E9585"/>
      <c r="F9585"/>
      <c r="G9585"/>
      <c r="H9585"/>
      <c r="R9585"/>
      <c r="S9585"/>
      <c r="T9585"/>
      <c r="U9585"/>
      <c r="V9585"/>
      <c r="W9585"/>
      <c r="X9585"/>
      <c r="Y9585"/>
    </row>
    <row r="9586" spans="2:25">
      <c r="B9586"/>
      <c r="C9586"/>
      <c r="D9586"/>
      <c r="E9586"/>
      <c r="F9586"/>
      <c r="G9586"/>
      <c r="H9586"/>
      <c r="R9586"/>
      <c r="S9586"/>
      <c r="T9586"/>
      <c r="U9586"/>
      <c r="V9586"/>
      <c r="W9586"/>
      <c r="X9586"/>
      <c r="Y9586"/>
    </row>
    <row r="9587" spans="2:25">
      <c r="B9587"/>
      <c r="C9587"/>
      <c r="D9587"/>
      <c r="E9587"/>
      <c r="F9587"/>
      <c r="G9587"/>
      <c r="H9587"/>
      <c r="R9587"/>
      <c r="S9587"/>
      <c r="T9587"/>
      <c r="U9587"/>
      <c r="V9587"/>
      <c r="W9587"/>
      <c r="X9587"/>
      <c r="Y9587"/>
    </row>
    <row r="9588" spans="2:25">
      <c r="B9588"/>
      <c r="C9588"/>
      <c r="D9588"/>
      <c r="E9588"/>
      <c r="F9588"/>
      <c r="G9588"/>
      <c r="H9588"/>
      <c r="R9588"/>
      <c r="S9588"/>
      <c r="T9588"/>
      <c r="U9588"/>
      <c r="V9588"/>
      <c r="W9588"/>
      <c r="X9588"/>
      <c r="Y9588"/>
    </row>
    <row r="9589" spans="2:25">
      <c r="B9589"/>
      <c r="C9589"/>
      <c r="D9589"/>
      <c r="E9589"/>
      <c r="F9589"/>
      <c r="G9589"/>
      <c r="H9589"/>
      <c r="R9589"/>
      <c r="S9589"/>
      <c r="T9589"/>
      <c r="U9589"/>
      <c r="V9589"/>
      <c r="W9589"/>
      <c r="X9589"/>
      <c r="Y9589"/>
    </row>
    <row r="9590" spans="2:25">
      <c r="B9590"/>
      <c r="C9590"/>
      <c r="D9590"/>
      <c r="E9590"/>
      <c r="F9590"/>
      <c r="G9590"/>
      <c r="H9590"/>
      <c r="R9590"/>
      <c r="S9590"/>
      <c r="T9590"/>
      <c r="U9590"/>
      <c r="V9590"/>
      <c r="W9590"/>
      <c r="X9590"/>
      <c r="Y9590"/>
    </row>
    <row r="9591" spans="2:25">
      <c r="B9591"/>
      <c r="C9591"/>
      <c r="D9591"/>
      <c r="E9591"/>
      <c r="F9591"/>
      <c r="G9591"/>
      <c r="H9591"/>
      <c r="R9591"/>
      <c r="S9591"/>
      <c r="T9591"/>
      <c r="U9591"/>
      <c r="V9591"/>
      <c r="W9591"/>
      <c r="X9591"/>
      <c r="Y9591"/>
    </row>
    <row r="9592" spans="2:25">
      <c r="B9592"/>
      <c r="C9592"/>
      <c r="D9592"/>
      <c r="E9592"/>
      <c r="F9592"/>
      <c r="G9592"/>
      <c r="H9592"/>
      <c r="R9592"/>
      <c r="S9592"/>
      <c r="T9592"/>
      <c r="U9592"/>
      <c r="V9592"/>
      <c r="W9592"/>
      <c r="X9592"/>
      <c r="Y9592"/>
    </row>
    <row r="9593" spans="2:25">
      <c r="B9593"/>
      <c r="C9593"/>
      <c r="D9593"/>
      <c r="E9593"/>
      <c r="F9593"/>
      <c r="G9593"/>
      <c r="H9593"/>
      <c r="R9593"/>
      <c r="S9593"/>
      <c r="T9593"/>
      <c r="U9593"/>
      <c r="V9593"/>
      <c r="W9593"/>
      <c r="X9593"/>
      <c r="Y9593"/>
    </row>
    <row r="9594" spans="2:25">
      <c r="B9594"/>
      <c r="C9594"/>
      <c r="D9594"/>
      <c r="E9594"/>
      <c r="F9594"/>
      <c r="G9594"/>
      <c r="H9594"/>
      <c r="R9594"/>
      <c r="S9594"/>
      <c r="T9594"/>
      <c r="U9594"/>
      <c r="V9594"/>
      <c r="W9594"/>
      <c r="X9594"/>
      <c r="Y9594"/>
    </row>
    <row r="9595" spans="2:25">
      <c r="B9595"/>
      <c r="C9595"/>
      <c r="D9595"/>
      <c r="E9595"/>
      <c r="F9595"/>
      <c r="G9595"/>
      <c r="H9595"/>
      <c r="R9595"/>
      <c r="S9595"/>
      <c r="T9595"/>
      <c r="U9595"/>
      <c r="V9595"/>
      <c r="W9595"/>
      <c r="X9595"/>
      <c r="Y9595"/>
    </row>
    <row r="9596" spans="2:25">
      <c r="B9596"/>
      <c r="C9596"/>
      <c r="D9596"/>
      <c r="E9596"/>
      <c r="F9596"/>
      <c r="G9596"/>
      <c r="H9596"/>
      <c r="R9596"/>
      <c r="S9596"/>
      <c r="T9596"/>
      <c r="U9596"/>
      <c r="V9596"/>
      <c r="W9596"/>
      <c r="X9596"/>
      <c r="Y9596"/>
    </row>
    <row r="9597" spans="2:25">
      <c r="B9597"/>
      <c r="C9597"/>
      <c r="D9597"/>
      <c r="E9597"/>
      <c r="F9597"/>
      <c r="G9597"/>
      <c r="H9597"/>
      <c r="R9597"/>
      <c r="S9597"/>
      <c r="T9597"/>
      <c r="U9597"/>
      <c r="V9597"/>
      <c r="W9597"/>
      <c r="X9597"/>
      <c r="Y9597"/>
    </row>
    <row r="9598" spans="2:25">
      <c r="B9598"/>
      <c r="C9598"/>
      <c r="D9598"/>
      <c r="E9598"/>
      <c r="F9598"/>
      <c r="G9598"/>
      <c r="H9598"/>
      <c r="R9598"/>
      <c r="S9598"/>
      <c r="T9598"/>
      <c r="U9598"/>
      <c r="V9598"/>
      <c r="W9598"/>
      <c r="X9598"/>
      <c r="Y9598"/>
    </row>
    <row r="9599" spans="2:25">
      <c r="B9599"/>
      <c r="C9599"/>
      <c r="D9599"/>
      <c r="E9599"/>
      <c r="F9599"/>
      <c r="G9599"/>
      <c r="H9599"/>
      <c r="R9599"/>
      <c r="S9599"/>
      <c r="T9599"/>
      <c r="U9599"/>
      <c r="V9599"/>
      <c r="W9599"/>
      <c r="X9599"/>
      <c r="Y9599"/>
    </row>
    <row r="9600" spans="2:25">
      <c r="B9600"/>
      <c r="C9600"/>
      <c r="D9600"/>
      <c r="E9600"/>
      <c r="F9600"/>
      <c r="G9600"/>
      <c r="H9600"/>
      <c r="R9600"/>
      <c r="S9600"/>
      <c r="T9600"/>
      <c r="U9600"/>
      <c r="V9600"/>
      <c r="W9600"/>
      <c r="X9600"/>
      <c r="Y9600"/>
    </row>
    <row r="9601" spans="2:25">
      <c r="B9601"/>
      <c r="C9601"/>
      <c r="D9601"/>
      <c r="E9601"/>
      <c r="F9601"/>
      <c r="G9601"/>
      <c r="H9601"/>
      <c r="R9601"/>
      <c r="S9601"/>
      <c r="T9601"/>
      <c r="U9601"/>
      <c r="V9601"/>
      <c r="W9601"/>
      <c r="X9601"/>
      <c r="Y9601"/>
    </row>
    <row r="9602" spans="2:25">
      <c r="B9602"/>
      <c r="C9602"/>
      <c r="D9602"/>
      <c r="E9602"/>
      <c r="F9602"/>
      <c r="G9602"/>
      <c r="H9602"/>
      <c r="R9602"/>
      <c r="S9602"/>
      <c r="T9602"/>
      <c r="U9602"/>
      <c r="V9602"/>
      <c r="W9602"/>
      <c r="X9602"/>
      <c r="Y9602"/>
    </row>
    <row r="9603" spans="2:25">
      <c r="B9603"/>
      <c r="C9603"/>
      <c r="D9603"/>
      <c r="E9603"/>
      <c r="F9603"/>
      <c r="G9603"/>
      <c r="H9603"/>
      <c r="R9603"/>
      <c r="S9603"/>
      <c r="T9603"/>
      <c r="U9603"/>
      <c r="V9603"/>
      <c r="W9603"/>
      <c r="X9603"/>
      <c r="Y9603"/>
    </row>
    <row r="9604" spans="2:25">
      <c r="B9604"/>
      <c r="C9604"/>
      <c r="D9604"/>
      <c r="E9604"/>
      <c r="F9604"/>
      <c r="G9604"/>
      <c r="H9604"/>
      <c r="R9604"/>
      <c r="S9604"/>
      <c r="T9604"/>
      <c r="U9604"/>
      <c r="V9604"/>
      <c r="W9604"/>
      <c r="X9604"/>
      <c r="Y9604"/>
    </row>
    <row r="9605" spans="2:25">
      <c r="B9605"/>
      <c r="C9605"/>
      <c r="D9605"/>
      <c r="E9605"/>
      <c r="F9605"/>
      <c r="G9605"/>
      <c r="H9605"/>
      <c r="R9605"/>
      <c r="S9605"/>
      <c r="T9605"/>
      <c r="U9605"/>
      <c r="V9605"/>
      <c r="W9605"/>
      <c r="X9605"/>
      <c r="Y9605"/>
    </row>
    <row r="9606" spans="2:25">
      <c r="B9606"/>
      <c r="C9606"/>
      <c r="D9606"/>
      <c r="E9606"/>
      <c r="F9606"/>
      <c r="G9606"/>
      <c r="H9606"/>
      <c r="R9606"/>
      <c r="S9606"/>
      <c r="T9606"/>
      <c r="U9606"/>
      <c r="V9606"/>
      <c r="W9606"/>
      <c r="X9606"/>
      <c r="Y9606"/>
    </row>
    <row r="9607" spans="2:25">
      <c r="B9607"/>
      <c r="C9607"/>
      <c r="D9607"/>
      <c r="E9607"/>
      <c r="F9607"/>
      <c r="G9607"/>
      <c r="H9607"/>
      <c r="R9607"/>
      <c r="S9607"/>
      <c r="T9607"/>
      <c r="U9607"/>
      <c r="V9607"/>
      <c r="W9607"/>
      <c r="X9607"/>
      <c r="Y9607"/>
    </row>
    <row r="9608" spans="2:25">
      <c r="B9608"/>
      <c r="C9608"/>
      <c r="D9608"/>
      <c r="E9608"/>
      <c r="F9608"/>
      <c r="G9608"/>
      <c r="H9608"/>
      <c r="R9608"/>
      <c r="S9608"/>
      <c r="T9608"/>
      <c r="U9608"/>
      <c r="V9608"/>
      <c r="W9608"/>
      <c r="X9608"/>
      <c r="Y9608"/>
    </row>
    <row r="9609" spans="2:25">
      <c r="B9609"/>
      <c r="C9609"/>
      <c r="D9609"/>
      <c r="E9609"/>
      <c r="F9609"/>
      <c r="G9609"/>
      <c r="H9609"/>
      <c r="R9609"/>
      <c r="S9609"/>
      <c r="T9609"/>
      <c r="U9609"/>
      <c r="V9609"/>
      <c r="W9609"/>
      <c r="X9609"/>
      <c r="Y9609"/>
    </row>
    <row r="9610" spans="2:25">
      <c r="B9610"/>
      <c r="C9610"/>
      <c r="D9610"/>
      <c r="E9610"/>
      <c r="F9610"/>
      <c r="G9610"/>
      <c r="H9610"/>
      <c r="R9610"/>
      <c r="S9610"/>
      <c r="T9610"/>
      <c r="U9610"/>
      <c r="V9610"/>
      <c r="W9610"/>
      <c r="X9610"/>
      <c r="Y9610"/>
    </row>
    <row r="9611" spans="2:25">
      <c r="B9611"/>
      <c r="C9611"/>
      <c r="D9611"/>
      <c r="E9611"/>
      <c r="F9611"/>
      <c r="G9611"/>
      <c r="H9611"/>
      <c r="R9611"/>
      <c r="S9611"/>
      <c r="T9611"/>
      <c r="U9611"/>
      <c r="V9611"/>
      <c r="W9611"/>
      <c r="X9611"/>
      <c r="Y9611"/>
    </row>
    <row r="9612" spans="2:25">
      <c r="B9612"/>
      <c r="C9612"/>
      <c r="D9612"/>
      <c r="E9612"/>
      <c r="F9612"/>
      <c r="G9612"/>
      <c r="H9612"/>
      <c r="R9612"/>
      <c r="S9612"/>
      <c r="T9612"/>
      <c r="U9612"/>
      <c r="V9612"/>
      <c r="W9612"/>
      <c r="X9612"/>
      <c r="Y9612"/>
    </row>
    <row r="9613" spans="2:25">
      <c r="B9613"/>
      <c r="C9613"/>
      <c r="D9613"/>
      <c r="E9613"/>
      <c r="F9613"/>
      <c r="G9613"/>
      <c r="H9613"/>
      <c r="R9613"/>
      <c r="S9613"/>
      <c r="T9613"/>
      <c r="U9613"/>
      <c r="V9613"/>
      <c r="W9613"/>
      <c r="X9613"/>
      <c r="Y9613"/>
    </row>
    <row r="9614" spans="2:25">
      <c r="B9614"/>
      <c r="C9614"/>
      <c r="D9614"/>
      <c r="E9614"/>
      <c r="F9614"/>
      <c r="G9614"/>
      <c r="H9614"/>
      <c r="R9614"/>
      <c r="S9614"/>
      <c r="T9614"/>
      <c r="U9614"/>
      <c r="V9614"/>
      <c r="W9614"/>
      <c r="X9614"/>
      <c r="Y9614"/>
    </row>
    <row r="9615" spans="2:25">
      <c r="B9615"/>
      <c r="C9615"/>
      <c r="D9615"/>
      <c r="E9615"/>
      <c r="F9615"/>
      <c r="G9615"/>
      <c r="H9615"/>
      <c r="R9615"/>
      <c r="S9615"/>
      <c r="T9615"/>
      <c r="U9615"/>
      <c r="V9615"/>
      <c r="W9615"/>
      <c r="X9615"/>
      <c r="Y9615"/>
    </row>
    <row r="9616" spans="2:25">
      <c r="B9616"/>
      <c r="C9616"/>
      <c r="D9616"/>
      <c r="E9616"/>
      <c r="F9616"/>
      <c r="G9616"/>
      <c r="H9616"/>
      <c r="R9616"/>
      <c r="S9616"/>
      <c r="T9616"/>
      <c r="U9616"/>
      <c r="V9616"/>
      <c r="W9616"/>
      <c r="X9616"/>
      <c r="Y9616"/>
    </row>
    <row r="9617" spans="2:25">
      <c r="B9617"/>
      <c r="C9617"/>
      <c r="D9617"/>
      <c r="E9617"/>
      <c r="F9617"/>
      <c r="G9617"/>
      <c r="H9617"/>
      <c r="R9617"/>
      <c r="S9617"/>
      <c r="T9617"/>
      <c r="U9617"/>
      <c r="V9617"/>
      <c r="W9617"/>
      <c r="X9617"/>
      <c r="Y9617"/>
    </row>
    <row r="9618" spans="2:25">
      <c r="B9618"/>
      <c r="C9618"/>
      <c r="D9618"/>
      <c r="E9618"/>
      <c r="F9618"/>
      <c r="G9618"/>
      <c r="H9618"/>
      <c r="R9618"/>
      <c r="S9618"/>
      <c r="T9618"/>
      <c r="U9618"/>
      <c r="V9618"/>
      <c r="W9618"/>
      <c r="X9618"/>
      <c r="Y9618"/>
    </row>
    <row r="9619" spans="2:25">
      <c r="B9619"/>
      <c r="C9619"/>
      <c r="D9619"/>
      <c r="E9619"/>
      <c r="F9619"/>
      <c r="G9619"/>
      <c r="H9619"/>
      <c r="R9619"/>
      <c r="S9619"/>
      <c r="T9619"/>
      <c r="U9619"/>
      <c r="V9619"/>
      <c r="W9619"/>
      <c r="X9619"/>
      <c r="Y9619"/>
    </row>
    <row r="9620" spans="2:25">
      <c r="B9620"/>
      <c r="C9620"/>
      <c r="D9620"/>
      <c r="E9620"/>
      <c r="F9620"/>
      <c r="G9620"/>
      <c r="H9620"/>
      <c r="R9620"/>
      <c r="S9620"/>
      <c r="T9620"/>
      <c r="U9620"/>
      <c r="V9620"/>
      <c r="W9620"/>
      <c r="X9620"/>
      <c r="Y9620"/>
    </row>
    <row r="9621" spans="2:25">
      <c r="B9621"/>
      <c r="C9621"/>
      <c r="D9621"/>
      <c r="E9621"/>
      <c r="F9621"/>
      <c r="G9621"/>
      <c r="H9621"/>
      <c r="R9621"/>
      <c r="S9621"/>
      <c r="T9621"/>
      <c r="U9621"/>
      <c r="V9621"/>
      <c r="W9621"/>
      <c r="X9621"/>
      <c r="Y9621"/>
    </row>
    <row r="9622" spans="2:25">
      <c r="B9622"/>
      <c r="C9622"/>
      <c r="D9622"/>
      <c r="E9622"/>
      <c r="F9622"/>
      <c r="G9622"/>
      <c r="H9622"/>
      <c r="R9622"/>
      <c r="S9622"/>
      <c r="T9622"/>
      <c r="U9622"/>
      <c r="V9622"/>
      <c r="W9622"/>
      <c r="X9622"/>
      <c r="Y9622"/>
    </row>
    <row r="9623" spans="2:25">
      <c r="B9623"/>
      <c r="C9623"/>
      <c r="D9623"/>
      <c r="E9623"/>
      <c r="F9623"/>
      <c r="G9623"/>
      <c r="H9623"/>
      <c r="R9623"/>
      <c r="S9623"/>
      <c r="T9623"/>
      <c r="U9623"/>
      <c r="V9623"/>
      <c r="W9623"/>
      <c r="X9623"/>
      <c r="Y9623"/>
    </row>
    <row r="9624" spans="2:25">
      <c r="B9624"/>
      <c r="C9624"/>
      <c r="D9624"/>
      <c r="E9624"/>
      <c r="F9624"/>
      <c r="G9624"/>
      <c r="H9624"/>
      <c r="R9624"/>
      <c r="S9624"/>
      <c r="T9624"/>
      <c r="U9624"/>
      <c r="V9624"/>
      <c r="W9624"/>
      <c r="X9624"/>
      <c r="Y9624"/>
    </row>
    <row r="9625" spans="2:25">
      <c r="B9625"/>
      <c r="C9625"/>
      <c r="D9625"/>
      <c r="E9625"/>
      <c r="F9625"/>
      <c r="G9625"/>
      <c r="H9625"/>
      <c r="R9625"/>
      <c r="S9625"/>
      <c r="T9625"/>
      <c r="U9625"/>
      <c r="V9625"/>
      <c r="W9625"/>
      <c r="X9625"/>
      <c r="Y9625"/>
    </row>
    <row r="9626" spans="2:25">
      <c r="B9626"/>
      <c r="C9626"/>
      <c r="D9626"/>
      <c r="E9626"/>
      <c r="F9626"/>
      <c r="G9626"/>
      <c r="H9626"/>
      <c r="R9626"/>
      <c r="S9626"/>
      <c r="T9626"/>
      <c r="U9626"/>
      <c r="V9626"/>
      <c r="W9626"/>
      <c r="X9626"/>
      <c r="Y9626"/>
    </row>
    <row r="9627" spans="2:25">
      <c r="B9627"/>
      <c r="C9627"/>
      <c r="D9627"/>
      <c r="E9627"/>
      <c r="F9627"/>
      <c r="G9627"/>
      <c r="H9627"/>
      <c r="R9627"/>
      <c r="S9627"/>
      <c r="T9627"/>
      <c r="U9627"/>
      <c r="V9627"/>
      <c r="W9627"/>
      <c r="X9627"/>
      <c r="Y9627"/>
    </row>
    <row r="9628" spans="2:25">
      <c r="B9628"/>
      <c r="C9628"/>
      <c r="D9628"/>
      <c r="E9628"/>
      <c r="F9628"/>
      <c r="G9628"/>
      <c r="H9628"/>
      <c r="R9628"/>
      <c r="S9628"/>
      <c r="T9628"/>
      <c r="U9628"/>
      <c r="V9628"/>
      <c r="W9628"/>
      <c r="X9628"/>
      <c r="Y9628"/>
    </row>
    <row r="9629" spans="2:25">
      <c r="B9629"/>
      <c r="C9629"/>
      <c r="D9629"/>
      <c r="E9629"/>
      <c r="F9629"/>
      <c r="G9629"/>
      <c r="H9629"/>
      <c r="R9629"/>
      <c r="S9629"/>
      <c r="T9629"/>
      <c r="U9629"/>
      <c r="V9629"/>
      <c r="W9629"/>
      <c r="X9629"/>
      <c r="Y9629"/>
    </row>
    <row r="9630" spans="2:25">
      <c r="B9630"/>
      <c r="C9630"/>
      <c r="D9630"/>
      <c r="E9630"/>
      <c r="F9630"/>
      <c r="G9630"/>
      <c r="H9630"/>
      <c r="R9630"/>
      <c r="S9630"/>
      <c r="T9630"/>
      <c r="U9630"/>
      <c r="V9630"/>
      <c r="W9630"/>
      <c r="X9630"/>
      <c r="Y9630"/>
    </row>
    <row r="9631" spans="2:25">
      <c r="B9631"/>
      <c r="C9631"/>
      <c r="D9631"/>
      <c r="E9631"/>
      <c r="F9631"/>
      <c r="G9631"/>
      <c r="H9631"/>
      <c r="R9631"/>
      <c r="S9631"/>
      <c r="T9631"/>
      <c r="U9631"/>
      <c r="V9631"/>
      <c r="W9631"/>
      <c r="X9631"/>
      <c r="Y9631"/>
    </row>
    <row r="9632" spans="2:25">
      <c r="B9632"/>
      <c r="C9632"/>
      <c r="D9632"/>
      <c r="E9632"/>
      <c r="F9632"/>
      <c r="G9632"/>
      <c r="H9632"/>
      <c r="R9632"/>
      <c r="S9632"/>
      <c r="T9632"/>
      <c r="U9632"/>
      <c r="V9632"/>
      <c r="W9632"/>
      <c r="X9632"/>
      <c r="Y9632"/>
    </row>
    <row r="9633" spans="2:25">
      <c r="B9633"/>
      <c r="C9633"/>
      <c r="D9633"/>
      <c r="E9633"/>
      <c r="F9633"/>
      <c r="G9633"/>
      <c r="H9633"/>
      <c r="R9633"/>
      <c r="S9633"/>
      <c r="T9633"/>
      <c r="U9633"/>
      <c r="V9633"/>
      <c r="W9633"/>
      <c r="X9633"/>
      <c r="Y9633"/>
    </row>
    <row r="9634" spans="2:25">
      <c r="B9634"/>
      <c r="C9634"/>
      <c r="D9634"/>
      <c r="E9634"/>
      <c r="F9634"/>
      <c r="G9634"/>
      <c r="H9634"/>
      <c r="R9634"/>
      <c r="S9634"/>
      <c r="T9634"/>
      <c r="U9634"/>
      <c r="V9634"/>
      <c r="W9634"/>
      <c r="X9634"/>
      <c r="Y9634"/>
    </row>
    <row r="9635" spans="2:25">
      <c r="B9635"/>
      <c r="C9635"/>
      <c r="D9635"/>
      <c r="E9635"/>
      <c r="F9635"/>
      <c r="G9635"/>
      <c r="H9635"/>
      <c r="R9635"/>
      <c r="S9635"/>
      <c r="T9635"/>
      <c r="U9635"/>
      <c r="V9635"/>
      <c r="W9635"/>
      <c r="X9635"/>
      <c r="Y9635"/>
    </row>
    <row r="9636" spans="2:25">
      <c r="B9636"/>
      <c r="C9636"/>
      <c r="D9636"/>
      <c r="E9636"/>
      <c r="F9636"/>
      <c r="G9636"/>
      <c r="H9636"/>
      <c r="R9636"/>
      <c r="S9636"/>
      <c r="T9636"/>
      <c r="U9636"/>
      <c r="V9636"/>
      <c r="W9636"/>
      <c r="X9636"/>
      <c r="Y9636"/>
    </row>
    <row r="9637" spans="2:25">
      <c r="B9637"/>
      <c r="C9637"/>
      <c r="D9637"/>
      <c r="E9637"/>
      <c r="F9637"/>
      <c r="G9637"/>
      <c r="H9637"/>
      <c r="R9637"/>
      <c r="S9637"/>
      <c r="T9637"/>
      <c r="U9637"/>
      <c r="V9637"/>
      <c r="W9637"/>
      <c r="X9637"/>
      <c r="Y9637"/>
    </row>
    <row r="9638" spans="2:25">
      <c r="B9638"/>
      <c r="C9638"/>
      <c r="D9638"/>
      <c r="E9638"/>
      <c r="F9638"/>
      <c r="G9638"/>
      <c r="H9638"/>
      <c r="R9638"/>
      <c r="S9638"/>
      <c r="T9638"/>
      <c r="U9638"/>
      <c r="V9638"/>
      <c r="W9638"/>
      <c r="X9638"/>
      <c r="Y9638"/>
    </row>
    <row r="9639" spans="2:25">
      <c r="B9639"/>
      <c r="C9639"/>
      <c r="D9639"/>
      <c r="E9639"/>
      <c r="F9639"/>
      <c r="G9639"/>
      <c r="H9639"/>
      <c r="R9639"/>
      <c r="S9639"/>
      <c r="T9639"/>
      <c r="U9639"/>
      <c r="V9639"/>
      <c r="W9639"/>
      <c r="X9639"/>
      <c r="Y9639"/>
    </row>
    <row r="9640" spans="2:25">
      <c r="B9640"/>
      <c r="C9640"/>
      <c r="D9640"/>
      <c r="E9640"/>
      <c r="F9640"/>
      <c r="G9640"/>
      <c r="H9640"/>
      <c r="R9640"/>
      <c r="S9640"/>
      <c r="T9640"/>
      <c r="U9640"/>
      <c r="V9640"/>
      <c r="W9640"/>
      <c r="X9640"/>
      <c r="Y9640"/>
    </row>
    <row r="9641" spans="2:25">
      <c r="B9641"/>
      <c r="C9641"/>
      <c r="D9641"/>
      <c r="E9641"/>
      <c r="F9641"/>
      <c r="G9641"/>
      <c r="H9641"/>
      <c r="R9641"/>
      <c r="S9641"/>
      <c r="T9641"/>
      <c r="U9641"/>
      <c r="V9641"/>
      <c r="W9641"/>
      <c r="X9641"/>
      <c r="Y9641"/>
    </row>
    <row r="9642" spans="2:25">
      <c r="B9642"/>
      <c r="C9642"/>
      <c r="D9642"/>
      <c r="E9642"/>
      <c r="F9642"/>
      <c r="G9642"/>
      <c r="H9642"/>
      <c r="R9642"/>
      <c r="S9642"/>
      <c r="T9642"/>
      <c r="U9642"/>
      <c r="V9642"/>
      <c r="W9642"/>
      <c r="X9642"/>
      <c r="Y9642"/>
    </row>
    <row r="9643" spans="2:25">
      <c r="B9643"/>
      <c r="C9643"/>
      <c r="D9643"/>
      <c r="E9643"/>
      <c r="F9643"/>
      <c r="G9643"/>
      <c r="H9643"/>
      <c r="R9643"/>
      <c r="S9643"/>
      <c r="T9643"/>
      <c r="U9643"/>
      <c r="V9643"/>
      <c r="W9643"/>
      <c r="X9643"/>
      <c r="Y9643"/>
    </row>
    <row r="9644" spans="2:25">
      <c r="B9644"/>
      <c r="C9644"/>
      <c r="D9644"/>
      <c r="E9644"/>
      <c r="F9644"/>
      <c r="G9644"/>
      <c r="H9644"/>
      <c r="R9644"/>
      <c r="S9644"/>
      <c r="T9644"/>
      <c r="U9644"/>
      <c r="V9644"/>
      <c r="W9644"/>
      <c r="X9644"/>
      <c r="Y9644"/>
    </row>
    <row r="9645" spans="2:25">
      <c r="B9645"/>
      <c r="C9645"/>
      <c r="D9645"/>
      <c r="E9645"/>
      <c r="F9645"/>
      <c r="G9645"/>
      <c r="H9645"/>
      <c r="R9645"/>
      <c r="S9645"/>
      <c r="T9645"/>
      <c r="U9645"/>
      <c r="V9645"/>
      <c r="W9645"/>
      <c r="X9645"/>
      <c r="Y9645"/>
    </row>
    <row r="9646" spans="2:25">
      <c r="B9646"/>
      <c r="C9646"/>
      <c r="D9646"/>
      <c r="E9646"/>
      <c r="F9646"/>
      <c r="G9646"/>
      <c r="H9646"/>
      <c r="R9646"/>
      <c r="S9646"/>
      <c r="T9646"/>
      <c r="U9646"/>
      <c r="V9646"/>
      <c r="W9646"/>
      <c r="X9646"/>
      <c r="Y9646"/>
    </row>
    <row r="9647" spans="2:25">
      <c r="B9647"/>
      <c r="C9647"/>
      <c r="D9647"/>
      <c r="E9647"/>
      <c r="F9647"/>
      <c r="G9647"/>
      <c r="H9647"/>
      <c r="R9647"/>
      <c r="S9647"/>
      <c r="T9647"/>
      <c r="U9647"/>
      <c r="V9647"/>
      <c r="W9647"/>
      <c r="X9647"/>
      <c r="Y9647"/>
    </row>
    <row r="9648" spans="2:25">
      <c r="B9648"/>
      <c r="C9648"/>
      <c r="D9648"/>
      <c r="E9648"/>
      <c r="F9648"/>
      <c r="G9648"/>
      <c r="H9648"/>
      <c r="R9648"/>
      <c r="S9648"/>
      <c r="T9648"/>
      <c r="U9648"/>
      <c r="V9648"/>
      <c r="W9648"/>
      <c r="X9648"/>
      <c r="Y9648"/>
    </row>
    <row r="9649" spans="2:25">
      <c r="B9649"/>
      <c r="C9649"/>
      <c r="D9649"/>
      <c r="E9649"/>
      <c r="F9649"/>
      <c r="G9649"/>
      <c r="H9649"/>
      <c r="R9649"/>
      <c r="S9649"/>
      <c r="T9649"/>
      <c r="U9649"/>
      <c r="V9649"/>
      <c r="W9649"/>
      <c r="X9649"/>
      <c r="Y9649"/>
    </row>
    <row r="9650" spans="2:25">
      <c r="B9650"/>
      <c r="C9650"/>
      <c r="D9650"/>
      <c r="E9650"/>
      <c r="F9650"/>
      <c r="G9650"/>
      <c r="H9650"/>
      <c r="R9650"/>
      <c r="S9650"/>
      <c r="T9650"/>
      <c r="U9650"/>
      <c r="V9650"/>
      <c r="W9650"/>
      <c r="X9650"/>
      <c r="Y9650"/>
    </row>
    <row r="9651" spans="2:25">
      <c r="B9651"/>
      <c r="C9651"/>
      <c r="D9651"/>
      <c r="E9651"/>
      <c r="F9651"/>
      <c r="G9651"/>
      <c r="H9651"/>
      <c r="R9651"/>
      <c r="S9651"/>
      <c r="T9651"/>
      <c r="U9651"/>
      <c r="V9651"/>
      <c r="W9651"/>
      <c r="X9651"/>
      <c r="Y9651"/>
    </row>
    <row r="9652" spans="2:25">
      <c r="B9652"/>
      <c r="C9652"/>
      <c r="D9652"/>
      <c r="E9652"/>
      <c r="F9652"/>
      <c r="G9652"/>
      <c r="H9652"/>
      <c r="R9652"/>
      <c r="S9652"/>
      <c r="T9652"/>
      <c r="U9652"/>
      <c r="V9652"/>
      <c r="W9652"/>
      <c r="X9652"/>
      <c r="Y9652"/>
    </row>
    <row r="9653" spans="2:25">
      <c r="B9653"/>
      <c r="C9653"/>
      <c r="D9653"/>
      <c r="E9653"/>
      <c r="F9653"/>
      <c r="G9653"/>
      <c r="H9653"/>
      <c r="R9653"/>
      <c r="S9653"/>
      <c r="T9653"/>
      <c r="U9653"/>
      <c r="V9653"/>
      <c r="W9653"/>
      <c r="X9653"/>
      <c r="Y9653"/>
    </row>
    <row r="9654" spans="2:25">
      <c r="B9654"/>
      <c r="C9654"/>
      <c r="D9654"/>
      <c r="E9654"/>
      <c r="F9654"/>
      <c r="G9654"/>
      <c r="H9654"/>
      <c r="R9654"/>
      <c r="S9654"/>
      <c r="T9654"/>
      <c r="U9654"/>
      <c r="V9654"/>
      <c r="W9654"/>
      <c r="X9654"/>
      <c r="Y9654"/>
    </row>
    <row r="9655" spans="2:25">
      <c r="B9655"/>
      <c r="C9655"/>
      <c r="D9655"/>
      <c r="E9655"/>
      <c r="F9655"/>
      <c r="G9655"/>
      <c r="H9655"/>
      <c r="R9655"/>
      <c r="S9655"/>
      <c r="T9655"/>
      <c r="U9655"/>
      <c r="V9655"/>
      <c r="W9655"/>
      <c r="X9655"/>
      <c r="Y9655"/>
    </row>
    <row r="9656" spans="2:25">
      <c r="B9656"/>
      <c r="C9656"/>
      <c r="D9656"/>
      <c r="E9656"/>
      <c r="F9656"/>
      <c r="G9656"/>
      <c r="H9656"/>
      <c r="R9656"/>
      <c r="S9656"/>
      <c r="T9656"/>
      <c r="U9656"/>
      <c r="V9656"/>
      <c r="W9656"/>
      <c r="X9656"/>
      <c r="Y9656"/>
    </row>
    <row r="9657" spans="2:25">
      <c r="B9657"/>
      <c r="C9657"/>
      <c r="D9657"/>
      <c r="E9657"/>
      <c r="F9657"/>
      <c r="G9657"/>
      <c r="H9657"/>
      <c r="R9657"/>
      <c r="S9657"/>
      <c r="T9657"/>
      <c r="U9657"/>
      <c r="V9657"/>
      <c r="W9657"/>
      <c r="X9657"/>
      <c r="Y9657"/>
    </row>
    <row r="9658" spans="2:25">
      <c r="B9658"/>
      <c r="C9658"/>
      <c r="D9658"/>
      <c r="E9658"/>
      <c r="F9658"/>
      <c r="G9658"/>
      <c r="H9658"/>
      <c r="R9658"/>
      <c r="S9658"/>
      <c r="T9658"/>
      <c r="U9658"/>
      <c r="V9658"/>
      <c r="W9658"/>
      <c r="X9658"/>
      <c r="Y9658"/>
    </row>
    <row r="9659" spans="2:25">
      <c r="B9659"/>
      <c r="C9659"/>
      <c r="D9659"/>
      <c r="E9659"/>
      <c r="F9659"/>
      <c r="G9659"/>
      <c r="H9659"/>
      <c r="R9659"/>
      <c r="S9659"/>
      <c r="T9659"/>
      <c r="U9659"/>
      <c r="V9659"/>
      <c r="W9659"/>
      <c r="X9659"/>
      <c r="Y9659"/>
    </row>
    <row r="9660" spans="2:25">
      <c r="B9660"/>
      <c r="C9660"/>
      <c r="D9660"/>
      <c r="E9660"/>
      <c r="F9660"/>
      <c r="G9660"/>
      <c r="H9660"/>
      <c r="R9660"/>
      <c r="S9660"/>
      <c r="T9660"/>
      <c r="U9660"/>
      <c r="V9660"/>
      <c r="W9660"/>
      <c r="X9660"/>
      <c r="Y9660"/>
    </row>
    <row r="9661" spans="2:25">
      <c r="B9661"/>
      <c r="C9661"/>
      <c r="D9661"/>
      <c r="E9661"/>
      <c r="F9661"/>
      <c r="G9661"/>
      <c r="H9661"/>
      <c r="R9661"/>
      <c r="S9661"/>
      <c r="T9661"/>
      <c r="U9661"/>
      <c r="V9661"/>
      <c r="W9661"/>
      <c r="X9661"/>
      <c r="Y9661"/>
    </row>
    <row r="9662" spans="2:25">
      <c r="B9662"/>
      <c r="C9662"/>
      <c r="D9662"/>
      <c r="E9662"/>
      <c r="F9662"/>
      <c r="G9662"/>
      <c r="H9662"/>
      <c r="R9662"/>
      <c r="S9662"/>
      <c r="T9662"/>
      <c r="U9662"/>
      <c r="V9662"/>
      <c r="W9662"/>
      <c r="X9662"/>
      <c r="Y9662"/>
    </row>
    <row r="9663" spans="2:25">
      <c r="B9663"/>
      <c r="C9663"/>
      <c r="D9663"/>
      <c r="E9663"/>
      <c r="F9663"/>
      <c r="G9663"/>
      <c r="H9663"/>
      <c r="R9663"/>
      <c r="S9663"/>
      <c r="T9663"/>
      <c r="U9663"/>
      <c r="V9663"/>
      <c r="W9663"/>
      <c r="X9663"/>
      <c r="Y9663"/>
    </row>
    <row r="9664" spans="2:25">
      <c r="B9664"/>
      <c r="C9664"/>
      <c r="D9664"/>
      <c r="E9664"/>
      <c r="F9664"/>
      <c r="G9664"/>
      <c r="H9664"/>
      <c r="R9664"/>
      <c r="S9664"/>
      <c r="T9664"/>
      <c r="U9664"/>
      <c r="V9664"/>
      <c r="W9664"/>
      <c r="X9664"/>
      <c r="Y9664"/>
    </row>
    <row r="9665" spans="2:25">
      <c r="B9665"/>
      <c r="C9665"/>
      <c r="D9665"/>
      <c r="E9665"/>
      <c r="F9665"/>
      <c r="G9665"/>
      <c r="H9665"/>
      <c r="R9665"/>
      <c r="S9665"/>
      <c r="T9665"/>
      <c r="U9665"/>
      <c r="V9665"/>
      <c r="W9665"/>
      <c r="X9665"/>
      <c r="Y9665"/>
    </row>
    <row r="9666" spans="2:25">
      <c r="B9666"/>
      <c r="C9666"/>
      <c r="D9666"/>
      <c r="E9666"/>
      <c r="F9666"/>
      <c r="G9666"/>
      <c r="H9666"/>
      <c r="R9666"/>
      <c r="S9666"/>
      <c r="T9666"/>
      <c r="U9666"/>
      <c r="V9666"/>
      <c r="W9666"/>
      <c r="X9666"/>
      <c r="Y9666"/>
    </row>
    <row r="9667" spans="2:25">
      <c r="B9667"/>
      <c r="C9667"/>
      <c r="D9667"/>
      <c r="E9667"/>
      <c r="F9667"/>
      <c r="G9667"/>
      <c r="H9667"/>
      <c r="R9667"/>
      <c r="S9667"/>
      <c r="T9667"/>
      <c r="U9667"/>
      <c r="V9667"/>
      <c r="W9667"/>
      <c r="X9667"/>
      <c r="Y9667"/>
    </row>
    <row r="9668" spans="2:25">
      <c r="B9668"/>
      <c r="C9668"/>
      <c r="D9668"/>
      <c r="E9668"/>
      <c r="F9668"/>
      <c r="G9668"/>
      <c r="H9668"/>
      <c r="R9668"/>
      <c r="S9668"/>
      <c r="T9668"/>
      <c r="U9668"/>
      <c r="V9668"/>
      <c r="W9668"/>
      <c r="X9668"/>
      <c r="Y9668"/>
    </row>
    <row r="9669" spans="2:25">
      <c r="B9669"/>
      <c r="C9669"/>
      <c r="D9669"/>
      <c r="E9669"/>
      <c r="F9669"/>
      <c r="G9669"/>
      <c r="H9669"/>
      <c r="R9669"/>
      <c r="S9669"/>
      <c r="T9669"/>
      <c r="U9669"/>
      <c r="V9669"/>
      <c r="W9669"/>
      <c r="X9669"/>
      <c r="Y9669"/>
    </row>
    <row r="9670" spans="2:25">
      <c r="B9670"/>
      <c r="C9670"/>
      <c r="D9670"/>
      <c r="E9670"/>
      <c r="F9670"/>
      <c r="G9670"/>
      <c r="H9670"/>
      <c r="R9670"/>
      <c r="S9670"/>
      <c r="T9670"/>
      <c r="U9670"/>
      <c r="V9670"/>
      <c r="W9670"/>
      <c r="X9670"/>
      <c r="Y9670"/>
    </row>
    <row r="9671" spans="2:25">
      <c r="B9671"/>
      <c r="C9671"/>
      <c r="D9671"/>
      <c r="E9671"/>
      <c r="F9671"/>
      <c r="G9671"/>
      <c r="H9671"/>
      <c r="R9671"/>
      <c r="S9671"/>
      <c r="T9671"/>
      <c r="U9671"/>
      <c r="V9671"/>
      <c r="W9671"/>
      <c r="X9671"/>
      <c r="Y9671"/>
    </row>
    <row r="9672" spans="2:25">
      <c r="B9672"/>
      <c r="C9672"/>
      <c r="D9672"/>
      <c r="E9672"/>
      <c r="F9672"/>
      <c r="G9672"/>
      <c r="H9672"/>
      <c r="R9672"/>
      <c r="S9672"/>
      <c r="T9672"/>
      <c r="U9672"/>
      <c r="V9672"/>
      <c r="W9672"/>
      <c r="X9672"/>
      <c r="Y9672"/>
    </row>
    <row r="9673" spans="2:25">
      <c r="B9673"/>
      <c r="C9673"/>
      <c r="D9673"/>
      <c r="E9673"/>
      <c r="F9673"/>
      <c r="G9673"/>
      <c r="H9673"/>
      <c r="R9673"/>
      <c r="S9673"/>
      <c r="T9673"/>
      <c r="U9673"/>
      <c r="V9673"/>
      <c r="W9673"/>
      <c r="X9673"/>
      <c r="Y9673"/>
    </row>
    <row r="9674" spans="2:25">
      <c r="B9674"/>
      <c r="C9674"/>
      <c r="D9674"/>
      <c r="E9674"/>
      <c r="F9674"/>
      <c r="G9674"/>
      <c r="H9674"/>
      <c r="R9674"/>
      <c r="S9674"/>
      <c r="T9674"/>
      <c r="U9674"/>
      <c r="V9674"/>
      <c r="W9674"/>
      <c r="X9674"/>
      <c r="Y9674"/>
    </row>
    <row r="9675" spans="2:25">
      <c r="B9675"/>
      <c r="C9675"/>
      <c r="D9675"/>
      <c r="E9675"/>
      <c r="F9675"/>
      <c r="G9675"/>
      <c r="H9675"/>
      <c r="R9675"/>
      <c r="S9675"/>
      <c r="T9675"/>
      <c r="U9675"/>
      <c r="V9675"/>
      <c r="W9675"/>
      <c r="X9675"/>
      <c r="Y9675"/>
    </row>
    <row r="9676" spans="2:25">
      <c r="B9676"/>
      <c r="C9676"/>
      <c r="D9676"/>
      <c r="E9676"/>
      <c r="F9676"/>
      <c r="G9676"/>
      <c r="H9676"/>
      <c r="R9676"/>
      <c r="S9676"/>
      <c r="T9676"/>
      <c r="U9676"/>
      <c r="V9676"/>
      <c r="W9676"/>
      <c r="X9676"/>
      <c r="Y9676"/>
    </row>
    <row r="9677" spans="2:25">
      <c r="B9677"/>
      <c r="C9677"/>
      <c r="D9677"/>
      <c r="E9677"/>
      <c r="F9677"/>
      <c r="G9677"/>
      <c r="H9677"/>
      <c r="R9677"/>
      <c r="S9677"/>
      <c r="T9677"/>
      <c r="U9677"/>
      <c r="V9677"/>
      <c r="W9677"/>
      <c r="X9677"/>
      <c r="Y9677"/>
    </row>
    <row r="9678" spans="2:25">
      <c r="B9678"/>
      <c r="C9678"/>
      <c r="D9678"/>
      <c r="E9678"/>
      <c r="F9678"/>
      <c r="G9678"/>
      <c r="H9678"/>
      <c r="R9678"/>
      <c r="S9678"/>
      <c r="T9678"/>
      <c r="U9678"/>
      <c r="V9678"/>
      <c r="W9678"/>
      <c r="X9678"/>
      <c r="Y9678"/>
    </row>
    <row r="9679" spans="2:25">
      <c r="B9679"/>
      <c r="C9679"/>
      <c r="D9679"/>
      <c r="E9679"/>
      <c r="F9679"/>
      <c r="G9679"/>
      <c r="H9679"/>
      <c r="R9679"/>
      <c r="S9679"/>
      <c r="T9679"/>
      <c r="U9679"/>
      <c r="V9679"/>
      <c r="W9679"/>
      <c r="X9679"/>
      <c r="Y9679"/>
    </row>
    <row r="9680" spans="2:25">
      <c r="B9680"/>
      <c r="C9680"/>
      <c r="D9680"/>
      <c r="E9680"/>
      <c r="F9680"/>
      <c r="G9680"/>
      <c r="H9680"/>
      <c r="R9680"/>
      <c r="S9680"/>
      <c r="T9680"/>
      <c r="U9680"/>
      <c r="V9680"/>
      <c r="W9680"/>
      <c r="X9680"/>
      <c r="Y9680"/>
    </row>
    <row r="9681" spans="2:25">
      <c r="B9681"/>
      <c r="C9681"/>
      <c r="D9681"/>
      <c r="E9681"/>
      <c r="F9681"/>
      <c r="G9681"/>
      <c r="H9681"/>
      <c r="R9681"/>
      <c r="S9681"/>
      <c r="T9681"/>
      <c r="U9681"/>
      <c r="V9681"/>
      <c r="W9681"/>
      <c r="X9681"/>
      <c r="Y9681"/>
    </row>
    <row r="9682" spans="2:25">
      <c r="B9682"/>
      <c r="C9682"/>
      <c r="D9682"/>
      <c r="E9682"/>
      <c r="F9682"/>
      <c r="G9682"/>
      <c r="H9682"/>
      <c r="R9682"/>
      <c r="S9682"/>
      <c r="T9682"/>
      <c r="U9682"/>
      <c r="V9682"/>
      <c r="W9682"/>
      <c r="X9682"/>
      <c r="Y9682"/>
    </row>
    <row r="9683" spans="2:25">
      <c r="B9683"/>
      <c r="C9683"/>
      <c r="D9683"/>
      <c r="E9683"/>
      <c r="F9683"/>
      <c r="G9683"/>
      <c r="H9683"/>
      <c r="R9683"/>
      <c r="S9683"/>
      <c r="T9683"/>
      <c r="U9683"/>
      <c r="V9683"/>
      <c r="W9683"/>
      <c r="X9683"/>
      <c r="Y9683"/>
    </row>
    <row r="9684" spans="2:25">
      <c r="B9684"/>
      <c r="C9684"/>
      <c r="D9684"/>
      <c r="E9684"/>
      <c r="F9684"/>
      <c r="G9684"/>
      <c r="H9684"/>
      <c r="R9684"/>
      <c r="S9684"/>
      <c r="T9684"/>
      <c r="U9684"/>
      <c r="V9684"/>
      <c r="W9684"/>
      <c r="X9684"/>
      <c r="Y9684"/>
    </row>
    <row r="9685" spans="2:25">
      <c r="B9685"/>
      <c r="C9685"/>
      <c r="D9685"/>
      <c r="E9685"/>
      <c r="F9685"/>
      <c r="G9685"/>
      <c r="H9685"/>
      <c r="R9685"/>
      <c r="S9685"/>
      <c r="T9685"/>
      <c r="U9685"/>
      <c r="V9685"/>
      <c r="W9685"/>
      <c r="X9685"/>
      <c r="Y9685"/>
    </row>
    <row r="9686" spans="2:25">
      <c r="B9686"/>
      <c r="C9686"/>
      <c r="D9686"/>
      <c r="E9686"/>
      <c r="F9686"/>
      <c r="G9686"/>
      <c r="H9686"/>
      <c r="R9686"/>
      <c r="S9686"/>
      <c r="T9686"/>
      <c r="U9686"/>
      <c r="V9686"/>
      <c r="W9686"/>
      <c r="X9686"/>
      <c r="Y9686"/>
    </row>
    <row r="9687" spans="2:25">
      <c r="B9687"/>
      <c r="C9687"/>
      <c r="D9687"/>
      <c r="E9687"/>
      <c r="F9687"/>
      <c r="G9687"/>
      <c r="H9687"/>
      <c r="R9687"/>
      <c r="S9687"/>
      <c r="T9687"/>
      <c r="U9687"/>
      <c r="V9687"/>
      <c r="W9687"/>
      <c r="X9687"/>
      <c r="Y9687"/>
    </row>
    <row r="9688" spans="2:25">
      <c r="B9688"/>
      <c r="C9688"/>
      <c r="D9688"/>
      <c r="E9688"/>
      <c r="F9688"/>
      <c r="G9688"/>
      <c r="H9688"/>
      <c r="R9688"/>
      <c r="S9688"/>
      <c r="T9688"/>
      <c r="U9688"/>
      <c r="V9688"/>
      <c r="W9688"/>
      <c r="X9688"/>
      <c r="Y9688"/>
    </row>
    <row r="9689" spans="2:25">
      <c r="B9689"/>
      <c r="C9689"/>
      <c r="D9689"/>
      <c r="E9689"/>
      <c r="F9689"/>
      <c r="G9689"/>
      <c r="H9689"/>
      <c r="R9689"/>
      <c r="S9689"/>
      <c r="T9689"/>
      <c r="U9689"/>
      <c r="V9689"/>
      <c r="W9689"/>
      <c r="X9689"/>
      <c r="Y9689"/>
    </row>
    <row r="9690" spans="2:25">
      <c r="B9690"/>
      <c r="C9690"/>
      <c r="D9690"/>
      <c r="E9690"/>
      <c r="F9690"/>
      <c r="G9690"/>
      <c r="H9690"/>
      <c r="R9690"/>
      <c r="S9690"/>
      <c r="T9690"/>
      <c r="U9690"/>
      <c r="V9690"/>
      <c r="W9690"/>
      <c r="X9690"/>
      <c r="Y9690"/>
    </row>
    <row r="9691" spans="2:25">
      <c r="B9691"/>
      <c r="C9691"/>
      <c r="D9691"/>
      <c r="E9691"/>
      <c r="F9691"/>
      <c r="G9691"/>
      <c r="H9691"/>
      <c r="R9691"/>
      <c r="S9691"/>
      <c r="T9691"/>
      <c r="U9691"/>
      <c r="V9691"/>
      <c r="W9691"/>
      <c r="X9691"/>
      <c r="Y9691"/>
    </row>
    <row r="9692" spans="2:25">
      <c r="B9692"/>
      <c r="C9692"/>
      <c r="D9692"/>
      <c r="E9692"/>
      <c r="F9692"/>
      <c r="G9692"/>
      <c r="H9692"/>
      <c r="R9692"/>
      <c r="S9692"/>
      <c r="T9692"/>
      <c r="U9692"/>
      <c r="V9692"/>
      <c r="W9692"/>
      <c r="X9692"/>
      <c r="Y9692"/>
    </row>
    <row r="9693" spans="2:25">
      <c r="B9693"/>
      <c r="C9693"/>
      <c r="D9693"/>
      <c r="E9693"/>
      <c r="F9693"/>
      <c r="G9693"/>
      <c r="H9693"/>
      <c r="R9693"/>
      <c r="S9693"/>
      <c r="T9693"/>
      <c r="U9693"/>
      <c r="V9693"/>
      <c r="W9693"/>
      <c r="X9693"/>
      <c r="Y9693"/>
    </row>
    <row r="9694" spans="2:25">
      <c r="B9694"/>
      <c r="C9694"/>
      <c r="D9694"/>
      <c r="E9694"/>
      <c r="F9694"/>
      <c r="G9694"/>
      <c r="H9694"/>
      <c r="R9694"/>
      <c r="S9694"/>
      <c r="T9694"/>
      <c r="U9694"/>
      <c r="V9694"/>
      <c r="W9694"/>
      <c r="X9694"/>
      <c r="Y9694"/>
    </row>
    <row r="9695" spans="2:25">
      <c r="B9695"/>
      <c r="C9695"/>
      <c r="D9695"/>
      <c r="E9695"/>
      <c r="F9695"/>
      <c r="G9695"/>
      <c r="H9695"/>
      <c r="R9695"/>
      <c r="S9695"/>
      <c r="T9695"/>
      <c r="U9695"/>
      <c r="V9695"/>
      <c r="W9695"/>
      <c r="X9695"/>
      <c r="Y9695"/>
    </row>
    <row r="9696" spans="2:25">
      <c r="B9696"/>
      <c r="C9696"/>
      <c r="D9696"/>
      <c r="E9696"/>
      <c r="F9696"/>
      <c r="G9696"/>
      <c r="H9696"/>
      <c r="R9696"/>
      <c r="S9696"/>
      <c r="T9696"/>
      <c r="U9696"/>
      <c r="V9696"/>
      <c r="W9696"/>
      <c r="X9696"/>
      <c r="Y9696"/>
    </row>
    <row r="9697" spans="2:25">
      <c r="B9697"/>
      <c r="C9697"/>
      <c r="D9697"/>
      <c r="E9697"/>
      <c r="F9697"/>
      <c r="G9697"/>
      <c r="H9697"/>
      <c r="R9697"/>
      <c r="S9697"/>
      <c r="T9697"/>
      <c r="U9697"/>
      <c r="V9697"/>
      <c r="W9697"/>
      <c r="X9697"/>
      <c r="Y9697"/>
    </row>
    <row r="9698" spans="2:25">
      <c r="B9698"/>
      <c r="C9698"/>
      <c r="D9698"/>
      <c r="E9698"/>
      <c r="F9698"/>
      <c r="G9698"/>
      <c r="H9698"/>
      <c r="R9698"/>
      <c r="S9698"/>
      <c r="T9698"/>
      <c r="U9698"/>
      <c r="V9698"/>
      <c r="W9698"/>
      <c r="X9698"/>
      <c r="Y9698"/>
    </row>
    <row r="9699" spans="2:25">
      <c r="B9699"/>
      <c r="C9699"/>
      <c r="D9699"/>
      <c r="E9699"/>
      <c r="F9699"/>
      <c r="G9699"/>
      <c r="H9699"/>
      <c r="R9699"/>
      <c r="S9699"/>
      <c r="T9699"/>
      <c r="U9699"/>
      <c r="V9699"/>
      <c r="W9699"/>
      <c r="X9699"/>
      <c r="Y9699"/>
    </row>
    <row r="9700" spans="2:25">
      <c r="B9700"/>
      <c r="C9700"/>
      <c r="D9700"/>
      <c r="E9700"/>
      <c r="F9700"/>
      <c r="G9700"/>
      <c r="H9700"/>
      <c r="R9700"/>
      <c r="S9700"/>
      <c r="T9700"/>
      <c r="U9700"/>
      <c r="V9700"/>
      <c r="W9700"/>
      <c r="X9700"/>
      <c r="Y9700"/>
    </row>
    <row r="9701" spans="2:25">
      <c r="B9701"/>
      <c r="C9701"/>
      <c r="D9701"/>
      <c r="E9701"/>
      <c r="F9701"/>
      <c r="G9701"/>
      <c r="H9701"/>
      <c r="R9701"/>
      <c r="S9701"/>
      <c r="T9701"/>
      <c r="U9701"/>
      <c r="V9701"/>
      <c r="W9701"/>
      <c r="X9701"/>
      <c r="Y9701"/>
    </row>
    <row r="9702" spans="2:25">
      <c r="B9702"/>
      <c r="C9702"/>
      <c r="D9702"/>
      <c r="E9702"/>
      <c r="F9702"/>
      <c r="G9702"/>
      <c r="H9702"/>
      <c r="R9702"/>
      <c r="S9702"/>
      <c r="T9702"/>
      <c r="U9702"/>
      <c r="V9702"/>
      <c r="W9702"/>
      <c r="X9702"/>
      <c r="Y9702"/>
    </row>
    <row r="9703" spans="2:25">
      <c r="B9703"/>
      <c r="C9703"/>
      <c r="D9703"/>
      <c r="E9703"/>
      <c r="F9703"/>
      <c r="G9703"/>
      <c r="H9703"/>
      <c r="R9703"/>
      <c r="S9703"/>
      <c r="T9703"/>
      <c r="U9703"/>
      <c r="V9703"/>
      <c r="W9703"/>
      <c r="X9703"/>
      <c r="Y9703"/>
    </row>
    <row r="9704" spans="2:25">
      <c r="B9704"/>
      <c r="C9704"/>
      <c r="D9704"/>
      <c r="E9704"/>
      <c r="F9704"/>
      <c r="G9704"/>
      <c r="H9704"/>
      <c r="R9704"/>
      <c r="S9704"/>
      <c r="T9704"/>
      <c r="U9704"/>
      <c r="V9704"/>
      <c r="W9704"/>
      <c r="X9704"/>
      <c r="Y9704"/>
    </row>
    <row r="9705" spans="2:25">
      <c r="B9705"/>
      <c r="C9705"/>
      <c r="D9705"/>
      <c r="E9705"/>
      <c r="F9705"/>
      <c r="G9705"/>
      <c r="H9705"/>
      <c r="R9705"/>
      <c r="S9705"/>
      <c r="T9705"/>
      <c r="U9705"/>
      <c r="V9705"/>
      <c r="W9705"/>
      <c r="X9705"/>
      <c r="Y9705"/>
    </row>
    <row r="9706" spans="2:25">
      <c r="B9706"/>
      <c r="C9706"/>
      <c r="D9706"/>
      <c r="E9706"/>
      <c r="F9706"/>
      <c r="G9706"/>
      <c r="H9706"/>
      <c r="R9706"/>
      <c r="S9706"/>
      <c r="T9706"/>
      <c r="U9706"/>
      <c r="V9706"/>
      <c r="W9706"/>
      <c r="X9706"/>
      <c r="Y9706"/>
    </row>
    <row r="9707" spans="2:25">
      <c r="B9707"/>
      <c r="C9707"/>
      <c r="D9707"/>
      <c r="E9707"/>
      <c r="F9707"/>
      <c r="G9707"/>
      <c r="H9707"/>
      <c r="R9707"/>
      <c r="S9707"/>
      <c r="T9707"/>
      <c r="U9707"/>
      <c r="V9707"/>
      <c r="W9707"/>
      <c r="X9707"/>
      <c r="Y9707"/>
    </row>
    <row r="9708" spans="2:25">
      <c r="B9708"/>
      <c r="C9708"/>
      <c r="D9708"/>
      <c r="E9708"/>
      <c r="F9708"/>
      <c r="G9708"/>
      <c r="H9708"/>
      <c r="R9708"/>
      <c r="S9708"/>
      <c r="T9708"/>
      <c r="U9708"/>
      <c r="V9708"/>
      <c r="W9708"/>
      <c r="X9708"/>
      <c r="Y9708"/>
    </row>
    <row r="9709" spans="2:25">
      <c r="B9709"/>
      <c r="C9709"/>
      <c r="D9709"/>
      <c r="E9709"/>
      <c r="F9709"/>
      <c r="G9709"/>
      <c r="H9709"/>
      <c r="R9709"/>
      <c r="S9709"/>
      <c r="T9709"/>
      <c r="U9709"/>
      <c r="V9709"/>
      <c r="W9709"/>
      <c r="X9709"/>
      <c r="Y9709"/>
    </row>
    <row r="9710" spans="2:25">
      <c r="B9710"/>
      <c r="C9710"/>
      <c r="D9710"/>
      <c r="E9710"/>
      <c r="F9710"/>
      <c r="G9710"/>
      <c r="H9710"/>
      <c r="R9710"/>
      <c r="S9710"/>
      <c r="T9710"/>
      <c r="U9710"/>
      <c r="V9710"/>
      <c r="W9710"/>
      <c r="X9710"/>
      <c r="Y9710"/>
    </row>
    <row r="9711" spans="2:25">
      <c r="B9711"/>
      <c r="C9711"/>
      <c r="D9711"/>
      <c r="E9711"/>
      <c r="F9711"/>
      <c r="G9711"/>
      <c r="H9711"/>
      <c r="R9711"/>
      <c r="S9711"/>
      <c r="T9711"/>
      <c r="U9711"/>
      <c r="V9711"/>
      <c r="W9711"/>
      <c r="X9711"/>
      <c r="Y9711"/>
    </row>
    <row r="9712" spans="2:25">
      <c r="B9712"/>
      <c r="C9712"/>
      <c r="D9712"/>
      <c r="E9712"/>
      <c r="F9712"/>
      <c r="G9712"/>
      <c r="H9712"/>
      <c r="R9712"/>
      <c r="S9712"/>
      <c r="T9712"/>
      <c r="U9712"/>
      <c r="V9712"/>
      <c r="W9712"/>
      <c r="X9712"/>
      <c r="Y9712"/>
    </row>
    <row r="9713" spans="2:25">
      <c r="B9713"/>
      <c r="C9713"/>
      <c r="D9713"/>
      <c r="E9713"/>
      <c r="F9713"/>
      <c r="G9713"/>
      <c r="H9713"/>
      <c r="R9713"/>
      <c r="S9713"/>
      <c r="T9713"/>
      <c r="U9713"/>
      <c r="V9713"/>
      <c r="W9713"/>
      <c r="X9713"/>
      <c r="Y9713"/>
    </row>
    <row r="9714" spans="2:25">
      <c r="B9714"/>
      <c r="C9714"/>
      <c r="D9714"/>
      <c r="E9714"/>
      <c r="F9714"/>
      <c r="G9714"/>
      <c r="H9714"/>
      <c r="R9714"/>
      <c r="S9714"/>
      <c r="T9714"/>
      <c r="U9714"/>
      <c r="V9714"/>
      <c r="W9714"/>
      <c r="X9714"/>
      <c r="Y9714"/>
    </row>
    <row r="9715" spans="2:25">
      <c r="B9715"/>
      <c r="C9715"/>
      <c r="D9715"/>
      <c r="E9715"/>
      <c r="F9715"/>
      <c r="G9715"/>
      <c r="H9715"/>
      <c r="R9715"/>
      <c r="S9715"/>
      <c r="T9715"/>
      <c r="U9715"/>
      <c r="V9715"/>
      <c r="W9715"/>
      <c r="X9715"/>
      <c r="Y9715"/>
    </row>
    <row r="9716" spans="2:25">
      <c r="B9716"/>
      <c r="C9716"/>
      <c r="D9716"/>
      <c r="E9716"/>
      <c r="F9716"/>
      <c r="G9716"/>
      <c r="H9716"/>
      <c r="R9716"/>
      <c r="S9716"/>
      <c r="T9716"/>
      <c r="U9716"/>
      <c r="V9716"/>
      <c r="W9716"/>
      <c r="X9716"/>
      <c r="Y9716"/>
    </row>
    <row r="9717" spans="2:25">
      <c r="B9717"/>
      <c r="C9717"/>
      <c r="D9717"/>
      <c r="E9717"/>
      <c r="F9717"/>
      <c r="G9717"/>
      <c r="H9717"/>
      <c r="R9717"/>
      <c r="S9717"/>
      <c r="T9717"/>
      <c r="U9717"/>
      <c r="V9717"/>
      <c r="W9717"/>
      <c r="X9717"/>
      <c r="Y9717"/>
    </row>
    <row r="9718" spans="2:25">
      <c r="B9718"/>
      <c r="C9718"/>
      <c r="D9718"/>
      <c r="E9718"/>
      <c r="F9718"/>
      <c r="G9718"/>
      <c r="H9718"/>
      <c r="R9718"/>
      <c r="S9718"/>
      <c r="T9718"/>
      <c r="U9718"/>
      <c r="V9718"/>
      <c r="W9718"/>
      <c r="X9718"/>
      <c r="Y9718"/>
    </row>
    <row r="9719" spans="2:25">
      <c r="B9719"/>
      <c r="C9719"/>
      <c r="D9719"/>
      <c r="E9719"/>
      <c r="F9719"/>
      <c r="G9719"/>
      <c r="H9719"/>
      <c r="R9719"/>
      <c r="S9719"/>
      <c r="T9719"/>
      <c r="U9719"/>
      <c r="V9719"/>
      <c r="W9719"/>
      <c r="X9719"/>
      <c r="Y9719"/>
    </row>
    <row r="9720" spans="2:25">
      <c r="B9720"/>
      <c r="C9720"/>
      <c r="D9720"/>
      <c r="E9720"/>
      <c r="F9720"/>
      <c r="G9720"/>
      <c r="H9720"/>
      <c r="R9720"/>
      <c r="S9720"/>
      <c r="T9720"/>
      <c r="U9720"/>
      <c r="V9720"/>
      <c r="W9720"/>
      <c r="X9720"/>
      <c r="Y9720"/>
    </row>
    <row r="9721" spans="2:25">
      <c r="B9721"/>
      <c r="C9721"/>
      <c r="D9721"/>
      <c r="E9721"/>
      <c r="F9721"/>
      <c r="G9721"/>
      <c r="H9721"/>
      <c r="R9721"/>
      <c r="S9721"/>
      <c r="T9721"/>
      <c r="U9721"/>
      <c r="V9721"/>
      <c r="W9721"/>
      <c r="X9721"/>
      <c r="Y9721"/>
    </row>
    <row r="9722" spans="2:25">
      <c r="B9722"/>
      <c r="C9722"/>
      <c r="D9722"/>
      <c r="E9722"/>
      <c r="F9722"/>
      <c r="G9722"/>
      <c r="H9722"/>
      <c r="R9722"/>
      <c r="S9722"/>
      <c r="T9722"/>
      <c r="U9722"/>
      <c r="V9722"/>
      <c r="W9722"/>
      <c r="X9722"/>
      <c r="Y9722"/>
    </row>
    <row r="9723" spans="2:25">
      <c r="B9723"/>
      <c r="C9723"/>
      <c r="D9723"/>
      <c r="E9723"/>
      <c r="F9723"/>
      <c r="G9723"/>
      <c r="H9723"/>
      <c r="R9723"/>
      <c r="S9723"/>
      <c r="T9723"/>
      <c r="U9723"/>
      <c r="V9723"/>
      <c r="W9723"/>
      <c r="X9723"/>
      <c r="Y9723"/>
    </row>
    <row r="9724" spans="2:25">
      <c r="B9724"/>
      <c r="C9724"/>
      <c r="D9724"/>
      <c r="E9724"/>
      <c r="F9724"/>
      <c r="G9724"/>
      <c r="H9724"/>
      <c r="R9724"/>
      <c r="S9724"/>
      <c r="T9724"/>
      <c r="U9724"/>
      <c r="V9724"/>
      <c r="W9724"/>
      <c r="X9724"/>
      <c r="Y9724"/>
    </row>
    <row r="9725" spans="2:25">
      <c r="B9725"/>
      <c r="C9725"/>
      <c r="D9725"/>
      <c r="E9725"/>
      <c r="F9725"/>
      <c r="G9725"/>
      <c r="H9725"/>
      <c r="R9725"/>
      <c r="S9725"/>
      <c r="T9725"/>
      <c r="U9725"/>
      <c r="V9725"/>
      <c r="W9725"/>
      <c r="X9725"/>
      <c r="Y9725"/>
    </row>
    <row r="9726" spans="2:25">
      <c r="B9726"/>
      <c r="C9726"/>
      <c r="D9726"/>
      <c r="E9726"/>
      <c r="F9726"/>
      <c r="G9726"/>
      <c r="H9726"/>
      <c r="R9726"/>
      <c r="S9726"/>
      <c r="T9726"/>
      <c r="U9726"/>
      <c r="V9726"/>
      <c r="W9726"/>
      <c r="X9726"/>
      <c r="Y9726"/>
    </row>
    <row r="9727" spans="2:25">
      <c r="B9727"/>
      <c r="C9727"/>
      <c r="D9727"/>
      <c r="E9727"/>
      <c r="F9727"/>
      <c r="G9727"/>
      <c r="H9727"/>
      <c r="R9727"/>
      <c r="S9727"/>
      <c r="T9727"/>
      <c r="U9727"/>
      <c r="V9727"/>
      <c r="W9727"/>
      <c r="X9727"/>
      <c r="Y9727"/>
    </row>
    <row r="9728" spans="2:25">
      <c r="B9728"/>
      <c r="C9728"/>
      <c r="D9728"/>
      <c r="E9728"/>
      <c r="F9728"/>
      <c r="G9728"/>
      <c r="H9728"/>
      <c r="R9728"/>
      <c r="S9728"/>
      <c r="T9728"/>
      <c r="U9728"/>
      <c r="V9728"/>
      <c r="W9728"/>
      <c r="X9728"/>
      <c r="Y9728"/>
    </row>
    <row r="9729" spans="2:25">
      <c r="B9729"/>
      <c r="C9729"/>
      <c r="D9729"/>
      <c r="E9729"/>
      <c r="F9729"/>
      <c r="G9729"/>
      <c r="H9729"/>
      <c r="R9729"/>
      <c r="S9729"/>
      <c r="T9729"/>
      <c r="U9729"/>
      <c r="V9729"/>
      <c r="W9729"/>
      <c r="X9729"/>
      <c r="Y9729"/>
    </row>
    <row r="9730" spans="2:25">
      <c r="B9730"/>
      <c r="C9730"/>
      <c r="D9730"/>
      <c r="E9730"/>
      <c r="F9730"/>
      <c r="G9730"/>
      <c r="H9730"/>
      <c r="R9730"/>
      <c r="S9730"/>
      <c r="T9730"/>
      <c r="U9730"/>
      <c r="V9730"/>
      <c r="W9730"/>
      <c r="X9730"/>
      <c r="Y9730"/>
    </row>
    <row r="9731" spans="2:25">
      <c r="B9731"/>
      <c r="C9731"/>
      <c r="D9731"/>
      <c r="E9731"/>
      <c r="F9731"/>
      <c r="G9731"/>
      <c r="H9731"/>
      <c r="R9731"/>
      <c r="S9731"/>
      <c r="T9731"/>
      <c r="U9731"/>
      <c r="V9731"/>
      <c r="W9731"/>
      <c r="X9731"/>
      <c r="Y9731"/>
    </row>
    <row r="9732" spans="2:25">
      <c r="B9732"/>
      <c r="C9732"/>
      <c r="D9732"/>
      <c r="E9732"/>
      <c r="F9732"/>
      <c r="G9732"/>
      <c r="H9732"/>
      <c r="R9732"/>
      <c r="S9732"/>
      <c r="T9732"/>
      <c r="U9732"/>
      <c r="V9732"/>
      <c r="W9732"/>
      <c r="X9732"/>
      <c r="Y9732"/>
    </row>
    <row r="9733" spans="2:25">
      <c r="B9733"/>
      <c r="C9733"/>
      <c r="D9733"/>
      <c r="E9733"/>
      <c r="F9733"/>
      <c r="G9733"/>
      <c r="H9733"/>
      <c r="R9733"/>
      <c r="S9733"/>
      <c r="T9733"/>
      <c r="U9733"/>
      <c r="V9733"/>
      <c r="W9733"/>
      <c r="X9733"/>
      <c r="Y9733"/>
    </row>
    <row r="9734" spans="2:25">
      <c r="B9734"/>
      <c r="C9734"/>
      <c r="D9734"/>
      <c r="E9734"/>
      <c r="F9734"/>
      <c r="G9734"/>
      <c r="H9734"/>
      <c r="R9734"/>
      <c r="S9734"/>
      <c r="T9734"/>
      <c r="U9734"/>
      <c r="V9734"/>
      <c r="W9734"/>
      <c r="X9734"/>
      <c r="Y9734"/>
    </row>
    <row r="9735" spans="2:25">
      <c r="B9735"/>
      <c r="C9735"/>
      <c r="D9735"/>
      <c r="E9735"/>
      <c r="F9735"/>
      <c r="G9735"/>
      <c r="H9735"/>
      <c r="R9735"/>
      <c r="S9735"/>
      <c r="T9735"/>
      <c r="U9735"/>
      <c r="V9735"/>
      <c r="W9735"/>
      <c r="X9735"/>
      <c r="Y9735"/>
    </row>
    <row r="9736" spans="2:25">
      <c r="B9736"/>
      <c r="C9736"/>
      <c r="D9736"/>
      <c r="E9736"/>
      <c r="F9736"/>
      <c r="G9736"/>
      <c r="H9736"/>
      <c r="R9736"/>
      <c r="S9736"/>
      <c r="T9736"/>
      <c r="U9736"/>
      <c r="V9736"/>
      <c r="W9736"/>
      <c r="X9736"/>
      <c r="Y9736"/>
    </row>
    <row r="9737" spans="2:25">
      <c r="B9737"/>
      <c r="C9737"/>
      <c r="D9737"/>
      <c r="E9737"/>
      <c r="F9737"/>
      <c r="G9737"/>
      <c r="H9737"/>
      <c r="R9737"/>
      <c r="S9737"/>
      <c r="T9737"/>
      <c r="U9737"/>
      <c r="V9737"/>
      <c r="W9737"/>
      <c r="X9737"/>
      <c r="Y9737"/>
    </row>
    <row r="9738" spans="2:25">
      <c r="B9738"/>
      <c r="C9738"/>
      <c r="D9738"/>
      <c r="E9738"/>
      <c r="F9738"/>
      <c r="G9738"/>
      <c r="H9738"/>
      <c r="R9738"/>
      <c r="S9738"/>
      <c r="T9738"/>
      <c r="U9738"/>
      <c r="V9738"/>
      <c r="W9738"/>
      <c r="X9738"/>
      <c r="Y9738"/>
    </row>
    <row r="9739" spans="2:25">
      <c r="B9739"/>
      <c r="C9739"/>
      <c r="D9739"/>
      <c r="E9739"/>
      <c r="F9739"/>
      <c r="G9739"/>
      <c r="H9739"/>
      <c r="R9739"/>
      <c r="S9739"/>
      <c r="T9739"/>
      <c r="U9739"/>
      <c r="V9739"/>
      <c r="W9739"/>
      <c r="X9739"/>
      <c r="Y9739"/>
    </row>
    <row r="9740" spans="2:25">
      <c r="B9740"/>
      <c r="C9740"/>
      <c r="D9740"/>
      <c r="E9740"/>
      <c r="F9740"/>
      <c r="G9740"/>
      <c r="H9740"/>
      <c r="R9740"/>
      <c r="S9740"/>
      <c r="T9740"/>
      <c r="U9740"/>
      <c r="V9740"/>
      <c r="W9740"/>
      <c r="X9740"/>
      <c r="Y9740"/>
    </row>
    <row r="9741" spans="2:25">
      <c r="B9741"/>
      <c r="C9741"/>
      <c r="D9741"/>
      <c r="E9741"/>
      <c r="F9741"/>
      <c r="G9741"/>
      <c r="H9741"/>
      <c r="R9741"/>
      <c r="S9741"/>
      <c r="T9741"/>
      <c r="U9741"/>
      <c r="V9741"/>
      <c r="W9741"/>
      <c r="X9741"/>
      <c r="Y9741"/>
    </row>
    <row r="9742" spans="2:25">
      <c r="B9742"/>
      <c r="C9742"/>
      <c r="D9742"/>
      <c r="E9742"/>
      <c r="F9742"/>
      <c r="G9742"/>
      <c r="H9742"/>
      <c r="R9742"/>
      <c r="S9742"/>
      <c r="T9742"/>
      <c r="U9742"/>
      <c r="V9742"/>
      <c r="W9742"/>
      <c r="X9742"/>
      <c r="Y9742"/>
    </row>
    <row r="9743" spans="2:25">
      <c r="B9743"/>
      <c r="C9743"/>
      <c r="D9743"/>
      <c r="E9743"/>
      <c r="F9743"/>
      <c r="G9743"/>
      <c r="H9743"/>
      <c r="R9743"/>
      <c r="S9743"/>
      <c r="T9743"/>
      <c r="U9743"/>
      <c r="V9743"/>
      <c r="W9743"/>
      <c r="X9743"/>
      <c r="Y9743"/>
    </row>
    <row r="9744" spans="2:25">
      <c r="B9744"/>
      <c r="C9744"/>
      <c r="D9744"/>
      <c r="E9744"/>
      <c r="F9744"/>
      <c r="G9744"/>
      <c r="H9744"/>
      <c r="R9744"/>
      <c r="S9744"/>
      <c r="T9744"/>
      <c r="U9744"/>
      <c r="V9744"/>
      <c r="W9744"/>
      <c r="X9744"/>
      <c r="Y9744"/>
    </row>
    <row r="9745" spans="2:25">
      <c r="B9745"/>
      <c r="C9745"/>
      <c r="D9745"/>
      <c r="E9745"/>
      <c r="F9745"/>
      <c r="G9745"/>
      <c r="H9745"/>
      <c r="R9745"/>
      <c r="S9745"/>
      <c r="T9745"/>
      <c r="U9745"/>
      <c r="V9745"/>
      <c r="W9745"/>
      <c r="X9745"/>
      <c r="Y9745"/>
    </row>
    <row r="9746" spans="2:25">
      <c r="B9746"/>
      <c r="C9746"/>
      <c r="D9746"/>
      <c r="E9746"/>
      <c r="F9746"/>
      <c r="G9746"/>
      <c r="H9746"/>
      <c r="R9746"/>
      <c r="S9746"/>
      <c r="T9746"/>
      <c r="U9746"/>
      <c r="V9746"/>
      <c r="W9746"/>
      <c r="X9746"/>
      <c r="Y9746"/>
    </row>
    <row r="9747" spans="2:25">
      <c r="B9747"/>
      <c r="C9747"/>
      <c r="D9747"/>
      <c r="E9747"/>
      <c r="F9747"/>
      <c r="G9747"/>
      <c r="H9747"/>
      <c r="R9747"/>
      <c r="S9747"/>
      <c r="T9747"/>
      <c r="U9747"/>
      <c r="V9747"/>
      <c r="W9747"/>
      <c r="X9747"/>
      <c r="Y9747"/>
    </row>
    <row r="9748" spans="2:25">
      <c r="B9748"/>
      <c r="C9748"/>
      <c r="D9748"/>
      <c r="E9748"/>
      <c r="F9748"/>
      <c r="G9748"/>
      <c r="H9748"/>
      <c r="R9748"/>
      <c r="S9748"/>
      <c r="T9748"/>
      <c r="U9748"/>
      <c r="V9748"/>
      <c r="W9748"/>
      <c r="X9748"/>
      <c r="Y9748"/>
    </row>
    <row r="9749" spans="2:25">
      <c r="B9749"/>
      <c r="C9749"/>
      <c r="D9749"/>
      <c r="E9749"/>
      <c r="F9749"/>
      <c r="G9749"/>
      <c r="H9749"/>
      <c r="R9749"/>
      <c r="S9749"/>
      <c r="T9749"/>
      <c r="U9749"/>
      <c r="V9749"/>
      <c r="W9749"/>
      <c r="X9749"/>
      <c r="Y9749"/>
    </row>
    <row r="9750" spans="2:25">
      <c r="B9750"/>
      <c r="C9750"/>
      <c r="D9750"/>
      <c r="E9750"/>
      <c r="F9750"/>
      <c r="G9750"/>
      <c r="H9750"/>
      <c r="R9750"/>
      <c r="S9750"/>
      <c r="T9750"/>
      <c r="U9750"/>
      <c r="V9750"/>
      <c r="W9750"/>
      <c r="X9750"/>
      <c r="Y9750"/>
    </row>
    <row r="9751" spans="2:25">
      <c r="B9751"/>
      <c r="C9751"/>
      <c r="D9751"/>
      <c r="E9751"/>
      <c r="F9751"/>
      <c r="G9751"/>
      <c r="H9751"/>
      <c r="R9751"/>
      <c r="S9751"/>
      <c r="T9751"/>
      <c r="U9751"/>
      <c r="V9751"/>
      <c r="W9751"/>
      <c r="X9751"/>
      <c r="Y9751"/>
    </row>
    <row r="9752" spans="2:25">
      <c r="B9752"/>
      <c r="C9752"/>
      <c r="D9752"/>
      <c r="E9752"/>
      <c r="F9752"/>
      <c r="G9752"/>
      <c r="H9752"/>
      <c r="R9752"/>
      <c r="S9752"/>
      <c r="T9752"/>
      <c r="U9752"/>
      <c r="V9752"/>
      <c r="W9752"/>
      <c r="X9752"/>
      <c r="Y9752"/>
    </row>
    <row r="9753" spans="2:25">
      <c r="B9753"/>
      <c r="C9753"/>
      <c r="D9753"/>
      <c r="E9753"/>
      <c r="F9753"/>
      <c r="G9753"/>
      <c r="H9753"/>
      <c r="R9753"/>
      <c r="S9753"/>
      <c r="T9753"/>
      <c r="U9753"/>
      <c r="V9753"/>
      <c r="W9753"/>
      <c r="X9753"/>
      <c r="Y9753"/>
    </row>
    <row r="9754" spans="2:25">
      <c r="B9754"/>
      <c r="C9754"/>
      <c r="D9754"/>
      <c r="E9754"/>
      <c r="F9754"/>
      <c r="G9754"/>
      <c r="H9754"/>
      <c r="R9754"/>
      <c r="S9754"/>
      <c r="T9754"/>
      <c r="U9754"/>
      <c r="V9754"/>
      <c r="W9754"/>
      <c r="X9754"/>
      <c r="Y9754"/>
    </row>
    <row r="9755" spans="2:25">
      <c r="B9755"/>
      <c r="C9755"/>
      <c r="D9755"/>
      <c r="E9755"/>
      <c r="F9755"/>
      <c r="G9755"/>
      <c r="H9755"/>
      <c r="R9755"/>
      <c r="S9755"/>
      <c r="T9755"/>
      <c r="U9755"/>
      <c r="V9755"/>
      <c r="W9755"/>
      <c r="X9755"/>
      <c r="Y9755"/>
    </row>
    <row r="9756" spans="2:25">
      <c r="B9756"/>
      <c r="C9756"/>
      <c r="D9756"/>
      <c r="E9756"/>
      <c r="F9756"/>
      <c r="G9756"/>
      <c r="H9756"/>
      <c r="R9756"/>
      <c r="S9756"/>
      <c r="T9756"/>
      <c r="U9756"/>
      <c r="V9756"/>
      <c r="W9756"/>
      <c r="X9756"/>
      <c r="Y9756"/>
    </row>
    <row r="9757" spans="2:25">
      <c r="B9757"/>
      <c r="C9757"/>
      <c r="D9757"/>
      <c r="E9757"/>
      <c r="F9757"/>
      <c r="G9757"/>
      <c r="H9757"/>
      <c r="R9757"/>
      <c r="S9757"/>
      <c r="T9757"/>
      <c r="U9757"/>
      <c r="V9757"/>
      <c r="W9757"/>
      <c r="X9757"/>
      <c r="Y9757"/>
    </row>
    <row r="9758" spans="2:25">
      <c r="B9758"/>
      <c r="C9758"/>
      <c r="D9758"/>
      <c r="E9758"/>
      <c r="F9758"/>
      <c r="G9758"/>
      <c r="H9758"/>
      <c r="R9758"/>
      <c r="S9758"/>
      <c r="T9758"/>
      <c r="U9758"/>
      <c r="V9758"/>
      <c r="W9758"/>
      <c r="X9758"/>
      <c r="Y9758"/>
    </row>
    <row r="9759" spans="2:25">
      <c r="B9759"/>
      <c r="C9759"/>
      <c r="D9759"/>
      <c r="E9759"/>
      <c r="F9759"/>
      <c r="G9759"/>
      <c r="H9759"/>
      <c r="R9759"/>
      <c r="S9759"/>
      <c r="T9759"/>
      <c r="U9759"/>
      <c r="V9759"/>
      <c r="W9759"/>
      <c r="X9759"/>
      <c r="Y9759"/>
    </row>
    <row r="9760" spans="2:25">
      <c r="B9760"/>
      <c r="C9760"/>
      <c r="D9760"/>
      <c r="E9760"/>
      <c r="F9760"/>
      <c r="G9760"/>
      <c r="H9760"/>
      <c r="R9760"/>
      <c r="S9760"/>
      <c r="T9760"/>
      <c r="U9760"/>
      <c r="V9760"/>
      <c r="W9760"/>
      <c r="X9760"/>
      <c r="Y9760"/>
    </row>
    <row r="9761" spans="2:25">
      <c r="B9761"/>
      <c r="C9761"/>
      <c r="D9761"/>
      <c r="E9761"/>
      <c r="F9761"/>
      <c r="G9761"/>
      <c r="H9761"/>
      <c r="R9761"/>
      <c r="S9761"/>
      <c r="T9761"/>
      <c r="U9761"/>
      <c r="V9761"/>
      <c r="W9761"/>
      <c r="X9761"/>
      <c r="Y9761"/>
    </row>
    <row r="9762" spans="2:25">
      <c r="B9762"/>
      <c r="C9762"/>
      <c r="D9762"/>
      <c r="E9762"/>
      <c r="F9762"/>
      <c r="G9762"/>
      <c r="H9762"/>
      <c r="R9762"/>
      <c r="S9762"/>
      <c r="T9762"/>
      <c r="U9762"/>
      <c r="V9762"/>
      <c r="W9762"/>
      <c r="X9762"/>
      <c r="Y9762"/>
    </row>
    <row r="9763" spans="2:25">
      <c r="B9763"/>
      <c r="C9763"/>
      <c r="D9763"/>
      <c r="E9763"/>
      <c r="F9763"/>
      <c r="G9763"/>
      <c r="H9763"/>
      <c r="R9763"/>
      <c r="S9763"/>
      <c r="T9763"/>
      <c r="U9763"/>
      <c r="V9763"/>
      <c r="W9763"/>
      <c r="X9763"/>
      <c r="Y9763"/>
    </row>
    <row r="9764" spans="2:25">
      <c r="B9764"/>
      <c r="C9764"/>
      <c r="D9764"/>
      <c r="E9764"/>
      <c r="F9764"/>
      <c r="G9764"/>
      <c r="H9764"/>
      <c r="R9764"/>
      <c r="S9764"/>
      <c r="T9764"/>
      <c r="U9764"/>
      <c r="V9764"/>
      <c r="W9764"/>
      <c r="X9764"/>
      <c r="Y9764"/>
    </row>
    <row r="9765" spans="2:25">
      <c r="B9765"/>
      <c r="C9765"/>
      <c r="D9765"/>
      <c r="E9765"/>
      <c r="F9765"/>
      <c r="G9765"/>
      <c r="H9765"/>
      <c r="R9765"/>
      <c r="S9765"/>
      <c r="T9765"/>
      <c r="U9765"/>
      <c r="V9765"/>
      <c r="W9765"/>
      <c r="X9765"/>
      <c r="Y9765"/>
    </row>
    <row r="9766" spans="2:25">
      <c r="B9766"/>
      <c r="C9766"/>
      <c r="D9766"/>
      <c r="E9766"/>
      <c r="F9766"/>
      <c r="G9766"/>
      <c r="H9766"/>
      <c r="R9766"/>
      <c r="S9766"/>
      <c r="T9766"/>
      <c r="U9766"/>
      <c r="V9766"/>
      <c r="W9766"/>
      <c r="X9766"/>
      <c r="Y9766"/>
    </row>
    <row r="9767" spans="2:25">
      <c r="B9767"/>
      <c r="C9767"/>
      <c r="D9767"/>
      <c r="E9767"/>
      <c r="F9767"/>
      <c r="G9767"/>
      <c r="H9767"/>
      <c r="R9767"/>
      <c r="S9767"/>
      <c r="T9767"/>
      <c r="U9767"/>
      <c r="V9767"/>
      <c r="W9767"/>
      <c r="X9767"/>
      <c r="Y9767"/>
    </row>
    <row r="9768" spans="2:25">
      <c r="B9768"/>
      <c r="C9768"/>
      <c r="D9768"/>
      <c r="E9768"/>
      <c r="F9768"/>
      <c r="G9768"/>
      <c r="H9768"/>
      <c r="R9768"/>
      <c r="S9768"/>
      <c r="T9768"/>
      <c r="U9768"/>
      <c r="V9768"/>
      <c r="W9768"/>
      <c r="X9768"/>
      <c r="Y9768"/>
    </row>
    <row r="9769" spans="2:25">
      <c r="B9769"/>
      <c r="C9769"/>
      <c r="D9769"/>
      <c r="E9769"/>
      <c r="F9769"/>
      <c r="G9769"/>
      <c r="H9769"/>
      <c r="R9769"/>
      <c r="S9769"/>
      <c r="T9769"/>
      <c r="U9769"/>
      <c r="V9769"/>
      <c r="W9769"/>
      <c r="X9769"/>
      <c r="Y9769"/>
    </row>
    <row r="9770" spans="2:25">
      <c r="B9770"/>
      <c r="C9770"/>
      <c r="D9770"/>
      <c r="E9770"/>
      <c r="F9770"/>
      <c r="G9770"/>
      <c r="H9770"/>
      <c r="R9770"/>
      <c r="S9770"/>
      <c r="T9770"/>
      <c r="U9770"/>
      <c r="V9770"/>
      <c r="W9770"/>
      <c r="X9770"/>
      <c r="Y9770"/>
    </row>
    <row r="9771" spans="2:25">
      <c r="B9771"/>
      <c r="C9771"/>
      <c r="D9771"/>
      <c r="E9771"/>
      <c r="F9771"/>
      <c r="G9771"/>
      <c r="H9771"/>
      <c r="R9771"/>
      <c r="S9771"/>
      <c r="T9771"/>
      <c r="U9771"/>
      <c r="V9771"/>
      <c r="W9771"/>
      <c r="X9771"/>
      <c r="Y9771"/>
    </row>
    <row r="9772" spans="2:25">
      <c r="B9772"/>
      <c r="C9772"/>
      <c r="D9772"/>
      <c r="E9772"/>
      <c r="F9772"/>
      <c r="G9772"/>
      <c r="H9772"/>
      <c r="R9772"/>
      <c r="S9772"/>
      <c r="T9772"/>
      <c r="U9772"/>
      <c r="V9772"/>
      <c r="W9772"/>
      <c r="X9772"/>
      <c r="Y9772"/>
    </row>
    <row r="9773" spans="2:25">
      <c r="B9773"/>
      <c r="C9773"/>
      <c r="D9773"/>
      <c r="E9773"/>
      <c r="F9773"/>
      <c r="G9773"/>
      <c r="H9773"/>
      <c r="R9773"/>
      <c r="S9773"/>
      <c r="T9773"/>
      <c r="U9773"/>
      <c r="V9773"/>
      <c r="W9773"/>
      <c r="X9773"/>
      <c r="Y9773"/>
    </row>
    <row r="9774" spans="2:25">
      <c r="B9774"/>
      <c r="C9774"/>
      <c r="D9774"/>
      <c r="E9774"/>
      <c r="F9774"/>
      <c r="G9774"/>
      <c r="H9774"/>
      <c r="R9774"/>
      <c r="S9774"/>
      <c r="T9774"/>
      <c r="U9774"/>
      <c r="V9774"/>
      <c r="W9774"/>
      <c r="X9774"/>
      <c r="Y9774"/>
    </row>
    <row r="9775" spans="2:25">
      <c r="B9775"/>
      <c r="C9775"/>
      <c r="D9775"/>
      <c r="E9775"/>
      <c r="F9775"/>
      <c r="G9775"/>
      <c r="H9775"/>
      <c r="R9775"/>
      <c r="S9775"/>
      <c r="T9775"/>
      <c r="U9775"/>
      <c r="V9775"/>
      <c r="W9775"/>
      <c r="X9775"/>
      <c r="Y9775"/>
    </row>
    <row r="9776" spans="2:25">
      <c r="B9776"/>
      <c r="C9776"/>
      <c r="D9776"/>
      <c r="E9776"/>
      <c r="F9776"/>
      <c r="G9776"/>
      <c r="H9776"/>
      <c r="R9776"/>
      <c r="S9776"/>
      <c r="T9776"/>
      <c r="U9776"/>
      <c r="V9776"/>
      <c r="W9776"/>
      <c r="X9776"/>
      <c r="Y9776"/>
    </row>
    <row r="9777" spans="2:25">
      <c r="B9777"/>
      <c r="C9777"/>
      <c r="D9777"/>
      <c r="E9777"/>
      <c r="F9777"/>
      <c r="G9777"/>
      <c r="H9777"/>
      <c r="R9777"/>
      <c r="S9777"/>
      <c r="T9777"/>
      <c r="U9777"/>
      <c r="V9777"/>
      <c r="W9777"/>
      <c r="X9777"/>
      <c r="Y9777"/>
    </row>
    <row r="9778" spans="2:25">
      <c r="B9778"/>
      <c r="C9778"/>
      <c r="D9778"/>
      <c r="E9778"/>
      <c r="F9778"/>
      <c r="G9778"/>
      <c r="H9778"/>
      <c r="R9778"/>
      <c r="S9778"/>
      <c r="T9778"/>
      <c r="U9778"/>
      <c r="V9778"/>
      <c r="W9778"/>
      <c r="X9778"/>
      <c r="Y9778"/>
    </row>
    <row r="9779" spans="2:25">
      <c r="B9779"/>
      <c r="C9779"/>
      <c r="D9779"/>
      <c r="E9779"/>
      <c r="F9779"/>
      <c r="G9779"/>
      <c r="H9779"/>
      <c r="R9779"/>
      <c r="S9779"/>
      <c r="T9779"/>
      <c r="U9779"/>
      <c r="V9779"/>
      <c r="W9779"/>
      <c r="X9779"/>
      <c r="Y9779"/>
    </row>
    <row r="9780" spans="2:25">
      <c r="B9780"/>
      <c r="C9780"/>
      <c r="D9780"/>
      <c r="E9780"/>
      <c r="F9780"/>
      <c r="G9780"/>
      <c r="H9780"/>
      <c r="R9780"/>
      <c r="S9780"/>
      <c r="T9780"/>
      <c r="U9780"/>
      <c r="V9780"/>
      <c r="W9780"/>
      <c r="X9780"/>
      <c r="Y9780"/>
    </row>
    <row r="9781" spans="2:25">
      <c r="B9781"/>
      <c r="C9781"/>
      <c r="D9781"/>
      <c r="E9781"/>
      <c r="F9781"/>
      <c r="G9781"/>
      <c r="H9781"/>
      <c r="R9781"/>
      <c r="S9781"/>
      <c r="T9781"/>
      <c r="U9781"/>
      <c r="V9781"/>
      <c r="W9781"/>
      <c r="X9781"/>
      <c r="Y9781"/>
    </row>
    <row r="9782" spans="2:25">
      <c r="B9782"/>
      <c r="C9782"/>
      <c r="D9782"/>
      <c r="E9782"/>
      <c r="F9782"/>
      <c r="G9782"/>
      <c r="H9782"/>
      <c r="R9782"/>
      <c r="S9782"/>
      <c r="T9782"/>
      <c r="U9782"/>
      <c r="V9782"/>
      <c r="W9782"/>
      <c r="X9782"/>
      <c r="Y9782"/>
    </row>
    <row r="9783" spans="2:25">
      <c r="B9783"/>
      <c r="C9783"/>
      <c r="D9783"/>
      <c r="E9783"/>
      <c r="F9783"/>
      <c r="G9783"/>
      <c r="H9783"/>
      <c r="R9783"/>
      <c r="S9783"/>
      <c r="T9783"/>
      <c r="U9783"/>
      <c r="V9783"/>
      <c r="W9783"/>
      <c r="X9783"/>
      <c r="Y9783"/>
    </row>
    <row r="9784" spans="2:25">
      <c r="B9784"/>
      <c r="C9784"/>
      <c r="D9784"/>
      <c r="E9784"/>
      <c r="F9784"/>
      <c r="G9784"/>
      <c r="H9784"/>
      <c r="R9784"/>
      <c r="S9784"/>
      <c r="T9784"/>
      <c r="U9784"/>
      <c r="V9784"/>
      <c r="W9784"/>
      <c r="X9784"/>
      <c r="Y9784"/>
    </row>
    <row r="9785" spans="2:25">
      <c r="B9785"/>
      <c r="C9785"/>
      <c r="D9785"/>
      <c r="E9785"/>
      <c r="F9785"/>
      <c r="G9785"/>
      <c r="H9785"/>
      <c r="R9785"/>
      <c r="S9785"/>
      <c r="T9785"/>
      <c r="U9785"/>
      <c r="V9785"/>
      <c r="W9785"/>
      <c r="X9785"/>
      <c r="Y9785"/>
    </row>
    <row r="9786" spans="2:25">
      <c r="B9786"/>
      <c r="C9786"/>
      <c r="D9786"/>
      <c r="E9786"/>
      <c r="F9786"/>
      <c r="G9786"/>
      <c r="H9786"/>
      <c r="R9786"/>
      <c r="S9786"/>
      <c r="T9786"/>
      <c r="U9786"/>
      <c r="V9786"/>
      <c r="W9786"/>
      <c r="X9786"/>
      <c r="Y9786"/>
    </row>
    <row r="9787" spans="2:25">
      <c r="B9787"/>
      <c r="C9787"/>
      <c r="D9787"/>
      <c r="E9787"/>
      <c r="F9787"/>
      <c r="G9787"/>
      <c r="H9787"/>
      <c r="R9787"/>
      <c r="S9787"/>
      <c r="T9787"/>
      <c r="U9787"/>
      <c r="V9787"/>
      <c r="W9787"/>
      <c r="X9787"/>
      <c r="Y9787"/>
    </row>
    <row r="9788" spans="2:25">
      <c r="B9788"/>
      <c r="C9788"/>
      <c r="D9788"/>
      <c r="E9788"/>
      <c r="F9788"/>
      <c r="G9788"/>
      <c r="H9788"/>
      <c r="R9788"/>
      <c r="S9788"/>
      <c r="T9788"/>
      <c r="U9788"/>
      <c r="V9788"/>
      <c r="W9788"/>
      <c r="X9788"/>
      <c r="Y9788"/>
    </row>
    <row r="9789" spans="2:25">
      <c r="B9789"/>
      <c r="C9789"/>
      <c r="D9789"/>
      <c r="E9789"/>
      <c r="F9789"/>
      <c r="G9789"/>
      <c r="H9789"/>
      <c r="R9789"/>
      <c r="S9789"/>
      <c r="T9789"/>
      <c r="U9789"/>
      <c r="V9789"/>
      <c r="W9789"/>
      <c r="X9789"/>
      <c r="Y9789"/>
    </row>
    <row r="9790" spans="2:25">
      <c r="B9790"/>
      <c r="C9790"/>
      <c r="D9790"/>
      <c r="E9790"/>
      <c r="F9790"/>
      <c r="G9790"/>
      <c r="H9790"/>
      <c r="R9790"/>
      <c r="S9790"/>
      <c r="T9790"/>
      <c r="U9790"/>
      <c r="V9790"/>
      <c r="W9790"/>
      <c r="X9790"/>
      <c r="Y9790"/>
    </row>
    <row r="9791" spans="2:25">
      <c r="B9791"/>
      <c r="C9791"/>
      <c r="D9791"/>
      <c r="E9791"/>
      <c r="F9791"/>
      <c r="G9791"/>
      <c r="H9791"/>
      <c r="R9791"/>
      <c r="S9791"/>
      <c r="T9791"/>
      <c r="U9791"/>
      <c r="V9791"/>
      <c r="W9791"/>
      <c r="X9791"/>
      <c r="Y9791"/>
    </row>
    <row r="9792" spans="2:25">
      <c r="B9792"/>
      <c r="C9792"/>
      <c r="D9792"/>
      <c r="E9792"/>
      <c r="F9792"/>
      <c r="G9792"/>
      <c r="H9792"/>
      <c r="R9792"/>
      <c r="S9792"/>
      <c r="T9792"/>
      <c r="U9792"/>
      <c r="V9792"/>
      <c r="W9792"/>
      <c r="X9792"/>
      <c r="Y9792"/>
    </row>
    <row r="9793" spans="2:25">
      <c r="B9793"/>
      <c r="C9793"/>
      <c r="D9793"/>
      <c r="E9793"/>
      <c r="F9793"/>
      <c r="G9793"/>
      <c r="H9793"/>
      <c r="R9793"/>
      <c r="S9793"/>
      <c r="T9793"/>
      <c r="U9793"/>
      <c r="V9793"/>
      <c r="W9793"/>
      <c r="X9793"/>
      <c r="Y9793"/>
    </row>
    <row r="9794" spans="2:25">
      <c r="B9794"/>
      <c r="C9794"/>
      <c r="D9794"/>
      <c r="E9794"/>
      <c r="F9794"/>
      <c r="G9794"/>
      <c r="H9794"/>
      <c r="R9794"/>
      <c r="S9794"/>
      <c r="T9794"/>
      <c r="U9794"/>
      <c r="V9794"/>
      <c r="W9794"/>
      <c r="X9794"/>
      <c r="Y9794"/>
    </row>
    <row r="9795" spans="2:25">
      <c r="B9795"/>
      <c r="C9795"/>
      <c r="D9795"/>
      <c r="E9795"/>
      <c r="F9795"/>
      <c r="G9795"/>
      <c r="H9795"/>
      <c r="R9795"/>
      <c r="S9795"/>
      <c r="T9795"/>
      <c r="U9795"/>
      <c r="V9795"/>
      <c r="W9795"/>
      <c r="X9795"/>
      <c r="Y9795"/>
    </row>
    <row r="9796" spans="2:25">
      <c r="B9796"/>
      <c r="C9796"/>
      <c r="D9796"/>
      <c r="E9796"/>
      <c r="F9796"/>
      <c r="G9796"/>
      <c r="H9796"/>
      <c r="R9796"/>
      <c r="S9796"/>
      <c r="T9796"/>
      <c r="U9796"/>
      <c r="V9796"/>
      <c r="W9796"/>
      <c r="X9796"/>
      <c r="Y9796"/>
    </row>
    <row r="9797" spans="2:25">
      <c r="B9797"/>
      <c r="C9797"/>
      <c r="D9797"/>
      <c r="E9797"/>
      <c r="F9797"/>
      <c r="G9797"/>
      <c r="H9797"/>
      <c r="R9797"/>
      <c r="S9797"/>
      <c r="T9797"/>
      <c r="U9797"/>
      <c r="V9797"/>
      <c r="W9797"/>
      <c r="X9797"/>
      <c r="Y9797"/>
    </row>
    <row r="9798" spans="2:25">
      <c r="B9798"/>
      <c r="C9798"/>
      <c r="D9798"/>
      <c r="E9798"/>
      <c r="F9798"/>
      <c r="G9798"/>
      <c r="H9798"/>
      <c r="R9798"/>
      <c r="S9798"/>
      <c r="T9798"/>
      <c r="U9798"/>
      <c r="V9798"/>
      <c r="W9798"/>
      <c r="X9798"/>
      <c r="Y9798"/>
    </row>
    <row r="9799" spans="2:25">
      <c r="B9799"/>
      <c r="C9799"/>
      <c r="D9799"/>
      <c r="E9799"/>
      <c r="F9799"/>
      <c r="G9799"/>
      <c r="H9799"/>
      <c r="R9799"/>
      <c r="S9799"/>
      <c r="T9799"/>
      <c r="U9799"/>
      <c r="V9799"/>
      <c r="W9799"/>
      <c r="X9799"/>
      <c r="Y9799"/>
    </row>
    <row r="9800" spans="2:25">
      <c r="B9800"/>
      <c r="C9800"/>
      <c r="D9800"/>
      <c r="E9800"/>
      <c r="F9800"/>
      <c r="G9800"/>
      <c r="H9800"/>
      <c r="R9800"/>
      <c r="S9800"/>
      <c r="T9800"/>
      <c r="U9800"/>
      <c r="V9800"/>
      <c r="W9800"/>
      <c r="X9800"/>
      <c r="Y9800"/>
    </row>
    <row r="9801" spans="2:25">
      <c r="B9801"/>
      <c r="C9801"/>
      <c r="D9801"/>
      <c r="E9801"/>
      <c r="F9801"/>
      <c r="G9801"/>
      <c r="H9801"/>
      <c r="R9801"/>
      <c r="S9801"/>
      <c r="T9801"/>
      <c r="U9801"/>
      <c r="V9801"/>
      <c r="W9801"/>
      <c r="X9801"/>
      <c r="Y9801"/>
    </row>
    <row r="9802" spans="2:25">
      <c r="B9802"/>
      <c r="C9802"/>
      <c r="D9802"/>
      <c r="E9802"/>
      <c r="F9802"/>
      <c r="G9802"/>
      <c r="H9802"/>
      <c r="R9802"/>
      <c r="S9802"/>
      <c r="T9802"/>
      <c r="U9802"/>
      <c r="V9802"/>
      <c r="W9802"/>
      <c r="X9802"/>
      <c r="Y9802"/>
    </row>
    <row r="9803" spans="2:25">
      <c r="B9803"/>
      <c r="C9803"/>
      <c r="D9803"/>
      <c r="E9803"/>
      <c r="F9803"/>
      <c r="G9803"/>
      <c r="H9803"/>
      <c r="R9803"/>
      <c r="S9803"/>
      <c r="T9803"/>
      <c r="U9803"/>
      <c r="V9803"/>
      <c r="W9803"/>
      <c r="X9803"/>
      <c r="Y9803"/>
    </row>
    <row r="9804" spans="2:25">
      <c r="B9804"/>
      <c r="C9804"/>
      <c r="D9804"/>
      <c r="E9804"/>
      <c r="F9804"/>
      <c r="G9804"/>
      <c r="H9804"/>
      <c r="R9804"/>
      <c r="S9804"/>
      <c r="T9804"/>
      <c r="U9804"/>
      <c r="V9804"/>
      <c r="W9804"/>
      <c r="X9804"/>
      <c r="Y9804"/>
    </row>
    <row r="9805" spans="2:25">
      <c r="B9805"/>
      <c r="C9805"/>
      <c r="D9805"/>
      <c r="E9805"/>
      <c r="F9805"/>
      <c r="G9805"/>
      <c r="H9805"/>
      <c r="R9805"/>
      <c r="S9805"/>
      <c r="T9805"/>
      <c r="U9805"/>
      <c r="V9805"/>
      <c r="W9805"/>
      <c r="X9805"/>
      <c r="Y9805"/>
    </row>
    <row r="9806" spans="2:25">
      <c r="B9806"/>
      <c r="C9806"/>
      <c r="D9806"/>
      <c r="E9806"/>
      <c r="F9806"/>
      <c r="G9806"/>
      <c r="H9806"/>
      <c r="R9806"/>
      <c r="S9806"/>
      <c r="T9806"/>
      <c r="U9806"/>
      <c r="V9806"/>
      <c r="W9806"/>
      <c r="X9806"/>
      <c r="Y9806"/>
    </row>
    <row r="9807" spans="2:25">
      <c r="B9807"/>
      <c r="C9807"/>
      <c r="D9807"/>
      <c r="E9807"/>
      <c r="F9807"/>
      <c r="G9807"/>
      <c r="H9807"/>
      <c r="R9807"/>
      <c r="S9807"/>
      <c r="T9807"/>
      <c r="U9807"/>
      <c r="V9807"/>
      <c r="W9807"/>
      <c r="X9807"/>
      <c r="Y9807"/>
    </row>
    <row r="9808" spans="2:25">
      <c r="B9808"/>
      <c r="C9808"/>
      <c r="D9808"/>
      <c r="E9808"/>
      <c r="F9808"/>
      <c r="G9808"/>
      <c r="H9808"/>
      <c r="R9808"/>
      <c r="S9808"/>
      <c r="T9808"/>
      <c r="U9808"/>
      <c r="V9808"/>
      <c r="W9808"/>
      <c r="X9808"/>
      <c r="Y9808"/>
    </row>
    <row r="9809" spans="2:25">
      <c r="B9809"/>
      <c r="C9809"/>
      <c r="D9809"/>
      <c r="E9809"/>
      <c r="F9809"/>
      <c r="G9809"/>
      <c r="H9809"/>
      <c r="R9809"/>
      <c r="S9809"/>
      <c r="T9809"/>
      <c r="U9809"/>
      <c r="V9809"/>
      <c r="W9809"/>
      <c r="X9809"/>
      <c r="Y9809"/>
    </row>
    <row r="9810" spans="2:25">
      <c r="B9810"/>
      <c r="C9810"/>
      <c r="D9810"/>
      <c r="E9810"/>
      <c r="F9810"/>
      <c r="G9810"/>
      <c r="H9810"/>
      <c r="R9810"/>
      <c r="S9810"/>
      <c r="T9810"/>
      <c r="U9810"/>
      <c r="V9810"/>
      <c r="W9810"/>
      <c r="X9810"/>
      <c r="Y9810"/>
    </row>
    <row r="9811" spans="2:25">
      <c r="B9811"/>
      <c r="C9811"/>
      <c r="D9811"/>
      <c r="E9811"/>
      <c r="F9811"/>
      <c r="G9811"/>
      <c r="H9811"/>
      <c r="R9811"/>
      <c r="S9811"/>
      <c r="T9811"/>
      <c r="U9811"/>
      <c r="V9811"/>
      <c r="W9811"/>
      <c r="X9811"/>
      <c r="Y9811"/>
    </row>
    <row r="9812" spans="2:25">
      <c r="B9812"/>
      <c r="C9812"/>
      <c r="D9812"/>
      <c r="E9812"/>
      <c r="F9812"/>
      <c r="G9812"/>
      <c r="H9812"/>
      <c r="R9812"/>
      <c r="S9812"/>
      <c r="T9812"/>
      <c r="U9812"/>
      <c r="V9812"/>
      <c r="W9812"/>
      <c r="X9812"/>
      <c r="Y9812"/>
    </row>
    <row r="9813" spans="2:25">
      <c r="B9813"/>
      <c r="C9813"/>
      <c r="D9813"/>
      <c r="E9813"/>
      <c r="F9813"/>
      <c r="G9813"/>
      <c r="H9813"/>
      <c r="R9813"/>
      <c r="S9813"/>
      <c r="T9813"/>
      <c r="U9813"/>
      <c r="V9813"/>
      <c r="W9813"/>
      <c r="X9813"/>
      <c r="Y9813"/>
    </row>
    <row r="9814" spans="2:25">
      <c r="B9814"/>
      <c r="C9814"/>
      <c r="D9814"/>
      <c r="E9814"/>
      <c r="F9814"/>
      <c r="G9814"/>
      <c r="H9814"/>
      <c r="R9814"/>
      <c r="S9814"/>
      <c r="T9814"/>
      <c r="U9814"/>
      <c r="V9814"/>
      <c r="W9814"/>
      <c r="X9814"/>
      <c r="Y9814"/>
    </row>
    <row r="9815" spans="2:25">
      <c r="B9815"/>
      <c r="C9815"/>
      <c r="D9815"/>
      <c r="E9815"/>
      <c r="F9815"/>
      <c r="G9815"/>
      <c r="H9815"/>
      <c r="R9815"/>
      <c r="S9815"/>
      <c r="T9815"/>
      <c r="U9815"/>
      <c r="V9815"/>
      <c r="W9815"/>
      <c r="X9815"/>
      <c r="Y9815"/>
    </row>
    <row r="9816" spans="2:25">
      <c r="B9816"/>
      <c r="C9816"/>
      <c r="D9816"/>
      <c r="E9816"/>
      <c r="F9816"/>
      <c r="G9816"/>
      <c r="H9816"/>
      <c r="R9816"/>
      <c r="S9816"/>
      <c r="T9816"/>
      <c r="U9816"/>
      <c r="V9816"/>
      <c r="W9816"/>
      <c r="X9816"/>
      <c r="Y9816"/>
    </row>
    <row r="9817" spans="2:25">
      <c r="B9817"/>
      <c r="C9817"/>
      <c r="D9817"/>
      <c r="E9817"/>
      <c r="F9817"/>
      <c r="G9817"/>
      <c r="H9817"/>
      <c r="R9817"/>
      <c r="S9817"/>
      <c r="T9817"/>
      <c r="U9817"/>
      <c r="V9817"/>
      <c r="W9817"/>
      <c r="X9817"/>
      <c r="Y9817"/>
    </row>
    <row r="9818" spans="2:25">
      <c r="B9818"/>
      <c r="C9818"/>
      <c r="D9818"/>
      <c r="E9818"/>
      <c r="F9818"/>
      <c r="G9818"/>
      <c r="H9818"/>
      <c r="R9818"/>
      <c r="S9818"/>
      <c r="T9818"/>
      <c r="U9818"/>
      <c r="V9818"/>
      <c r="W9818"/>
      <c r="X9818"/>
      <c r="Y9818"/>
    </row>
    <row r="9819" spans="2:25">
      <c r="B9819"/>
      <c r="C9819"/>
      <c r="D9819"/>
      <c r="E9819"/>
      <c r="F9819"/>
      <c r="G9819"/>
      <c r="H9819"/>
      <c r="R9819"/>
      <c r="S9819"/>
      <c r="T9819"/>
      <c r="U9819"/>
      <c r="V9819"/>
      <c r="W9819"/>
      <c r="X9819"/>
      <c r="Y9819"/>
    </row>
    <row r="9820" spans="2:25">
      <c r="B9820"/>
      <c r="C9820"/>
      <c r="D9820"/>
      <c r="E9820"/>
      <c r="F9820"/>
      <c r="G9820"/>
      <c r="H9820"/>
      <c r="R9820"/>
      <c r="S9820"/>
      <c r="T9820"/>
      <c r="U9820"/>
      <c r="V9820"/>
      <c r="W9820"/>
      <c r="X9820"/>
      <c r="Y9820"/>
    </row>
    <row r="9821" spans="2:25">
      <c r="B9821"/>
      <c r="C9821"/>
      <c r="D9821"/>
      <c r="E9821"/>
      <c r="F9821"/>
      <c r="G9821"/>
      <c r="H9821"/>
      <c r="R9821"/>
      <c r="S9821"/>
      <c r="T9821"/>
      <c r="U9821"/>
      <c r="V9821"/>
      <c r="W9821"/>
      <c r="X9821"/>
      <c r="Y9821"/>
    </row>
    <row r="9822" spans="2:25">
      <c r="B9822"/>
      <c r="C9822"/>
      <c r="D9822"/>
      <c r="E9822"/>
      <c r="F9822"/>
      <c r="G9822"/>
      <c r="H9822"/>
      <c r="R9822"/>
      <c r="S9822"/>
      <c r="T9822"/>
      <c r="U9822"/>
      <c r="V9822"/>
      <c r="W9822"/>
      <c r="X9822"/>
      <c r="Y9822"/>
    </row>
    <row r="9823" spans="2:25">
      <c r="B9823"/>
      <c r="C9823"/>
      <c r="D9823"/>
      <c r="E9823"/>
      <c r="F9823"/>
      <c r="G9823"/>
      <c r="H9823"/>
      <c r="R9823"/>
      <c r="S9823"/>
      <c r="T9823"/>
      <c r="U9823"/>
      <c r="V9823"/>
      <c r="W9823"/>
      <c r="X9823"/>
      <c r="Y9823"/>
    </row>
    <row r="9824" spans="2:25">
      <c r="B9824"/>
      <c r="C9824"/>
      <c r="D9824"/>
      <c r="E9824"/>
      <c r="F9824"/>
      <c r="G9824"/>
      <c r="H9824"/>
      <c r="R9824"/>
      <c r="S9824"/>
      <c r="T9824"/>
      <c r="U9824"/>
      <c r="V9824"/>
      <c r="W9824"/>
      <c r="X9824"/>
      <c r="Y9824"/>
    </row>
    <row r="9825" spans="2:25">
      <c r="B9825"/>
      <c r="C9825"/>
      <c r="D9825"/>
      <c r="E9825"/>
      <c r="F9825"/>
      <c r="G9825"/>
      <c r="H9825"/>
      <c r="R9825"/>
      <c r="S9825"/>
      <c r="T9825"/>
      <c r="U9825"/>
      <c r="V9825"/>
      <c r="W9825"/>
      <c r="X9825"/>
      <c r="Y9825"/>
    </row>
    <row r="9826" spans="2:25">
      <c r="B9826"/>
      <c r="C9826"/>
      <c r="D9826"/>
      <c r="E9826"/>
      <c r="F9826"/>
      <c r="G9826"/>
      <c r="H9826"/>
      <c r="R9826"/>
      <c r="S9826"/>
      <c r="T9826"/>
      <c r="U9826"/>
      <c r="V9826"/>
      <c r="W9826"/>
      <c r="X9826"/>
      <c r="Y9826"/>
    </row>
    <row r="9827" spans="2:25">
      <c r="B9827"/>
      <c r="C9827"/>
      <c r="D9827"/>
      <c r="E9827"/>
      <c r="F9827"/>
      <c r="G9827"/>
      <c r="H9827"/>
      <c r="R9827"/>
      <c r="S9827"/>
      <c r="T9827"/>
      <c r="U9827"/>
      <c r="V9827"/>
      <c r="W9827"/>
      <c r="X9827"/>
      <c r="Y9827"/>
    </row>
    <row r="9828" spans="2:25">
      <c r="B9828"/>
      <c r="C9828"/>
      <c r="D9828"/>
      <c r="E9828"/>
      <c r="F9828"/>
      <c r="G9828"/>
      <c r="H9828"/>
      <c r="R9828"/>
      <c r="S9828"/>
      <c r="T9828"/>
      <c r="U9828"/>
      <c r="V9828"/>
      <c r="W9828"/>
      <c r="X9828"/>
      <c r="Y9828"/>
    </row>
    <row r="9829" spans="2:25">
      <c r="B9829"/>
      <c r="C9829"/>
      <c r="D9829"/>
      <c r="E9829"/>
      <c r="F9829"/>
      <c r="G9829"/>
      <c r="H9829"/>
      <c r="R9829"/>
      <c r="S9829"/>
      <c r="T9829"/>
      <c r="U9829"/>
      <c r="V9829"/>
      <c r="W9829"/>
      <c r="X9829"/>
      <c r="Y9829"/>
    </row>
    <row r="9830" spans="2:25">
      <c r="B9830"/>
      <c r="C9830"/>
      <c r="D9830"/>
      <c r="E9830"/>
      <c r="F9830"/>
      <c r="G9830"/>
      <c r="H9830"/>
      <c r="R9830"/>
      <c r="S9830"/>
      <c r="T9830"/>
      <c r="U9830"/>
      <c r="V9830"/>
      <c r="W9830"/>
      <c r="X9830"/>
      <c r="Y9830"/>
    </row>
    <row r="9831" spans="2:25">
      <c r="B9831"/>
      <c r="C9831"/>
      <c r="D9831"/>
      <c r="E9831"/>
      <c r="F9831"/>
      <c r="G9831"/>
      <c r="H9831"/>
      <c r="R9831"/>
      <c r="S9831"/>
      <c r="T9831"/>
      <c r="U9831"/>
      <c r="V9831"/>
      <c r="W9831"/>
      <c r="X9831"/>
      <c r="Y9831"/>
    </row>
    <row r="9832" spans="2:25">
      <c r="B9832"/>
      <c r="C9832"/>
      <c r="D9832"/>
      <c r="E9832"/>
      <c r="F9832"/>
      <c r="G9832"/>
      <c r="H9832"/>
      <c r="R9832"/>
      <c r="S9832"/>
      <c r="T9832"/>
      <c r="U9832"/>
      <c r="V9832"/>
      <c r="W9832"/>
      <c r="X9832"/>
      <c r="Y9832"/>
    </row>
    <row r="9833" spans="2:25">
      <c r="B9833"/>
      <c r="C9833"/>
      <c r="D9833"/>
      <c r="E9833"/>
      <c r="F9833"/>
      <c r="G9833"/>
      <c r="H9833"/>
      <c r="R9833"/>
      <c r="S9833"/>
      <c r="T9833"/>
      <c r="U9833"/>
      <c r="V9833"/>
      <c r="W9833"/>
      <c r="X9833"/>
      <c r="Y9833"/>
    </row>
    <row r="9834" spans="2:25">
      <c r="B9834"/>
      <c r="C9834"/>
      <c r="D9834"/>
      <c r="E9834"/>
      <c r="F9834"/>
      <c r="G9834"/>
      <c r="H9834"/>
      <c r="R9834"/>
      <c r="S9834"/>
      <c r="T9834"/>
      <c r="U9834"/>
      <c r="V9834"/>
      <c r="W9834"/>
      <c r="X9834"/>
      <c r="Y9834"/>
    </row>
    <row r="9835" spans="2:25">
      <c r="B9835"/>
      <c r="C9835"/>
      <c r="D9835"/>
      <c r="E9835"/>
      <c r="F9835"/>
      <c r="G9835"/>
      <c r="H9835"/>
      <c r="R9835"/>
      <c r="S9835"/>
      <c r="T9835"/>
      <c r="U9835"/>
      <c r="V9835"/>
      <c r="W9835"/>
      <c r="X9835"/>
      <c r="Y9835"/>
    </row>
    <row r="9836" spans="2:25">
      <c r="B9836"/>
      <c r="C9836"/>
      <c r="D9836"/>
      <c r="E9836"/>
      <c r="F9836"/>
      <c r="G9836"/>
      <c r="H9836"/>
      <c r="R9836"/>
      <c r="S9836"/>
      <c r="T9836"/>
      <c r="U9836"/>
      <c r="V9836"/>
      <c r="W9836"/>
      <c r="X9836"/>
      <c r="Y9836"/>
    </row>
    <row r="9837" spans="2:25">
      <c r="B9837"/>
      <c r="C9837"/>
      <c r="D9837"/>
      <c r="E9837"/>
      <c r="F9837"/>
      <c r="G9837"/>
      <c r="H9837"/>
      <c r="R9837"/>
      <c r="S9837"/>
      <c r="T9837"/>
      <c r="U9837"/>
      <c r="V9837"/>
      <c r="W9837"/>
      <c r="X9837"/>
      <c r="Y9837"/>
    </row>
    <row r="9838" spans="2:25">
      <c r="B9838"/>
      <c r="C9838"/>
      <c r="D9838"/>
      <c r="E9838"/>
      <c r="F9838"/>
      <c r="G9838"/>
      <c r="H9838"/>
      <c r="R9838"/>
      <c r="S9838"/>
      <c r="T9838"/>
      <c r="U9838"/>
      <c r="V9838"/>
      <c r="W9838"/>
      <c r="X9838"/>
      <c r="Y9838"/>
    </row>
    <row r="9839" spans="2:25">
      <c r="B9839"/>
      <c r="C9839"/>
      <c r="D9839"/>
      <c r="E9839"/>
      <c r="F9839"/>
      <c r="G9839"/>
      <c r="H9839"/>
      <c r="R9839"/>
      <c r="S9839"/>
      <c r="T9839"/>
      <c r="U9839"/>
      <c r="V9839"/>
      <c r="W9839"/>
      <c r="X9839"/>
      <c r="Y9839"/>
    </row>
    <row r="9840" spans="2:25">
      <c r="B9840"/>
      <c r="C9840"/>
      <c r="D9840"/>
      <c r="E9840"/>
      <c r="F9840"/>
      <c r="G9840"/>
      <c r="H9840"/>
      <c r="R9840"/>
      <c r="S9840"/>
      <c r="T9840"/>
      <c r="U9840"/>
      <c r="V9840"/>
      <c r="W9840"/>
      <c r="X9840"/>
      <c r="Y9840"/>
    </row>
    <row r="9841" spans="2:25">
      <c r="B9841"/>
      <c r="C9841"/>
      <c r="D9841"/>
      <c r="E9841"/>
      <c r="F9841"/>
      <c r="G9841"/>
      <c r="H9841"/>
      <c r="R9841"/>
      <c r="S9841"/>
      <c r="T9841"/>
      <c r="U9841"/>
      <c r="V9841"/>
      <c r="W9841"/>
      <c r="X9841"/>
      <c r="Y9841"/>
    </row>
    <row r="9842" spans="2:25">
      <c r="B9842"/>
      <c r="C9842"/>
      <c r="D9842"/>
      <c r="E9842"/>
      <c r="F9842"/>
      <c r="G9842"/>
      <c r="H9842"/>
      <c r="R9842"/>
      <c r="S9842"/>
      <c r="T9842"/>
      <c r="U9842"/>
      <c r="V9842"/>
      <c r="W9842"/>
      <c r="X9842"/>
      <c r="Y9842"/>
    </row>
    <row r="9843" spans="2:25">
      <c r="B9843"/>
      <c r="C9843"/>
      <c r="D9843"/>
      <c r="E9843"/>
      <c r="F9843"/>
      <c r="G9843"/>
      <c r="H9843"/>
      <c r="R9843"/>
      <c r="S9843"/>
      <c r="T9843"/>
      <c r="U9843"/>
      <c r="V9843"/>
      <c r="W9843"/>
      <c r="X9843"/>
      <c r="Y9843"/>
    </row>
    <row r="9844" spans="2:25">
      <c r="B9844"/>
      <c r="C9844"/>
      <c r="D9844"/>
      <c r="E9844"/>
      <c r="F9844"/>
      <c r="G9844"/>
      <c r="H9844"/>
      <c r="R9844"/>
      <c r="S9844"/>
      <c r="T9844"/>
      <c r="U9844"/>
      <c r="V9844"/>
      <c r="W9844"/>
      <c r="X9844"/>
      <c r="Y9844"/>
    </row>
    <row r="9845" spans="2:25">
      <c r="B9845"/>
      <c r="C9845"/>
      <c r="D9845"/>
      <c r="E9845"/>
      <c r="F9845"/>
      <c r="G9845"/>
      <c r="H9845"/>
      <c r="R9845"/>
      <c r="S9845"/>
      <c r="T9845"/>
      <c r="U9845"/>
      <c r="V9845"/>
      <c r="W9845"/>
      <c r="X9845"/>
      <c r="Y9845"/>
    </row>
    <row r="9846" spans="2:25">
      <c r="B9846"/>
      <c r="C9846"/>
      <c r="D9846"/>
      <c r="E9846"/>
      <c r="F9846"/>
      <c r="G9846"/>
      <c r="H9846"/>
      <c r="R9846"/>
      <c r="S9846"/>
      <c r="T9846"/>
      <c r="U9846"/>
      <c r="V9846"/>
      <c r="W9846"/>
      <c r="X9846"/>
      <c r="Y9846"/>
    </row>
    <row r="9847" spans="2:25">
      <c r="B9847"/>
      <c r="C9847"/>
      <c r="D9847"/>
      <c r="E9847"/>
      <c r="F9847"/>
      <c r="G9847"/>
      <c r="H9847"/>
      <c r="R9847"/>
      <c r="S9847"/>
      <c r="T9847"/>
      <c r="U9847"/>
      <c r="V9847"/>
      <c r="W9847"/>
      <c r="X9847"/>
      <c r="Y9847"/>
    </row>
    <row r="9848" spans="2:25">
      <c r="B9848"/>
      <c r="C9848"/>
      <c r="D9848"/>
      <c r="E9848"/>
      <c r="F9848"/>
      <c r="G9848"/>
      <c r="H9848"/>
      <c r="R9848"/>
      <c r="S9848"/>
      <c r="T9848"/>
      <c r="U9848"/>
      <c r="V9848"/>
      <c r="W9848"/>
      <c r="X9848"/>
      <c r="Y9848"/>
    </row>
    <row r="9849" spans="2:25">
      <c r="B9849"/>
      <c r="C9849"/>
      <c r="D9849"/>
      <c r="E9849"/>
      <c r="F9849"/>
      <c r="G9849"/>
      <c r="H9849"/>
      <c r="R9849"/>
      <c r="S9849"/>
      <c r="T9849"/>
      <c r="U9849"/>
      <c r="V9849"/>
      <c r="W9849"/>
      <c r="X9849"/>
      <c r="Y9849"/>
    </row>
    <row r="9850" spans="2:25">
      <c r="B9850"/>
      <c r="C9850"/>
      <c r="D9850"/>
      <c r="E9850"/>
      <c r="F9850"/>
      <c r="G9850"/>
      <c r="H9850"/>
      <c r="R9850"/>
      <c r="S9850"/>
      <c r="T9850"/>
      <c r="U9850"/>
      <c r="V9850"/>
      <c r="W9850"/>
      <c r="X9850"/>
      <c r="Y9850"/>
    </row>
    <row r="9851" spans="2:25">
      <c r="B9851"/>
      <c r="C9851"/>
      <c r="D9851"/>
      <c r="E9851"/>
      <c r="F9851"/>
      <c r="G9851"/>
      <c r="H9851"/>
      <c r="R9851"/>
      <c r="S9851"/>
      <c r="T9851"/>
      <c r="U9851"/>
      <c r="V9851"/>
      <c r="W9851"/>
      <c r="X9851"/>
      <c r="Y9851"/>
    </row>
    <row r="9852" spans="2:25">
      <c r="B9852"/>
      <c r="C9852"/>
      <c r="D9852"/>
      <c r="E9852"/>
      <c r="F9852"/>
      <c r="G9852"/>
      <c r="H9852"/>
      <c r="R9852"/>
      <c r="S9852"/>
      <c r="T9852"/>
      <c r="U9852"/>
      <c r="V9852"/>
      <c r="W9852"/>
      <c r="X9852"/>
      <c r="Y9852"/>
    </row>
    <row r="9853" spans="2:25">
      <c r="B9853"/>
      <c r="C9853"/>
      <c r="D9853"/>
      <c r="E9853"/>
      <c r="F9853"/>
      <c r="G9853"/>
      <c r="H9853"/>
      <c r="R9853"/>
      <c r="S9853"/>
      <c r="T9853"/>
      <c r="U9853"/>
      <c r="V9853"/>
      <c r="W9853"/>
      <c r="X9853"/>
      <c r="Y9853"/>
    </row>
    <row r="9854" spans="2:25">
      <c r="B9854"/>
      <c r="C9854"/>
      <c r="D9854"/>
      <c r="E9854"/>
      <c r="F9854"/>
      <c r="G9854"/>
      <c r="H9854"/>
      <c r="R9854"/>
      <c r="S9854"/>
      <c r="T9854"/>
      <c r="U9854"/>
      <c r="V9854"/>
      <c r="W9854"/>
      <c r="X9854"/>
      <c r="Y9854"/>
    </row>
    <row r="9855" spans="2:25">
      <c r="B9855"/>
      <c r="C9855"/>
      <c r="D9855"/>
      <c r="E9855"/>
      <c r="F9855"/>
      <c r="G9855"/>
      <c r="H9855"/>
      <c r="R9855"/>
      <c r="S9855"/>
      <c r="T9855"/>
      <c r="U9855"/>
      <c r="V9855"/>
      <c r="W9855"/>
      <c r="X9855"/>
      <c r="Y9855"/>
    </row>
    <row r="9856" spans="2:25">
      <c r="B9856"/>
      <c r="C9856"/>
      <c r="D9856"/>
      <c r="E9856"/>
      <c r="F9856"/>
      <c r="G9856"/>
      <c r="H9856"/>
      <c r="R9856"/>
      <c r="S9856"/>
      <c r="T9856"/>
      <c r="U9856"/>
      <c r="V9856"/>
      <c r="W9856"/>
      <c r="X9856"/>
      <c r="Y9856"/>
    </row>
    <row r="9857" spans="2:25">
      <c r="B9857"/>
      <c r="C9857"/>
      <c r="D9857"/>
      <c r="E9857"/>
      <c r="F9857"/>
      <c r="G9857"/>
      <c r="H9857"/>
      <c r="R9857"/>
      <c r="S9857"/>
      <c r="T9857"/>
      <c r="U9857"/>
      <c r="V9857"/>
      <c r="W9857"/>
      <c r="X9857"/>
      <c r="Y9857"/>
    </row>
    <row r="9858" spans="2:25">
      <c r="B9858"/>
      <c r="C9858"/>
      <c r="D9858"/>
      <c r="E9858"/>
      <c r="F9858"/>
      <c r="G9858"/>
      <c r="H9858"/>
      <c r="R9858"/>
      <c r="S9858"/>
      <c r="T9858"/>
      <c r="U9858"/>
      <c r="V9858"/>
      <c r="W9858"/>
      <c r="X9858"/>
      <c r="Y9858"/>
    </row>
    <row r="9859" spans="2:25">
      <c r="B9859"/>
      <c r="C9859"/>
      <c r="D9859"/>
      <c r="E9859"/>
      <c r="F9859"/>
      <c r="G9859"/>
      <c r="H9859"/>
      <c r="R9859"/>
      <c r="S9859"/>
      <c r="T9859"/>
      <c r="U9859"/>
      <c r="V9859"/>
      <c r="W9859"/>
      <c r="X9859"/>
      <c r="Y9859"/>
    </row>
    <row r="9860" spans="2:25">
      <c r="B9860"/>
      <c r="C9860"/>
      <c r="D9860"/>
      <c r="E9860"/>
      <c r="F9860"/>
      <c r="G9860"/>
      <c r="H9860"/>
      <c r="R9860"/>
      <c r="S9860"/>
      <c r="T9860"/>
      <c r="U9860"/>
      <c r="V9860"/>
      <c r="W9860"/>
      <c r="X9860"/>
      <c r="Y9860"/>
    </row>
    <row r="9861" spans="2:25">
      <c r="B9861"/>
      <c r="C9861"/>
      <c r="D9861"/>
      <c r="E9861"/>
      <c r="F9861"/>
      <c r="G9861"/>
      <c r="H9861"/>
      <c r="R9861"/>
      <c r="S9861"/>
      <c r="T9861"/>
      <c r="U9861"/>
      <c r="V9861"/>
      <c r="W9861"/>
      <c r="X9861"/>
      <c r="Y9861"/>
    </row>
    <row r="9862" spans="2:25">
      <c r="B9862"/>
      <c r="C9862"/>
      <c r="D9862"/>
      <c r="E9862"/>
      <c r="F9862"/>
      <c r="G9862"/>
      <c r="H9862"/>
      <c r="R9862"/>
      <c r="S9862"/>
      <c r="T9862"/>
      <c r="U9862"/>
      <c r="V9862"/>
      <c r="W9862"/>
      <c r="X9862"/>
      <c r="Y9862"/>
    </row>
    <row r="9863" spans="2:25">
      <c r="B9863"/>
      <c r="C9863"/>
      <c r="D9863"/>
      <c r="E9863"/>
      <c r="F9863"/>
      <c r="G9863"/>
      <c r="H9863"/>
      <c r="R9863"/>
      <c r="S9863"/>
      <c r="T9863"/>
      <c r="U9863"/>
      <c r="V9863"/>
      <c r="W9863"/>
      <c r="X9863"/>
      <c r="Y9863"/>
    </row>
    <row r="9864" spans="2:25">
      <c r="B9864"/>
      <c r="C9864"/>
      <c r="D9864"/>
      <c r="E9864"/>
      <c r="F9864"/>
      <c r="G9864"/>
      <c r="H9864"/>
      <c r="R9864"/>
      <c r="S9864"/>
      <c r="T9864"/>
      <c r="U9864"/>
      <c r="V9864"/>
      <c r="W9864"/>
      <c r="X9864"/>
      <c r="Y9864"/>
    </row>
    <row r="9865" spans="2:25">
      <c r="B9865"/>
      <c r="C9865"/>
      <c r="D9865"/>
      <c r="E9865"/>
      <c r="F9865"/>
      <c r="G9865"/>
      <c r="H9865"/>
      <c r="R9865"/>
      <c r="S9865"/>
      <c r="T9865"/>
      <c r="U9865"/>
      <c r="V9865"/>
      <c r="W9865"/>
      <c r="X9865"/>
      <c r="Y9865"/>
    </row>
    <row r="9866" spans="2:25">
      <c r="B9866"/>
      <c r="C9866"/>
      <c r="D9866"/>
      <c r="E9866"/>
      <c r="F9866"/>
      <c r="G9866"/>
      <c r="H9866"/>
      <c r="R9866"/>
      <c r="S9866"/>
      <c r="T9866"/>
      <c r="U9866"/>
      <c r="V9866"/>
      <c r="W9866"/>
      <c r="X9866"/>
      <c r="Y9866"/>
    </row>
    <row r="9867" spans="2:25">
      <c r="B9867"/>
      <c r="C9867"/>
      <c r="D9867"/>
      <c r="E9867"/>
      <c r="F9867"/>
      <c r="G9867"/>
      <c r="H9867"/>
      <c r="R9867"/>
      <c r="S9867"/>
      <c r="T9867"/>
      <c r="U9867"/>
      <c r="V9867"/>
      <c r="W9867"/>
      <c r="X9867"/>
      <c r="Y9867"/>
    </row>
    <row r="9868" spans="2:25">
      <c r="B9868"/>
      <c r="C9868"/>
      <c r="D9868"/>
      <c r="E9868"/>
      <c r="F9868"/>
      <c r="G9868"/>
      <c r="H9868"/>
      <c r="R9868"/>
      <c r="S9868"/>
      <c r="T9868"/>
      <c r="U9868"/>
      <c r="V9868"/>
      <c r="W9868"/>
      <c r="X9868"/>
      <c r="Y9868"/>
    </row>
    <row r="9869" spans="2:25">
      <c r="B9869"/>
      <c r="C9869"/>
      <c r="D9869"/>
      <c r="E9869"/>
      <c r="F9869"/>
      <c r="G9869"/>
      <c r="H9869"/>
      <c r="R9869"/>
      <c r="S9869"/>
      <c r="T9869"/>
      <c r="U9869"/>
      <c r="V9869"/>
      <c r="W9869"/>
      <c r="X9869"/>
      <c r="Y9869"/>
    </row>
    <row r="9870" spans="2:25">
      <c r="B9870"/>
      <c r="C9870"/>
      <c r="D9870"/>
      <c r="E9870"/>
      <c r="F9870"/>
      <c r="G9870"/>
      <c r="H9870"/>
      <c r="R9870"/>
      <c r="S9870"/>
      <c r="T9870"/>
      <c r="U9870"/>
      <c r="V9870"/>
      <c r="W9870"/>
      <c r="X9870"/>
      <c r="Y9870"/>
    </row>
    <row r="9871" spans="2:25">
      <c r="B9871"/>
      <c r="C9871"/>
      <c r="D9871"/>
      <c r="E9871"/>
      <c r="F9871"/>
      <c r="G9871"/>
      <c r="H9871"/>
      <c r="R9871"/>
      <c r="S9871"/>
      <c r="T9871"/>
      <c r="U9871"/>
      <c r="V9871"/>
      <c r="W9871"/>
      <c r="X9871"/>
      <c r="Y9871"/>
    </row>
    <row r="9872" spans="2:25">
      <c r="B9872"/>
      <c r="C9872"/>
      <c r="D9872"/>
      <c r="E9872"/>
      <c r="F9872"/>
      <c r="G9872"/>
      <c r="H9872"/>
      <c r="R9872"/>
      <c r="S9872"/>
      <c r="T9872"/>
      <c r="U9872"/>
      <c r="V9872"/>
      <c r="W9872"/>
      <c r="X9872"/>
      <c r="Y9872"/>
    </row>
    <row r="9873" spans="2:25">
      <c r="B9873"/>
      <c r="C9873"/>
      <c r="D9873"/>
      <c r="E9873"/>
      <c r="F9873"/>
      <c r="G9873"/>
      <c r="H9873"/>
      <c r="R9873"/>
      <c r="S9873"/>
      <c r="T9873"/>
      <c r="U9873"/>
      <c r="V9873"/>
      <c r="W9873"/>
      <c r="X9873"/>
      <c r="Y9873"/>
    </row>
    <row r="9874" spans="2:25">
      <c r="B9874"/>
      <c r="C9874"/>
      <c r="D9874"/>
      <c r="E9874"/>
      <c r="F9874"/>
      <c r="G9874"/>
      <c r="H9874"/>
      <c r="R9874"/>
      <c r="S9874"/>
      <c r="T9874"/>
      <c r="U9874"/>
      <c r="V9874"/>
      <c r="W9874"/>
      <c r="X9874"/>
      <c r="Y9874"/>
    </row>
    <row r="9875" spans="2:25">
      <c r="B9875"/>
      <c r="C9875"/>
      <c r="D9875"/>
      <c r="E9875"/>
      <c r="F9875"/>
      <c r="G9875"/>
      <c r="H9875"/>
      <c r="R9875"/>
      <c r="S9875"/>
      <c r="T9875"/>
      <c r="U9875"/>
      <c r="V9875"/>
      <c r="W9875"/>
      <c r="X9875"/>
      <c r="Y9875"/>
    </row>
    <row r="9876" spans="2:25">
      <c r="B9876"/>
      <c r="C9876"/>
      <c r="D9876"/>
      <c r="E9876"/>
      <c r="F9876"/>
      <c r="G9876"/>
      <c r="H9876"/>
      <c r="R9876"/>
      <c r="S9876"/>
      <c r="T9876"/>
      <c r="U9876"/>
      <c r="V9876"/>
      <c r="W9876"/>
      <c r="X9876"/>
      <c r="Y9876"/>
    </row>
    <row r="9877" spans="2:25">
      <c r="B9877"/>
      <c r="C9877"/>
      <c r="D9877"/>
      <c r="E9877"/>
      <c r="F9877"/>
      <c r="G9877"/>
      <c r="H9877"/>
      <c r="R9877"/>
      <c r="S9877"/>
      <c r="T9877"/>
      <c r="U9877"/>
      <c r="V9877"/>
      <c r="W9877"/>
      <c r="X9877"/>
      <c r="Y9877"/>
    </row>
    <row r="9878" spans="2:25">
      <c r="B9878"/>
      <c r="C9878"/>
      <c r="D9878"/>
      <c r="E9878"/>
      <c r="F9878"/>
      <c r="G9878"/>
      <c r="H9878"/>
      <c r="R9878"/>
      <c r="S9878"/>
      <c r="T9878"/>
      <c r="U9878"/>
      <c r="V9878"/>
      <c r="W9878"/>
      <c r="X9878"/>
      <c r="Y9878"/>
    </row>
    <row r="9879" spans="2:25">
      <c r="B9879"/>
      <c r="C9879"/>
      <c r="D9879"/>
      <c r="E9879"/>
      <c r="F9879"/>
      <c r="G9879"/>
      <c r="H9879"/>
      <c r="R9879"/>
      <c r="S9879"/>
      <c r="T9879"/>
      <c r="U9879"/>
      <c r="V9879"/>
      <c r="W9879"/>
      <c r="X9879"/>
      <c r="Y9879"/>
    </row>
    <row r="9880" spans="2:25">
      <c r="B9880"/>
      <c r="C9880"/>
      <c r="D9880"/>
      <c r="E9880"/>
      <c r="F9880"/>
      <c r="G9880"/>
      <c r="H9880"/>
      <c r="R9880"/>
      <c r="S9880"/>
      <c r="T9880"/>
      <c r="U9880"/>
      <c r="V9880"/>
      <c r="W9880"/>
      <c r="X9880"/>
      <c r="Y9880"/>
    </row>
    <row r="9881" spans="2:25">
      <c r="B9881"/>
      <c r="C9881"/>
      <c r="D9881"/>
      <c r="E9881"/>
      <c r="F9881"/>
      <c r="G9881"/>
      <c r="H9881"/>
      <c r="R9881"/>
      <c r="S9881"/>
      <c r="T9881"/>
      <c r="U9881"/>
      <c r="V9881"/>
      <c r="W9881"/>
      <c r="X9881"/>
      <c r="Y9881"/>
    </row>
    <row r="9882" spans="2:25">
      <c r="B9882"/>
      <c r="C9882"/>
      <c r="D9882"/>
      <c r="E9882"/>
      <c r="F9882"/>
      <c r="G9882"/>
      <c r="H9882"/>
      <c r="R9882"/>
      <c r="S9882"/>
      <c r="T9882"/>
      <c r="U9882"/>
      <c r="V9882"/>
      <c r="W9882"/>
      <c r="X9882"/>
      <c r="Y9882"/>
    </row>
    <row r="9883" spans="2:25">
      <c r="B9883"/>
      <c r="C9883"/>
      <c r="D9883"/>
      <c r="E9883"/>
      <c r="F9883"/>
      <c r="G9883"/>
      <c r="H9883"/>
      <c r="R9883"/>
      <c r="S9883"/>
      <c r="T9883"/>
      <c r="U9883"/>
      <c r="V9883"/>
      <c r="W9883"/>
      <c r="X9883"/>
      <c r="Y9883"/>
    </row>
    <row r="9884" spans="2:25">
      <c r="B9884"/>
      <c r="C9884"/>
      <c r="D9884"/>
      <c r="E9884"/>
      <c r="F9884"/>
      <c r="G9884"/>
      <c r="H9884"/>
      <c r="R9884"/>
      <c r="S9884"/>
      <c r="T9884"/>
      <c r="U9884"/>
      <c r="V9884"/>
      <c r="W9884"/>
      <c r="X9884"/>
      <c r="Y9884"/>
    </row>
    <row r="9885" spans="2:25">
      <c r="B9885"/>
      <c r="C9885"/>
      <c r="D9885"/>
      <c r="E9885"/>
      <c r="F9885"/>
      <c r="G9885"/>
      <c r="H9885"/>
      <c r="R9885"/>
      <c r="S9885"/>
      <c r="T9885"/>
      <c r="U9885"/>
      <c r="V9885"/>
      <c r="W9885"/>
      <c r="X9885"/>
      <c r="Y9885"/>
    </row>
    <row r="9886" spans="2:25">
      <c r="B9886"/>
      <c r="C9886"/>
      <c r="D9886"/>
      <c r="E9886"/>
      <c r="F9886"/>
      <c r="G9886"/>
      <c r="H9886"/>
      <c r="R9886"/>
      <c r="S9886"/>
      <c r="T9886"/>
      <c r="U9886"/>
      <c r="V9886"/>
      <c r="W9886"/>
      <c r="X9886"/>
      <c r="Y9886"/>
    </row>
    <row r="9887" spans="2:25">
      <c r="B9887"/>
      <c r="C9887"/>
      <c r="D9887"/>
      <c r="E9887"/>
      <c r="F9887"/>
      <c r="G9887"/>
      <c r="H9887"/>
      <c r="R9887"/>
      <c r="S9887"/>
      <c r="T9887"/>
      <c r="U9887"/>
      <c r="V9887"/>
      <c r="W9887"/>
      <c r="X9887"/>
      <c r="Y9887"/>
    </row>
    <row r="9888" spans="2:25">
      <c r="B9888"/>
      <c r="C9888"/>
      <c r="D9888"/>
      <c r="E9888"/>
      <c r="F9888"/>
      <c r="G9888"/>
      <c r="H9888"/>
      <c r="R9888"/>
      <c r="S9888"/>
      <c r="T9888"/>
      <c r="U9888"/>
      <c r="V9888"/>
      <c r="W9888"/>
      <c r="X9888"/>
      <c r="Y9888"/>
    </row>
    <row r="9889" spans="2:25">
      <c r="B9889"/>
      <c r="C9889"/>
      <c r="D9889"/>
      <c r="E9889"/>
      <c r="F9889"/>
      <c r="G9889"/>
      <c r="H9889"/>
      <c r="R9889"/>
      <c r="S9889"/>
      <c r="T9889"/>
      <c r="U9889"/>
      <c r="V9889"/>
      <c r="W9889"/>
      <c r="X9889"/>
      <c r="Y9889"/>
    </row>
    <row r="9890" spans="2:25">
      <c r="B9890"/>
      <c r="C9890"/>
      <c r="D9890"/>
      <c r="E9890"/>
      <c r="F9890"/>
      <c r="G9890"/>
      <c r="H9890"/>
      <c r="R9890"/>
      <c r="S9890"/>
      <c r="T9890"/>
      <c r="U9890"/>
      <c r="V9890"/>
      <c r="W9890"/>
      <c r="X9890"/>
      <c r="Y9890"/>
    </row>
    <row r="9891" spans="2:25">
      <c r="B9891"/>
      <c r="C9891"/>
      <c r="D9891"/>
      <c r="E9891"/>
      <c r="F9891"/>
      <c r="G9891"/>
      <c r="H9891"/>
      <c r="R9891"/>
      <c r="S9891"/>
      <c r="T9891"/>
      <c r="U9891"/>
      <c r="V9891"/>
      <c r="W9891"/>
      <c r="X9891"/>
      <c r="Y9891"/>
    </row>
    <row r="9892" spans="2:25">
      <c r="B9892"/>
      <c r="C9892"/>
      <c r="D9892"/>
      <c r="E9892"/>
      <c r="F9892"/>
      <c r="G9892"/>
      <c r="H9892"/>
      <c r="R9892"/>
      <c r="S9892"/>
      <c r="T9892"/>
      <c r="U9892"/>
      <c r="V9892"/>
      <c r="W9892"/>
      <c r="X9892"/>
      <c r="Y9892"/>
    </row>
    <row r="9893" spans="2:25">
      <c r="B9893"/>
      <c r="C9893"/>
      <c r="D9893"/>
      <c r="E9893"/>
      <c r="F9893"/>
      <c r="G9893"/>
      <c r="H9893"/>
      <c r="R9893"/>
      <c r="S9893"/>
      <c r="T9893"/>
      <c r="U9893"/>
      <c r="V9893"/>
      <c r="W9893"/>
      <c r="X9893"/>
      <c r="Y9893"/>
    </row>
    <row r="9894" spans="2:25">
      <c r="B9894"/>
      <c r="C9894"/>
      <c r="D9894"/>
      <c r="E9894"/>
      <c r="F9894"/>
      <c r="G9894"/>
      <c r="H9894"/>
      <c r="R9894"/>
      <c r="S9894"/>
      <c r="T9894"/>
      <c r="U9894"/>
      <c r="V9894"/>
      <c r="W9894"/>
      <c r="X9894"/>
      <c r="Y9894"/>
    </row>
    <row r="9895" spans="2:25">
      <c r="B9895"/>
      <c r="C9895"/>
      <c r="D9895"/>
      <c r="E9895"/>
      <c r="F9895"/>
      <c r="G9895"/>
      <c r="H9895"/>
      <c r="R9895"/>
      <c r="S9895"/>
      <c r="T9895"/>
      <c r="U9895"/>
      <c r="V9895"/>
      <c r="W9895"/>
      <c r="X9895"/>
      <c r="Y9895"/>
    </row>
    <row r="9896" spans="2:25">
      <c r="B9896"/>
      <c r="C9896"/>
      <c r="D9896"/>
      <c r="E9896"/>
      <c r="F9896"/>
      <c r="G9896"/>
      <c r="H9896"/>
      <c r="R9896"/>
      <c r="S9896"/>
      <c r="T9896"/>
      <c r="U9896"/>
      <c r="V9896"/>
      <c r="W9896"/>
      <c r="X9896"/>
      <c r="Y9896"/>
    </row>
    <row r="9897" spans="2:25">
      <c r="B9897"/>
      <c r="C9897"/>
      <c r="D9897"/>
      <c r="E9897"/>
      <c r="F9897"/>
      <c r="G9897"/>
      <c r="H9897"/>
      <c r="R9897"/>
      <c r="S9897"/>
      <c r="T9897"/>
      <c r="U9897"/>
      <c r="V9897"/>
      <c r="W9897"/>
      <c r="X9897"/>
      <c r="Y9897"/>
    </row>
    <row r="9898" spans="2:25">
      <c r="B9898"/>
      <c r="C9898"/>
      <c r="D9898"/>
      <c r="E9898"/>
      <c r="F9898"/>
      <c r="G9898"/>
      <c r="H9898"/>
      <c r="R9898"/>
      <c r="S9898"/>
      <c r="T9898"/>
      <c r="U9898"/>
      <c r="V9898"/>
      <c r="W9898"/>
      <c r="X9898"/>
      <c r="Y9898"/>
    </row>
    <row r="9899" spans="2:25">
      <c r="B9899"/>
      <c r="C9899"/>
      <c r="D9899"/>
      <c r="E9899"/>
      <c r="F9899"/>
      <c r="G9899"/>
      <c r="H9899"/>
      <c r="R9899"/>
      <c r="S9899"/>
      <c r="T9899"/>
      <c r="U9899"/>
      <c r="V9899"/>
      <c r="W9899"/>
      <c r="X9899"/>
      <c r="Y9899"/>
    </row>
    <row r="9900" spans="2:25">
      <c r="B9900"/>
      <c r="C9900"/>
      <c r="D9900"/>
      <c r="E9900"/>
      <c r="F9900"/>
      <c r="G9900"/>
      <c r="H9900"/>
      <c r="R9900"/>
      <c r="S9900"/>
      <c r="T9900"/>
      <c r="U9900"/>
      <c r="V9900"/>
      <c r="W9900"/>
      <c r="X9900"/>
      <c r="Y9900"/>
    </row>
    <row r="9901" spans="2:25">
      <c r="B9901"/>
      <c r="C9901"/>
      <c r="D9901"/>
      <c r="E9901"/>
      <c r="F9901"/>
      <c r="G9901"/>
      <c r="H9901"/>
      <c r="R9901"/>
      <c r="S9901"/>
      <c r="T9901"/>
      <c r="U9901"/>
      <c r="V9901"/>
      <c r="W9901"/>
      <c r="X9901"/>
      <c r="Y9901"/>
    </row>
    <row r="9902" spans="2:25">
      <c r="B9902"/>
      <c r="C9902"/>
      <c r="D9902"/>
      <c r="E9902"/>
      <c r="F9902"/>
      <c r="G9902"/>
      <c r="H9902"/>
      <c r="R9902"/>
      <c r="S9902"/>
      <c r="T9902"/>
      <c r="U9902"/>
      <c r="V9902"/>
      <c r="W9902"/>
      <c r="X9902"/>
      <c r="Y9902"/>
    </row>
    <row r="9903" spans="2:25">
      <c r="B9903"/>
      <c r="C9903"/>
      <c r="D9903"/>
      <c r="E9903"/>
      <c r="F9903"/>
      <c r="G9903"/>
      <c r="H9903"/>
      <c r="R9903"/>
      <c r="S9903"/>
      <c r="T9903"/>
      <c r="U9903"/>
      <c r="V9903"/>
      <c r="W9903"/>
      <c r="X9903"/>
      <c r="Y9903"/>
    </row>
    <row r="9904" spans="2:25">
      <c r="B9904"/>
      <c r="C9904"/>
      <c r="D9904"/>
      <c r="E9904"/>
      <c r="F9904"/>
      <c r="G9904"/>
      <c r="H9904"/>
      <c r="R9904"/>
      <c r="S9904"/>
      <c r="T9904"/>
      <c r="U9904"/>
      <c r="V9904"/>
      <c r="W9904"/>
      <c r="X9904"/>
      <c r="Y9904"/>
    </row>
    <row r="9905" spans="2:25">
      <c r="B9905"/>
      <c r="C9905"/>
      <c r="D9905"/>
      <c r="E9905"/>
      <c r="F9905"/>
      <c r="G9905"/>
      <c r="H9905"/>
      <c r="R9905"/>
      <c r="S9905"/>
      <c r="T9905"/>
      <c r="U9905"/>
      <c r="V9905"/>
      <c r="W9905"/>
      <c r="X9905"/>
      <c r="Y9905"/>
    </row>
    <row r="9906" spans="2:25">
      <c r="B9906"/>
      <c r="C9906"/>
      <c r="D9906"/>
      <c r="E9906"/>
      <c r="F9906"/>
      <c r="G9906"/>
      <c r="H9906"/>
      <c r="R9906"/>
      <c r="S9906"/>
      <c r="T9906"/>
      <c r="U9906"/>
      <c r="V9906"/>
      <c r="W9906"/>
      <c r="X9906"/>
      <c r="Y9906"/>
    </row>
    <row r="9907" spans="2:25">
      <c r="B9907"/>
      <c r="C9907"/>
      <c r="D9907"/>
      <c r="E9907"/>
      <c r="F9907"/>
      <c r="G9907"/>
      <c r="H9907"/>
      <c r="R9907"/>
      <c r="S9907"/>
      <c r="T9907"/>
      <c r="U9907"/>
      <c r="V9907"/>
      <c r="W9907"/>
      <c r="X9907"/>
      <c r="Y9907"/>
    </row>
    <row r="9908" spans="2:25">
      <c r="B9908"/>
      <c r="C9908"/>
      <c r="D9908"/>
      <c r="E9908"/>
      <c r="F9908"/>
      <c r="G9908"/>
      <c r="H9908"/>
      <c r="R9908"/>
      <c r="S9908"/>
      <c r="T9908"/>
      <c r="U9908"/>
      <c r="V9908"/>
      <c r="W9908"/>
      <c r="X9908"/>
      <c r="Y9908"/>
    </row>
    <row r="9909" spans="2:25">
      <c r="B9909"/>
      <c r="C9909"/>
      <c r="D9909"/>
      <c r="E9909"/>
      <c r="F9909"/>
      <c r="G9909"/>
      <c r="H9909"/>
      <c r="R9909"/>
      <c r="S9909"/>
      <c r="T9909"/>
      <c r="U9909"/>
      <c r="V9909"/>
      <c r="W9909"/>
      <c r="X9909"/>
      <c r="Y9909"/>
    </row>
    <row r="9910" spans="2:25">
      <c r="B9910"/>
      <c r="C9910"/>
      <c r="D9910"/>
      <c r="E9910"/>
      <c r="F9910"/>
      <c r="G9910"/>
      <c r="H9910"/>
      <c r="R9910"/>
      <c r="S9910"/>
      <c r="T9910"/>
      <c r="U9910"/>
      <c r="V9910"/>
      <c r="W9910"/>
      <c r="X9910"/>
      <c r="Y9910"/>
    </row>
    <row r="9911" spans="2:25">
      <c r="B9911"/>
      <c r="C9911"/>
      <c r="D9911"/>
      <c r="E9911"/>
      <c r="F9911"/>
      <c r="G9911"/>
      <c r="H9911"/>
      <c r="R9911"/>
      <c r="S9911"/>
      <c r="T9911"/>
      <c r="U9911"/>
      <c r="V9911"/>
      <c r="W9911"/>
      <c r="X9911"/>
      <c r="Y9911"/>
    </row>
    <row r="9912" spans="2:25">
      <c r="B9912"/>
      <c r="C9912"/>
      <c r="D9912"/>
      <c r="E9912"/>
      <c r="F9912"/>
      <c r="G9912"/>
      <c r="H9912"/>
      <c r="R9912"/>
      <c r="S9912"/>
      <c r="T9912"/>
      <c r="U9912"/>
      <c r="V9912"/>
      <c r="W9912"/>
      <c r="X9912"/>
      <c r="Y9912"/>
    </row>
    <row r="9913" spans="2:25">
      <c r="B9913"/>
      <c r="C9913"/>
      <c r="D9913"/>
      <c r="E9913"/>
      <c r="F9913"/>
      <c r="G9913"/>
      <c r="H9913"/>
      <c r="R9913"/>
      <c r="S9913"/>
      <c r="T9913"/>
      <c r="U9913"/>
      <c r="V9913"/>
      <c r="W9913"/>
      <c r="X9913"/>
      <c r="Y9913"/>
    </row>
    <row r="9914" spans="2:25">
      <c r="B9914"/>
      <c r="C9914"/>
      <c r="D9914"/>
      <c r="E9914"/>
      <c r="F9914"/>
      <c r="G9914"/>
      <c r="H9914"/>
      <c r="R9914"/>
      <c r="S9914"/>
      <c r="T9914"/>
      <c r="U9914"/>
      <c r="V9914"/>
      <c r="W9914"/>
      <c r="X9914"/>
      <c r="Y9914"/>
    </row>
    <row r="9915" spans="2:25">
      <c r="B9915"/>
      <c r="C9915"/>
      <c r="D9915"/>
      <c r="E9915"/>
      <c r="F9915"/>
      <c r="G9915"/>
      <c r="H9915"/>
      <c r="R9915"/>
      <c r="S9915"/>
      <c r="T9915"/>
      <c r="U9915"/>
      <c r="V9915"/>
      <c r="W9915"/>
      <c r="X9915"/>
      <c r="Y9915"/>
    </row>
    <row r="9916" spans="2:25">
      <c r="B9916"/>
      <c r="C9916"/>
      <c r="D9916"/>
      <c r="E9916"/>
      <c r="F9916"/>
      <c r="G9916"/>
      <c r="H9916"/>
      <c r="R9916"/>
      <c r="S9916"/>
      <c r="T9916"/>
      <c r="U9916"/>
      <c r="V9916"/>
      <c r="W9916"/>
      <c r="X9916"/>
      <c r="Y9916"/>
    </row>
    <row r="9917" spans="2:25">
      <c r="B9917"/>
      <c r="C9917"/>
      <c r="D9917"/>
      <c r="E9917"/>
      <c r="F9917"/>
      <c r="G9917"/>
      <c r="H9917"/>
      <c r="R9917"/>
      <c r="S9917"/>
      <c r="T9917"/>
      <c r="U9917"/>
      <c r="V9917"/>
      <c r="W9917"/>
      <c r="X9917"/>
      <c r="Y9917"/>
    </row>
    <row r="9918" spans="2:25">
      <c r="B9918"/>
      <c r="C9918"/>
      <c r="D9918"/>
      <c r="E9918"/>
      <c r="F9918"/>
      <c r="G9918"/>
      <c r="H9918"/>
      <c r="R9918"/>
      <c r="S9918"/>
      <c r="T9918"/>
      <c r="U9918"/>
      <c r="V9918"/>
      <c r="W9918"/>
      <c r="X9918"/>
      <c r="Y9918"/>
    </row>
    <row r="9919" spans="2:25">
      <c r="B9919"/>
      <c r="C9919"/>
      <c r="D9919"/>
      <c r="E9919"/>
      <c r="F9919"/>
      <c r="G9919"/>
      <c r="H9919"/>
      <c r="R9919"/>
      <c r="S9919"/>
      <c r="T9919"/>
      <c r="U9919"/>
      <c r="V9919"/>
      <c r="W9919"/>
      <c r="X9919"/>
      <c r="Y9919"/>
    </row>
    <row r="9920" spans="2:25">
      <c r="B9920"/>
      <c r="C9920"/>
      <c r="D9920"/>
      <c r="E9920"/>
      <c r="F9920"/>
      <c r="G9920"/>
      <c r="H9920"/>
      <c r="R9920"/>
      <c r="S9920"/>
      <c r="T9920"/>
      <c r="U9920"/>
      <c r="V9920"/>
      <c r="W9920"/>
      <c r="X9920"/>
      <c r="Y9920"/>
    </row>
    <row r="9921" spans="2:25">
      <c r="B9921"/>
      <c r="C9921"/>
      <c r="D9921"/>
      <c r="E9921"/>
      <c r="F9921"/>
      <c r="G9921"/>
      <c r="H9921"/>
      <c r="R9921"/>
      <c r="S9921"/>
      <c r="T9921"/>
      <c r="U9921"/>
      <c r="V9921"/>
      <c r="W9921"/>
      <c r="X9921"/>
      <c r="Y9921"/>
    </row>
    <row r="9922" spans="2:25">
      <c r="B9922"/>
      <c r="C9922"/>
      <c r="D9922"/>
      <c r="E9922"/>
      <c r="F9922"/>
      <c r="G9922"/>
      <c r="H9922"/>
      <c r="R9922"/>
      <c r="S9922"/>
      <c r="T9922"/>
      <c r="U9922"/>
      <c r="V9922"/>
      <c r="W9922"/>
      <c r="X9922"/>
      <c r="Y9922"/>
    </row>
    <row r="9923" spans="2:25">
      <c r="B9923"/>
      <c r="C9923"/>
      <c r="D9923"/>
      <c r="E9923"/>
      <c r="F9923"/>
      <c r="G9923"/>
      <c r="H9923"/>
      <c r="R9923"/>
      <c r="S9923"/>
      <c r="T9923"/>
      <c r="U9923"/>
      <c r="V9923"/>
      <c r="W9923"/>
      <c r="X9923"/>
      <c r="Y9923"/>
    </row>
    <row r="9924" spans="2:25">
      <c r="B9924"/>
      <c r="C9924"/>
      <c r="D9924"/>
      <c r="E9924"/>
      <c r="F9924"/>
      <c r="G9924"/>
      <c r="H9924"/>
      <c r="R9924"/>
      <c r="S9924"/>
      <c r="T9924"/>
      <c r="U9924"/>
      <c r="V9924"/>
      <c r="W9924"/>
      <c r="X9924"/>
      <c r="Y9924"/>
    </row>
    <row r="9925" spans="2:25">
      <c r="B9925"/>
      <c r="C9925"/>
      <c r="D9925"/>
      <c r="E9925"/>
      <c r="F9925"/>
      <c r="G9925"/>
      <c r="H9925"/>
      <c r="R9925"/>
      <c r="S9925"/>
      <c r="T9925"/>
      <c r="U9925"/>
      <c r="V9925"/>
      <c r="W9925"/>
      <c r="X9925"/>
      <c r="Y9925"/>
    </row>
    <row r="9926" spans="2:25">
      <c r="B9926"/>
      <c r="C9926"/>
      <c r="D9926"/>
      <c r="E9926"/>
      <c r="F9926"/>
      <c r="G9926"/>
      <c r="H9926"/>
      <c r="R9926"/>
      <c r="S9926"/>
      <c r="T9926"/>
      <c r="U9926"/>
      <c r="V9926"/>
      <c r="W9926"/>
      <c r="X9926"/>
      <c r="Y9926"/>
    </row>
    <row r="9927" spans="2:25">
      <c r="B9927"/>
      <c r="C9927"/>
      <c r="D9927"/>
      <c r="E9927"/>
      <c r="F9927"/>
      <c r="G9927"/>
      <c r="H9927"/>
      <c r="R9927"/>
      <c r="S9927"/>
      <c r="T9927"/>
      <c r="U9927"/>
      <c r="V9927"/>
      <c r="W9927"/>
      <c r="X9927"/>
      <c r="Y9927"/>
    </row>
    <row r="9928" spans="2:25">
      <c r="B9928"/>
      <c r="C9928"/>
      <c r="D9928"/>
      <c r="E9928"/>
      <c r="F9928"/>
      <c r="G9928"/>
      <c r="H9928"/>
      <c r="R9928"/>
      <c r="S9928"/>
      <c r="T9928"/>
      <c r="U9928"/>
      <c r="V9928"/>
      <c r="W9928"/>
      <c r="X9928"/>
      <c r="Y9928"/>
    </row>
    <row r="9929" spans="2:25">
      <c r="B9929"/>
      <c r="C9929"/>
      <c r="D9929"/>
      <c r="E9929"/>
      <c r="F9929"/>
      <c r="G9929"/>
      <c r="H9929"/>
      <c r="R9929"/>
      <c r="S9929"/>
      <c r="T9929"/>
      <c r="U9929"/>
      <c r="V9929"/>
      <c r="W9929"/>
      <c r="X9929"/>
      <c r="Y9929"/>
    </row>
    <row r="9930" spans="2:25">
      <c r="B9930"/>
      <c r="C9930"/>
      <c r="D9930"/>
      <c r="E9930"/>
      <c r="F9930"/>
      <c r="G9930"/>
      <c r="H9930"/>
      <c r="R9930"/>
      <c r="S9930"/>
      <c r="T9930"/>
      <c r="U9930"/>
      <c r="V9930"/>
      <c r="W9930"/>
      <c r="X9930"/>
      <c r="Y9930"/>
    </row>
    <row r="9931" spans="2:25">
      <c r="B9931"/>
      <c r="C9931"/>
      <c r="D9931"/>
      <c r="E9931"/>
      <c r="F9931"/>
      <c r="G9931"/>
      <c r="H9931"/>
      <c r="R9931"/>
      <c r="S9931"/>
      <c r="T9931"/>
      <c r="U9931"/>
      <c r="V9931"/>
      <c r="W9931"/>
      <c r="X9931"/>
      <c r="Y9931"/>
    </row>
    <row r="9932" spans="2:25">
      <c r="B9932"/>
      <c r="C9932"/>
      <c r="D9932"/>
      <c r="E9932"/>
      <c r="F9932"/>
      <c r="G9932"/>
      <c r="H9932"/>
      <c r="R9932"/>
      <c r="S9932"/>
      <c r="T9932"/>
      <c r="U9932"/>
      <c r="V9932"/>
      <c r="W9932"/>
      <c r="X9932"/>
      <c r="Y9932"/>
    </row>
    <row r="9933" spans="2:25">
      <c r="B9933"/>
      <c r="C9933"/>
      <c r="D9933"/>
      <c r="E9933"/>
      <c r="F9933"/>
      <c r="G9933"/>
      <c r="H9933"/>
      <c r="R9933"/>
      <c r="S9933"/>
      <c r="T9933"/>
      <c r="U9933"/>
      <c r="V9933"/>
      <c r="W9933"/>
      <c r="X9933"/>
      <c r="Y9933"/>
    </row>
    <row r="9934" spans="2:25">
      <c r="B9934"/>
      <c r="C9934"/>
      <c r="D9934"/>
      <c r="E9934"/>
      <c r="F9934"/>
      <c r="G9934"/>
      <c r="H9934"/>
      <c r="R9934"/>
      <c r="S9934"/>
      <c r="T9934"/>
      <c r="U9934"/>
      <c r="V9934"/>
      <c r="W9934"/>
      <c r="X9934"/>
      <c r="Y9934"/>
    </row>
    <row r="9935" spans="2:25">
      <c r="B9935"/>
      <c r="C9935"/>
      <c r="D9935"/>
      <c r="E9935"/>
      <c r="F9935"/>
      <c r="G9935"/>
      <c r="H9935"/>
      <c r="R9935"/>
      <c r="S9935"/>
      <c r="T9935"/>
      <c r="U9935"/>
      <c r="V9935"/>
      <c r="W9935"/>
      <c r="X9935"/>
      <c r="Y9935"/>
    </row>
    <row r="9936" spans="2:25">
      <c r="B9936"/>
      <c r="C9936"/>
      <c r="D9936"/>
      <c r="E9936"/>
      <c r="F9936"/>
      <c r="G9936"/>
      <c r="H9936"/>
      <c r="R9936"/>
      <c r="S9936"/>
      <c r="T9936"/>
      <c r="U9936"/>
      <c r="V9936"/>
      <c r="W9936"/>
      <c r="X9936"/>
      <c r="Y9936"/>
    </row>
    <row r="9937" spans="2:25">
      <c r="B9937"/>
      <c r="C9937"/>
      <c r="D9937"/>
      <c r="E9937"/>
      <c r="F9937"/>
      <c r="G9937"/>
      <c r="H9937"/>
      <c r="R9937"/>
      <c r="S9937"/>
      <c r="T9937"/>
      <c r="U9937"/>
      <c r="V9937"/>
      <c r="W9937"/>
      <c r="X9937"/>
      <c r="Y9937"/>
    </row>
    <row r="9938" spans="2:25">
      <c r="B9938"/>
      <c r="C9938"/>
      <c r="D9938"/>
      <c r="E9938"/>
      <c r="F9938"/>
      <c r="G9938"/>
      <c r="H9938"/>
      <c r="R9938"/>
      <c r="S9938"/>
      <c r="T9938"/>
      <c r="U9938"/>
      <c r="V9938"/>
      <c r="W9938"/>
      <c r="X9938"/>
      <c r="Y9938"/>
    </row>
    <row r="9939" spans="2:25">
      <c r="B9939"/>
      <c r="C9939"/>
      <c r="D9939"/>
      <c r="E9939"/>
      <c r="F9939"/>
      <c r="G9939"/>
      <c r="H9939"/>
      <c r="R9939"/>
      <c r="S9939"/>
      <c r="T9939"/>
      <c r="U9939"/>
      <c r="V9939"/>
      <c r="W9939"/>
      <c r="X9939"/>
      <c r="Y9939"/>
    </row>
    <row r="9940" spans="2:25">
      <c r="B9940"/>
      <c r="C9940"/>
      <c r="D9940"/>
      <c r="E9940"/>
      <c r="F9940"/>
      <c r="G9940"/>
      <c r="H9940"/>
      <c r="R9940"/>
      <c r="S9940"/>
      <c r="T9940"/>
      <c r="U9940"/>
      <c r="V9940"/>
      <c r="W9940"/>
      <c r="X9940"/>
      <c r="Y9940"/>
    </row>
    <row r="9941" spans="2:25">
      <c r="B9941"/>
      <c r="C9941"/>
      <c r="D9941"/>
      <c r="E9941"/>
      <c r="F9941"/>
      <c r="G9941"/>
      <c r="H9941"/>
      <c r="R9941"/>
      <c r="S9941"/>
      <c r="T9941"/>
      <c r="U9941"/>
      <c r="V9941"/>
      <c r="W9941"/>
      <c r="X9941"/>
      <c r="Y9941"/>
    </row>
    <row r="9942" spans="2:25">
      <c r="B9942"/>
      <c r="C9942"/>
      <c r="D9942"/>
      <c r="E9942"/>
      <c r="F9942"/>
      <c r="G9942"/>
      <c r="H9942"/>
      <c r="R9942"/>
      <c r="S9942"/>
      <c r="T9942"/>
      <c r="U9942"/>
      <c r="V9942"/>
      <c r="W9942"/>
      <c r="X9942"/>
      <c r="Y9942"/>
    </row>
    <row r="9943" spans="2:25">
      <c r="B9943"/>
      <c r="C9943"/>
      <c r="D9943"/>
      <c r="E9943"/>
      <c r="F9943"/>
      <c r="G9943"/>
      <c r="H9943"/>
      <c r="R9943"/>
      <c r="S9943"/>
      <c r="T9943"/>
      <c r="U9943"/>
      <c r="V9943"/>
      <c r="W9943"/>
      <c r="X9943"/>
      <c r="Y9943"/>
    </row>
    <row r="9944" spans="2:25">
      <c r="B9944"/>
      <c r="C9944"/>
      <c r="D9944"/>
      <c r="E9944"/>
      <c r="F9944"/>
      <c r="G9944"/>
      <c r="H9944"/>
      <c r="R9944"/>
      <c r="S9944"/>
      <c r="T9944"/>
      <c r="U9944"/>
      <c r="V9944"/>
      <c r="W9944"/>
      <c r="X9944"/>
      <c r="Y9944"/>
    </row>
    <row r="9945" spans="2:25">
      <c r="B9945"/>
      <c r="C9945"/>
      <c r="D9945"/>
      <c r="E9945"/>
      <c r="F9945"/>
      <c r="G9945"/>
      <c r="H9945"/>
      <c r="R9945"/>
      <c r="S9945"/>
      <c r="T9945"/>
      <c r="U9945"/>
      <c r="V9945"/>
      <c r="W9945"/>
      <c r="X9945"/>
      <c r="Y9945"/>
    </row>
    <row r="9946" spans="2:25">
      <c r="B9946"/>
      <c r="C9946"/>
      <c r="D9946"/>
      <c r="E9946"/>
      <c r="F9946"/>
      <c r="G9946"/>
      <c r="H9946"/>
      <c r="R9946"/>
      <c r="S9946"/>
      <c r="T9946"/>
      <c r="U9946"/>
      <c r="V9946"/>
      <c r="W9946"/>
      <c r="X9946"/>
      <c r="Y9946"/>
    </row>
    <row r="9947" spans="2:25">
      <c r="B9947"/>
      <c r="C9947"/>
      <c r="D9947"/>
      <c r="E9947"/>
      <c r="F9947"/>
      <c r="G9947"/>
      <c r="H9947"/>
      <c r="R9947"/>
      <c r="S9947"/>
      <c r="T9947"/>
      <c r="U9947"/>
      <c r="V9947"/>
      <c r="W9947"/>
      <c r="X9947"/>
      <c r="Y9947"/>
    </row>
    <row r="9948" spans="2:25">
      <c r="B9948"/>
      <c r="C9948"/>
      <c r="D9948"/>
      <c r="E9948"/>
      <c r="F9948"/>
      <c r="G9948"/>
      <c r="H9948"/>
      <c r="R9948"/>
      <c r="S9948"/>
      <c r="T9948"/>
      <c r="U9948"/>
      <c r="V9948"/>
      <c r="W9948"/>
      <c r="X9948"/>
      <c r="Y9948"/>
    </row>
    <row r="9949" spans="2:25">
      <c r="B9949"/>
      <c r="C9949"/>
      <c r="D9949"/>
      <c r="E9949"/>
      <c r="F9949"/>
      <c r="G9949"/>
      <c r="H9949"/>
      <c r="R9949"/>
      <c r="S9949"/>
      <c r="T9949"/>
      <c r="U9949"/>
      <c r="V9949"/>
      <c r="W9949"/>
      <c r="X9949"/>
      <c r="Y9949"/>
    </row>
    <row r="9950" spans="2:25">
      <c r="B9950"/>
      <c r="C9950"/>
      <c r="D9950"/>
      <c r="E9950"/>
      <c r="F9950"/>
      <c r="G9950"/>
      <c r="H9950"/>
      <c r="R9950"/>
      <c r="S9950"/>
      <c r="T9950"/>
      <c r="U9950"/>
      <c r="V9950"/>
      <c r="W9950"/>
      <c r="X9950"/>
      <c r="Y9950"/>
    </row>
    <row r="9951" spans="2:25">
      <c r="B9951"/>
      <c r="C9951"/>
      <c r="D9951"/>
      <c r="E9951"/>
      <c r="F9951"/>
      <c r="G9951"/>
      <c r="H9951"/>
      <c r="R9951"/>
      <c r="S9951"/>
      <c r="T9951"/>
      <c r="U9951"/>
      <c r="V9951"/>
      <c r="W9951"/>
      <c r="X9951"/>
      <c r="Y9951"/>
    </row>
    <row r="9952" spans="2:25">
      <c r="B9952"/>
      <c r="C9952"/>
      <c r="D9952"/>
      <c r="E9952"/>
      <c r="F9952"/>
      <c r="G9952"/>
      <c r="H9952"/>
      <c r="R9952"/>
      <c r="S9952"/>
      <c r="T9952"/>
      <c r="U9952"/>
      <c r="V9952"/>
      <c r="W9952"/>
      <c r="X9952"/>
      <c r="Y9952"/>
    </row>
    <row r="9953" spans="2:25">
      <c r="B9953"/>
      <c r="C9953"/>
      <c r="D9953"/>
      <c r="E9953"/>
      <c r="F9953"/>
      <c r="G9953"/>
      <c r="H9953"/>
      <c r="R9953"/>
      <c r="S9953"/>
      <c r="T9953"/>
      <c r="U9953"/>
      <c r="V9953"/>
      <c r="W9953"/>
      <c r="X9953"/>
      <c r="Y9953"/>
    </row>
    <row r="9954" spans="2:25">
      <c r="B9954"/>
      <c r="C9954"/>
      <c r="D9954"/>
      <c r="E9954"/>
      <c r="F9954"/>
      <c r="G9954"/>
      <c r="H9954"/>
      <c r="R9954"/>
      <c r="S9954"/>
      <c r="T9954"/>
      <c r="U9954"/>
      <c r="V9954"/>
      <c r="W9954"/>
      <c r="X9954"/>
      <c r="Y9954"/>
    </row>
    <row r="9955" spans="2:25">
      <c r="B9955"/>
      <c r="C9955"/>
      <c r="D9955"/>
      <c r="E9955"/>
      <c r="F9955"/>
      <c r="G9955"/>
      <c r="H9955"/>
      <c r="R9955"/>
      <c r="S9955"/>
      <c r="T9955"/>
      <c r="U9955"/>
      <c r="V9955"/>
      <c r="W9955"/>
      <c r="X9955"/>
      <c r="Y9955"/>
    </row>
    <row r="9956" spans="2:25">
      <c r="B9956"/>
      <c r="C9956"/>
      <c r="D9956"/>
      <c r="E9956"/>
      <c r="F9956"/>
      <c r="G9956"/>
      <c r="H9956"/>
      <c r="R9956"/>
      <c r="S9956"/>
      <c r="T9956"/>
      <c r="U9956"/>
      <c r="V9956"/>
      <c r="W9956"/>
      <c r="X9956"/>
      <c r="Y9956"/>
    </row>
    <row r="9957" spans="2:25">
      <c r="B9957"/>
      <c r="C9957"/>
      <c r="D9957"/>
      <c r="E9957"/>
      <c r="F9957"/>
      <c r="G9957"/>
      <c r="H9957"/>
      <c r="R9957"/>
      <c r="S9957"/>
      <c r="T9957"/>
      <c r="U9957"/>
      <c r="V9957"/>
      <c r="W9957"/>
      <c r="X9957"/>
      <c r="Y9957"/>
    </row>
    <row r="9958" spans="2:25">
      <c r="B9958"/>
      <c r="C9958"/>
      <c r="D9958"/>
      <c r="E9958"/>
      <c r="F9958"/>
      <c r="G9958"/>
      <c r="H9958"/>
      <c r="R9958"/>
      <c r="S9958"/>
      <c r="T9958"/>
      <c r="U9958"/>
      <c r="V9958"/>
      <c r="W9958"/>
      <c r="X9958"/>
      <c r="Y9958"/>
    </row>
    <row r="9959" spans="2:25">
      <c r="B9959"/>
      <c r="C9959"/>
      <c r="D9959"/>
      <c r="E9959"/>
      <c r="F9959"/>
      <c r="G9959"/>
      <c r="H9959"/>
      <c r="R9959"/>
      <c r="S9959"/>
      <c r="T9959"/>
      <c r="U9959"/>
      <c r="V9959"/>
      <c r="W9959"/>
      <c r="X9959"/>
      <c r="Y9959"/>
    </row>
    <row r="9960" spans="2:25">
      <c r="B9960"/>
      <c r="C9960"/>
      <c r="D9960"/>
      <c r="E9960"/>
      <c r="F9960"/>
      <c r="G9960"/>
      <c r="H9960"/>
      <c r="R9960"/>
      <c r="S9960"/>
      <c r="T9960"/>
      <c r="U9960"/>
      <c r="V9960"/>
      <c r="W9960"/>
      <c r="X9960"/>
      <c r="Y9960"/>
    </row>
    <row r="9961" spans="2:25">
      <c r="B9961"/>
      <c r="C9961"/>
      <c r="D9961"/>
      <c r="E9961"/>
      <c r="F9961"/>
      <c r="G9961"/>
      <c r="H9961"/>
      <c r="R9961"/>
      <c r="S9961"/>
      <c r="T9961"/>
      <c r="U9961"/>
      <c r="V9961"/>
      <c r="W9961"/>
      <c r="X9961"/>
      <c r="Y9961"/>
    </row>
    <row r="9962" spans="2:25">
      <c r="B9962"/>
      <c r="C9962"/>
      <c r="D9962"/>
      <c r="E9962"/>
      <c r="F9962"/>
      <c r="G9962"/>
      <c r="H9962"/>
      <c r="R9962"/>
      <c r="S9962"/>
      <c r="T9962"/>
      <c r="U9962"/>
      <c r="V9962"/>
      <c r="W9962"/>
      <c r="X9962"/>
      <c r="Y9962"/>
    </row>
    <row r="9963" spans="2:25">
      <c r="B9963"/>
      <c r="C9963"/>
      <c r="D9963"/>
      <c r="E9963"/>
      <c r="F9963"/>
      <c r="G9963"/>
      <c r="H9963"/>
      <c r="R9963"/>
      <c r="S9963"/>
      <c r="T9963"/>
      <c r="U9963"/>
      <c r="V9963"/>
      <c r="W9963"/>
      <c r="X9963"/>
      <c r="Y9963"/>
    </row>
    <row r="9964" spans="2:25">
      <c r="B9964"/>
      <c r="C9964"/>
      <c r="D9964"/>
      <c r="E9964"/>
      <c r="F9964"/>
      <c r="G9964"/>
      <c r="H9964"/>
      <c r="R9964"/>
      <c r="S9964"/>
      <c r="T9964"/>
      <c r="U9964"/>
      <c r="V9964"/>
      <c r="W9964"/>
      <c r="X9964"/>
      <c r="Y9964"/>
    </row>
    <row r="9965" spans="2:25">
      <c r="B9965"/>
      <c r="C9965"/>
      <c r="D9965"/>
      <c r="E9965"/>
      <c r="F9965"/>
      <c r="G9965"/>
      <c r="H9965"/>
      <c r="R9965"/>
      <c r="S9965"/>
      <c r="T9965"/>
      <c r="U9965"/>
      <c r="V9965"/>
      <c r="W9965"/>
      <c r="X9965"/>
      <c r="Y9965"/>
    </row>
    <row r="9966" spans="2:25">
      <c r="B9966"/>
      <c r="C9966"/>
      <c r="D9966"/>
      <c r="E9966"/>
      <c r="F9966"/>
      <c r="G9966"/>
      <c r="H9966"/>
      <c r="R9966"/>
      <c r="S9966"/>
      <c r="T9966"/>
      <c r="U9966"/>
      <c r="V9966"/>
      <c r="W9966"/>
      <c r="X9966"/>
      <c r="Y9966"/>
    </row>
    <row r="9967" spans="2:25">
      <c r="B9967"/>
      <c r="C9967"/>
      <c r="D9967"/>
      <c r="E9967"/>
      <c r="F9967"/>
      <c r="G9967"/>
      <c r="H9967"/>
      <c r="R9967"/>
      <c r="S9967"/>
      <c r="T9967"/>
      <c r="U9967"/>
      <c r="V9967"/>
      <c r="W9967"/>
      <c r="X9967"/>
      <c r="Y9967"/>
    </row>
    <row r="9968" spans="2:25">
      <c r="B9968"/>
      <c r="C9968"/>
      <c r="D9968"/>
      <c r="E9968"/>
      <c r="F9968"/>
      <c r="G9968"/>
      <c r="H9968"/>
      <c r="R9968"/>
      <c r="S9968"/>
      <c r="T9968"/>
      <c r="U9968"/>
      <c r="V9968"/>
      <c r="W9968"/>
      <c r="X9968"/>
      <c r="Y9968"/>
    </row>
    <row r="9969" spans="2:25">
      <c r="B9969"/>
      <c r="C9969"/>
      <c r="D9969"/>
      <c r="E9969"/>
      <c r="F9969"/>
      <c r="G9969"/>
      <c r="H9969"/>
      <c r="R9969"/>
      <c r="S9969"/>
      <c r="T9969"/>
      <c r="U9969"/>
      <c r="V9969"/>
      <c r="W9969"/>
      <c r="X9969"/>
      <c r="Y9969"/>
    </row>
    <row r="9970" spans="2:25">
      <c r="B9970"/>
      <c r="C9970"/>
      <c r="D9970"/>
      <c r="E9970"/>
      <c r="F9970"/>
      <c r="G9970"/>
      <c r="H9970"/>
      <c r="R9970"/>
      <c r="S9970"/>
      <c r="T9970"/>
      <c r="U9970"/>
      <c r="V9970"/>
      <c r="W9970"/>
      <c r="X9970"/>
      <c r="Y9970"/>
    </row>
    <row r="9971" spans="2:25">
      <c r="B9971"/>
      <c r="C9971"/>
      <c r="D9971"/>
      <c r="E9971"/>
      <c r="F9971"/>
      <c r="G9971"/>
      <c r="H9971"/>
      <c r="R9971"/>
      <c r="S9971"/>
      <c r="T9971"/>
      <c r="U9971"/>
      <c r="V9971"/>
      <c r="W9971"/>
      <c r="X9971"/>
      <c r="Y9971"/>
    </row>
    <row r="9972" spans="2:25">
      <c r="B9972"/>
      <c r="C9972"/>
      <c r="D9972"/>
      <c r="E9972"/>
      <c r="F9972"/>
      <c r="G9972"/>
      <c r="H9972"/>
      <c r="R9972"/>
      <c r="S9972"/>
      <c r="T9972"/>
      <c r="U9972"/>
      <c r="V9972"/>
      <c r="W9972"/>
      <c r="X9972"/>
      <c r="Y9972"/>
    </row>
    <row r="9973" spans="2:25">
      <c r="B9973"/>
      <c r="C9973"/>
      <c r="D9973"/>
      <c r="E9973"/>
      <c r="F9973"/>
      <c r="G9973"/>
      <c r="H9973"/>
      <c r="R9973"/>
      <c r="S9973"/>
      <c r="T9973"/>
      <c r="U9973"/>
      <c r="V9973"/>
      <c r="W9973"/>
      <c r="X9973"/>
      <c r="Y9973"/>
    </row>
    <row r="9974" spans="2:25">
      <c r="B9974"/>
      <c r="C9974"/>
      <c r="D9974"/>
      <c r="E9974"/>
      <c r="F9974"/>
      <c r="G9974"/>
      <c r="H9974"/>
      <c r="R9974"/>
      <c r="S9974"/>
      <c r="T9974"/>
      <c r="U9974"/>
      <c r="V9974"/>
      <c r="W9974"/>
      <c r="X9974"/>
      <c r="Y9974"/>
    </row>
    <row r="9975" spans="2:25">
      <c r="B9975"/>
      <c r="C9975"/>
      <c r="D9975"/>
      <c r="E9975"/>
      <c r="F9975"/>
      <c r="G9975"/>
      <c r="H9975"/>
      <c r="R9975"/>
      <c r="S9975"/>
      <c r="T9975"/>
      <c r="U9975"/>
      <c r="V9975"/>
      <c r="W9975"/>
      <c r="X9975"/>
      <c r="Y9975"/>
    </row>
    <row r="9976" spans="2:25">
      <c r="B9976"/>
      <c r="C9976"/>
      <c r="D9976"/>
      <c r="E9976"/>
      <c r="F9976"/>
      <c r="G9976"/>
      <c r="H9976"/>
      <c r="R9976"/>
      <c r="S9976"/>
      <c r="T9976"/>
      <c r="U9976"/>
      <c r="V9976"/>
      <c r="W9976"/>
      <c r="X9976"/>
      <c r="Y9976"/>
    </row>
    <row r="9977" spans="2:25">
      <c r="B9977"/>
      <c r="C9977"/>
      <c r="D9977"/>
      <c r="E9977"/>
      <c r="F9977"/>
      <c r="G9977"/>
      <c r="H9977"/>
      <c r="R9977"/>
      <c r="S9977"/>
      <c r="T9977"/>
      <c r="U9977"/>
      <c r="V9977"/>
      <c r="W9977"/>
      <c r="X9977"/>
      <c r="Y9977"/>
    </row>
    <row r="9978" spans="2:25">
      <c r="B9978"/>
      <c r="C9978"/>
      <c r="D9978"/>
      <c r="E9978"/>
      <c r="F9978"/>
      <c r="G9978"/>
      <c r="H9978"/>
      <c r="R9978"/>
      <c r="S9978"/>
      <c r="T9978"/>
      <c r="U9978"/>
      <c r="V9978"/>
      <c r="W9978"/>
      <c r="X9978"/>
      <c r="Y9978"/>
    </row>
    <row r="9979" spans="2:25">
      <c r="B9979"/>
      <c r="C9979"/>
      <c r="D9979"/>
      <c r="E9979"/>
      <c r="F9979"/>
      <c r="G9979"/>
      <c r="H9979"/>
      <c r="R9979"/>
      <c r="S9979"/>
      <c r="T9979"/>
      <c r="U9979"/>
      <c r="V9979"/>
      <c r="W9979"/>
      <c r="X9979"/>
      <c r="Y9979"/>
    </row>
    <row r="9980" spans="2:25">
      <c r="B9980"/>
      <c r="C9980"/>
      <c r="D9980"/>
      <c r="E9980"/>
      <c r="F9980"/>
      <c r="G9980"/>
      <c r="H9980"/>
      <c r="R9980"/>
      <c r="S9980"/>
      <c r="T9980"/>
      <c r="U9980"/>
      <c r="V9980"/>
      <c r="W9980"/>
      <c r="X9980"/>
      <c r="Y9980"/>
    </row>
    <row r="9981" spans="2:25">
      <c r="B9981"/>
      <c r="C9981"/>
      <c r="D9981"/>
      <c r="E9981"/>
      <c r="F9981"/>
      <c r="G9981"/>
      <c r="H9981"/>
      <c r="R9981"/>
      <c r="S9981"/>
      <c r="T9981"/>
      <c r="U9981"/>
      <c r="V9981"/>
      <c r="W9981"/>
      <c r="X9981"/>
      <c r="Y9981"/>
    </row>
    <row r="9982" spans="2:25">
      <c r="B9982"/>
      <c r="C9982"/>
      <c r="D9982"/>
      <c r="E9982"/>
      <c r="F9982"/>
      <c r="G9982"/>
      <c r="H9982"/>
      <c r="R9982"/>
      <c r="S9982"/>
      <c r="T9982"/>
      <c r="U9982"/>
      <c r="V9982"/>
      <c r="W9982"/>
      <c r="X9982"/>
      <c r="Y9982"/>
    </row>
    <row r="9983" spans="2:25">
      <c r="B9983"/>
      <c r="C9983"/>
      <c r="D9983"/>
      <c r="E9983"/>
      <c r="F9983"/>
      <c r="G9983"/>
      <c r="H9983"/>
      <c r="R9983"/>
      <c r="S9983"/>
      <c r="T9983"/>
      <c r="U9983"/>
      <c r="V9983"/>
      <c r="W9983"/>
      <c r="X9983"/>
      <c r="Y9983"/>
    </row>
    <row r="9984" spans="2:25">
      <c r="B9984"/>
      <c r="C9984"/>
      <c r="D9984"/>
      <c r="E9984"/>
      <c r="F9984"/>
      <c r="G9984"/>
      <c r="H9984"/>
      <c r="R9984"/>
      <c r="S9984"/>
      <c r="T9984"/>
      <c r="U9984"/>
      <c r="V9984"/>
      <c r="W9984"/>
      <c r="X9984"/>
      <c r="Y9984"/>
    </row>
    <row r="9985" spans="2:25">
      <c r="B9985"/>
      <c r="C9985"/>
      <c r="D9985"/>
      <c r="E9985"/>
      <c r="F9985"/>
      <c r="G9985"/>
      <c r="H9985"/>
      <c r="R9985"/>
      <c r="S9985"/>
      <c r="T9985"/>
      <c r="U9985"/>
      <c r="V9985"/>
      <c r="W9985"/>
      <c r="X9985"/>
      <c r="Y9985"/>
    </row>
    <row r="9986" spans="2:25">
      <c r="B9986"/>
      <c r="C9986"/>
      <c r="D9986"/>
      <c r="E9986"/>
      <c r="F9986"/>
      <c r="G9986"/>
      <c r="H9986"/>
      <c r="R9986"/>
      <c r="S9986"/>
      <c r="T9986"/>
      <c r="U9986"/>
      <c r="V9986"/>
      <c r="W9986"/>
      <c r="X9986"/>
      <c r="Y9986"/>
    </row>
    <row r="9987" spans="2:25">
      <c r="B9987"/>
      <c r="C9987"/>
      <c r="D9987"/>
      <c r="E9987"/>
      <c r="F9987"/>
      <c r="G9987"/>
      <c r="H9987"/>
      <c r="R9987"/>
      <c r="S9987"/>
      <c r="T9987"/>
      <c r="U9987"/>
      <c r="V9987"/>
      <c r="W9987"/>
      <c r="X9987"/>
      <c r="Y9987"/>
    </row>
    <row r="9988" spans="2:25">
      <c r="B9988"/>
      <c r="C9988"/>
      <c r="D9988"/>
      <c r="E9988"/>
      <c r="F9988"/>
      <c r="G9988"/>
      <c r="H9988"/>
      <c r="R9988"/>
      <c r="S9988"/>
      <c r="T9988"/>
      <c r="U9988"/>
      <c r="V9988"/>
      <c r="W9988"/>
      <c r="X9988"/>
      <c r="Y9988"/>
    </row>
    <row r="9989" spans="2:25">
      <c r="B9989"/>
      <c r="C9989"/>
      <c r="D9989"/>
      <c r="E9989"/>
      <c r="F9989"/>
      <c r="G9989"/>
      <c r="H9989"/>
      <c r="R9989"/>
      <c r="S9989"/>
      <c r="T9989"/>
      <c r="U9989"/>
      <c r="V9989"/>
      <c r="W9989"/>
      <c r="X9989"/>
      <c r="Y9989"/>
    </row>
    <row r="9990" spans="2:25">
      <c r="B9990"/>
      <c r="C9990"/>
      <c r="D9990"/>
      <c r="E9990"/>
      <c r="F9990"/>
      <c r="G9990"/>
      <c r="H9990"/>
      <c r="R9990"/>
      <c r="S9990"/>
      <c r="T9990"/>
      <c r="U9990"/>
      <c r="V9990"/>
      <c r="W9990"/>
      <c r="X9990"/>
      <c r="Y9990"/>
    </row>
    <row r="9991" spans="2:25">
      <c r="B9991"/>
      <c r="C9991"/>
      <c r="D9991"/>
      <c r="E9991"/>
      <c r="F9991"/>
      <c r="G9991"/>
      <c r="H9991"/>
      <c r="R9991"/>
      <c r="S9991"/>
      <c r="T9991"/>
      <c r="U9991"/>
      <c r="V9991"/>
      <c r="W9991"/>
      <c r="X9991"/>
      <c r="Y9991"/>
    </row>
    <row r="9992" spans="2:25">
      <c r="B9992"/>
      <c r="C9992"/>
      <c r="D9992"/>
      <c r="E9992"/>
      <c r="F9992"/>
      <c r="G9992"/>
      <c r="H9992"/>
      <c r="R9992"/>
      <c r="S9992"/>
      <c r="T9992"/>
      <c r="U9992"/>
      <c r="V9992"/>
      <c r="W9992"/>
      <c r="X9992"/>
      <c r="Y9992"/>
    </row>
    <row r="9993" spans="2:25">
      <c r="B9993"/>
      <c r="C9993"/>
      <c r="D9993"/>
      <c r="E9993"/>
      <c r="F9993"/>
      <c r="G9993"/>
      <c r="H9993"/>
      <c r="R9993"/>
      <c r="S9993"/>
      <c r="T9993"/>
      <c r="U9993"/>
      <c r="V9993"/>
      <c r="W9993"/>
      <c r="X9993"/>
      <c r="Y9993"/>
    </row>
    <row r="9994" spans="2:25">
      <c r="B9994"/>
      <c r="C9994"/>
      <c r="D9994"/>
      <c r="E9994"/>
      <c r="F9994"/>
      <c r="G9994"/>
      <c r="H9994"/>
      <c r="R9994"/>
      <c r="S9994"/>
      <c r="T9994"/>
      <c r="U9994"/>
      <c r="V9994"/>
      <c r="W9994"/>
      <c r="X9994"/>
      <c r="Y9994"/>
    </row>
    <row r="9995" spans="2:25">
      <c r="B9995"/>
      <c r="C9995"/>
      <c r="D9995"/>
      <c r="E9995"/>
      <c r="F9995"/>
      <c r="G9995"/>
      <c r="H9995"/>
      <c r="R9995"/>
      <c r="S9995"/>
      <c r="T9995"/>
      <c r="U9995"/>
      <c r="V9995"/>
      <c r="W9995"/>
      <c r="X9995"/>
      <c r="Y9995"/>
    </row>
    <row r="9996" spans="2:25">
      <c r="B9996"/>
      <c r="C9996"/>
      <c r="D9996"/>
      <c r="E9996"/>
      <c r="F9996"/>
      <c r="G9996"/>
      <c r="H9996"/>
      <c r="R9996"/>
      <c r="S9996"/>
      <c r="T9996"/>
      <c r="U9996"/>
      <c r="V9996"/>
      <c r="W9996"/>
      <c r="X9996"/>
      <c r="Y9996"/>
    </row>
    <row r="9997" spans="2:25">
      <c r="B9997"/>
      <c r="C9997"/>
      <c r="D9997"/>
      <c r="E9997"/>
      <c r="F9997"/>
      <c r="G9997"/>
      <c r="H9997"/>
      <c r="R9997"/>
      <c r="S9997"/>
      <c r="T9997"/>
      <c r="U9997"/>
      <c r="V9997"/>
      <c r="W9997"/>
      <c r="X9997"/>
      <c r="Y9997"/>
    </row>
    <row r="9998" spans="2:25">
      <c r="B9998"/>
      <c r="C9998"/>
      <c r="D9998"/>
      <c r="E9998"/>
      <c r="F9998"/>
      <c r="G9998"/>
      <c r="H9998"/>
      <c r="R9998"/>
      <c r="S9998"/>
      <c r="T9998"/>
      <c r="U9998"/>
      <c r="V9998"/>
      <c r="W9998"/>
      <c r="X9998"/>
      <c r="Y9998"/>
    </row>
    <row r="9999" spans="2:25">
      <c r="B9999"/>
      <c r="C9999"/>
      <c r="D9999"/>
      <c r="E9999"/>
      <c r="F9999"/>
      <c r="G9999"/>
      <c r="H9999"/>
      <c r="R9999"/>
      <c r="S9999"/>
      <c r="T9999"/>
      <c r="U9999"/>
      <c r="V9999"/>
      <c r="W9999"/>
      <c r="X9999"/>
      <c r="Y9999"/>
    </row>
    <row r="10000" spans="2:25">
      <c r="B10000"/>
      <c r="C10000"/>
      <c r="D10000"/>
      <c r="E10000"/>
      <c r="F10000"/>
      <c r="G10000"/>
      <c r="H10000"/>
      <c r="R10000"/>
      <c r="S10000"/>
      <c r="T10000"/>
      <c r="U10000"/>
      <c r="V10000"/>
      <c r="W10000"/>
      <c r="X10000"/>
      <c r="Y10000"/>
    </row>
    <row r="10001" spans="2:25">
      <c r="B10001"/>
      <c r="C10001"/>
      <c r="D10001"/>
      <c r="E10001"/>
      <c r="F10001"/>
      <c r="G10001"/>
      <c r="H10001"/>
      <c r="R10001"/>
      <c r="S10001"/>
      <c r="T10001"/>
      <c r="U10001"/>
      <c r="V10001"/>
      <c r="W10001"/>
      <c r="X10001"/>
      <c r="Y10001"/>
    </row>
    <row r="10002" spans="2:25">
      <c r="B10002"/>
      <c r="C10002"/>
      <c r="D10002"/>
      <c r="E10002"/>
      <c r="F10002"/>
      <c r="G10002"/>
      <c r="H10002"/>
      <c r="R10002"/>
      <c r="S10002"/>
      <c r="T10002"/>
      <c r="U10002"/>
      <c r="V10002"/>
      <c r="W10002"/>
      <c r="X10002"/>
      <c r="Y10002"/>
    </row>
    <row r="10003" spans="2:25">
      <c r="B10003"/>
      <c r="C10003"/>
      <c r="D10003"/>
      <c r="E10003"/>
      <c r="F10003"/>
      <c r="G10003"/>
      <c r="H10003"/>
      <c r="R10003"/>
      <c r="S10003"/>
      <c r="T10003"/>
      <c r="U10003"/>
      <c r="V10003"/>
      <c r="W10003"/>
      <c r="X10003"/>
      <c r="Y10003"/>
    </row>
    <row r="10004" spans="2:25">
      <c r="B10004"/>
      <c r="C10004"/>
      <c r="D10004"/>
      <c r="E10004"/>
      <c r="F10004"/>
      <c r="G10004"/>
      <c r="H10004"/>
      <c r="R10004"/>
      <c r="S10004"/>
      <c r="T10004"/>
      <c r="U10004"/>
      <c r="V10004"/>
      <c r="W10004"/>
      <c r="X10004"/>
      <c r="Y10004"/>
    </row>
    <row r="10005" spans="2:25">
      <c r="B10005"/>
      <c r="C10005"/>
      <c r="D10005"/>
      <c r="E10005"/>
      <c r="F10005"/>
      <c r="G10005"/>
      <c r="H10005"/>
      <c r="R10005"/>
      <c r="S10005"/>
      <c r="T10005"/>
      <c r="U10005"/>
      <c r="V10005"/>
      <c r="W10005"/>
      <c r="X10005"/>
      <c r="Y10005"/>
    </row>
    <row r="10006" spans="2:25">
      <c r="B10006"/>
      <c r="C10006"/>
      <c r="D10006"/>
      <c r="E10006"/>
      <c r="F10006"/>
      <c r="G10006"/>
      <c r="H10006"/>
      <c r="R10006"/>
      <c r="S10006"/>
      <c r="T10006"/>
      <c r="U10006"/>
      <c r="V10006"/>
      <c r="W10006"/>
      <c r="X10006"/>
      <c r="Y10006"/>
    </row>
    <row r="10007" spans="2:25">
      <c r="B10007"/>
      <c r="C10007"/>
      <c r="D10007"/>
      <c r="E10007"/>
      <c r="F10007"/>
      <c r="G10007"/>
      <c r="H10007"/>
      <c r="R10007"/>
      <c r="S10007"/>
      <c r="T10007"/>
      <c r="U10007"/>
      <c r="V10007"/>
      <c r="W10007"/>
      <c r="X10007"/>
      <c r="Y10007"/>
    </row>
    <row r="10008" spans="2:25">
      <c r="B10008"/>
      <c r="C10008"/>
      <c r="D10008"/>
      <c r="E10008"/>
      <c r="F10008"/>
      <c r="G10008"/>
      <c r="H10008"/>
      <c r="R10008"/>
      <c r="S10008"/>
      <c r="T10008"/>
      <c r="U10008"/>
      <c r="V10008"/>
      <c r="W10008"/>
      <c r="X10008"/>
      <c r="Y10008"/>
    </row>
    <row r="10009" spans="2:25">
      <c r="B10009"/>
      <c r="C10009"/>
      <c r="D10009"/>
      <c r="E10009"/>
      <c r="F10009"/>
      <c r="G10009"/>
      <c r="H10009"/>
      <c r="R10009"/>
      <c r="S10009"/>
      <c r="T10009"/>
      <c r="U10009"/>
      <c r="V10009"/>
      <c r="W10009"/>
      <c r="X10009"/>
      <c r="Y10009"/>
    </row>
    <row r="10010" spans="2:25">
      <c r="B10010"/>
      <c r="C10010"/>
      <c r="D10010"/>
      <c r="E10010"/>
      <c r="F10010"/>
      <c r="G10010"/>
      <c r="H10010"/>
      <c r="R10010"/>
      <c r="S10010"/>
      <c r="T10010"/>
      <c r="U10010"/>
      <c r="V10010"/>
      <c r="W10010"/>
      <c r="X10010"/>
      <c r="Y10010"/>
    </row>
    <row r="10011" spans="2:25">
      <c r="B10011"/>
      <c r="C10011"/>
      <c r="D10011"/>
      <c r="E10011"/>
      <c r="F10011"/>
      <c r="G10011"/>
      <c r="H10011"/>
      <c r="R10011"/>
      <c r="S10011"/>
      <c r="T10011"/>
      <c r="U10011"/>
      <c r="V10011"/>
      <c r="W10011"/>
      <c r="X10011"/>
      <c r="Y10011"/>
    </row>
    <row r="10012" spans="2:25">
      <c r="B10012"/>
      <c r="C10012"/>
      <c r="D10012"/>
      <c r="E10012"/>
      <c r="F10012"/>
      <c r="G10012"/>
      <c r="H10012"/>
      <c r="R10012"/>
      <c r="S10012"/>
      <c r="T10012"/>
      <c r="U10012"/>
      <c r="V10012"/>
      <c r="W10012"/>
      <c r="X10012"/>
      <c r="Y10012"/>
    </row>
    <row r="10013" spans="2:25">
      <c r="B10013"/>
      <c r="C10013"/>
      <c r="D10013"/>
      <c r="E10013"/>
      <c r="F10013"/>
      <c r="G10013"/>
      <c r="H10013"/>
      <c r="R10013"/>
      <c r="S10013"/>
      <c r="T10013"/>
      <c r="U10013"/>
      <c r="V10013"/>
      <c r="W10013"/>
      <c r="X10013"/>
      <c r="Y10013"/>
    </row>
    <row r="10014" spans="2:25">
      <c r="B10014"/>
      <c r="C10014"/>
      <c r="D10014"/>
      <c r="E10014"/>
      <c r="F10014"/>
      <c r="G10014"/>
      <c r="H10014"/>
      <c r="R10014"/>
      <c r="S10014"/>
      <c r="T10014"/>
      <c r="U10014"/>
      <c r="V10014"/>
      <c r="W10014"/>
      <c r="X10014"/>
      <c r="Y10014"/>
    </row>
    <row r="10015" spans="2:25">
      <c r="B10015"/>
      <c r="C10015"/>
      <c r="D10015"/>
      <c r="E10015"/>
      <c r="F10015"/>
      <c r="G10015"/>
      <c r="H10015"/>
      <c r="R10015"/>
      <c r="S10015"/>
      <c r="T10015"/>
      <c r="U10015"/>
      <c r="V10015"/>
      <c r="W10015"/>
      <c r="X10015"/>
      <c r="Y10015"/>
    </row>
    <row r="10016" spans="2:25">
      <c r="B10016"/>
      <c r="C10016"/>
      <c r="D10016"/>
      <c r="E10016"/>
      <c r="F10016"/>
      <c r="G10016"/>
      <c r="H10016"/>
      <c r="R10016"/>
      <c r="S10016"/>
      <c r="T10016"/>
      <c r="U10016"/>
      <c r="V10016"/>
      <c r="W10016"/>
      <c r="X10016"/>
      <c r="Y10016"/>
    </row>
    <row r="10017" spans="2:25">
      <c r="B10017"/>
      <c r="C10017"/>
      <c r="D10017"/>
      <c r="E10017"/>
      <c r="F10017"/>
      <c r="G10017"/>
      <c r="H10017"/>
      <c r="R10017"/>
      <c r="S10017"/>
      <c r="T10017"/>
      <c r="U10017"/>
      <c r="V10017"/>
      <c r="W10017"/>
      <c r="X10017"/>
      <c r="Y10017"/>
    </row>
    <row r="10018" spans="2:25">
      <c r="B10018"/>
      <c r="C10018"/>
      <c r="D10018"/>
      <c r="E10018"/>
      <c r="F10018"/>
      <c r="G10018"/>
      <c r="H10018"/>
      <c r="R10018"/>
      <c r="S10018"/>
      <c r="T10018"/>
      <c r="U10018"/>
      <c r="V10018"/>
      <c r="W10018"/>
      <c r="X10018"/>
      <c r="Y10018"/>
    </row>
    <row r="10019" spans="2:25">
      <c r="B10019"/>
      <c r="C10019"/>
      <c r="D10019"/>
      <c r="E10019"/>
      <c r="F10019"/>
      <c r="G10019"/>
      <c r="H10019"/>
      <c r="R10019"/>
      <c r="S10019"/>
      <c r="T10019"/>
      <c r="U10019"/>
      <c r="V10019"/>
      <c r="W10019"/>
      <c r="X10019"/>
      <c r="Y10019"/>
    </row>
    <row r="10020" spans="2:25">
      <c r="B10020"/>
      <c r="C10020"/>
      <c r="D10020"/>
      <c r="E10020"/>
      <c r="F10020"/>
      <c r="G10020"/>
      <c r="H10020"/>
      <c r="R10020"/>
      <c r="S10020"/>
      <c r="T10020"/>
      <c r="U10020"/>
      <c r="V10020"/>
      <c r="W10020"/>
      <c r="X10020"/>
      <c r="Y10020"/>
    </row>
    <row r="10021" spans="2:25">
      <c r="B10021"/>
      <c r="C10021"/>
      <c r="D10021"/>
      <c r="E10021"/>
      <c r="F10021"/>
      <c r="G10021"/>
      <c r="H10021"/>
      <c r="R10021"/>
      <c r="S10021"/>
      <c r="T10021"/>
      <c r="U10021"/>
      <c r="V10021"/>
      <c r="W10021"/>
      <c r="X10021"/>
      <c r="Y10021"/>
    </row>
    <row r="10022" spans="2:25">
      <c r="B10022"/>
      <c r="C10022"/>
      <c r="D10022"/>
      <c r="E10022"/>
      <c r="F10022"/>
      <c r="G10022"/>
      <c r="H10022"/>
      <c r="R10022"/>
      <c r="S10022"/>
      <c r="T10022"/>
      <c r="U10022"/>
      <c r="V10022"/>
      <c r="W10022"/>
      <c r="X10022"/>
      <c r="Y10022"/>
    </row>
    <row r="10023" spans="2:25">
      <c r="B10023"/>
      <c r="C10023"/>
      <c r="D10023"/>
      <c r="E10023"/>
      <c r="F10023"/>
      <c r="G10023"/>
      <c r="H10023"/>
      <c r="R10023"/>
      <c r="S10023"/>
      <c r="T10023"/>
      <c r="U10023"/>
      <c r="V10023"/>
      <c r="W10023"/>
      <c r="X10023"/>
      <c r="Y10023"/>
    </row>
    <row r="10024" spans="2:25">
      <c r="B10024"/>
      <c r="C10024"/>
      <c r="D10024"/>
      <c r="E10024"/>
      <c r="F10024"/>
      <c r="G10024"/>
      <c r="H10024"/>
      <c r="R10024"/>
      <c r="S10024"/>
      <c r="T10024"/>
      <c r="U10024"/>
      <c r="V10024"/>
      <c r="W10024"/>
      <c r="X10024"/>
      <c r="Y10024"/>
    </row>
    <row r="10025" spans="2:25">
      <c r="B10025"/>
      <c r="C10025"/>
      <c r="D10025"/>
      <c r="E10025"/>
      <c r="F10025"/>
      <c r="G10025"/>
      <c r="H10025"/>
      <c r="R10025"/>
      <c r="S10025"/>
      <c r="T10025"/>
      <c r="U10025"/>
      <c r="V10025"/>
      <c r="W10025"/>
      <c r="X10025"/>
      <c r="Y10025"/>
    </row>
    <row r="10026" spans="2:25">
      <c r="B10026"/>
      <c r="C10026"/>
      <c r="D10026"/>
      <c r="E10026"/>
      <c r="F10026"/>
      <c r="G10026"/>
      <c r="H10026"/>
      <c r="R10026"/>
      <c r="S10026"/>
      <c r="T10026"/>
      <c r="U10026"/>
      <c r="V10026"/>
      <c r="W10026"/>
      <c r="X10026"/>
      <c r="Y10026"/>
    </row>
    <row r="10027" spans="2:25">
      <c r="B10027"/>
      <c r="C10027"/>
      <c r="D10027"/>
      <c r="E10027"/>
      <c r="F10027"/>
      <c r="G10027"/>
      <c r="H10027"/>
      <c r="R10027"/>
      <c r="S10027"/>
      <c r="T10027"/>
      <c r="U10027"/>
      <c r="V10027"/>
      <c r="W10027"/>
      <c r="X10027"/>
      <c r="Y10027"/>
    </row>
    <row r="10028" spans="2:25">
      <c r="B10028"/>
      <c r="C10028"/>
      <c r="D10028"/>
      <c r="E10028"/>
      <c r="F10028"/>
      <c r="G10028"/>
      <c r="H10028"/>
      <c r="R10028"/>
      <c r="S10028"/>
      <c r="T10028"/>
      <c r="U10028"/>
      <c r="V10028"/>
      <c r="W10028"/>
      <c r="X10028"/>
      <c r="Y10028"/>
    </row>
    <row r="10029" spans="2:25">
      <c r="B10029"/>
      <c r="C10029"/>
      <c r="D10029"/>
      <c r="E10029"/>
      <c r="F10029"/>
      <c r="G10029"/>
      <c r="H10029"/>
      <c r="R10029"/>
      <c r="S10029"/>
      <c r="T10029"/>
      <c r="U10029"/>
      <c r="V10029"/>
      <c r="W10029"/>
      <c r="X10029"/>
      <c r="Y10029"/>
    </row>
    <row r="10030" spans="2:25">
      <c r="B10030"/>
      <c r="C10030"/>
      <c r="D10030"/>
      <c r="E10030"/>
      <c r="F10030"/>
      <c r="G10030"/>
      <c r="H10030"/>
      <c r="R10030"/>
      <c r="S10030"/>
      <c r="T10030"/>
      <c r="U10030"/>
      <c r="V10030"/>
      <c r="W10030"/>
      <c r="X10030"/>
      <c r="Y10030"/>
    </row>
    <row r="10031" spans="2:25">
      <c r="B10031"/>
      <c r="C10031"/>
      <c r="D10031"/>
      <c r="E10031"/>
      <c r="F10031"/>
      <c r="G10031"/>
      <c r="H10031"/>
      <c r="R10031"/>
      <c r="S10031"/>
      <c r="T10031"/>
      <c r="U10031"/>
      <c r="V10031"/>
      <c r="W10031"/>
      <c r="X10031"/>
      <c r="Y10031"/>
    </row>
    <row r="10032" spans="2:25">
      <c r="B10032"/>
      <c r="C10032"/>
      <c r="D10032"/>
      <c r="E10032"/>
      <c r="F10032"/>
      <c r="G10032"/>
      <c r="H10032"/>
      <c r="R10032"/>
      <c r="S10032"/>
      <c r="T10032"/>
      <c r="U10032"/>
      <c r="V10032"/>
      <c r="W10032"/>
      <c r="X10032"/>
      <c r="Y10032"/>
    </row>
    <row r="10033" spans="2:25">
      <c r="B10033"/>
      <c r="C10033"/>
      <c r="D10033"/>
      <c r="E10033"/>
      <c r="F10033"/>
      <c r="G10033"/>
      <c r="H10033"/>
      <c r="R10033"/>
      <c r="S10033"/>
      <c r="T10033"/>
      <c r="U10033"/>
      <c r="V10033"/>
      <c r="W10033"/>
      <c r="X10033"/>
      <c r="Y10033"/>
    </row>
    <row r="10034" spans="2:25">
      <c r="B10034"/>
      <c r="C10034"/>
      <c r="D10034"/>
      <c r="E10034"/>
      <c r="F10034"/>
      <c r="G10034"/>
      <c r="H10034"/>
      <c r="R10034"/>
      <c r="S10034"/>
      <c r="T10034"/>
      <c r="U10034"/>
      <c r="V10034"/>
      <c r="W10034"/>
      <c r="X10034"/>
      <c r="Y10034"/>
    </row>
    <row r="10035" spans="2:25">
      <c r="B10035"/>
      <c r="C10035"/>
      <c r="D10035"/>
      <c r="E10035"/>
      <c r="F10035"/>
      <c r="G10035"/>
      <c r="H10035"/>
      <c r="R10035"/>
      <c r="S10035"/>
      <c r="T10035"/>
      <c r="U10035"/>
      <c r="V10035"/>
      <c r="W10035"/>
      <c r="X10035"/>
      <c r="Y10035"/>
    </row>
    <row r="10036" spans="2:25">
      <c r="B10036"/>
      <c r="C10036"/>
      <c r="D10036"/>
      <c r="E10036"/>
      <c r="F10036"/>
      <c r="G10036"/>
      <c r="H10036"/>
      <c r="R10036"/>
      <c r="S10036"/>
      <c r="T10036"/>
      <c r="U10036"/>
      <c r="V10036"/>
      <c r="W10036"/>
      <c r="X10036"/>
      <c r="Y10036"/>
    </row>
    <row r="10037" spans="2:25">
      <c r="B10037"/>
      <c r="C10037"/>
      <c r="D10037"/>
      <c r="E10037"/>
      <c r="F10037"/>
      <c r="G10037"/>
      <c r="H10037"/>
      <c r="R10037"/>
      <c r="S10037"/>
      <c r="T10037"/>
      <c r="U10037"/>
      <c r="V10037"/>
      <c r="W10037"/>
      <c r="X10037"/>
      <c r="Y10037"/>
    </row>
    <row r="10038" spans="2:25">
      <c r="B10038"/>
      <c r="C10038"/>
      <c r="D10038"/>
      <c r="E10038"/>
      <c r="F10038"/>
      <c r="G10038"/>
      <c r="H10038"/>
      <c r="R10038"/>
      <c r="S10038"/>
      <c r="T10038"/>
      <c r="U10038"/>
      <c r="V10038"/>
      <c r="W10038"/>
      <c r="X10038"/>
      <c r="Y10038"/>
    </row>
    <row r="10039" spans="2:25">
      <c r="B10039"/>
      <c r="C10039"/>
      <c r="D10039"/>
      <c r="E10039"/>
      <c r="F10039"/>
      <c r="G10039"/>
      <c r="H10039"/>
      <c r="R10039"/>
      <c r="S10039"/>
      <c r="T10039"/>
      <c r="U10039"/>
      <c r="V10039"/>
      <c r="W10039"/>
      <c r="X10039"/>
      <c r="Y10039"/>
    </row>
    <row r="10040" spans="2:25">
      <c r="B10040"/>
      <c r="C10040"/>
      <c r="D10040"/>
      <c r="E10040"/>
      <c r="F10040"/>
      <c r="G10040"/>
      <c r="H10040"/>
      <c r="R10040"/>
      <c r="S10040"/>
      <c r="T10040"/>
      <c r="U10040"/>
      <c r="V10040"/>
      <c r="W10040"/>
      <c r="X10040"/>
      <c r="Y10040"/>
    </row>
    <row r="10041" spans="2:25">
      <c r="B10041"/>
      <c r="C10041"/>
      <c r="D10041"/>
      <c r="E10041"/>
      <c r="F10041"/>
      <c r="G10041"/>
      <c r="H10041"/>
      <c r="R10041"/>
      <c r="S10041"/>
      <c r="T10041"/>
      <c r="U10041"/>
      <c r="V10041"/>
      <c r="W10041"/>
      <c r="X10041"/>
      <c r="Y10041"/>
    </row>
    <row r="10042" spans="2:25">
      <c r="B10042"/>
      <c r="C10042"/>
      <c r="D10042"/>
      <c r="E10042"/>
      <c r="F10042"/>
      <c r="G10042"/>
      <c r="H10042"/>
      <c r="R10042"/>
      <c r="S10042"/>
      <c r="T10042"/>
      <c r="U10042"/>
      <c r="V10042"/>
      <c r="W10042"/>
      <c r="X10042"/>
      <c r="Y10042"/>
    </row>
    <row r="10043" spans="2:25">
      <c r="B10043"/>
      <c r="C10043"/>
      <c r="D10043"/>
      <c r="E10043"/>
      <c r="F10043"/>
      <c r="G10043"/>
      <c r="H10043"/>
      <c r="R10043"/>
      <c r="S10043"/>
      <c r="T10043"/>
      <c r="U10043"/>
      <c r="V10043"/>
      <c r="W10043"/>
      <c r="X10043"/>
      <c r="Y10043"/>
    </row>
    <row r="10044" spans="2:25">
      <c r="B10044"/>
      <c r="C10044"/>
      <c r="D10044"/>
      <c r="E10044"/>
      <c r="F10044"/>
      <c r="G10044"/>
      <c r="H10044"/>
      <c r="R10044"/>
      <c r="S10044"/>
      <c r="T10044"/>
      <c r="U10044"/>
      <c r="V10044"/>
      <c r="W10044"/>
      <c r="X10044"/>
      <c r="Y10044"/>
    </row>
    <row r="10045" spans="2:25">
      <c r="B10045"/>
      <c r="C10045"/>
      <c r="D10045"/>
      <c r="E10045"/>
      <c r="F10045"/>
      <c r="G10045"/>
      <c r="H10045"/>
      <c r="R10045"/>
      <c r="S10045"/>
      <c r="T10045"/>
      <c r="U10045"/>
      <c r="V10045"/>
      <c r="W10045"/>
      <c r="X10045"/>
      <c r="Y10045"/>
    </row>
    <row r="10046" spans="2:25">
      <c r="B10046"/>
      <c r="C10046"/>
      <c r="D10046"/>
      <c r="E10046"/>
      <c r="F10046"/>
      <c r="G10046"/>
      <c r="H10046"/>
      <c r="R10046"/>
      <c r="S10046"/>
      <c r="T10046"/>
      <c r="U10046"/>
      <c r="V10046"/>
      <c r="W10046"/>
      <c r="X10046"/>
      <c r="Y10046"/>
    </row>
    <row r="10047" spans="2:25">
      <c r="B10047"/>
      <c r="C10047"/>
      <c r="D10047"/>
      <c r="E10047"/>
      <c r="F10047"/>
      <c r="G10047"/>
      <c r="H10047"/>
      <c r="R10047"/>
      <c r="S10047"/>
      <c r="T10047"/>
      <c r="U10047"/>
      <c r="V10047"/>
      <c r="W10047"/>
      <c r="X10047"/>
      <c r="Y10047"/>
    </row>
    <row r="10048" spans="2:25">
      <c r="B10048"/>
      <c r="C10048"/>
      <c r="D10048"/>
      <c r="E10048"/>
      <c r="F10048"/>
      <c r="G10048"/>
      <c r="H10048"/>
      <c r="R10048"/>
      <c r="S10048"/>
      <c r="T10048"/>
      <c r="U10048"/>
      <c r="V10048"/>
      <c r="W10048"/>
      <c r="X10048"/>
      <c r="Y10048"/>
    </row>
    <row r="10049" spans="2:25">
      <c r="B10049"/>
      <c r="C10049"/>
      <c r="D10049"/>
      <c r="E10049"/>
      <c r="F10049"/>
      <c r="G10049"/>
      <c r="H10049"/>
      <c r="R10049"/>
      <c r="S10049"/>
      <c r="T10049"/>
      <c r="U10049"/>
      <c r="V10049"/>
      <c r="W10049"/>
      <c r="X10049"/>
      <c r="Y10049"/>
    </row>
    <row r="10050" spans="2:25">
      <c r="B10050"/>
      <c r="C10050"/>
      <c r="D10050"/>
      <c r="E10050"/>
      <c r="F10050"/>
      <c r="G10050"/>
      <c r="H10050"/>
      <c r="R10050"/>
      <c r="S10050"/>
      <c r="T10050"/>
      <c r="U10050"/>
      <c r="V10050"/>
      <c r="W10050"/>
      <c r="X10050"/>
      <c r="Y10050"/>
    </row>
    <row r="10051" spans="2:25">
      <c r="B10051"/>
      <c r="C10051"/>
      <c r="D10051"/>
      <c r="E10051"/>
      <c r="F10051"/>
      <c r="G10051"/>
      <c r="H10051"/>
      <c r="R10051"/>
      <c r="S10051"/>
      <c r="T10051"/>
      <c r="U10051"/>
      <c r="V10051"/>
      <c r="W10051"/>
      <c r="X10051"/>
      <c r="Y10051"/>
    </row>
    <row r="10052" spans="2:25">
      <c r="B10052"/>
      <c r="C10052"/>
      <c r="D10052"/>
      <c r="E10052"/>
      <c r="F10052"/>
      <c r="G10052"/>
      <c r="H10052"/>
      <c r="R10052"/>
      <c r="S10052"/>
      <c r="T10052"/>
      <c r="U10052"/>
      <c r="V10052"/>
      <c r="W10052"/>
      <c r="X10052"/>
      <c r="Y10052"/>
    </row>
    <row r="10053" spans="2:25">
      <c r="B10053"/>
      <c r="C10053"/>
      <c r="D10053"/>
      <c r="E10053"/>
      <c r="F10053"/>
      <c r="G10053"/>
      <c r="H10053"/>
      <c r="R10053"/>
      <c r="S10053"/>
      <c r="T10053"/>
      <c r="U10053"/>
      <c r="V10053"/>
      <c r="W10053"/>
      <c r="X10053"/>
      <c r="Y10053"/>
    </row>
    <row r="10054" spans="2:25">
      <c r="B10054"/>
      <c r="C10054"/>
      <c r="D10054"/>
      <c r="E10054"/>
      <c r="F10054"/>
      <c r="G10054"/>
      <c r="H10054"/>
      <c r="R10054"/>
      <c r="S10054"/>
      <c r="T10054"/>
      <c r="U10054"/>
      <c r="V10054"/>
      <c r="W10054"/>
      <c r="X10054"/>
      <c r="Y10054"/>
    </row>
    <row r="10055" spans="2:25">
      <c r="B10055"/>
      <c r="C10055"/>
      <c r="D10055"/>
      <c r="E10055"/>
      <c r="F10055"/>
      <c r="G10055"/>
      <c r="H10055"/>
      <c r="R10055"/>
      <c r="S10055"/>
      <c r="T10055"/>
      <c r="U10055"/>
      <c r="V10055"/>
      <c r="W10055"/>
      <c r="X10055"/>
      <c r="Y10055"/>
    </row>
    <row r="10056" spans="2:25">
      <c r="B10056"/>
      <c r="C10056"/>
      <c r="D10056"/>
      <c r="E10056"/>
      <c r="F10056"/>
      <c r="G10056"/>
      <c r="H10056"/>
      <c r="R10056"/>
      <c r="S10056"/>
      <c r="T10056"/>
      <c r="U10056"/>
      <c r="V10056"/>
      <c r="W10056"/>
      <c r="X10056"/>
      <c r="Y10056"/>
    </row>
    <row r="10057" spans="2:25">
      <c r="B10057"/>
      <c r="C10057"/>
      <c r="D10057"/>
      <c r="E10057"/>
      <c r="F10057"/>
      <c r="G10057"/>
      <c r="H10057"/>
      <c r="R10057"/>
      <c r="S10057"/>
      <c r="T10057"/>
      <c r="U10057"/>
      <c r="V10057"/>
      <c r="W10057"/>
      <c r="X10057"/>
      <c r="Y10057"/>
    </row>
    <row r="10058" spans="2:25">
      <c r="B10058"/>
      <c r="C10058"/>
      <c r="D10058"/>
      <c r="E10058"/>
      <c r="F10058"/>
      <c r="G10058"/>
      <c r="H10058"/>
      <c r="R10058"/>
      <c r="S10058"/>
      <c r="T10058"/>
      <c r="U10058"/>
      <c r="V10058"/>
      <c r="W10058"/>
      <c r="X10058"/>
      <c r="Y10058"/>
    </row>
    <row r="10059" spans="2:25">
      <c r="B10059"/>
      <c r="C10059"/>
      <c r="D10059"/>
      <c r="E10059"/>
      <c r="F10059"/>
      <c r="G10059"/>
      <c r="H10059"/>
      <c r="R10059"/>
      <c r="S10059"/>
      <c r="T10059"/>
      <c r="U10059"/>
      <c r="V10059"/>
      <c r="W10059"/>
      <c r="X10059"/>
      <c r="Y10059"/>
    </row>
    <row r="10060" spans="2:25">
      <c r="B10060"/>
      <c r="C10060"/>
      <c r="D10060"/>
      <c r="E10060"/>
      <c r="F10060"/>
      <c r="G10060"/>
      <c r="H10060"/>
      <c r="R10060"/>
      <c r="S10060"/>
      <c r="T10060"/>
      <c r="U10060"/>
      <c r="V10060"/>
      <c r="W10060"/>
      <c r="X10060"/>
      <c r="Y10060"/>
    </row>
    <row r="10061" spans="2:25">
      <c r="B10061"/>
      <c r="C10061"/>
      <c r="D10061"/>
      <c r="E10061"/>
      <c r="F10061"/>
      <c r="G10061"/>
      <c r="H10061"/>
      <c r="R10061"/>
      <c r="S10061"/>
      <c r="T10061"/>
      <c r="U10061"/>
      <c r="V10061"/>
      <c r="W10061"/>
      <c r="X10061"/>
      <c r="Y10061"/>
    </row>
    <row r="10062" spans="2:25">
      <c r="B10062"/>
      <c r="C10062"/>
      <c r="D10062"/>
      <c r="E10062"/>
      <c r="F10062"/>
      <c r="G10062"/>
      <c r="H10062"/>
      <c r="R10062"/>
      <c r="S10062"/>
      <c r="T10062"/>
      <c r="U10062"/>
      <c r="V10062"/>
      <c r="W10062"/>
      <c r="X10062"/>
      <c r="Y10062"/>
    </row>
    <row r="10063" spans="2:25">
      <c r="B10063"/>
      <c r="C10063"/>
      <c r="D10063"/>
      <c r="E10063"/>
      <c r="F10063"/>
      <c r="G10063"/>
      <c r="H10063"/>
      <c r="R10063"/>
      <c r="S10063"/>
      <c r="T10063"/>
      <c r="U10063"/>
      <c r="V10063"/>
      <c r="W10063"/>
      <c r="X10063"/>
      <c r="Y10063"/>
    </row>
    <row r="10064" spans="2:25">
      <c r="B10064"/>
      <c r="C10064"/>
      <c r="D10064"/>
      <c r="E10064"/>
      <c r="F10064"/>
      <c r="G10064"/>
      <c r="H10064"/>
      <c r="R10064"/>
      <c r="S10064"/>
      <c r="T10064"/>
      <c r="U10064"/>
      <c r="V10064"/>
      <c r="W10064"/>
      <c r="X10064"/>
      <c r="Y10064"/>
    </row>
    <row r="10065" spans="2:25">
      <c r="B10065"/>
      <c r="C10065"/>
      <c r="D10065"/>
      <c r="E10065"/>
      <c r="F10065"/>
      <c r="G10065"/>
      <c r="H10065"/>
      <c r="R10065"/>
      <c r="S10065"/>
      <c r="T10065"/>
      <c r="U10065"/>
      <c r="V10065"/>
      <c r="W10065"/>
      <c r="X10065"/>
      <c r="Y10065"/>
    </row>
    <row r="10066" spans="2:25">
      <c r="B10066"/>
      <c r="C10066"/>
      <c r="D10066"/>
      <c r="E10066"/>
      <c r="F10066"/>
      <c r="G10066"/>
      <c r="H10066"/>
      <c r="R10066"/>
      <c r="S10066"/>
      <c r="T10066"/>
      <c r="U10066"/>
      <c r="V10066"/>
      <c r="W10066"/>
      <c r="X10066"/>
      <c r="Y10066"/>
    </row>
    <row r="10067" spans="2:25">
      <c r="B10067"/>
      <c r="C10067"/>
      <c r="D10067"/>
      <c r="E10067"/>
      <c r="F10067"/>
      <c r="G10067"/>
      <c r="H10067"/>
      <c r="R10067"/>
      <c r="S10067"/>
      <c r="T10067"/>
      <c r="U10067"/>
      <c r="V10067"/>
      <c r="W10067"/>
      <c r="X10067"/>
      <c r="Y10067"/>
    </row>
    <row r="10068" spans="2:25">
      <c r="B10068"/>
      <c r="C10068"/>
      <c r="D10068"/>
      <c r="E10068"/>
      <c r="F10068"/>
      <c r="G10068"/>
      <c r="H10068"/>
      <c r="R10068"/>
      <c r="S10068"/>
      <c r="T10068"/>
      <c r="U10068"/>
      <c r="V10068"/>
      <c r="W10068"/>
      <c r="X10068"/>
      <c r="Y10068"/>
    </row>
    <row r="10069" spans="2:25">
      <c r="B10069"/>
      <c r="C10069"/>
      <c r="D10069"/>
      <c r="E10069"/>
      <c r="F10069"/>
      <c r="G10069"/>
      <c r="H10069"/>
      <c r="R10069"/>
      <c r="S10069"/>
      <c r="T10069"/>
      <c r="U10069"/>
      <c r="V10069"/>
      <c r="W10069"/>
      <c r="X10069"/>
      <c r="Y10069"/>
    </row>
    <row r="10070" spans="2:25">
      <c r="B10070"/>
      <c r="C10070"/>
      <c r="D10070"/>
      <c r="E10070"/>
      <c r="F10070"/>
      <c r="G10070"/>
      <c r="H10070"/>
      <c r="R10070"/>
      <c r="S10070"/>
      <c r="T10070"/>
      <c r="U10070"/>
      <c r="V10070"/>
      <c r="W10070"/>
      <c r="X10070"/>
      <c r="Y10070"/>
    </row>
    <row r="10071" spans="2:25">
      <c r="B10071"/>
      <c r="C10071"/>
      <c r="D10071"/>
      <c r="E10071"/>
      <c r="F10071"/>
      <c r="G10071"/>
      <c r="H10071"/>
      <c r="R10071"/>
      <c r="S10071"/>
      <c r="T10071"/>
      <c r="U10071"/>
      <c r="V10071"/>
      <c r="W10071"/>
      <c r="X10071"/>
      <c r="Y10071"/>
    </row>
    <row r="10072" spans="2:25">
      <c r="B10072"/>
      <c r="C10072"/>
      <c r="D10072"/>
      <c r="E10072"/>
      <c r="F10072"/>
      <c r="G10072"/>
      <c r="H10072"/>
      <c r="R10072"/>
      <c r="S10072"/>
      <c r="T10072"/>
      <c r="U10072"/>
      <c r="V10072"/>
      <c r="W10072"/>
      <c r="X10072"/>
      <c r="Y10072"/>
    </row>
    <row r="10073" spans="2:25">
      <c r="B10073"/>
      <c r="C10073"/>
      <c r="D10073"/>
      <c r="E10073"/>
      <c r="F10073"/>
      <c r="G10073"/>
      <c r="H10073"/>
      <c r="R10073"/>
      <c r="S10073"/>
      <c r="T10073"/>
      <c r="U10073"/>
      <c r="V10073"/>
      <c r="W10073"/>
      <c r="X10073"/>
      <c r="Y10073"/>
    </row>
    <row r="10074" spans="2:25">
      <c r="B10074"/>
      <c r="C10074"/>
      <c r="D10074"/>
      <c r="E10074"/>
      <c r="F10074"/>
      <c r="G10074"/>
      <c r="H10074"/>
      <c r="R10074"/>
      <c r="S10074"/>
      <c r="T10074"/>
      <c r="U10074"/>
      <c r="V10074"/>
      <c r="W10074"/>
      <c r="X10074"/>
      <c r="Y10074"/>
    </row>
    <row r="10075" spans="2:25">
      <c r="B10075"/>
      <c r="C10075"/>
      <c r="D10075"/>
      <c r="E10075"/>
      <c r="F10075"/>
      <c r="G10075"/>
      <c r="H10075"/>
      <c r="R10075"/>
      <c r="S10075"/>
      <c r="T10075"/>
      <c r="U10075"/>
      <c r="V10075"/>
      <c r="W10075"/>
      <c r="X10075"/>
      <c r="Y10075"/>
    </row>
    <row r="10076" spans="2:25">
      <c r="B10076"/>
      <c r="C10076"/>
      <c r="D10076"/>
      <c r="E10076"/>
      <c r="F10076"/>
      <c r="G10076"/>
      <c r="H10076"/>
      <c r="R10076"/>
      <c r="S10076"/>
      <c r="T10076"/>
      <c r="U10076"/>
      <c r="V10076"/>
      <c r="W10076"/>
      <c r="X10076"/>
      <c r="Y10076"/>
    </row>
    <row r="10077" spans="2:25">
      <c r="B10077"/>
      <c r="C10077"/>
      <c r="D10077"/>
      <c r="E10077"/>
      <c r="F10077"/>
      <c r="G10077"/>
      <c r="H10077"/>
      <c r="R10077"/>
      <c r="S10077"/>
      <c r="T10077"/>
      <c r="U10077"/>
      <c r="V10077"/>
      <c r="W10077"/>
      <c r="X10077"/>
      <c r="Y10077"/>
    </row>
    <row r="10078" spans="2:25">
      <c r="B10078"/>
      <c r="C10078"/>
      <c r="D10078"/>
      <c r="E10078"/>
      <c r="F10078"/>
      <c r="G10078"/>
      <c r="H10078"/>
      <c r="R10078"/>
      <c r="S10078"/>
      <c r="T10078"/>
      <c r="U10078"/>
      <c r="V10078"/>
      <c r="W10078"/>
      <c r="X10078"/>
      <c r="Y10078"/>
    </row>
    <row r="10079" spans="2:25">
      <c r="B10079"/>
      <c r="C10079"/>
      <c r="D10079"/>
      <c r="E10079"/>
      <c r="F10079"/>
      <c r="G10079"/>
      <c r="H10079"/>
      <c r="R10079"/>
      <c r="S10079"/>
      <c r="T10079"/>
      <c r="U10079"/>
      <c r="V10079"/>
      <c r="W10079"/>
      <c r="X10079"/>
      <c r="Y10079"/>
    </row>
    <row r="10080" spans="2:25">
      <c r="B10080"/>
      <c r="C10080"/>
      <c r="D10080"/>
      <c r="E10080"/>
      <c r="F10080"/>
      <c r="G10080"/>
      <c r="H10080"/>
      <c r="R10080"/>
      <c r="S10080"/>
      <c r="T10080"/>
      <c r="U10080"/>
      <c r="V10080"/>
      <c r="W10080"/>
      <c r="X10080"/>
      <c r="Y10080"/>
    </row>
    <row r="10081" spans="2:25">
      <c r="B10081"/>
      <c r="C10081"/>
      <c r="D10081"/>
      <c r="E10081"/>
      <c r="F10081"/>
      <c r="G10081"/>
      <c r="H10081"/>
      <c r="R10081"/>
      <c r="S10081"/>
      <c r="T10081"/>
      <c r="U10081"/>
      <c r="V10081"/>
      <c r="W10081"/>
      <c r="X10081"/>
      <c r="Y10081"/>
    </row>
    <row r="10082" spans="2:25">
      <c r="B10082"/>
      <c r="C10082"/>
      <c r="D10082"/>
      <c r="E10082"/>
      <c r="F10082"/>
      <c r="G10082"/>
      <c r="H10082"/>
      <c r="R10082"/>
      <c r="S10082"/>
      <c r="T10082"/>
      <c r="U10082"/>
      <c r="V10082"/>
      <c r="W10082"/>
      <c r="X10082"/>
      <c r="Y10082"/>
    </row>
    <row r="10083" spans="2:25">
      <c r="B10083"/>
      <c r="C10083"/>
      <c r="D10083"/>
      <c r="E10083"/>
      <c r="F10083"/>
      <c r="G10083"/>
      <c r="H10083"/>
      <c r="R10083"/>
      <c r="S10083"/>
      <c r="T10083"/>
      <c r="U10083"/>
      <c r="V10083"/>
      <c r="W10083"/>
      <c r="X10083"/>
      <c r="Y10083"/>
    </row>
    <row r="10084" spans="2:25">
      <c r="B10084"/>
      <c r="C10084"/>
      <c r="D10084"/>
      <c r="E10084"/>
      <c r="F10084"/>
      <c r="G10084"/>
      <c r="H10084"/>
      <c r="R10084"/>
      <c r="S10084"/>
      <c r="T10084"/>
      <c r="U10084"/>
      <c r="V10084"/>
      <c r="W10084"/>
      <c r="X10084"/>
      <c r="Y10084"/>
    </row>
    <row r="10085" spans="2:25">
      <c r="B10085"/>
      <c r="C10085"/>
      <c r="D10085"/>
      <c r="E10085"/>
      <c r="F10085"/>
      <c r="G10085"/>
      <c r="H10085"/>
      <c r="R10085"/>
      <c r="S10085"/>
      <c r="T10085"/>
      <c r="U10085"/>
      <c r="V10085"/>
      <c r="W10085"/>
      <c r="X10085"/>
      <c r="Y10085"/>
    </row>
    <row r="10086" spans="2:25">
      <c r="B10086"/>
      <c r="C10086"/>
      <c r="D10086"/>
      <c r="E10086"/>
      <c r="F10086"/>
      <c r="G10086"/>
      <c r="H10086"/>
      <c r="R10086"/>
      <c r="S10086"/>
      <c r="T10086"/>
      <c r="U10086"/>
      <c r="V10086"/>
      <c r="W10086"/>
      <c r="X10086"/>
      <c r="Y10086"/>
    </row>
    <row r="10087" spans="2:25">
      <c r="B10087"/>
      <c r="C10087"/>
      <c r="D10087"/>
      <c r="E10087"/>
      <c r="F10087"/>
      <c r="G10087"/>
      <c r="H10087"/>
      <c r="R10087"/>
      <c r="S10087"/>
      <c r="T10087"/>
      <c r="U10087"/>
      <c r="V10087"/>
      <c r="W10087"/>
      <c r="X10087"/>
      <c r="Y10087"/>
    </row>
    <row r="10088" spans="2:25">
      <c r="B10088"/>
      <c r="C10088"/>
      <c r="D10088"/>
      <c r="E10088"/>
      <c r="F10088"/>
      <c r="G10088"/>
      <c r="H10088"/>
      <c r="R10088"/>
      <c r="S10088"/>
      <c r="T10088"/>
      <c r="U10088"/>
      <c r="V10088"/>
      <c r="W10088"/>
      <c r="X10088"/>
      <c r="Y10088"/>
    </row>
    <row r="10089" spans="2:25">
      <c r="B10089"/>
      <c r="C10089"/>
      <c r="D10089"/>
      <c r="E10089"/>
      <c r="F10089"/>
      <c r="G10089"/>
      <c r="H10089"/>
      <c r="R10089"/>
      <c r="S10089"/>
      <c r="T10089"/>
      <c r="U10089"/>
      <c r="V10089"/>
      <c r="W10089"/>
      <c r="X10089"/>
      <c r="Y10089"/>
    </row>
    <row r="10090" spans="2:25">
      <c r="B10090"/>
      <c r="C10090"/>
      <c r="D10090"/>
      <c r="E10090"/>
      <c r="F10090"/>
      <c r="G10090"/>
      <c r="H10090"/>
      <c r="R10090"/>
      <c r="S10090"/>
      <c r="T10090"/>
      <c r="U10090"/>
      <c r="V10090"/>
      <c r="W10090"/>
      <c r="X10090"/>
      <c r="Y10090"/>
    </row>
    <row r="10091" spans="2:25">
      <c r="B10091"/>
      <c r="C10091"/>
      <c r="D10091"/>
      <c r="E10091"/>
      <c r="F10091"/>
      <c r="G10091"/>
      <c r="H10091"/>
      <c r="R10091"/>
      <c r="S10091"/>
      <c r="T10091"/>
      <c r="U10091"/>
      <c r="V10091"/>
      <c r="W10091"/>
      <c r="X10091"/>
      <c r="Y10091"/>
    </row>
    <row r="10092" spans="2:25">
      <c r="B10092"/>
      <c r="C10092"/>
      <c r="D10092"/>
      <c r="E10092"/>
      <c r="F10092"/>
      <c r="G10092"/>
      <c r="H10092"/>
      <c r="R10092"/>
      <c r="S10092"/>
      <c r="T10092"/>
      <c r="U10092"/>
      <c r="V10092"/>
      <c r="W10092"/>
      <c r="X10092"/>
      <c r="Y10092"/>
    </row>
    <row r="10093" spans="2:25">
      <c r="B10093"/>
      <c r="C10093"/>
      <c r="D10093"/>
      <c r="E10093"/>
      <c r="F10093"/>
      <c r="G10093"/>
      <c r="H10093"/>
      <c r="R10093"/>
      <c r="S10093"/>
      <c r="T10093"/>
      <c r="U10093"/>
      <c r="V10093"/>
      <c r="W10093"/>
      <c r="X10093"/>
      <c r="Y10093"/>
    </row>
    <row r="10094" spans="2:25">
      <c r="B10094"/>
      <c r="C10094"/>
      <c r="D10094"/>
      <c r="E10094"/>
      <c r="F10094"/>
      <c r="G10094"/>
      <c r="H10094"/>
      <c r="R10094"/>
      <c r="S10094"/>
      <c r="T10094"/>
      <c r="U10094"/>
      <c r="V10094"/>
      <c r="W10094"/>
      <c r="X10094"/>
      <c r="Y10094"/>
    </row>
    <row r="10095" spans="2:25">
      <c r="B10095"/>
      <c r="C10095"/>
      <c r="D10095"/>
      <c r="E10095"/>
      <c r="F10095"/>
      <c r="G10095"/>
      <c r="H10095"/>
      <c r="R10095"/>
      <c r="S10095"/>
      <c r="T10095"/>
      <c r="U10095"/>
      <c r="V10095"/>
      <c r="W10095"/>
      <c r="X10095"/>
      <c r="Y10095"/>
    </row>
    <row r="10096" spans="2:25">
      <c r="B10096"/>
      <c r="C10096"/>
      <c r="D10096"/>
      <c r="E10096"/>
      <c r="F10096"/>
      <c r="G10096"/>
      <c r="H10096"/>
      <c r="R10096"/>
      <c r="S10096"/>
      <c r="T10096"/>
      <c r="U10096"/>
      <c r="V10096"/>
      <c r="W10096"/>
      <c r="X10096"/>
      <c r="Y10096"/>
    </row>
    <row r="10097" spans="2:25">
      <c r="B10097"/>
      <c r="C10097"/>
      <c r="D10097"/>
      <c r="E10097"/>
      <c r="F10097"/>
      <c r="G10097"/>
      <c r="H10097"/>
      <c r="R10097"/>
      <c r="S10097"/>
      <c r="T10097"/>
      <c r="U10097"/>
      <c r="V10097"/>
      <c r="W10097"/>
      <c r="X10097"/>
      <c r="Y10097"/>
    </row>
    <row r="10098" spans="2:25">
      <c r="B10098"/>
      <c r="C10098"/>
      <c r="D10098"/>
      <c r="E10098"/>
      <c r="F10098"/>
      <c r="G10098"/>
      <c r="H10098"/>
      <c r="R10098"/>
      <c r="S10098"/>
      <c r="T10098"/>
      <c r="U10098"/>
      <c r="V10098"/>
      <c r="W10098"/>
      <c r="X10098"/>
      <c r="Y10098"/>
    </row>
    <row r="10099" spans="2:25">
      <c r="B10099"/>
      <c r="C10099"/>
      <c r="D10099"/>
      <c r="E10099"/>
      <c r="F10099"/>
      <c r="G10099"/>
      <c r="H10099"/>
      <c r="R10099"/>
      <c r="S10099"/>
      <c r="T10099"/>
      <c r="U10099"/>
      <c r="V10099"/>
      <c r="W10099"/>
      <c r="X10099"/>
      <c r="Y10099"/>
    </row>
    <row r="10100" spans="2:25">
      <c r="B10100"/>
      <c r="C10100"/>
      <c r="D10100"/>
      <c r="E10100"/>
      <c r="F10100"/>
      <c r="G10100"/>
      <c r="H10100"/>
      <c r="R10100"/>
      <c r="S10100"/>
      <c r="T10100"/>
      <c r="U10100"/>
      <c r="V10100"/>
      <c r="W10100"/>
      <c r="X10100"/>
      <c r="Y10100"/>
    </row>
    <row r="10101" spans="2:25">
      <c r="B10101"/>
      <c r="C10101"/>
      <c r="D10101"/>
      <c r="E10101"/>
      <c r="F10101"/>
      <c r="G10101"/>
      <c r="H10101"/>
      <c r="R10101"/>
      <c r="S10101"/>
      <c r="T10101"/>
      <c r="U10101"/>
      <c r="V10101"/>
      <c r="W10101"/>
      <c r="X10101"/>
      <c r="Y10101"/>
    </row>
    <row r="10102" spans="2:25">
      <c r="B10102"/>
      <c r="C10102"/>
      <c r="D10102"/>
      <c r="E10102"/>
      <c r="F10102"/>
      <c r="G10102"/>
      <c r="H10102"/>
      <c r="R10102"/>
      <c r="S10102"/>
      <c r="T10102"/>
      <c r="U10102"/>
      <c r="V10102"/>
      <c r="W10102"/>
      <c r="X10102"/>
      <c r="Y10102"/>
    </row>
    <row r="10103" spans="2:25">
      <c r="B10103"/>
      <c r="C10103"/>
      <c r="D10103"/>
      <c r="E10103"/>
      <c r="F10103"/>
      <c r="G10103"/>
      <c r="H10103"/>
      <c r="R10103"/>
      <c r="S10103"/>
      <c r="T10103"/>
      <c r="U10103"/>
      <c r="V10103"/>
      <c r="W10103"/>
      <c r="X10103"/>
      <c r="Y10103"/>
    </row>
    <row r="10104" spans="2:25">
      <c r="B10104"/>
      <c r="C10104"/>
      <c r="D10104"/>
      <c r="E10104"/>
      <c r="F10104"/>
      <c r="G10104"/>
      <c r="H10104"/>
      <c r="R10104"/>
      <c r="S10104"/>
      <c r="T10104"/>
      <c r="U10104"/>
      <c r="V10104"/>
      <c r="W10104"/>
      <c r="X10104"/>
      <c r="Y10104"/>
    </row>
    <row r="10105" spans="2:25">
      <c r="B10105"/>
      <c r="C10105"/>
      <c r="D10105"/>
      <c r="E10105"/>
      <c r="F10105"/>
      <c r="G10105"/>
      <c r="H10105"/>
      <c r="R10105"/>
      <c r="S10105"/>
      <c r="T10105"/>
      <c r="U10105"/>
      <c r="V10105"/>
      <c r="W10105"/>
      <c r="X10105"/>
      <c r="Y10105"/>
    </row>
    <row r="10106" spans="2:25">
      <c r="B10106"/>
      <c r="C10106"/>
      <c r="D10106"/>
      <c r="E10106"/>
      <c r="F10106"/>
      <c r="G10106"/>
      <c r="H10106"/>
      <c r="R10106"/>
      <c r="S10106"/>
      <c r="T10106"/>
      <c r="U10106"/>
      <c r="V10106"/>
      <c r="W10106"/>
      <c r="X10106"/>
      <c r="Y10106"/>
    </row>
    <row r="10107" spans="2:25">
      <c r="B10107"/>
      <c r="C10107"/>
      <c r="D10107"/>
      <c r="E10107"/>
      <c r="F10107"/>
      <c r="G10107"/>
      <c r="H10107"/>
      <c r="R10107"/>
      <c r="S10107"/>
      <c r="T10107"/>
      <c r="U10107"/>
      <c r="V10107"/>
      <c r="W10107"/>
      <c r="X10107"/>
      <c r="Y10107"/>
    </row>
    <row r="10108" spans="2:25">
      <c r="B10108"/>
      <c r="C10108"/>
      <c r="D10108"/>
      <c r="E10108"/>
      <c r="F10108"/>
      <c r="G10108"/>
      <c r="H10108"/>
      <c r="R10108"/>
      <c r="S10108"/>
      <c r="T10108"/>
      <c r="U10108"/>
      <c r="V10108"/>
      <c r="W10108"/>
      <c r="X10108"/>
      <c r="Y10108"/>
    </row>
    <row r="10109" spans="2:25">
      <c r="B10109"/>
      <c r="C10109"/>
      <c r="D10109"/>
      <c r="E10109"/>
      <c r="F10109"/>
      <c r="G10109"/>
      <c r="H10109"/>
      <c r="R10109"/>
      <c r="S10109"/>
      <c r="T10109"/>
      <c r="U10109"/>
      <c r="V10109"/>
      <c r="W10109"/>
      <c r="X10109"/>
      <c r="Y10109"/>
    </row>
    <row r="10110" spans="2:25">
      <c r="B10110"/>
      <c r="C10110"/>
      <c r="D10110"/>
      <c r="E10110"/>
      <c r="F10110"/>
      <c r="G10110"/>
      <c r="H10110"/>
      <c r="R10110"/>
      <c r="S10110"/>
      <c r="T10110"/>
      <c r="U10110"/>
      <c r="V10110"/>
      <c r="W10110"/>
      <c r="X10110"/>
      <c r="Y10110"/>
    </row>
    <row r="10111" spans="2:25">
      <c r="B10111"/>
      <c r="C10111"/>
      <c r="D10111"/>
      <c r="E10111"/>
      <c r="F10111"/>
      <c r="G10111"/>
      <c r="H10111"/>
      <c r="R10111"/>
      <c r="S10111"/>
      <c r="T10111"/>
      <c r="U10111"/>
      <c r="V10111"/>
      <c r="W10111"/>
      <c r="X10111"/>
      <c r="Y10111"/>
    </row>
    <row r="10112" spans="2:25">
      <c r="B10112"/>
      <c r="C10112"/>
      <c r="D10112"/>
      <c r="E10112"/>
      <c r="F10112"/>
      <c r="G10112"/>
      <c r="H10112"/>
      <c r="R10112"/>
      <c r="S10112"/>
      <c r="T10112"/>
      <c r="U10112"/>
      <c r="V10112"/>
      <c r="W10112"/>
      <c r="X10112"/>
      <c r="Y10112"/>
    </row>
    <row r="10113" spans="2:25">
      <c r="B10113"/>
      <c r="C10113"/>
      <c r="D10113"/>
      <c r="E10113"/>
      <c r="F10113"/>
      <c r="G10113"/>
      <c r="H10113"/>
      <c r="R10113"/>
      <c r="S10113"/>
      <c r="T10113"/>
      <c r="U10113"/>
      <c r="V10113"/>
      <c r="W10113"/>
      <c r="X10113"/>
      <c r="Y10113"/>
    </row>
    <row r="10114" spans="2:25">
      <c r="B10114"/>
      <c r="C10114"/>
      <c r="D10114"/>
      <c r="E10114"/>
      <c r="F10114"/>
      <c r="G10114"/>
      <c r="H10114"/>
      <c r="R10114"/>
      <c r="S10114"/>
      <c r="T10114"/>
      <c r="U10114"/>
      <c r="V10114"/>
      <c r="W10114"/>
      <c r="X10114"/>
      <c r="Y10114"/>
    </row>
    <row r="10115" spans="2:25">
      <c r="B10115"/>
      <c r="C10115"/>
      <c r="D10115"/>
      <c r="E10115"/>
      <c r="F10115"/>
      <c r="G10115"/>
      <c r="H10115"/>
      <c r="R10115"/>
      <c r="S10115"/>
      <c r="T10115"/>
      <c r="U10115"/>
      <c r="V10115"/>
      <c r="W10115"/>
      <c r="X10115"/>
      <c r="Y10115"/>
    </row>
    <row r="10116" spans="2:25">
      <c r="B10116"/>
      <c r="C10116"/>
      <c r="D10116"/>
      <c r="E10116"/>
      <c r="F10116"/>
      <c r="G10116"/>
      <c r="H10116"/>
      <c r="R10116"/>
      <c r="S10116"/>
      <c r="T10116"/>
      <c r="U10116"/>
      <c r="V10116"/>
      <c r="W10116"/>
      <c r="X10116"/>
      <c r="Y10116"/>
    </row>
    <row r="10117" spans="2:25">
      <c r="B10117"/>
      <c r="C10117"/>
      <c r="D10117"/>
      <c r="E10117"/>
      <c r="F10117"/>
      <c r="G10117"/>
      <c r="H10117"/>
      <c r="R10117"/>
      <c r="S10117"/>
      <c r="T10117"/>
      <c r="U10117"/>
      <c r="V10117"/>
      <c r="W10117"/>
      <c r="X10117"/>
      <c r="Y10117"/>
    </row>
    <row r="10118" spans="2:25">
      <c r="B10118"/>
      <c r="C10118"/>
      <c r="D10118"/>
      <c r="E10118"/>
      <c r="F10118"/>
      <c r="G10118"/>
      <c r="H10118"/>
      <c r="R10118"/>
      <c r="S10118"/>
      <c r="T10118"/>
      <c r="U10118"/>
      <c r="V10118"/>
      <c r="W10118"/>
      <c r="X10118"/>
      <c r="Y10118"/>
    </row>
    <row r="10119" spans="2:25">
      <c r="B10119"/>
      <c r="C10119"/>
      <c r="D10119"/>
      <c r="E10119"/>
      <c r="F10119"/>
      <c r="G10119"/>
      <c r="H10119"/>
      <c r="R10119"/>
      <c r="S10119"/>
      <c r="T10119"/>
      <c r="U10119"/>
      <c r="V10119"/>
      <c r="W10119"/>
      <c r="X10119"/>
      <c r="Y10119"/>
    </row>
    <row r="10120" spans="2:25">
      <c r="B10120"/>
      <c r="C10120"/>
      <c r="D10120"/>
      <c r="E10120"/>
      <c r="F10120"/>
      <c r="G10120"/>
      <c r="H10120"/>
      <c r="R10120"/>
      <c r="S10120"/>
      <c r="T10120"/>
      <c r="U10120"/>
      <c r="V10120"/>
      <c r="W10120"/>
      <c r="X10120"/>
      <c r="Y10120"/>
    </row>
    <row r="10121" spans="2:25">
      <c r="B10121"/>
      <c r="C10121"/>
      <c r="D10121"/>
      <c r="E10121"/>
      <c r="F10121"/>
      <c r="G10121"/>
      <c r="H10121"/>
      <c r="R10121"/>
      <c r="S10121"/>
      <c r="T10121"/>
      <c r="U10121"/>
      <c r="V10121"/>
      <c r="W10121"/>
      <c r="X10121"/>
      <c r="Y10121"/>
    </row>
    <row r="10122" spans="2:25">
      <c r="B10122"/>
      <c r="C10122"/>
      <c r="D10122"/>
      <c r="E10122"/>
      <c r="F10122"/>
      <c r="G10122"/>
      <c r="H10122"/>
      <c r="R10122"/>
      <c r="S10122"/>
      <c r="T10122"/>
      <c r="U10122"/>
      <c r="V10122"/>
      <c r="W10122"/>
      <c r="X10122"/>
      <c r="Y10122"/>
    </row>
    <row r="10123" spans="2:25">
      <c r="B10123"/>
      <c r="C10123"/>
      <c r="D10123"/>
      <c r="E10123"/>
      <c r="F10123"/>
      <c r="G10123"/>
      <c r="H10123"/>
      <c r="R10123"/>
      <c r="S10123"/>
      <c r="T10123"/>
      <c r="U10123"/>
      <c r="V10123"/>
      <c r="W10123"/>
      <c r="X10123"/>
      <c r="Y10123"/>
    </row>
    <row r="10124" spans="2:25">
      <c r="B10124"/>
      <c r="C10124"/>
      <c r="D10124"/>
      <c r="E10124"/>
      <c r="F10124"/>
      <c r="G10124"/>
      <c r="H10124"/>
      <c r="R10124"/>
      <c r="S10124"/>
      <c r="T10124"/>
      <c r="U10124"/>
      <c r="V10124"/>
      <c r="W10124"/>
      <c r="X10124"/>
      <c r="Y10124"/>
    </row>
    <row r="10125" spans="2:25">
      <c r="B10125"/>
      <c r="C10125"/>
      <c r="D10125"/>
      <c r="E10125"/>
      <c r="F10125"/>
      <c r="G10125"/>
      <c r="H10125"/>
      <c r="R10125"/>
      <c r="S10125"/>
      <c r="T10125"/>
      <c r="U10125"/>
      <c r="V10125"/>
      <c r="W10125"/>
      <c r="X10125"/>
      <c r="Y10125"/>
    </row>
    <row r="10126" spans="2:25">
      <c r="B10126"/>
      <c r="C10126"/>
      <c r="D10126"/>
      <c r="E10126"/>
      <c r="F10126"/>
      <c r="G10126"/>
      <c r="H10126"/>
      <c r="R10126"/>
      <c r="S10126"/>
      <c r="T10126"/>
      <c r="U10126"/>
      <c r="V10126"/>
      <c r="W10126"/>
      <c r="X10126"/>
      <c r="Y10126"/>
    </row>
    <row r="10127" spans="2:25">
      <c r="B10127"/>
      <c r="C10127"/>
      <c r="D10127"/>
      <c r="E10127"/>
      <c r="F10127"/>
      <c r="G10127"/>
      <c r="H10127"/>
      <c r="R10127"/>
      <c r="S10127"/>
      <c r="T10127"/>
      <c r="U10127"/>
      <c r="V10127"/>
      <c r="W10127"/>
      <c r="X10127"/>
      <c r="Y10127"/>
    </row>
    <row r="10128" spans="2:25">
      <c r="B10128"/>
      <c r="C10128"/>
      <c r="D10128"/>
      <c r="E10128"/>
      <c r="F10128"/>
      <c r="G10128"/>
      <c r="H10128"/>
      <c r="R10128"/>
      <c r="S10128"/>
      <c r="T10128"/>
      <c r="U10128"/>
      <c r="V10128"/>
      <c r="W10128"/>
      <c r="X10128"/>
      <c r="Y10128"/>
    </row>
    <row r="10129" spans="2:25">
      <c r="B10129"/>
      <c r="C10129"/>
      <c r="D10129"/>
      <c r="E10129"/>
      <c r="F10129"/>
      <c r="G10129"/>
      <c r="H10129"/>
      <c r="R10129"/>
      <c r="S10129"/>
      <c r="T10129"/>
      <c r="U10129"/>
      <c r="V10129"/>
      <c r="W10129"/>
      <c r="X10129"/>
      <c r="Y10129"/>
    </row>
    <row r="10130" spans="2:25">
      <c r="B10130"/>
      <c r="C10130"/>
      <c r="D10130"/>
      <c r="E10130"/>
      <c r="F10130"/>
      <c r="G10130"/>
      <c r="H10130"/>
      <c r="R10130"/>
      <c r="S10130"/>
      <c r="T10130"/>
      <c r="U10130"/>
      <c r="V10130"/>
      <c r="W10130"/>
      <c r="X10130"/>
      <c r="Y10130"/>
    </row>
    <row r="10131" spans="2:25">
      <c r="B10131"/>
      <c r="C10131"/>
      <c r="D10131"/>
      <c r="E10131"/>
      <c r="F10131"/>
      <c r="G10131"/>
      <c r="H10131"/>
      <c r="R10131"/>
      <c r="S10131"/>
      <c r="T10131"/>
      <c r="U10131"/>
      <c r="V10131"/>
      <c r="W10131"/>
      <c r="X10131"/>
      <c r="Y10131"/>
    </row>
    <row r="10132" spans="2:25">
      <c r="B10132"/>
      <c r="C10132"/>
      <c r="D10132"/>
      <c r="E10132"/>
      <c r="F10132"/>
      <c r="G10132"/>
      <c r="H10132"/>
      <c r="R10132"/>
      <c r="S10132"/>
      <c r="T10132"/>
      <c r="U10132"/>
      <c r="V10132"/>
      <c r="W10132"/>
      <c r="X10132"/>
      <c r="Y10132"/>
    </row>
    <row r="10133" spans="2:25">
      <c r="B10133"/>
      <c r="C10133"/>
      <c r="D10133"/>
      <c r="E10133"/>
      <c r="F10133"/>
      <c r="G10133"/>
      <c r="H10133"/>
      <c r="R10133"/>
      <c r="S10133"/>
      <c r="T10133"/>
      <c r="U10133"/>
      <c r="V10133"/>
      <c r="W10133"/>
      <c r="X10133"/>
      <c r="Y10133"/>
    </row>
    <row r="10134" spans="2:25">
      <c r="B10134"/>
      <c r="C10134"/>
      <c r="D10134"/>
      <c r="E10134"/>
      <c r="F10134"/>
      <c r="G10134"/>
      <c r="H10134"/>
      <c r="R10134"/>
      <c r="S10134"/>
      <c r="T10134"/>
      <c r="U10134"/>
      <c r="V10134"/>
      <c r="W10134"/>
      <c r="X10134"/>
      <c r="Y10134"/>
    </row>
    <row r="10135" spans="2:25">
      <c r="B10135"/>
      <c r="C10135"/>
      <c r="D10135"/>
      <c r="E10135"/>
      <c r="F10135"/>
      <c r="G10135"/>
      <c r="H10135"/>
      <c r="R10135"/>
      <c r="S10135"/>
      <c r="T10135"/>
      <c r="U10135"/>
      <c r="V10135"/>
      <c r="W10135"/>
      <c r="X10135"/>
      <c r="Y10135"/>
    </row>
    <row r="10136" spans="2:25">
      <c r="B10136"/>
      <c r="C10136"/>
      <c r="D10136"/>
      <c r="E10136"/>
      <c r="F10136"/>
      <c r="G10136"/>
      <c r="H10136"/>
      <c r="R10136"/>
      <c r="S10136"/>
      <c r="T10136"/>
      <c r="U10136"/>
      <c r="V10136"/>
      <c r="W10136"/>
      <c r="X10136"/>
      <c r="Y10136"/>
    </row>
    <row r="10137" spans="2:25">
      <c r="B10137"/>
      <c r="C10137"/>
      <c r="D10137"/>
      <c r="E10137"/>
      <c r="F10137"/>
      <c r="G10137"/>
      <c r="H10137"/>
      <c r="R10137"/>
      <c r="S10137"/>
      <c r="T10137"/>
      <c r="U10137"/>
      <c r="V10137"/>
      <c r="W10137"/>
      <c r="X10137"/>
      <c r="Y10137"/>
    </row>
    <row r="10138" spans="2:25">
      <c r="B10138"/>
      <c r="C10138"/>
      <c r="D10138"/>
      <c r="E10138"/>
      <c r="F10138"/>
      <c r="G10138"/>
      <c r="H10138"/>
      <c r="R10138"/>
      <c r="S10138"/>
      <c r="T10138"/>
      <c r="U10138"/>
      <c r="V10138"/>
      <c r="W10138"/>
      <c r="X10138"/>
      <c r="Y10138"/>
    </row>
    <row r="10139" spans="2:25">
      <c r="B10139"/>
      <c r="C10139"/>
      <c r="D10139"/>
      <c r="E10139"/>
      <c r="F10139"/>
      <c r="G10139"/>
      <c r="H10139"/>
      <c r="R10139"/>
      <c r="S10139"/>
      <c r="T10139"/>
      <c r="U10139"/>
      <c r="V10139"/>
      <c r="W10139"/>
      <c r="X10139"/>
      <c r="Y10139"/>
    </row>
    <row r="10140" spans="2:25">
      <c r="B10140"/>
      <c r="C10140"/>
      <c r="D10140"/>
      <c r="E10140"/>
      <c r="F10140"/>
      <c r="G10140"/>
      <c r="H10140"/>
      <c r="R10140"/>
      <c r="S10140"/>
      <c r="T10140"/>
      <c r="U10140"/>
      <c r="V10140"/>
      <c r="W10140"/>
      <c r="X10140"/>
      <c r="Y10140"/>
    </row>
    <row r="10141" spans="2:25">
      <c r="B10141"/>
      <c r="C10141"/>
      <c r="D10141"/>
      <c r="E10141"/>
      <c r="F10141"/>
      <c r="G10141"/>
      <c r="H10141"/>
      <c r="R10141"/>
      <c r="S10141"/>
      <c r="T10141"/>
      <c r="U10141"/>
      <c r="V10141"/>
      <c r="W10141"/>
      <c r="X10141"/>
      <c r="Y10141"/>
    </row>
    <row r="10142" spans="2:25">
      <c r="B10142"/>
      <c r="C10142"/>
      <c r="D10142"/>
      <c r="E10142"/>
      <c r="F10142"/>
      <c r="G10142"/>
      <c r="H10142"/>
      <c r="R10142"/>
      <c r="S10142"/>
      <c r="T10142"/>
      <c r="U10142"/>
      <c r="V10142"/>
      <c r="W10142"/>
      <c r="X10142"/>
      <c r="Y10142"/>
    </row>
    <row r="10143" spans="2:25">
      <c r="B10143"/>
      <c r="C10143"/>
      <c r="D10143"/>
      <c r="E10143"/>
      <c r="F10143"/>
      <c r="G10143"/>
      <c r="H10143"/>
      <c r="R10143"/>
      <c r="S10143"/>
      <c r="T10143"/>
      <c r="U10143"/>
      <c r="V10143"/>
      <c r="W10143"/>
      <c r="X10143"/>
      <c r="Y10143"/>
    </row>
    <row r="10144" spans="2:25">
      <c r="B10144"/>
      <c r="C10144"/>
      <c r="D10144"/>
      <c r="E10144"/>
      <c r="F10144"/>
      <c r="G10144"/>
      <c r="H10144"/>
      <c r="R10144"/>
      <c r="S10144"/>
      <c r="T10144"/>
      <c r="U10144"/>
      <c r="V10144"/>
      <c r="W10144"/>
      <c r="X10144"/>
      <c r="Y10144"/>
    </row>
    <row r="10145" spans="2:25">
      <c r="B10145"/>
      <c r="C10145"/>
      <c r="D10145"/>
      <c r="E10145"/>
      <c r="F10145"/>
      <c r="G10145"/>
      <c r="H10145"/>
      <c r="R10145"/>
      <c r="S10145"/>
      <c r="T10145"/>
      <c r="U10145"/>
      <c r="V10145"/>
      <c r="W10145"/>
      <c r="X10145"/>
      <c r="Y10145"/>
    </row>
    <row r="10146" spans="2:25">
      <c r="B10146"/>
      <c r="C10146"/>
      <c r="D10146"/>
      <c r="E10146"/>
      <c r="F10146"/>
      <c r="G10146"/>
      <c r="H10146"/>
      <c r="R10146"/>
      <c r="S10146"/>
      <c r="T10146"/>
      <c r="U10146"/>
      <c r="V10146"/>
      <c r="W10146"/>
      <c r="X10146"/>
      <c r="Y10146"/>
    </row>
    <row r="10147" spans="2:25">
      <c r="B10147"/>
      <c r="C10147"/>
      <c r="D10147"/>
      <c r="E10147"/>
      <c r="F10147"/>
      <c r="G10147"/>
      <c r="H10147"/>
      <c r="R10147"/>
      <c r="S10147"/>
      <c r="T10147"/>
      <c r="U10147"/>
      <c r="V10147"/>
      <c r="W10147"/>
      <c r="X10147"/>
      <c r="Y10147"/>
    </row>
    <row r="10148" spans="2:25">
      <c r="B10148"/>
      <c r="C10148"/>
      <c r="D10148"/>
      <c r="E10148"/>
      <c r="F10148"/>
      <c r="G10148"/>
      <c r="H10148"/>
      <c r="R10148"/>
      <c r="S10148"/>
      <c r="T10148"/>
      <c r="U10148"/>
      <c r="V10148"/>
      <c r="W10148"/>
      <c r="X10148"/>
      <c r="Y10148"/>
    </row>
    <row r="10149" spans="2:25">
      <c r="B10149"/>
      <c r="C10149"/>
      <c r="D10149"/>
      <c r="E10149"/>
      <c r="F10149"/>
      <c r="G10149"/>
      <c r="H10149"/>
      <c r="R10149"/>
      <c r="S10149"/>
      <c r="T10149"/>
      <c r="U10149"/>
      <c r="V10149"/>
      <c r="W10149"/>
      <c r="X10149"/>
      <c r="Y10149"/>
    </row>
    <row r="10150" spans="2:25">
      <c r="B10150"/>
      <c r="C10150"/>
      <c r="D10150"/>
      <c r="E10150"/>
      <c r="F10150"/>
      <c r="G10150"/>
      <c r="H10150"/>
      <c r="R10150"/>
      <c r="S10150"/>
      <c r="T10150"/>
      <c r="U10150"/>
      <c r="V10150"/>
      <c r="W10150"/>
      <c r="X10150"/>
      <c r="Y10150"/>
    </row>
    <row r="10151" spans="2:25">
      <c r="B10151"/>
      <c r="C10151"/>
      <c r="D10151"/>
      <c r="E10151"/>
      <c r="F10151"/>
      <c r="G10151"/>
      <c r="H10151"/>
      <c r="R10151"/>
      <c r="S10151"/>
      <c r="T10151"/>
      <c r="U10151"/>
      <c r="V10151"/>
      <c r="W10151"/>
      <c r="X10151"/>
      <c r="Y10151"/>
    </row>
    <row r="10152" spans="2:25">
      <c r="B10152"/>
      <c r="C10152"/>
      <c r="D10152"/>
      <c r="E10152"/>
      <c r="F10152"/>
      <c r="G10152"/>
      <c r="H10152"/>
      <c r="R10152"/>
      <c r="S10152"/>
      <c r="T10152"/>
      <c r="U10152"/>
      <c r="V10152"/>
      <c r="W10152"/>
      <c r="X10152"/>
      <c r="Y10152"/>
    </row>
    <row r="10153" spans="2:25">
      <c r="B10153"/>
      <c r="C10153"/>
      <c r="D10153"/>
      <c r="E10153"/>
      <c r="F10153"/>
      <c r="G10153"/>
      <c r="H10153"/>
      <c r="R10153"/>
      <c r="S10153"/>
      <c r="T10153"/>
      <c r="U10153"/>
      <c r="V10153"/>
      <c r="W10153"/>
      <c r="X10153"/>
      <c r="Y10153"/>
    </row>
    <row r="10154" spans="2:25">
      <c r="B10154"/>
      <c r="C10154"/>
      <c r="D10154"/>
      <c r="E10154"/>
      <c r="F10154"/>
      <c r="G10154"/>
      <c r="H10154"/>
      <c r="R10154"/>
      <c r="S10154"/>
      <c r="T10154"/>
      <c r="U10154"/>
      <c r="V10154"/>
      <c r="W10154"/>
      <c r="X10154"/>
      <c r="Y10154"/>
    </row>
    <row r="10155" spans="2:25">
      <c r="B10155"/>
      <c r="C10155"/>
      <c r="D10155"/>
      <c r="E10155"/>
      <c r="F10155"/>
      <c r="G10155"/>
      <c r="H10155"/>
      <c r="R10155"/>
      <c r="S10155"/>
      <c r="T10155"/>
      <c r="U10155"/>
      <c r="V10155"/>
      <c r="W10155"/>
      <c r="X10155"/>
      <c r="Y10155"/>
    </row>
    <row r="10156" spans="2:25">
      <c r="B10156"/>
      <c r="C10156"/>
      <c r="D10156"/>
      <c r="E10156"/>
      <c r="F10156"/>
      <c r="G10156"/>
      <c r="H10156"/>
      <c r="R10156"/>
      <c r="S10156"/>
      <c r="T10156"/>
      <c r="U10156"/>
      <c r="V10156"/>
      <c r="W10156"/>
      <c r="X10156"/>
      <c r="Y10156"/>
    </row>
    <row r="10157" spans="2:25">
      <c r="B10157"/>
      <c r="C10157"/>
      <c r="D10157"/>
      <c r="E10157"/>
      <c r="F10157"/>
      <c r="G10157"/>
      <c r="H10157"/>
      <c r="R10157"/>
      <c r="S10157"/>
      <c r="T10157"/>
      <c r="U10157"/>
      <c r="V10157"/>
      <c r="W10157"/>
      <c r="X10157"/>
      <c r="Y10157"/>
    </row>
    <row r="10158" spans="2:25">
      <c r="B10158"/>
      <c r="C10158"/>
      <c r="D10158"/>
      <c r="E10158"/>
      <c r="F10158"/>
      <c r="G10158"/>
      <c r="H10158"/>
      <c r="R10158"/>
      <c r="S10158"/>
      <c r="T10158"/>
      <c r="U10158"/>
      <c r="V10158"/>
      <c r="W10158"/>
      <c r="X10158"/>
      <c r="Y10158"/>
    </row>
    <row r="10159" spans="2:25">
      <c r="B10159"/>
      <c r="C10159"/>
      <c r="D10159"/>
      <c r="E10159"/>
      <c r="F10159"/>
      <c r="G10159"/>
      <c r="H10159"/>
      <c r="R10159"/>
      <c r="S10159"/>
      <c r="T10159"/>
      <c r="U10159"/>
      <c r="V10159"/>
      <c r="W10159"/>
      <c r="X10159"/>
      <c r="Y10159"/>
    </row>
    <row r="10160" spans="2:25">
      <c r="B10160"/>
      <c r="C10160"/>
      <c r="D10160"/>
      <c r="E10160"/>
      <c r="F10160"/>
      <c r="G10160"/>
      <c r="H10160"/>
      <c r="R10160"/>
      <c r="S10160"/>
      <c r="T10160"/>
      <c r="U10160"/>
      <c r="V10160"/>
      <c r="W10160"/>
      <c r="X10160"/>
      <c r="Y10160"/>
    </row>
    <row r="10161" spans="2:25">
      <c r="B10161"/>
      <c r="C10161"/>
      <c r="D10161"/>
      <c r="E10161"/>
      <c r="F10161"/>
      <c r="G10161"/>
      <c r="H10161"/>
      <c r="R10161"/>
      <c r="S10161"/>
      <c r="T10161"/>
      <c r="U10161"/>
      <c r="V10161"/>
      <c r="W10161"/>
      <c r="X10161"/>
      <c r="Y10161"/>
    </row>
    <row r="10162" spans="2:25">
      <c r="B10162"/>
      <c r="C10162"/>
      <c r="D10162"/>
      <c r="E10162"/>
      <c r="F10162"/>
      <c r="G10162"/>
      <c r="H10162"/>
      <c r="R10162"/>
      <c r="S10162"/>
      <c r="T10162"/>
      <c r="U10162"/>
      <c r="V10162"/>
      <c r="W10162"/>
      <c r="X10162"/>
      <c r="Y10162"/>
    </row>
    <row r="10163" spans="2:25">
      <c r="B10163"/>
      <c r="C10163"/>
      <c r="D10163"/>
      <c r="E10163"/>
      <c r="F10163"/>
      <c r="G10163"/>
      <c r="H10163"/>
      <c r="R10163"/>
      <c r="S10163"/>
      <c r="T10163"/>
      <c r="U10163"/>
      <c r="V10163"/>
      <c r="W10163"/>
      <c r="X10163"/>
      <c r="Y10163"/>
    </row>
    <row r="10164" spans="2:25">
      <c r="B10164"/>
      <c r="C10164"/>
      <c r="D10164"/>
      <c r="E10164"/>
      <c r="F10164"/>
      <c r="G10164"/>
      <c r="H10164"/>
      <c r="R10164"/>
      <c r="S10164"/>
      <c r="T10164"/>
      <c r="U10164"/>
      <c r="V10164"/>
      <c r="W10164"/>
      <c r="X10164"/>
      <c r="Y10164"/>
    </row>
    <row r="10165" spans="2:25">
      <c r="B10165"/>
      <c r="C10165"/>
      <c r="D10165"/>
      <c r="E10165"/>
      <c r="F10165"/>
      <c r="G10165"/>
      <c r="H10165"/>
      <c r="R10165"/>
      <c r="S10165"/>
      <c r="T10165"/>
      <c r="U10165"/>
      <c r="V10165"/>
      <c r="W10165"/>
      <c r="X10165"/>
      <c r="Y10165"/>
    </row>
    <row r="10166" spans="2:25">
      <c r="B10166"/>
      <c r="C10166"/>
      <c r="D10166"/>
      <c r="E10166"/>
      <c r="F10166"/>
      <c r="G10166"/>
      <c r="H10166"/>
      <c r="R10166"/>
      <c r="S10166"/>
      <c r="T10166"/>
      <c r="U10166"/>
      <c r="V10166"/>
      <c r="W10166"/>
      <c r="X10166"/>
      <c r="Y10166"/>
    </row>
    <row r="10167" spans="2:25">
      <c r="B10167"/>
      <c r="C10167"/>
      <c r="D10167"/>
      <c r="E10167"/>
      <c r="F10167"/>
      <c r="G10167"/>
      <c r="H10167"/>
      <c r="R10167"/>
      <c r="S10167"/>
      <c r="T10167"/>
      <c r="U10167"/>
      <c r="V10167"/>
      <c r="W10167"/>
      <c r="X10167"/>
      <c r="Y10167"/>
    </row>
    <row r="10168" spans="2:25">
      <c r="B10168"/>
      <c r="C10168"/>
      <c r="D10168"/>
      <c r="E10168"/>
      <c r="F10168"/>
      <c r="G10168"/>
      <c r="H10168"/>
      <c r="R10168"/>
      <c r="S10168"/>
      <c r="T10168"/>
      <c r="U10168"/>
      <c r="V10168"/>
      <c r="W10168"/>
      <c r="X10168"/>
      <c r="Y10168"/>
    </row>
    <row r="10169" spans="2:25">
      <c r="B10169"/>
      <c r="C10169"/>
      <c r="D10169"/>
      <c r="E10169"/>
      <c r="F10169"/>
      <c r="G10169"/>
      <c r="H10169"/>
      <c r="R10169"/>
      <c r="S10169"/>
      <c r="T10169"/>
      <c r="U10169"/>
      <c r="V10169"/>
      <c r="W10169"/>
      <c r="X10169"/>
      <c r="Y10169"/>
    </row>
    <row r="10170" spans="2:25">
      <c r="B10170"/>
      <c r="C10170"/>
      <c r="D10170"/>
      <c r="E10170"/>
      <c r="F10170"/>
      <c r="G10170"/>
      <c r="H10170"/>
      <c r="R10170"/>
      <c r="S10170"/>
      <c r="T10170"/>
      <c r="U10170"/>
      <c r="V10170"/>
      <c r="W10170"/>
      <c r="X10170"/>
      <c r="Y10170"/>
    </row>
    <row r="10171" spans="2:25">
      <c r="B10171"/>
      <c r="C10171"/>
      <c r="D10171"/>
      <c r="E10171"/>
      <c r="F10171"/>
      <c r="G10171"/>
      <c r="H10171"/>
      <c r="R10171"/>
      <c r="S10171"/>
      <c r="T10171"/>
      <c r="U10171"/>
      <c r="V10171"/>
      <c r="W10171"/>
      <c r="X10171"/>
      <c r="Y10171"/>
    </row>
    <row r="10172" spans="2:25">
      <c r="B10172"/>
      <c r="C10172"/>
      <c r="D10172"/>
      <c r="E10172"/>
      <c r="F10172"/>
      <c r="G10172"/>
      <c r="H10172"/>
      <c r="R10172"/>
      <c r="S10172"/>
      <c r="T10172"/>
      <c r="U10172"/>
      <c r="V10172"/>
      <c r="W10172"/>
      <c r="X10172"/>
      <c r="Y10172"/>
    </row>
    <row r="10173" spans="2:25">
      <c r="B10173"/>
      <c r="C10173"/>
      <c r="D10173"/>
      <c r="E10173"/>
      <c r="F10173"/>
      <c r="G10173"/>
      <c r="H10173"/>
      <c r="R10173"/>
      <c r="S10173"/>
      <c r="T10173"/>
      <c r="U10173"/>
      <c r="V10173"/>
      <c r="W10173"/>
      <c r="X10173"/>
      <c r="Y10173"/>
    </row>
    <row r="10174" spans="2:25">
      <c r="B10174"/>
      <c r="C10174"/>
      <c r="D10174"/>
      <c r="E10174"/>
      <c r="F10174"/>
      <c r="G10174"/>
      <c r="H10174"/>
      <c r="R10174"/>
      <c r="S10174"/>
      <c r="T10174"/>
      <c r="U10174"/>
      <c r="V10174"/>
      <c r="W10174"/>
      <c r="X10174"/>
      <c r="Y10174"/>
    </row>
    <row r="10175" spans="2:25">
      <c r="B10175"/>
      <c r="C10175"/>
      <c r="D10175"/>
      <c r="E10175"/>
      <c r="F10175"/>
      <c r="G10175"/>
      <c r="H10175"/>
      <c r="R10175"/>
      <c r="S10175"/>
      <c r="T10175"/>
      <c r="U10175"/>
      <c r="V10175"/>
      <c r="W10175"/>
      <c r="X10175"/>
      <c r="Y10175"/>
    </row>
    <row r="10176" spans="2:25">
      <c r="B10176"/>
      <c r="C10176"/>
      <c r="D10176"/>
      <c r="E10176"/>
      <c r="F10176"/>
      <c r="G10176"/>
      <c r="H10176"/>
      <c r="R10176"/>
      <c r="S10176"/>
      <c r="T10176"/>
      <c r="U10176"/>
      <c r="V10176"/>
      <c r="W10176"/>
      <c r="X10176"/>
      <c r="Y10176"/>
    </row>
    <row r="10177" spans="2:25">
      <c r="B10177"/>
      <c r="C10177"/>
      <c r="D10177"/>
      <c r="E10177"/>
      <c r="F10177"/>
      <c r="G10177"/>
      <c r="H10177"/>
      <c r="R10177"/>
      <c r="S10177"/>
      <c r="T10177"/>
      <c r="U10177"/>
      <c r="V10177"/>
      <c r="W10177"/>
      <c r="X10177"/>
      <c r="Y10177"/>
    </row>
    <row r="10178" spans="2:25">
      <c r="B10178"/>
      <c r="C10178"/>
      <c r="D10178"/>
      <c r="E10178"/>
      <c r="F10178"/>
      <c r="G10178"/>
      <c r="H10178"/>
      <c r="R10178"/>
      <c r="S10178"/>
      <c r="T10178"/>
      <c r="U10178"/>
      <c r="V10178"/>
      <c r="W10178"/>
      <c r="X10178"/>
      <c r="Y10178"/>
    </row>
    <row r="10179" spans="2:25">
      <c r="B10179"/>
      <c r="C10179"/>
      <c r="D10179"/>
      <c r="E10179"/>
      <c r="F10179"/>
      <c r="G10179"/>
      <c r="H10179"/>
      <c r="R10179"/>
      <c r="S10179"/>
      <c r="T10179"/>
      <c r="U10179"/>
      <c r="V10179"/>
      <c r="W10179"/>
      <c r="X10179"/>
      <c r="Y10179"/>
    </row>
    <row r="10180" spans="2:25">
      <c r="B10180"/>
      <c r="C10180"/>
      <c r="D10180"/>
      <c r="E10180"/>
      <c r="F10180"/>
      <c r="G10180"/>
      <c r="H10180"/>
      <c r="R10180"/>
      <c r="S10180"/>
      <c r="T10180"/>
      <c r="U10180"/>
      <c r="V10180"/>
      <c r="W10180"/>
      <c r="X10180"/>
      <c r="Y10180"/>
    </row>
    <row r="10181" spans="2:25">
      <c r="B10181"/>
      <c r="C10181"/>
      <c r="D10181"/>
      <c r="E10181"/>
      <c r="F10181"/>
      <c r="G10181"/>
      <c r="H10181"/>
      <c r="R10181"/>
      <c r="S10181"/>
      <c r="T10181"/>
      <c r="U10181"/>
      <c r="V10181"/>
      <c r="W10181"/>
      <c r="X10181"/>
      <c r="Y10181"/>
    </row>
    <row r="10182" spans="2:25">
      <c r="B10182"/>
      <c r="C10182"/>
      <c r="D10182"/>
      <c r="E10182"/>
      <c r="F10182"/>
      <c r="G10182"/>
      <c r="H10182"/>
      <c r="R10182"/>
      <c r="S10182"/>
      <c r="T10182"/>
      <c r="U10182"/>
      <c r="V10182"/>
      <c r="W10182"/>
      <c r="X10182"/>
      <c r="Y10182"/>
    </row>
    <row r="10183" spans="2:25">
      <c r="B10183"/>
      <c r="C10183"/>
      <c r="D10183"/>
      <c r="E10183"/>
      <c r="F10183"/>
      <c r="G10183"/>
      <c r="H10183"/>
      <c r="R10183"/>
      <c r="S10183"/>
      <c r="T10183"/>
      <c r="U10183"/>
      <c r="V10183"/>
      <c r="W10183"/>
      <c r="X10183"/>
      <c r="Y10183"/>
    </row>
    <row r="10184" spans="2:25">
      <c r="B10184"/>
      <c r="C10184"/>
      <c r="D10184"/>
      <c r="E10184"/>
      <c r="F10184"/>
      <c r="G10184"/>
      <c r="H10184"/>
      <c r="R10184"/>
      <c r="S10184"/>
      <c r="T10184"/>
      <c r="U10184"/>
      <c r="V10184"/>
      <c r="W10184"/>
      <c r="X10184"/>
      <c r="Y10184"/>
    </row>
    <row r="10185" spans="2:25">
      <c r="B10185"/>
      <c r="C10185"/>
      <c r="D10185"/>
      <c r="E10185"/>
      <c r="F10185"/>
      <c r="G10185"/>
      <c r="H10185"/>
      <c r="R10185"/>
      <c r="S10185"/>
      <c r="T10185"/>
      <c r="U10185"/>
      <c r="V10185"/>
      <c r="W10185"/>
      <c r="X10185"/>
      <c r="Y10185"/>
    </row>
    <row r="10186" spans="2:25">
      <c r="B10186"/>
      <c r="C10186"/>
      <c r="D10186"/>
      <c r="E10186"/>
      <c r="F10186"/>
      <c r="G10186"/>
      <c r="H10186"/>
      <c r="R10186"/>
      <c r="S10186"/>
      <c r="T10186"/>
      <c r="U10186"/>
      <c r="V10186"/>
      <c r="W10186"/>
      <c r="X10186"/>
      <c r="Y10186"/>
    </row>
    <row r="10187" spans="2:25">
      <c r="B10187"/>
      <c r="C10187"/>
      <c r="D10187"/>
      <c r="E10187"/>
      <c r="F10187"/>
      <c r="G10187"/>
      <c r="H10187"/>
      <c r="R10187"/>
      <c r="S10187"/>
      <c r="T10187"/>
      <c r="U10187"/>
      <c r="V10187"/>
      <c r="W10187"/>
      <c r="X10187"/>
      <c r="Y10187"/>
    </row>
    <row r="10188" spans="2:25">
      <c r="B10188"/>
      <c r="C10188"/>
      <c r="D10188"/>
      <c r="E10188"/>
      <c r="F10188"/>
      <c r="G10188"/>
      <c r="H10188"/>
      <c r="R10188"/>
      <c r="S10188"/>
      <c r="T10188"/>
      <c r="U10188"/>
      <c r="V10188"/>
      <c r="W10188"/>
      <c r="X10188"/>
      <c r="Y10188"/>
    </row>
    <row r="10189" spans="2:25">
      <c r="B10189"/>
      <c r="C10189"/>
      <c r="D10189"/>
      <c r="E10189"/>
      <c r="F10189"/>
      <c r="G10189"/>
      <c r="H10189"/>
      <c r="R10189"/>
      <c r="S10189"/>
      <c r="T10189"/>
      <c r="U10189"/>
      <c r="V10189"/>
      <c r="W10189"/>
      <c r="X10189"/>
      <c r="Y10189"/>
    </row>
    <row r="10190" spans="2:25">
      <c r="B10190"/>
      <c r="C10190"/>
      <c r="D10190"/>
      <c r="E10190"/>
      <c r="F10190"/>
      <c r="G10190"/>
      <c r="H10190"/>
      <c r="R10190"/>
      <c r="S10190"/>
      <c r="T10190"/>
      <c r="U10190"/>
      <c r="V10190"/>
      <c r="W10190"/>
      <c r="X10190"/>
      <c r="Y10190"/>
    </row>
    <row r="10191" spans="2:25">
      <c r="B10191"/>
      <c r="C10191"/>
      <c r="D10191"/>
      <c r="E10191"/>
      <c r="F10191"/>
      <c r="G10191"/>
      <c r="H10191"/>
      <c r="R10191"/>
      <c r="S10191"/>
      <c r="T10191"/>
      <c r="U10191"/>
      <c r="V10191"/>
      <c r="W10191"/>
      <c r="X10191"/>
      <c r="Y10191"/>
    </row>
    <row r="10192" spans="2:25">
      <c r="B10192"/>
      <c r="C10192"/>
      <c r="D10192"/>
      <c r="E10192"/>
      <c r="F10192"/>
      <c r="G10192"/>
      <c r="H10192"/>
      <c r="R10192"/>
      <c r="S10192"/>
      <c r="T10192"/>
      <c r="U10192"/>
      <c r="V10192"/>
      <c r="W10192"/>
      <c r="X10192"/>
      <c r="Y10192"/>
    </row>
    <row r="10193" spans="2:25">
      <c r="B10193"/>
      <c r="C10193"/>
      <c r="D10193"/>
      <c r="E10193"/>
      <c r="F10193"/>
      <c r="G10193"/>
      <c r="H10193"/>
      <c r="R10193"/>
      <c r="S10193"/>
      <c r="T10193"/>
      <c r="U10193"/>
      <c r="V10193"/>
      <c r="W10193"/>
      <c r="X10193"/>
      <c r="Y10193"/>
    </row>
    <row r="10194" spans="2:25">
      <c r="B10194"/>
      <c r="C10194"/>
      <c r="D10194"/>
      <c r="E10194"/>
      <c r="F10194"/>
      <c r="G10194"/>
      <c r="H10194"/>
      <c r="R10194"/>
      <c r="S10194"/>
      <c r="T10194"/>
      <c r="U10194"/>
      <c r="V10194"/>
      <c r="W10194"/>
      <c r="X10194"/>
      <c r="Y10194"/>
    </row>
    <row r="10195" spans="2:25">
      <c r="B10195"/>
      <c r="C10195"/>
      <c r="D10195"/>
      <c r="E10195"/>
      <c r="F10195"/>
      <c r="G10195"/>
      <c r="H10195"/>
      <c r="R10195"/>
      <c r="S10195"/>
      <c r="T10195"/>
      <c r="U10195"/>
      <c r="V10195"/>
      <c r="W10195"/>
      <c r="X10195"/>
      <c r="Y10195"/>
    </row>
    <row r="10196" spans="2:25">
      <c r="B10196"/>
      <c r="C10196"/>
      <c r="D10196"/>
      <c r="E10196"/>
      <c r="F10196"/>
      <c r="G10196"/>
      <c r="H10196"/>
      <c r="R10196"/>
      <c r="S10196"/>
      <c r="T10196"/>
      <c r="U10196"/>
      <c r="V10196"/>
      <c r="W10196"/>
      <c r="X10196"/>
      <c r="Y10196"/>
    </row>
    <row r="10197" spans="2:25">
      <c r="B10197"/>
      <c r="C10197"/>
      <c r="D10197"/>
      <c r="E10197"/>
      <c r="F10197"/>
      <c r="G10197"/>
      <c r="H10197"/>
      <c r="R10197"/>
      <c r="S10197"/>
      <c r="T10197"/>
      <c r="U10197"/>
      <c r="V10197"/>
      <c r="W10197"/>
      <c r="X10197"/>
      <c r="Y10197"/>
    </row>
    <row r="10198" spans="2:25">
      <c r="B10198"/>
      <c r="C10198"/>
      <c r="D10198"/>
      <c r="E10198"/>
      <c r="F10198"/>
      <c r="G10198"/>
      <c r="H10198"/>
      <c r="R10198"/>
      <c r="S10198"/>
      <c r="T10198"/>
      <c r="U10198"/>
      <c r="V10198"/>
      <c r="W10198"/>
      <c r="X10198"/>
      <c r="Y10198"/>
    </row>
    <row r="10199" spans="2:25">
      <c r="B10199"/>
      <c r="C10199"/>
      <c r="D10199"/>
      <c r="E10199"/>
      <c r="F10199"/>
      <c r="G10199"/>
      <c r="H10199"/>
      <c r="R10199"/>
      <c r="S10199"/>
      <c r="T10199"/>
      <c r="U10199"/>
      <c r="V10199"/>
      <c r="W10199"/>
      <c r="X10199"/>
      <c r="Y10199"/>
    </row>
    <row r="10200" spans="2:25">
      <c r="B10200"/>
      <c r="C10200"/>
      <c r="D10200"/>
      <c r="E10200"/>
      <c r="F10200"/>
      <c r="G10200"/>
      <c r="H10200"/>
      <c r="R10200"/>
      <c r="S10200"/>
      <c r="T10200"/>
      <c r="U10200"/>
      <c r="V10200"/>
      <c r="W10200"/>
      <c r="X10200"/>
      <c r="Y10200"/>
    </row>
    <row r="10201" spans="2:25">
      <c r="B10201"/>
      <c r="C10201"/>
      <c r="D10201"/>
      <c r="E10201"/>
      <c r="F10201"/>
      <c r="G10201"/>
      <c r="H10201"/>
      <c r="R10201"/>
      <c r="S10201"/>
      <c r="T10201"/>
      <c r="U10201"/>
      <c r="V10201"/>
      <c r="W10201"/>
      <c r="X10201"/>
      <c r="Y10201"/>
    </row>
    <row r="10202" spans="2:25">
      <c r="B10202"/>
      <c r="C10202"/>
      <c r="D10202"/>
      <c r="E10202"/>
      <c r="F10202"/>
      <c r="G10202"/>
      <c r="H10202"/>
      <c r="R10202"/>
      <c r="S10202"/>
      <c r="T10202"/>
      <c r="U10202"/>
      <c r="V10202"/>
      <c r="W10202"/>
      <c r="X10202"/>
      <c r="Y10202"/>
    </row>
    <row r="10203" spans="2:25">
      <c r="B10203"/>
      <c r="C10203"/>
      <c r="D10203"/>
      <c r="E10203"/>
      <c r="F10203"/>
      <c r="G10203"/>
      <c r="H10203"/>
      <c r="R10203"/>
      <c r="S10203"/>
      <c r="T10203"/>
      <c r="U10203"/>
      <c r="V10203"/>
      <c r="W10203"/>
      <c r="X10203"/>
      <c r="Y10203"/>
    </row>
    <row r="10204" spans="2:25">
      <c r="B10204"/>
      <c r="C10204"/>
      <c r="D10204"/>
      <c r="E10204"/>
      <c r="F10204"/>
      <c r="G10204"/>
      <c r="H10204"/>
      <c r="R10204"/>
      <c r="S10204"/>
      <c r="T10204"/>
      <c r="U10204"/>
      <c r="V10204"/>
      <c r="W10204"/>
      <c r="X10204"/>
      <c r="Y10204"/>
    </row>
    <row r="10205" spans="2:25">
      <c r="B10205"/>
      <c r="C10205"/>
      <c r="D10205"/>
      <c r="E10205"/>
      <c r="F10205"/>
      <c r="G10205"/>
      <c r="H10205"/>
      <c r="R10205"/>
      <c r="S10205"/>
      <c r="T10205"/>
      <c r="U10205"/>
      <c r="V10205"/>
      <c r="W10205"/>
      <c r="X10205"/>
      <c r="Y10205"/>
    </row>
    <row r="10206" spans="2:25">
      <c r="B10206"/>
      <c r="C10206"/>
      <c r="D10206"/>
      <c r="E10206"/>
      <c r="F10206"/>
      <c r="G10206"/>
      <c r="H10206"/>
      <c r="R10206"/>
      <c r="S10206"/>
      <c r="T10206"/>
      <c r="U10206"/>
      <c r="V10206"/>
      <c r="W10206"/>
      <c r="X10206"/>
      <c r="Y10206"/>
    </row>
    <row r="10207" spans="2:25">
      <c r="B10207"/>
      <c r="C10207"/>
      <c r="D10207"/>
      <c r="E10207"/>
      <c r="F10207"/>
      <c r="G10207"/>
      <c r="H10207"/>
      <c r="R10207"/>
      <c r="S10207"/>
      <c r="T10207"/>
      <c r="U10207"/>
      <c r="V10207"/>
      <c r="W10207"/>
      <c r="X10207"/>
      <c r="Y10207"/>
    </row>
    <row r="10208" spans="2:25">
      <c r="B10208"/>
      <c r="C10208"/>
      <c r="D10208"/>
      <c r="E10208"/>
      <c r="F10208"/>
      <c r="G10208"/>
      <c r="H10208"/>
      <c r="R10208"/>
      <c r="S10208"/>
      <c r="T10208"/>
      <c r="U10208"/>
      <c r="V10208"/>
      <c r="W10208"/>
      <c r="X10208"/>
      <c r="Y10208"/>
    </row>
    <row r="10209" spans="2:25">
      <c r="B10209"/>
      <c r="C10209"/>
      <c r="D10209"/>
      <c r="E10209"/>
      <c r="F10209"/>
      <c r="G10209"/>
      <c r="H10209"/>
      <c r="R10209"/>
      <c r="S10209"/>
      <c r="T10209"/>
      <c r="U10209"/>
      <c r="V10209"/>
      <c r="W10209"/>
      <c r="X10209"/>
      <c r="Y10209"/>
    </row>
    <row r="10210" spans="2:25">
      <c r="B10210"/>
      <c r="C10210"/>
      <c r="D10210"/>
      <c r="E10210"/>
      <c r="F10210"/>
      <c r="G10210"/>
      <c r="H10210"/>
      <c r="R10210"/>
      <c r="S10210"/>
      <c r="T10210"/>
      <c r="U10210"/>
      <c r="V10210"/>
      <c r="W10210"/>
      <c r="X10210"/>
      <c r="Y10210"/>
    </row>
    <row r="10211" spans="2:25">
      <c r="B10211"/>
      <c r="C10211"/>
      <c r="D10211"/>
      <c r="E10211"/>
      <c r="F10211"/>
      <c r="G10211"/>
      <c r="H10211"/>
      <c r="R10211"/>
      <c r="S10211"/>
      <c r="T10211"/>
      <c r="U10211"/>
      <c r="V10211"/>
      <c r="W10211"/>
      <c r="X10211"/>
      <c r="Y10211"/>
    </row>
    <row r="10212" spans="2:25">
      <c r="B10212"/>
      <c r="C10212"/>
      <c r="D10212"/>
      <c r="E10212"/>
      <c r="F10212"/>
      <c r="G10212"/>
      <c r="H10212"/>
      <c r="R10212"/>
      <c r="S10212"/>
      <c r="T10212"/>
      <c r="U10212"/>
      <c r="V10212"/>
      <c r="W10212"/>
      <c r="X10212"/>
      <c r="Y10212"/>
    </row>
    <row r="10213" spans="2:25">
      <c r="B10213"/>
      <c r="C10213"/>
      <c r="D10213"/>
      <c r="E10213"/>
      <c r="F10213"/>
      <c r="G10213"/>
      <c r="H10213"/>
      <c r="R10213"/>
      <c r="S10213"/>
      <c r="T10213"/>
      <c r="U10213"/>
      <c r="V10213"/>
      <c r="W10213"/>
      <c r="X10213"/>
      <c r="Y10213"/>
    </row>
    <row r="10214" spans="2:25">
      <c r="B10214"/>
      <c r="C10214"/>
      <c r="D10214"/>
      <c r="E10214"/>
      <c r="F10214"/>
      <c r="G10214"/>
      <c r="H10214"/>
      <c r="R10214"/>
      <c r="S10214"/>
      <c r="T10214"/>
      <c r="U10214"/>
      <c r="V10214"/>
      <c r="W10214"/>
      <c r="X10214"/>
      <c r="Y10214"/>
    </row>
    <row r="10215" spans="2:25">
      <c r="B10215"/>
      <c r="C10215"/>
      <c r="D10215"/>
      <c r="E10215"/>
      <c r="F10215"/>
      <c r="G10215"/>
      <c r="H10215"/>
      <c r="R10215"/>
      <c r="S10215"/>
      <c r="T10215"/>
      <c r="U10215"/>
      <c r="V10215"/>
      <c r="W10215"/>
      <c r="X10215"/>
      <c r="Y10215"/>
    </row>
    <row r="10216" spans="2:25">
      <c r="B10216"/>
      <c r="C10216"/>
      <c r="D10216"/>
      <c r="E10216"/>
      <c r="F10216"/>
      <c r="G10216"/>
      <c r="H10216"/>
      <c r="R10216"/>
      <c r="S10216"/>
      <c r="T10216"/>
      <c r="U10216"/>
      <c r="V10216"/>
      <c r="W10216"/>
      <c r="X10216"/>
      <c r="Y10216"/>
    </row>
    <row r="10217" spans="2:25">
      <c r="B10217"/>
      <c r="C10217"/>
      <c r="D10217"/>
      <c r="E10217"/>
      <c r="F10217"/>
      <c r="G10217"/>
      <c r="H10217"/>
      <c r="R10217"/>
      <c r="S10217"/>
      <c r="T10217"/>
      <c r="U10217"/>
      <c r="V10217"/>
      <c r="W10217"/>
      <c r="X10217"/>
      <c r="Y10217"/>
    </row>
    <row r="10218" spans="2:25">
      <c r="B10218"/>
      <c r="C10218"/>
      <c r="D10218"/>
      <c r="E10218"/>
      <c r="F10218"/>
      <c r="G10218"/>
      <c r="H10218"/>
      <c r="R10218"/>
      <c r="S10218"/>
      <c r="T10218"/>
      <c r="U10218"/>
      <c r="V10218"/>
      <c r="W10218"/>
      <c r="X10218"/>
      <c r="Y10218"/>
    </row>
    <row r="10219" spans="2:25">
      <c r="B10219"/>
      <c r="C10219"/>
      <c r="D10219"/>
      <c r="E10219"/>
      <c r="F10219"/>
      <c r="G10219"/>
      <c r="H10219"/>
      <c r="R10219"/>
      <c r="S10219"/>
      <c r="T10219"/>
      <c r="U10219"/>
      <c r="V10219"/>
      <c r="W10219"/>
      <c r="X10219"/>
      <c r="Y10219"/>
    </row>
    <row r="10220" spans="2:25">
      <c r="B10220"/>
      <c r="C10220"/>
      <c r="D10220"/>
      <c r="E10220"/>
      <c r="F10220"/>
      <c r="G10220"/>
      <c r="H10220"/>
      <c r="R10220"/>
      <c r="S10220"/>
      <c r="T10220"/>
      <c r="U10220"/>
      <c r="V10220"/>
      <c r="W10220"/>
      <c r="X10220"/>
      <c r="Y10220"/>
    </row>
    <row r="10221" spans="2:25">
      <c r="B10221"/>
      <c r="C10221"/>
      <c r="D10221"/>
      <c r="E10221"/>
      <c r="F10221"/>
      <c r="G10221"/>
      <c r="H10221"/>
      <c r="R10221"/>
      <c r="S10221"/>
      <c r="T10221"/>
      <c r="U10221"/>
      <c r="V10221"/>
      <c r="W10221"/>
      <c r="X10221"/>
      <c r="Y10221"/>
    </row>
    <row r="10222" spans="2:25">
      <c r="B10222"/>
      <c r="C10222"/>
      <c r="D10222"/>
      <c r="E10222"/>
      <c r="F10222"/>
      <c r="G10222"/>
      <c r="H10222"/>
      <c r="R10222"/>
      <c r="S10222"/>
      <c r="T10222"/>
      <c r="U10222"/>
      <c r="V10222"/>
      <c r="W10222"/>
      <c r="X10222"/>
      <c r="Y10222"/>
    </row>
    <row r="10223" spans="2:25">
      <c r="B10223"/>
      <c r="C10223"/>
      <c r="D10223"/>
      <c r="E10223"/>
      <c r="F10223"/>
      <c r="G10223"/>
      <c r="H10223"/>
      <c r="R10223"/>
      <c r="S10223"/>
      <c r="T10223"/>
      <c r="U10223"/>
      <c r="V10223"/>
      <c r="W10223"/>
      <c r="X10223"/>
      <c r="Y10223"/>
    </row>
    <row r="10224" spans="2:25">
      <c r="B10224"/>
      <c r="C10224"/>
      <c r="D10224"/>
      <c r="E10224"/>
      <c r="F10224"/>
      <c r="G10224"/>
      <c r="H10224"/>
      <c r="R10224"/>
      <c r="S10224"/>
      <c r="T10224"/>
      <c r="U10224"/>
      <c r="V10224"/>
      <c r="W10224"/>
      <c r="X10224"/>
      <c r="Y10224"/>
    </row>
    <row r="10225" spans="2:25">
      <c r="B10225"/>
      <c r="C10225"/>
      <c r="D10225"/>
      <c r="E10225"/>
      <c r="F10225"/>
      <c r="G10225"/>
      <c r="H10225"/>
      <c r="R10225"/>
      <c r="S10225"/>
      <c r="T10225"/>
      <c r="U10225"/>
      <c r="V10225"/>
      <c r="W10225"/>
      <c r="X10225"/>
      <c r="Y10225"/>
    </row>
    <row r="10226" spans="2:25">
      <c r="B10226"/>
      <c r="C10226"/>
      <c r="D10226"/>
      <c r="E10226"/>
      <c r="F10226"/>
      <c r="G10226"/>
      <c r="H10226"/>
      <c r="R10226"/>
      <c r="S10226"/>
      <c r="T10226"/>
      <c r="U10226"/>
      <c r="V10226"/>
      <c r="W10226"/>
      <c r="X10226"/>
      <c r="Y10226"/>
    </row>
    <row r="10227" spans="2:25">
      <c r="B10227"/>
      <c r="C10227"/>
      <c r="D10227"/>
      <c r="E10227"/>
      <c r="F10227"/>
      <c r="G10227"/>
      <c r="H10227"/>
      <c r="R10227"/>
      <c r="S10227"/>
      <c r="T10227"/>
      <c r="U10227"/>
      <c r="V10227"/>
      <c r="W10227"/>
      <c r="X10227"/>
      <c r="Y10227"/>
    </row>
    <row r="10228" spans="2:25">
      <c r="B10228"/>
      <c r="C10228"/>
      <c r="D10228"/>
      <c r="E10228"/>
      <c r="F10228"/>
      <c r="G10228"/>
      <c r="H10228"/>
      <c r="R10228"/>
      <c r="S10228"/>
      <c r="T10228"/>
      <c r="U10228"/>
      <c r="V10228"/>
      <c r="W10228"/>
      <c r="X10228"/>
      <c r="Y10228"/>
    </row>
    <row r="10229" spans="2:25">
      <c r="B10229"/>
      <c r="C10229"/>
      <c r="D10229"/>
      <c r="E10229"/>
      <c r="F10229"/>
      <c r="G10229"/>
      <c r="H10229"/>
      <c r="R10229"/>
      <c r="S10229"/>
      <c r="T10229"/>
      <c r="U10229"/>
      <c r="V10229"/>
      <c r="W10229"/>
      <c r="X10229"/>
      <c r="Y10229"/>
    </row>
    <row r="10230" spans="2:25">
      <c r="B10230"/>
      <c r="C10230"/>
      <c r="D10230"/>
      <c r="E10230"/>
      <c r="F10230"/>
      <c r="G10230"/>
      <c r="H10230"/>
      <c r="R10230"/>
      <c r="S10230"/>
      <c r="T10230"/>
      <c r="U10230"/>
      <c r="V10230"/>
      <c r="W10230"/>
      <c r="X10230"/>
      <c r="Y10230"/>
    </row>
    <row r="10231" spans="2:25">
      <c r="B10231"/>
      <c r="C10231"/>
      <c r="D10231"/>
      <c r="E10231"/>
      <c r="F10231"/>
      <c r="G10231"/>
      <c r="H10231"/>
      <c r="R10231"/>
      <c r="S10231"/>
      <c r="T10231"/>
      <c r="U10231"/>
      <c r="V10231"/>
      <c r="W10231"/>
      <c r="X10231"/>
      <c r="Y10231"/>
    </row>
    <row r="10232" spans="2:25">
      <c r="B10232"/>
      <c r="C10232"/>
      <c r="D10232"/>
      <c r="E10232"/>
      <c r="F10232"/>
      <c r="G10232"/>
      <c r="H10232"/>
      <c r="R10232"/>
      <c r="S10232"/>
      <c r="T10232"/>
      <c r="U10232"/>
      <c r="V10232"/>
      <c r="W10232"/>
      <c r="X10232"/>
      <c r="Y10232"/>
    </row>
    <row r="10233" spans="2:25">
      <c r="B10233"/>
      <c r="C10233"/>
      <c r="D10233"/>
      <c r="E10233"/>
      <c r="F10233"/>
      <c r="G10233"/>
      <c r="H10233"/>
      <c r="R10233"/>
      <c r="S10233"/>
      <c r="T10233"/>
      <c r="U10233"/>
      <c r="V10233"/>
      <c r="W10233"/>
      <c r="X10233"/>
      <c r="Y10233"/>
    </row>
    <row r="10234" spans="2:25">
      <c r="B10234"/>
      <c r="C10234"/>
      <c r="D10234"/>
      <c r="E10234"/>
      <c r="F10234"/>
      <c r="G10234"/>
      <c r="H10234"/>
      <c r="R10234"/>
      <c r="S10234"/>
      <c r="T10234"/>
      <c r="U10234"/>
      <c r="V10234"/>
      <c r="W10234"/>
      <c r="X10234"/>
      <c r="Y10234"/>
    </row>
    <row r="10235" spans="2:25">
      <c r="B10235"/>
      <c r="C10235"/>
      <c r="D10235"/>
      <c r="E10235"/>
      <c r="F10235"/>
      <c r="G10235"/>
      <c r="H10235"/>
      <c r="R10235"/>
      <c r="S10235"/>
      <c r="T10235"/>
      <c r="U10235"/>
      <c r="V10235"/>
      <c r="W10235"/>
      <c r="X10235"/>
      <c r="Y10235"/>
    </row>
    <row r="10236" spans="2:25">
      <c r="B10236"/>
      <c r="C10236"/>
      <c r="D10236"/>
      <c r="E10236"/>
      <c r="F10236"/>
      <c r="G10236"/>
      <c r="H10236"/>
      <c r="R10236"/>
      <c r="S10236"/>
      <c r="T10236"/>
      <c r="U10236"/>
      <c r="V10236"/>
      <c r="W10236"/>
      <c r="X10236"/>
      <c r="Y10236"/>
    </row>
    <row r="10237" spans="2:25">
      <c r="B10237"/>
      <c r="C10237"/>
      <c r="D10237"/>
      <c r="E10237"/>
      <c r="F10237"/>
      <c r="G10237"/>
      <c r="H10237"/>
      <c r="R10237"/>
      <c r="S10237"/>
      <c r="T10237"/>
      <c r="U10237"/>
      <c r="V10237"/>
      <c r="W10237"/>
      <c r="X10237"/>
      <c r="Y10237"/>
    </row>
    <row r="10238" spans="2:25">
      <c r="B10238"/>
      <c r="C10238"/>
      <c r="D10238"/>
      <c r="E10238"/>
      <c r="F10238"/>
      <c r="G10238"/>
      <c r="H10238"/>
      <c r="R10238"/>
      <c r="S10238"/>
      <c r="T10238"/>
      <c r="U10238"/>
      <c r="V10238"/>
      <c r="W10238"/>
      <c r="X10238"/>
      <c r="Y10238"/>
    </row>
    <row r="10239" spans="2:25">
      <c r="B10239"/>
      <c r="C10239"/>
      <c r="D10239"/>
      <c r="E10239"/>
      <c r="F10239"/>
      <c r="G10239"/>
      <c r="H10239"/>
      <c r="R10239"/>
      <c r="S10239"/>
      <c r="T10239"/>
      <c r="U10239"/>
      <c r="V10239"/>
      <c r="W10239"/>
      <c r="X10239"/>
      <c r="Y10239"/>
    </row>
    <row r="10240" spans="2:25">
      <c r="B10240"/>
      <c r="C10240"/>
      <c r="D10240"/>
      <c r="E10240"/>
      <c r="F10240"/>
      <c r="G10240"/>
      <c r="H10240"/>
      <c r="R10240"/>
      <c r="S10240"/>
      <c r="T10240"/>
      <c r="U10240"/>
      <c r="V10240"/>
      <c r="W10240"/>
      <c r="X10240"/>
      <c r="Y10240"/>
    </row>
    <row r="10241" spans="2:25">
      <c r="B10241"/>
      <c r="C10241"/>
      <c r="D10241"/>
      <c r="E10241"/>
      <c r="F10241"/>
      <c r="G10241"/>
      <c r="H10241"/>
      <c r="R10241"/>
      <c r="S10241"/>
      <c r="T10241"/>
      <c r="U10241"/>
      <c r="V10241"/>
      <c r="W10241"/>
      <c r="X10241"/>
      <c r="Y10241"/>
    </row>
    <row r="10242" spans="2:25">
      <c r="B10242"/>
      <c r="C10242"/>
      <c r="D10242"/>
      <c r="E10242"/>
      <c r="F10242"/>
      <c r="G10242"/>
      <c r="H10242"/>
      <c r="R10242"/>
      <c r="S10242"/>
      <c r="T10242"/>
      <c r="U10242"/>
      <c r="V10242"/>
      <c r="W10242"/>
      <c r="X10242"/>
      <c r="Y10242"/>
    </row>
    <row r="10243" spans="2:25">
      <c r="B10243"/>
      <c r="C10243"/>
      <c r="D10243"/>
      <c r="E10243"/>
      <c r="F10243"/>
      <c r="G10243"/>
      <c r="H10243"/>
      <c r="R10243"/>
      <c r="S10243"/>
      <c r="T10243"/>
      <c r="U10243"/>
      <c r="V10243"/>
      <c r="W10243"/>
      <c r="X10243"/>
      <c r="Y10243"/>
    </row>
    <row r="10244" spans="2:25">
      <c r="B10244"/>
      <c r="C10244"/>
      <c r="D10244"/>
      <c r="E10244"/>
      <c r="F10244"/>
      <c r="G10244"/>
      <c r="H10244"/>
      <c r="R10244"/>
      <c r="S10244"/>
      <c r="T10244"/>
      <c r="U10244"/>
      <c r="V10244"/>
      <c r="W10244"/>
      <c r="X10244"/>
      <c r="Y10244"/>
    </row>
    <row r="10245" spans="2:25">
      <c r="B10245"/>
      <c r="C10245"/>
      <c r="D10245"/>
      <c r="E10245"/>
      <c r="F10245"/>
      <c r="G10245"/>
      <c r="H10245"/>
      <c r="R10245"/>
      <c r="S10245"/>
      <c r="T10245"/>
      <c r="U10245"/>
      <c r="V10245"/>
      <c r="W10245"/>
      <c r="X10245"/>
      <c r="Y10245"/>
    </row>
    <row r="10246" spans="2:25">
      <c r="B10246"/>
      <c r="C10246"/>
      <c r="D10246"/>
      <c r="E10246"/>
      <c r="F10246"/>
      <c r="G10246"/>
      <c r="H10246"/>
      <c r="R10246"/>
      <c r="S10246"/>
      <c r="T10246"/>
      <c r="U10246"/>
      <c r="V10246"/>
      <c r="W10246"/>
      <c r="X10246"/>
      <c r="Y10246"/>
    </row>
    <row r="10247" spans="2:25">
      <c r="B10247"/>
      <c r="C10247"/>
      <c r="D10247"/>
      <c r="E10247"/>
      <c r="F10247"/>
      <c r="G10247"/>
      <c r="H10247"/>
      <c r="R10247"/>
      <c r="S10247"/>
      <c r="T10247"/>
      <c r="U10247"/>
      <c r="V10247"/>
      <c r="W10247"/>
      <c r="X10247"/>
      <c r="Y10247"/>
    </row>
    <row r="10248" spans="2:25">
      <c r="B10248"/>
      <c r="C10248"/>
      <c r="D10248"/>
      <c r="E10248"/>
      <c r="F10248"/>
      <c r="G10248"/>
      <c r="H10248"/>
      <c r="R10248"/>
      <c r="S10248"/>
      <c r="T10248"/>
      <c r="U10248"/>
      <c r="V10248"/>
      <c r="W10248"/>
      <c r="X10248"/>
      <c r="Y10248"/>
    </row>
    <row r="10249" spans="2:25">
      <c r="B10249"/>
      <c r="C10249"/>
      <c r="D10249"/>
      <c r="E10249"/>
      <c r="F10249"/>
      <c r="G10249"/>
      <c r="H10249"/>
      <c r="R10249"/>
      <c r="S10249"/>
      <c r="T10249"/>
      <c r="U10249"/>
      <c r="V10249"/>
      <c r="W10249"/>
      <c r="X10249"/>
      <c r="Y10249"/>
    </row>
    <row r="10250" spans="2:25">
      <c r="B10250"/>
      <c r="C10250"/>
      <c r="D10250"/>
      <c r="E10250"/>
      <c r="F10250"/>
      <c r="G10250"/>
      <c r="H10250"/>
      <c r="R10250"/>
      <c r="S10250"/>
      <c r="T10250"/>
      <c r="U10250"/>
      <c r="V10250"/>
      <c r="W10250"/>
      <c r="X10250"/>
      <c r="Y10250"/>
    </row>
    <row r="10251" spans="2:25">
      <c r="B10251"/>
      <c r="C10251"/>
      <c r="D10251"/>
      <c r="E10251"/>
      <c r="F10251"/>
      <c r="G10251"/>
      <c r="H10251"/>
      <c r="R10251"/>
      <c r="S10251"/>
      <c r="T10251"/>
      <c r="U10251"/>
      <c r="V10251"/>
      <c r="W10251"/>
      <c r="X10251"/>
      <c r="Y10251"/>
    </row>
    <row r="10252" spans="2:25">
      <c r="B10252"/>
      <c r="C10252"/>
      <c r="D10252"/>
      <c r="E10252"/>
      <c r="F10252"/>
      <c r="G10252"/>
      <c r="H10252"/>
      <c r="R10252"/>
      <c r="S10252"/>
      <c r="T10252"/>
      <c r="U10252"/>
      <c r="V10252"/>
      <c r="W10252"/>
      <c r="X10252"/>
      <c r="Y10252"/>
    </row>
    <row r="10253" spans="2:25">
      <c r="B10253"/>
      <c r="C10253"/>
      <c r="D10253"/>
      <c r="E10253"/>
      <c r="F10253"/>
      <c r="G10253"/>
      <c r="H10253"/>
      <c r="R10253"/>
      <c r="S10253"/>
      <c r="T10253"/>
      <c r="U10253"/>
      <c r="V10253"/>
      <c r="W10253"/>
      <c r="X10253"/>
      <c r="Y10253"/>
    </row>
    <row r="10254" spans="2:25">
      <c r="B10254"/>
      <c r="C10254"/>
      <c r="D10254"/>
      <c r="E10254"/>
      <c r="F10254"/>
      <c r="G10254"/>
      <c r="H10254"/>
      <c r="R10254"/>
      <c r="S10254"/>
      <c r="T10254"/>
      <c r="U10254"/>
      <c r="V10254"/>
      <c r="W10254"/>
      <c r="X10254"/>
      <c r="Y10254"/>
    </row>
    <row r="10255" spans="2:25">
      <c r="B10255"/>
      <c r="C10255"/>
      <c r="D10255"/>
      <c r="E10255"/>
      <c r="F10255"/>
      <c r="G10255"/>
      <c r="H10255"/>
      <c r="R10255"/>
      <c r="S10255"/>
      <c r="T10255"/>
      <c r="U10255"/>
      <c r="V10255"/>
      <c r="W10255"/>
      <c r="X10255"/>
      <c r="Y10255"/>
    </row>
    <row r="10256" spans="2:25">
      <c r="B10256"/>
      <c r="C10256"/>
      <c r="D10256"/>
      <c r="E10256"/>
      <c r="F10256"/>
      <c r="G10256"/>
      <c r="H10256"/>
      <c r="R10256"/>
      <c r="S10256"/>
      <c r="T10256"/>
      <c r="U10256"/>
      <c r="V10256"/>
      <c r="W10256"/>
      <c r="X10256"/>
      <c r="Y10256"/>
    </row>
    <row r="10257" spans="2:25">
      <c r="B10257"/>
      <c r="C10257"/>
      <c r="D10257"/>
      <c r="E10257"/>
      <c r="F10257"/>
      <c r="G10257"/>
      <c r="H10257"/>
      <c r="R10257"/>
      <c r="S10257"/>
      <c r="T10257"/>
      <c r="U10257"/>
      <c r="V10257"/>
      <c r="W10257"/>
      <c r="X10257"/>
      <c r="Y10257"/>
    </row>
    <row r="10258" spans="2:25">
      <c r="B10258"/>
      <c r="C10258"/>
      <c r="D10258"/>
      <c r="E10258"/>
      <c r="F10258"/>
      <c r="G10258"/>
      <c r="H10258"/>
      <c r="R10258"/>
      <c r="S10258"/>
      <c r="T10258"/>
      <c r="U10258"/>
      <c r="V10258"/>
      <c r="W10258"/>
      <c r="X10258"/>
      <c r="Y10258"/>
    </row>
    <row r="10259" spans="2:25">
      <c r="B10259"/>
      <c r="C10259"/>
      <c r="D10259"/>
      <c r="E10259"/>
      <c r="F10259"/>
      <c r="G10259"/>
      <c r="H10259"/>
      <c r="R10259"/>
      <c r="S10259"/>
      <c r="T10259"/>
      <c r="U10259"/>
      <c r="V10259"/>
      <c r="W10259"/>
      <c r="X10259"/>
      <c r="Y10259"/>
    </row>
    <row r="10260" spans="2:25">
      <c r="B10260"/>
      <c r="C10260"/>
      <c r="D10260"/>
      <c r="E10260"/>
      <c r="F10260"/>
      <c r="G10260"/>
      <c r="H10260"/>
      <c r="R10260"/>
      <c r="S10260"/>
      <c r="T10260"/>
      <c r="U10260"/>
      <c r="V10260"/>
      <c r="W10260"/>
      <c r="X10260"/>
      <c r="Y10260"/>
    </row>
    <row r="10261" spans="2:25">
      <c r="B10261"/>
      <c r="C10261"/>
      <c r="D10261"/>
      <c r="E10261"/>
      <c r="F10261"/>
      <c r="G10261"/>
      <c r="H10261"/>
      <c r="R10261"/>
      <c r="S10261"/>
      <c r="T10261"/>
      <c r="U10261"/>
      <c r="V10261"/>
      <c r="W10261"/>
      <c r="X10261"/>
      <c r="Y10261"/>
    </row>
    <row r="10262" spans="2:25">
      <c r="B10262"/>
      <c r="C10262"/>
      <c r="D10262"/>
      <c r="E10262"/>
      <c r="F10262"/>
      <c r="G10262"/>
      <c r="H10262"/>
      <c r="R10262"/>
      <c r="S10262"/>
      <c r="T10262"/>
      <c r="U10262"/>
      <c r="V10262"/>
      <c r="W10262"/>
      <c r="X10262"/>
      <c r="Y10262"/>
    </row>
    <row r="10263" spans="2:25">
      <c r="B10263"/>
      <c r="C10263"/>
      <c r="D10263"/>
      <c r="E10263"/>
      <c r="F10263"/>
      <c r="G10263"/>
      <c r="H10263"/>
      <c r="R10263"/>
      <c r="S10263"/>
      <c r="T10263"/>
      <c r="U10263"/>
      <c r="V10263"/>
      <c r="W10263"/>
      <c r="X10263"/>
      <c r="Y10263"/>
    </row>
    <row r="10264" spans="2:25">
      <c r="B10264"/>
      <c r="C10264"/>
      <c r="D10264"/>
      <c r="E10264"/>
      <c r="F10264"/>
      <c r="G10264"/>
      <c r="H10264"/>
      <c r="R10264"/>
      <c r="S10264"/>
      <c r="T10264"/>
      <c r="U10264"/>
      <c r="V10264"/>
      <c r="W10264"/>
      <c r="X10264"/>
      <c r="Y10264"/>
    </row>
    <row r="10265" spans="2:25">
      <c r="B10265"/>
      <c r="C10265"/>
      <c r="D10265"/>
      <c r="E10265"/>
      <c r="F10265"/>
      <c r="G10265"/>
      <c r="H10265"/>
      <c r="R10265"/>
      <c r="S10265"/>
      <c r="T10265"/>
      <c r="U10265"/>
      <c r="V10265"/>
      <c r="W10265"/>
      <c r="X10265"/>
      <c r="Y10265"/>
    </row>
    <row r="10266" spans="2:25">
      <c r="B10266"/>
      <c r="C10266"/>
      <c r="D10266"/>
      <c r="E10266"/>
      <c r="F10266"/>
      <c r="G10266"/>
      <c r="H10266"/>
      <c r="R10266"/>
      <c r="S10266"/>
      <c r="T10266"/>
      <c r="U10266"/>
      <c r="V10266"/>
      <c r="W10266"/>
      <c r="X10266"/>
      <c r="Y10266"/>
    </row>
    <row r="10267" spans="2:25">
      <c r="B10267"/>
      <c r="C10267"/>
      <c r="D10267"/>
      <c r="E10267"/>
      <c r="F10267"/>
      <c r="G10267"/>
      <c r="H10267"/>
      <c r="R10267"/>
      <c r="S10267"/>
      <c r="T10267"/>
      <c r="U10267"/>
      <c r="V10267"/>
      <c r="W10267"/>
      <c r="X10267"/>
      <c r="Y10267"/>
    </row>
    <row r="10268" spans="2:25">
      <c r="B10268"/>
      <c r="C10268"/>
      <c r="D10268"/>
      <c r="E10268"/>
      <c r="F10268"/>
      <c r="G10268"/>
      <c r="H10268"/>
      <c r="R10268"/>
      <c r="S10268"/>
      <c r="T10268"/>
      <c r="U10268"/>
      <c r="V10268"/>
      <c r="W10268"/>
      <c r="X10268"/>
      <c r="Y10268"/>
    </row>
    <row r="10269" spans="2:25">
      <c r="B10269"/>
      <c r="C10269"/>
      <c r="D10269"/>
      <c r="E10269"/>
      <c r="F10269"/>
      <c r="G10269"/>
      <c r="H10269"/>
      <c r="R10269"/>
      <c r="S10269"/>
      <c r="T10269"/>
      <c r="U10269"/>
      <c r="V10269"/>
      <c r="W10269"/>
      <c r="X10269"/>
      <c r="Y10269"/>
    </row>
    <row r="10270" spans="2:25">
      <c r="B10270"/>
      <c r="C10270"/>
      <c r="D10270"/>
      <c r="E10270"/>
      <c r="F10270"/>
      <c r="G10270"/>
      <c r="H10270"/>
      <c r="R10270"/>
      <c r="S10270"/>
      <c r="T10270"/>
      <c r="U10270"/>
      <c r="V10270"/>
      <c r="W10270"/>
      <c r="X10270"/>
      <c r="Y10270"/>
    </row>
    <row r="10271" spans="2:25">
      <c r="B10271"/>
      <c r="C10271"/>
      <c r="D10271"/>
      <c r="E10271"/>
      <c r="F10271"/>
      <c r="G10271"/>
      <c r="H10271"/>
      <c r="R10271"/>
      <c r="S10271"/>
      <c r="T10271"/>
      <c r="U10271"/>
      <c r="V10271"/>
      <c r="W10271"/>
      <c r="X10271"/>
      <c r="Y10271"/>
    </row>
    <row r="10272" spans="2:25">
      <c r="B10272"/>
      <c r="C10272"/>
      <c r="D10272"/>
      <c r="E10272"/>
      <c r="F10272"/>
      <c r="G10272"/>
      <c r="H10272"/>
      <c r="R10272"/>
      <c r="S10272"/>
      <c r="T10272"/>
      <c r="U10272"/>
      <c r="V10272"/>
      <c r="W10272"/>
      <c r="X10272"/>
      <c r="Y10272"/>
    </row>
    <row r="10273" spans="2:25">
      <c r="B10273"/>
      <c r="C10273"/>
      <c r="D10273"/>
      <c r="E10273"/>
      <c r="F10273"/>
      <c r="G10273"/>
      <c r="H10273"/>
      <c r="R10273"/>
      <c r="S10273"/>
      <c r="T10273"/>
      <c r="U10273"/>
      <c r="V10273"/>
      <c r="W10273"/>
      <c r="X10273"/>
      <c r="Y10273"/>
    </row>
    <row r="10274" spans="2:25">
      <c r="B10274"/>
      <c r="C10274"/>
      <c r="D10274"/>
      <c r="E10274"/>
      <c r="F10274"/>
      <c r="G10274"/>
      <c r="H10274"/>
      <c r="R10274"/>
      <c r="S10274"/>
      <c r="T10274"/>
      <c r="U10274"/>
      <c r="V10274"/>
      <c r="W10274"/>
      <c r="X10274"/>
      <c r="Y10274"/>
    </row>
    <row r="10275" spans="2:25">
      <c r="B10275"/>
      <c r="C10275"/>
      <c r="D10275"/>
      <c r="E10275"/>
      <c r="F10275"/>
      <c r="G10275"/>
      <c r="H10275"/>
      <c r="R10275"/>
      <c r="S10275"/>
      <c r="T10275"/>
      <c r="U10275"/>
      <c r="V10275"/>
      <c r="W10275"/>
      <c r="X10275"/>
      <c r="Y10275"/>
    </row>
    <row r="10276" spans="2:25">
      <c r="B10276"/>
      <c r="C10276"/>
      <c r="D10276"/>
      <c r="E10276"/>
      <c r="F10276"/>
      <c r="G10276"/>
      <c r="H10276"/>
      <c r="R10276"/>
      <c r="S10276"/>
      <c r="T10276"/>
      <c r="U10276"/>
      <c r="V10276"/>
      <c r="W10276"/>
      <c r="X10276"/>
      <c r="Y10276"/>
    </row>
    <row r="10277" spans="2:25">
      <c r="B10277"/>
      <c r="C10277"/>
      <c r="D10277"/>
      <c r="E10277"/>
      <c r="F10277"/>
      <c r="G10277"/>
      <c r="H10277"/>
      <c r="R10277"/>
      <c r="S10277"/>
      <c r="T10277"/>
      <c r="U10277"/>
      <c r="V10277"/>
      <c r="W10277"/>
      <c r="X10277"/>
      <c r="Y10277"/>
    </row>
    <row r="10278" spans="2:25">
      <c r="B10278"/>
      <c r="C10278"/>
      <c r="D10278"/>
      <c r="E10278"/>
      <c r="F10278"/>
      <c r="G10278"/>
      <c r="H10278"/>
      <c r="R10278"/>
      <c r="S10278"/>
      <c r="T10278"/>
      <c r="U10278"/>
      <c r="V10278"/>
      <c r="W10278"/>
      <c r="X10278"/>
      <c r="Y10278"/>
    </row>
    <row r="10279" spans="2:25">
      <c r="B10279"/>
      <c r="C10279"/>
      <c r="D10279"/>
      <c r="E10279"/>
      <c r="F10279"/>
      <c r="G10279"/>
      <c r="H10279"/>
      <c r="R10279"/>
      <c r="S10279"/>
      <c r="T10279"/>
      <c r="U10279"/>
      <c r="V10279"/>
      <c r="W10279"/>
      <c r="X10279"/>
      <c r="Y10279"/>
    </row>
    <row r="10280" spans="2:25">
      <c r="B10280"/>
      <c r="C10280"/>
      <c r="D10280"/>
      <c r="E10280"/>
      <c r="F10280"/>
      <c r="G10280"/>
      <c r="H10280"/>
      <c r="R10280"/>
      <c r="S10280"/>
      <c r="T10280"/>
      <c r="U10280"/>
      <c r="V10280"/>
      <c r="W10280"/>
      <c r="X10280"/>
      <c r="Y10280"/>
    </row>
    <row r="10281" spans="2:25">
      <c r="B10281"/>
      <c r="C10281"/>
      <c r="D10281"/>
      <c r="E10281"/>
      <c r="F10281"/>
      <c r="G10281"/>
      <c r="H10281"/>
      <c r="R10281"/>
      <c r="S10281"/>
      <c r="T10281"/>
      <c r="U10281"/>
      <c r="V10281"/>
      <c r="W10281"/>
      <c r="X10281"/>
      <c r="Y10281"/>
    </row>
    <row r="10282" spans="2:25">
      <c r="B10282"/>
      <c r="C10282"/>
      <c r="D10282"/>
      <c r="E10282"/>
      <c r="F10282"/>
      <c r="G10282"/>
      <c r="H10282"/>
      <c r="R10282"/>
      <c r="S10282"/>
      <c r="T10282"/>
      <c r="U10282"/>
      <c r="V10282"/>
      <c r="W10282"/>
      <c r="X10282"/>
      <c r="Y10282"/>
    </row>
    <row r="10283" spans="2:25">
      <c r="B10283"/>
      <c r="C10283"/>
      <c r="D10283"/>
      <c r="E10283"/>
      <c r="F10283"/>
      <c r="G10283"/>
      <c r="H10283"/>
      <c r="R10283"/>
      <c r="S10283"/>
      <c r="T10283"/>
      <c r="U10283"/>
      <c r="V10283"/>
      <c r="W10283"/>
      <c r="X10283"/>
      <c r="Y10283"/>
    </row>
    <row r="10284" spans="2:25">
      <c r="B10284"/>
      <c r="C10284"/>
      <c r="D10284"/>
      <c r="E10284"/>
      <c r="F10284"/>
      <c r="G10284"/>
      <c r="H10284"/>
      <c r="R10284"/>
      <c r="S10284"/>
      <c r="T10284"/>
      <c r="U10284"/>
      <c r="V10284"/>
      <c r="W10284"/>
      <c r="X10284"/>
      <c r="Y10284"/>
    </row>
    <row r="10285" spans="2:25">
      <c r="B10285"/>
      <c r="C10285"/>
      <c r="D10285"/>
      <c r="E10285"/>
      <c r="F10285"/>
      <c r="G10285"/>
      <c r="H10285"/>
      <c r="R10285"/>
      <c r="S10285"/>
      <c r="T10285"/>
      <c r="U10285"/>
      <c r="V10285"/>
      <c r="W10285"/>
      <c r="X10285"/>
      <c r="Y10285"/>
    </row>
    <row r="10286" spans="2:25">
      <c r="B10286"/>
      <c r="C10286"/>
      <c r="D10286"/>
      <c r="E10286"/>
      <c r="F10286"/>
      <c r="G10286"/>
      <c r="H10286"/>
      <c r="R10286"/>
      <c r="S10286"/>
      <c r="T10286"/>
      <c r="U10286"/>
      <c r="V10286"/>
      <c r="W10286"/>
      <c r="X10286"/>
      <c r="Y10286"/>
    </row>
    <row r="10287" spans="2:25">
      <c r="B10287"/>
      <c r="C10287"/>
      <c r="D10287"/>
      <c r="E10287"/>
      <c r="F10287"/>
      <c r="G10287"/>
      <c r="H10287"/>
      <c r="R10287"/>
      <c r="S10287"/>
      <c r="T10287"/>
      <c r="U10287"/>
      <c r="V10287"/>
      <c r="W10287"/>
      <c r="X10287"/>
      <c r="Y10287"/>
    </row>
    <row r="10288" spans="2:25">
      <c r="B10288"/>
      <c r="C10288"/>
      <c r="D10288"/>
      <c r="E10288"/>
      <c r="F10288"/>
      <c r="G10288"/>
      <c r="H10288"/>
      <c r="R10288"/>
      <c r="S10288"/>
      <c r="T10288"/>
      <c r="U10288"/>
      <c r="V10288"/>
      <c r="W10288"/>
      <c r="X10288"/>
      <c r="Y10288"/>
    </row>
    <row r="10289" spans="2:25">
      <c r="B10289"/>
      <c r="C10289"/>
      <c r="D10289"/>
      <c r="E10289"/>
      <c r="F10289"/>
      <c r="G10289"/>
      <c r="H10289"/>
      <c r="R10289"/>
      <c r="S10289"/>
      <c r="T10289"/>
      <c r="U10289"/>
      <c r="V10289"/>
      <c r="W10289"/>
      <c r="X10289"/>
      <c r="Y10289"/>
    </row>
    <row r="10290" spans="2:25">
      <c r="B10290"/>
      <c r="C10290"/>
      <c r="D10290"/>
      <c r="E10290"/>
      <c r="F10290"/>
      <c r="G10290"/>
      <c r="H10290"/>
      <c r="R10290"/>
      <c r="S10290"/>
      <c r="T10290"/>
      <c r="U10290"/>
      <c r="V10290"/>
      <c r="W10290"/>
      <c r="X10290"/>
      <c r="Y10290"/>
    </row>
    <row r="10291" spans="2:25">
      <c r="B10291"/>
      <c r="C10291"/>
      <c r="D10291"/>
      <c r="E10291"/>
      <c r="F10291"/>
      <c r="G10291"/>
      <c r="H10291"/>
      <c r="R10291"/>
      <c r="S10291"/>
      <c r="T10291"/>
      <c r="U10291"/>
      <c r="V10291"/>
      <c r="W10291"/>
      <c r="X10291"/>
      <c r="Y10291"/>
    </row>
    <row r="10292" spans="2:25">
      <c r="B10292"/>
      <c r="C10292"/>
      <c r="D10292"/>
      <c r="E10292"/>
      <c r="F10292"/>
      <c r="G10292"/>
      <c r="H10292"/>
      <c r="R10292"/>
      <c r="S10292"/>
      <c r="T10292"/>
      <c r="U10292"/>
      <c r="V10292"/>
      <c r="W10292"/>
      <c r="X10292"/>
      <c r="Y10292"/>
    </row>
    <row r="10293" spans="2:25">
      <c r="B10293"/>
      <c r="C10293"/>
      <c r="D10293"/>
      <c r="E10293"/>
      <c r="F10293"/>
      <c r="G10293"/>
      <c r="H10293"/>
      <c r="R10293"/>
      <c r="S10293"/>
      <c r="T10293"/>
      <c r="U10293"/>
      <c r="V10293"/>
      <c r="W10293"/>
      <c r="X10293"/>
      <c r="Y10293"/>
    </row>
    <row r="10294" spans="2:25">
      <c r="B10294"/>
      <c r="C10294"/>
      <c r="D10294"/>
      <c r="E10294"/>
      <c r="F10294"/>
      <c r="G10294"/>
      <c r="H10294"/>
      <c r="R10294"/>
      <c r="S10294"/>
      <c r="T10294"/>
      <c r="U10294"/>
      <c r="V10294"/>
      <c r="W10294"/>
      <c r="X10294"/>
      <c r="Y10294"/>
    </row>
    <row r="10295" spans="2:25">
      <c r="B10295"/>
      <c r="C10295"/>
      <c r="D10295"/>
      <c r="E10295"/>
      <c r="F10295"/>
      <c r="G10295"/>
      <c r="H10295"/>
      <c r="R10295"/>
      <c r="S10295"/>
      <c r="T10295"/>
      <c r="U10295"/>
      <c r="V10295"/>
      <c r="W10295"/>
      <c r="X10295"/>
      <c r="Y10295"/>
    </row>
    <row r="10296" spans="2:25">
      <c r="B10296"/>
      <c r="C10296"/>
      <c r="D10296"/>
      <c r="E10296"/>
      <c r="F10296"/>
      <c r="G10296"/>
      <c r="H10296"/>
      <c r="R10296"/>
      <c r="S10296"/>
      <c r="T10296"/>
      <c r="U10296"/>
      <c r="V10296"/>
      <c r="W10296"/>
      <c r="X10296"/>
      <c r="Y10296"/>
    </row>
    <row r="10297" spans="2:25">
      <c r="B10297"/>
      <c r="C10297"/>
      <c r="D10297"/>
      <c r="E10297"/>
      <c r="F10297"/>
      <c r="G10297"/>
      <c r="H10297"/>
      <c r="R10297"/>
      <c r="S10297"/>
      <c r="T10297"/>
      <c r="U10297"/>
      <c r="V10297"/>
      <c r="W10297"/>
      <c r="X10297"/>
      <c r="Y10297"/>
    </row>
    <row r="10298" spans="2:25">
      <c r="B10298"/>
      <c r="C10298"/>
      <c r="D10298"/>
      <c r="E10298"/>
      <c r="F10298"/>
      <c r="G10298"/>
      <c r="H10298"/>
      <c r="R10298"/>
      <c r="S10298"/>
      <c r="T10298"/>
      <c r="U10298"/>
      <c r="V10298"/>
      <c r="W10298"/>
      <c r="X10298"/>
      <c r="Y10298"/>
    </row>
    <row r="10299" spans="2:25">
      <c r="B10299"/>
      <c r="C10299"/>
      <c r="D10299"/>
      <c r="E10299"/>
      <c r="F10299"/>
      <c r="G10299"/>
      <c r="H10299"/>
      <c r="R10299"/>
      <c r="S10299"/>
      <c r="T10299"/>
      <c r="U10299"/>
      <c r="V10299"/>
      <c r="W10299"/>
      <c r="X10299"/>
      <c r="Y10299"/>
    </row>
    <row r="10300" spans="2:25">
      <c r="B10300"/>
      <c r="C10300"/>
      <c r="D10300"/>
      <c r="E10300"/>
      <c r="F10300"/>
      <c r="G10300"/>
      <c r="H10300"/>
      <c r="R10300"/>
      <c r="S10300"/>
      <c r="T10300"/>
      <c r="U10300"/>
      <c r="V10300"/>
      <c r="W10300"/>
      <c r="X10300"/>
      <c r="Y10300"/>
    </row>
    <row r="10301" spans="2:25">
      <c r="B10301"/>
      <c r="C10301"/>
      <c r="D10301"/>
      <c r="E10301"/>
      <c r="F10301"/>
      <c r="G10301"/>
      <c r="H10301"/>
      <c r="R10301"/>
      <c r="S10301"/>
      <c r="T10301"/>
      <c r="U10301"/>
      <c r="V10301"/>
      <c r="W10301"/>
      <c r="X10301"/>
      <c r="Y10301"/>
    </row>
    <row r="10302" spans="2:25">
      <c r="B10302"/>
      <c r="C10302"/>
      <c r="D10302"/>
      <c r="E10302"/>
      <c r="F10302"/>
      <c r="G10302"/>
      <c r="H10302"/>
      <c r="R10302"/>
      <c r="S10302"/>
      <c r="T10302"/>
      <c r="U10302"/>
      <c r="V10302"/>
      <c r="W10302"/>
      <c r="X10302"/>
      <c r="Y10302"/>
    </row>
    <row r="10303" spans="2:25">
      <c r="B10303"/>
      <c r="C10303"/>
      <c r="D10303"/>
      <c r="E10303"/>
      <c r="F10303"/>
      <c r="G10303"/>
      <c r="H10303"/>
      <c r="R10303"/>
      <c r="S10303"/>
      <c r="T10303"/>
      <c r="U10303"/>
      <c r="V10303"/>
      <c r="W10303"/>
      <c r="X10303"/>
      <c r="Y10303"/>
    </row>
    <row r="10304" spans="2:25">
      <c r="B10304"/>
      <c r="C10304"/>
      <c r="D10304"/>
      <c r="E10304"/>
      <c r="F10304"/>
      <c r="G10304"/>
      <c r="H10304"/>
      <c r="R10304"/>
      <c r="S10304"/>
      <c r="T10304"/>
      <c r="U10304"/>
      <c r="V10304"/>
      <c r="W10304"/>
      <c r="X10304"/>
      <c r="Y10304"/>
    </row>
    <row r="10305" spans="2:25">
      <c r="B10305"/>
      <c r="C10305"/>
      <c r="D10305"/>
      <c r="E10305"/>
      <c r="F10305"/>
      <c r="G10305"/>
      <c r="H10305"/>
      <c r="R10305"/>
      <c r="S10305"/>
      <c r="T10305"/>
      <c r="U10305"/>
      <c r="V10305"/>
      <c r="W10305"/>
      <c r="X10305"/>
      <c r="Y10305"/>
    </row>
    <row r="10306" spans="2:25">
      <c r="B10306"/>
      <c r="C10306"/>
      <c r="D10306"/>
      <c r="E10306"/>
      <c r="F10306"/>
      <c r="G10306"/>
      <c r="H10306"/>
      <c r="R10306"/>
      <c r="S10306"/>
      <c r="T10306"/>
      <c r="U10306"/>
      <c r="V10306"/>
      <c r="W10306"/>
      <c r="X10306"/>
      <c r="Y10306"/>
    </row>
    <row r="10307" spans="2:25">
      <c r="B10307"/>
      <c r="C10307"/>
      <c r="D10307"/>
      <c r="E10307"/>
      <c r="F10307"/>
      <c r="G10307"/>
      <c r="H10307"/>
      <c r="R10307"/>
      <c r="S10307"/>
      <c r="T10307"/>
      <c r="U10307"/>
      <c r="V10307"/>
      <c r="W10307"/>
      <c r="X10307"/>
      <c r="Y10307"/>
    </row>
    <row r="10308" spans="2:25">
      <c r="B10308"/>
      <c r="C10308"/>
      <c r="D10308"/>
      <c r="E10308"/>
      <c r="F10308"/>
      <c r="G10308"/>
      <c r="H10308"/>
      <c r="R10308"/>
      <c r="S10308"/>
      <c r="T10308"/>
      <c r="U10308"/>
      <c r="V10308"/>
      <c r="W10308"/>
      <c r="X10308"/>
      <c r="Y10308"/>
    </row>
    <row r="10309" spans="2:25">
      <c r="B10309"/>
      <c r="C10309"/>
      <c r="D10309"/>
      <c r="E10309"/>
      <c r="F10309"/>
      <c r="G10309"/>
      <c r="H10309"/>
      <c r="R10309"/>
      <c r="S10309"/>
      <c r="T10309"/>
      <c r="U10309"/>
      <c r="V10309"/>
      <c r="W10309"/>
      <c r="X10309"/>
      <c r="Y10309"/>
    </row>
    <row r="10310" spans="2:25">
      <c r="B10310"/>
      <c r="C10310"/>
      <c r="D10310"/>
      <c r="E10310"/>
      <c r="F10310"/>
      <c r="G10310"/>
      <c r="H10310"/>
      <c r="R10310"/>
      <c r="S10310"/>
      <c r="T10310"/>
      <c r="U10310"/>
      <c r="V10310"/>
      <c r="W10310"/>
      <c r="X10310"/>
      <c r="Y10310"/>
    </row>
    <row r="10311" spans="2:25">
      <c r="B10311"/>
      <c r="C10311"/>
      <c r="D10311"/>
      <c r="E10311"/>
      <c r="F10311"/>
      <c r="G10311"/>
      <c r="H10311"/>
      <c r="R10311"/>
      <c r="S10311"/>
      <c r="T10311"/>
      <c r="U10311"/>
      <c r="V10311"/>
      <c r="W10311"/>
      <c r="X10311"/>
      <c r="Y10311"/>
    </row>
    <row r="10312" spans="2:25">
      <c r="B10312"/>
      <c r="C10312"/>
      <c r="D10312"/>
      <c r="E10312"/>
      <c r="F10312"/>
      <c r="G10312"/>
      <c r="H10312"/>
      <c r="R10312"/>
      <c r="S10312"/>
      <c r="T10312"/>
      <c r="U10312"/>
      <c r="V10312"/>
      <c r="W10312"/>
      <c r="X10312"/>
      <c r="Y10312"/>
    </row>
    <row r="10313" spans="2:25">
      <c r="B10313"/>
      <c r="C10313"/>
      <c r="D10313"/>
      <c r="E10313"/>
      <c r="F10313"/>
      <c r="G10313"/>
      <c r="H10313"/>
      <c r="R10313"/>
      <c r="S10313"/>
      <c r="T10313"/>
      <c r="U10313"/>
      <c r="V10313"/>
      <c r="W10313"/>
      <c r="X10313"/>
      <c r="Y10313"/>
    </row>
    <row r="10314" spans="2:25">
      <c r="B10314"/>
      <c r="C10314"/>
      <c r="D10314"/>
      <c r="E10314"/>
      <c r="F10314"/>
      <c r="G10314"/>
      <c r="H10314"/>
      <c r="R10314"/>
      <c r="S10314"/>
      <c r="T10314"/>
      <c r="U10314"/>
      <c r="V10314"/>
      <c r="W10314"/>
      <c r="X10314"/>
      <c r="Y10314"/>
    </row>
    <row r="10315" spans="2:25">
      <c r="B10315"/>
      <c r="C10315"/>
      <c r="D10315"/>
      <c r="E10315"/>
      <c r="F10315"/>
      <c r="G10315"/>
      <c r="H10315"/>
      <c r="R10315"/>
      <c r="S10315"/>
      <c r="T10315"/>
      <c r="U10315"/>
      <c r="V10315"/>
      <c r="W10315"/>
      <c r="X10315"/>
      <c r="Y10315"/>
    </row>
    <row r="10316" spans="2:25">
      <c r="B10316"/>
      <c r="C10316"/>
      <c r="D10316"/>
      <c r="E10316"/>
      <c r="F10316"/>
      <c r="G10316"/>
      <c r="H10316"/>
      <c r="R10316"/>
      <c r="S10316"/>
      <c r="T10316"/>
      <c r="U10316"/>
      <c r="V10316"/>
      <c r="W10316"/>
      <c r="X10316"/>
      <c r="Y10316"/>
    </row>
    <row r="10317" spans="2:25">
      <c r="B10317"/>
      <c r="C10317"/>
      <c r="D10317"/>
      <c r="E10317"/>
      <c r="F10317"/>
      <c r="G10317"/>
      <c r="H10317"/>
      <c r="R10317"/>
      <c r="S10317"/>
      <c r="T10317"/>
      <c r="U10317"/>
      <c r="V10317"/>
      <c r="W10317"/>
      <c r="X10317"/>
      <c r="Y10317"/>
    </row>
    <row r="10318" spans="2:25">
      <c r="B10318"/>
      <c r="C10318"/>
      <c r="D10318"/>
      <c r="E10318"/>
      <c r="F10318"/>
      <c r="G10318"/>
      <c r="H10318"/>
      <c r="R10318"/>
      <c r="S10318"/>
      <c r="T10318"/>
      <c r="U10318"/>
      <c r="V10318"/>
      <c r="W10318"/>
      <c r="X10318"/>
      <c r="Y10318"/>
    </row>
    <row r="10319" spans="2:25">
      <c r="B10319"/>
      <c r="C10319"/>
      <c r="D10319"/>
      <c r="E10319"/>
      <c r="F10319"/>
      <c r="G10319"/>
      <c r="H10319"/>
      <c r="R10319"/>
      <c r="S10319"/>
      <c r="T10319"/>
      <c r="U10319"/>
      <c r="V10319"/>
      <c r="W10319"/>
      <c r="X10319"/>
      <c r="Y10319"/>
    </row>
    <row r="10320" spans="2:25">
      <c r="B10320"/>
      <c r="C10320"/>
      <c r="D10320"/>
      <c r="E10320"/>
      <c r="F10320"/>
      <c r="G10320"/>
      <c r="H10320"/>
      <c r="R10320"/>
      <c r="S10320"/>
      <c r="T10320"/>
      <c r="U10320"/>
      <c r="V10320"/>
      <c r="W10320"/>
      <c r="X10320"/>
      <c r="Y10320"/>
    </row>
    <row r="10321" spans="2:25">
      <c r="B10321"/>
      <c r="C10321"/>
      <c r="D10321"/>
      <c r="E10321"/>
      <c r="F10321"/>
      <c r="G10321"/>
      <c r="H10321"/>
      <c r="R10321"/>
      <c r="S10321"/>
      <c r="T10321"/>
      <c r="U10321"/>
      <c r="V10321"/>
      <c r="W10321"/>
      <c r="X10321"/>
      <c r="Y10321"/>
    </row>
    <row r="10322" spans="2:25">
      <c r="B10322"/>
      <c r="C10322"/>
      <c r="D10322"/>
      <c r="E10322"/>
      <c r="F10322"/>
      <c r="G10322"/>
      <c r="H10322"/>
      <c r="R10322"/>
      <c r="S10322"/>
      <c r="T10322"/>
      <c r="U10322"/>
      <c r="V10322"/>
      <c r="W10322"/>
      <c r="X10322"/>
      <c r="Y10322"/>
    </row>
    <row r="10323" spans="2:25">
      <c r="B10323"/>
      <c r="C10323"/>
      <c r="D10323"/>
      <c r="E10323"/>
      <c r="F10323"/>
      <c r="G10323"/>
      <c r="H10323"/>
      <c r="R10323"/>
      <c r="S10323"/>
      <c r="T10323"/>
      <c r="U10323"/>
      <c r="V10323"/>
      <c r="W10323"/>
      <c r="X10323"/>
      <c r="Y10323"/>
    </row>
    <row r="10324" spans="2:25">
      <c r="B10324"/>
      <c r="C10324"/>
      <c r="D10324"/>
      <c r="E10324"/>
      <c r="F10324"/>
      <c r="G10324"/>
      <c r="H10324"/>
      <c r="R10324"/>
      <c r="S10324"/>
      <c r="T10324"/>
      <c r="U10324"/>
      <c r="V10324"/>
      <c r="W10324"/>
      <c r="X10324"/>
      <c r="Y10324"/>
    </row>
    <row r="10325" spans="2:25">
      <c r="B10325"/>
      <c r="C10325"/>
      <c r="D10325"/>
      <c r="E10325"/>
      <c r="F10325"/>
      <c r="G10325"/>
      <c r="H10325"/>
      <c r="R10325"/>
      <c r="S10325"/>
      <c r="T10325"/>
      <c r="U10325"/>
      <c r="V10325"/>
      <c r="W10325"/>
      <c r="X10325"/>
      <c r="Y10325"/>
    </row>
    <row r="10326" spans="2:25">
      <c r="B10326"/>
      <c r="C10326"/>
      <c r="D10326"/>
      <c r="E10326"/>
      <c r="F10326"/>
      <c r="G10326"/>
      <c r="H10326"/>
      <c r="R10326"/>
      <c r="S10326"/>
      <c r="T10326"/>
      <c r="U10326"/>
      <c r="V10326"/>
      <c r="W10326"/>
      <c r="X10326"/>
      <c r="Y10326"/>
    </row>
    <row r="10327" spans="2:25">
      <c r="B10327"/>
      <c r="C10327"/>
      <c r="D10327"/>
      <c r="E10327"/>
      <c r="F10327"/>
      <c r="G10327"/>
      <c r="H10327"/>
      <c r="R10327"/>
      <c r="S10327"/>
      <c r="T10327"/>
      <c r="U10327"/>
      <c r="V10327"/>
      <c r="W10327"/>
      <c r="X10327"/>
      <c r="Y10327"/>
    </row>
    <row r="10328" spans="2:25">
      <c r="B10328"/>
      <c r="C10328"/>
      <c r="D10328"/>
      <c r="E10328"/>
      <c r="F10328"/>
      <c r="G10328"/>
      <c r="H10328"/>
      <c r="R10328"/>
      <c r="S10328"/>
      <c r="T10328"/>
      <c r="U10328"/>
      <c r="V10328"/>
      <c r="W10328"/>
      <c r="X10328"/>
      <c r="Y10328"/>
    </row>
    <row r="10329" spans="2:25">
      <c r="B10329"/>
      <c r="C10329"/>
      <c r="D10329"/>
      <c r="E10329"/>
      <c r="F10329"/>
      <c r="G10329"/>
      <c r="H10329"/>
      <c r="R10329"/>
      <c r="S10329"/>
      <c r="T10329"/>
      <c r="U10329"/>
      <c r="V10329"/>
      <c r="W10329"/>
      <c r="X10329"/>
      <c r="Y10329"/>
    </row>
    <row r="10330" spans="2:25">
      <c r="B10330"/>
      <c r="C10330"/>
      <c r="D10330"/>
      <c r="E10330"/>
      <c r="F10330"/>
      <c r="G10330"/>
      <c r="H10330"/>
      <c r="R10330"/>
      <c r="S10330"/>
      <c r="T10330"/>
      <c r="U10330"/>
      <c r="V10330"/>
      <c r="W10330"/>
      <c r="X10330"/>
      <c r="Y10330"/>
    </row>
    <row r="10331" spans="2:25">
      <c r="B10331"/>
      <c r="C10331"/>
      <c r="D10331"/>
      <c r="E10331"/>
      <c r="F10331"/>
      <c r="G10331"/>
      <c r="H10331"/>
      <c r="R10331"/>
      <c r="S10331"/>
      <c r="T10331"/>
      <c r="U10331"/>
      <c r="V10331"/>
      <c r="W10331"/>
      <c r="X10331"/>
      <c r="Y10331"/>
    </row>
    <row r="10332" spans="2:25">
      <c r="B10332"/>
      <c r="C10332"/>
      <c r="D10332"/>
      <c r="E10332"/>
      <c r="F10332"/>
      <c r="G10332"/>
      <c r="H10332"/>
      <c r="R10332"/>
      <c r="S10332"/>
      <c r="T10332"/>
      <c r="U10332"/>
      <c r="V10332"/>
      <c r="W10332"/>
      <c r="X10332"/>
      <c r="Y10332"/>
    </row>
    <row r="10333" spans="2:25">
      <c r="B10333"/>
      <c r="C10333"/>
      <c r="D10333"/>
      <c r="E10333"/>
      <c r="F10333"/>
      <c r="G10333"/>
      <c r="H10333"/>
      <c r="R10333"/>
      <c r="S10333"/>
      <c r="T10333"/>
      <c r="U10333"/>
      <c r="V10333"/>
      <c r="W10333"/>
      <c r="X10333"/>
      <c r="Y10333"/>
    </row>
    <row r="10334" spans="2:25">
      <c r="B10334"/>
      <c r="C10334"/>
      <c r="D10334"/>
      <c r="E10334"/>
      <c r="F10334"/>
      <c r="G10334"/>
      <c r="H10334"/>
      <c r="R10334"/>
      <c r="S10334"/>
      <c r="T10334"/>
      <c r="U10334"/>
      <c r="V10334"/>
      <c r="W10334"/>
      <c r="X10334"/>
      <c r="Y10334"/>
    </row>
    <row r="10335" spans="2:25">
      <c r="B10335"/>
      <c r="C10335"/>
      <c r="D10335"/>
      <c r="E10335"/>
      <c r="F10335"/>
      <c r="G10335"/>
      <c r="H10335"/>
      <c r="R10335"/>
      <c r="S10335"/>
      <c r="T10335"/>
      <c r="U10335"/>
      <c r="V10335"/>
      <c r="W10335"/>
      <c r="X10335"/>
      <c r="Y10335"/>
    </row>
    <row r="10336" spans="2:25">
      <c r="B10336"/>
      <c r="C10336"/>
      <c r="D10336"/>
      <c r="E10336"/>
      <c r="F10336"/>
      <c r="G10336"/>
      <c r="H10336"/>
      <c r="R10336"/>
      <c r="S10336"/>
      <c r="T10336"/>
      <c r="U10336"/>
      <c r="V10336"/>
      <c r="W10336"/>
      <c r="X10336"/>
      <c r="Y10336"/>
    </row>
    <row r="10337" spans="2:25">
      <c r="B10337"/>
      <c r="C10337"/>
      <c r="D10337"/>
      <c r="E10337"/>
      <c r="F10337"/>
      <c r="G10337"/>
      <c r="H10337"/>
      <c r="R10337"/>
      <c r="S10337"/>
      <c r="T10337"/>
      <c r="U10337"/>
      <c r="V10337"/>
      <c r="W10337"/>
      <c r="X10337"/>
      <c r="Y10337"/>
    </row>
    <row r="10338" spans="2:25">
      <c r="B10338"/>
      <c r="C10338"/>
      <c r="D10338"/>
      <c r="E10338"/>
      <c r="F10338"/>
      <c r="G10338"/>
      <c r="H10338"/>
      <c r="R10338"/>
      <c r="S10338"/>
      <c r="T10338"/>
      <c r="U10338"/>
      <c r="V10338"/>
      <c r="W10338"/>
      <c r="X10338"/>
      <c r="Y10338"/>
    </row>
    <row r="10339" spans="2:25">
      <c r="B10339"/>
      <c r="C10339"/>
      <c r="D10339"/>
      <c r="E10339"/>
      <c r="F10339"/>
      <c r="G10339"/>
      <c r="H10339"/>
      <c r="R10339"/>
      <c r="S10339"/>
      <c r="T10339"/>
      <c r="U10339"/>
      <c r="V10339"/>
      <c r="W10339"/>
      <c r="X10339"/>
      <c r="Y10339"/>
    </row>
    <row r="10340" spans="2:25">
      <c r="B10340"/>
      <c r="C10340"/>
      <c r="D10340"/>
      <c r="E10340"/>
      <c r="F10340"/>
      <c r="G10340"/>
      <c r="H10340"/>
      <c r="R10340"/>
      <c r="S10340"/>
      <c r="T10340"/>
      <c r="U10340"/>
      <c r="V10340"/>
      <c r="W10340"/>
      <c r="X10340"/>
      <c r="Y10340"/>
    </row>
    <row r="10341" spans="2:25">
      <c r="B10341"/>
      <c r="C10341"/>
      <c r="D10341"/>
      <c r="E10341"/>
      <c r="F10341"/>
      <c r="G10341"/>
      <c r="H10341"/>
      <c r="R10341"/>
      <c r="S10341"/>
      <c r="T10341"/>
      <c r="U10341"/>
      <c r="V10341"/>
      <c r="W10341"/>
      <c r="X10341"/>
      <c r="Y10341"/>
    </row>
    <row r="10342" spans="2:25">
      <c r="B10342"/>
      <c r="C10342"/>
      <c r="D10342"/>
      <c r="E10342"/>
      <c r="F10342"/>
      <c r="G10342"/>
      <c r="H10342"/>
      <c r="R10342"/>
      <c r="S10342"/>
      <c r="T10342"/>
      <c r="U10342"/>
      <c r="V10342"/>
      <c r="W10342"/>
      <c r="X10342"/>
      <c r="Y10342"/>
    </row>
    <row r="10343" spans="2:25">
      <c r="B10343"/>
      <c r="C10343"/>
      <c r="D10343"/>
      <c r="E10343"/>
      <c r="F10343"/>
      <c r="G10343"/>
      <c r="H10343"/>
      <c r="R10343"/>
      <c r="S10343"/>
      <c r="T10343"/>
      <c r="U10343"/>
      <c r="V10343"/>
      <c r="W10343"/>
      <c r="X10343"/>
      <c r="Y10343"/>
    </row>
    <row r="10344" spans="2:25">
      <c r="B10344"/>
      <c r="C10344"/>
      <c r="D10344"/>
      <c r="E10344"/>
      <c r="F10344"/>
      <c r="G10344"/>
      <c r="H10344"/>
      <c r="R10344"/>
      <c r="S10344"/>
      <c r="T10344"/>
      <c r="U10344"/>
      <c r="V10344"/>
      <c r="W10344"/>
      <c r="X10344"/>
      <c r="Y10344"/>
    </row>
    <row r="10345" spans="2:25">
      <c r="B10345"/>
      <c r="C10345"/>
      <c r="D10345"/>
      <c r="E10345"/>
      <c r="F10345"/>
      <c r="G10345"/>
      <c r="H10345"/>
      <c r="R10345"/>
      <c r="S10345"/>
      <c r="T10345"/>
      <c r="U10345"/>
      <c r="V10345"/>
      <c r="W10345"/>
      <c r="X10345"/>
      <c r="Y10345"/>
    </row>
    <row r="10346" spans="2:25">
      <c r="B10346"/>
      <c r="C10346"/>
      <c r="D10346"/>
      <c r="E10346"/>
      <c r="F10346"/>
      <c r="G10346"/>
      <c r="H10346"/>
      <c r="R10346"/>
      <c r="S10346"/>
      <c r="T10346"/>
      <c r="U10346"/>
      <c r="V10346"/>
      <c r="W10346"/>
      <c r="X10346"/>
      <c r="Y10346"/>
    </row>
    <row r="10347" spans="2:25">
      <c r="B10347"/>
      <c r="C10347"/>
      <c r="D10347"/>
      <c r="E10347"/>
      <c r="F10347"/>
      <c r="G10347"/>
      <c r="H10347"/>
      <c r="R10347"/>
      <c r="S10347"/>
      <c r="T10347"/>
      <c r="U10347"/>
      <c r="V10347"/>
      <c r="W10347"/>
      <c r="X10347"/>
      <c r="Y10347"/>
    </row>
    <row r="10348" spans="2:25">
      <c r="B10348"/>
      <c r="C10348"/>
      <c r="D10348"/>
      <c r="E10348"/>
      <c r="F10348"/>
      <c r="G10348"/>
      <c r="H10348"/>
      <c r="R10348"/>
      <c r="S10348"/>
      <c r="T10348"/>
      <c r="U10348"/>
      <c r="V10348"/>
      <c r="W10348"/>
      <c r="X10348"/>
      <c r="Y10348"/>
    </row>
    <row r="10349" spans="2:25">
      <c r="B10349"/>
      <c r="C10349"/>
      <c r="D10349"/>
      <c r="E10349"/>
      <c r="F10349"/>
      <c r="G10349"/>
      <c r="H10349"/>
      <c r="R10349"/>
      <c r="S10349"/>
      <c r="T10349"/>
      <c r="U10349"/>
      <c r="V10349"/>
      <c r="W10349"/>
      <c r="X10349"/>
      <c r="Y10349"/>
    </row>
    <row r="10350" spans="2:25">
      <c r="B10350"/>
      <c r="C10350"/>
      <c r="D10350"/>
      <c r="E10350"/>
      <c r="F10350"/>
      <c r="G10350"/>
      <c r="H10350"/>
      <c r="R10350"/>
      <c r="S10350"/>
      <c r="T10350"/>
      <c r="U10350"/>
      <c r="V10350"/>
      <c r="W10350"/>
      <c r="X10350"/>
      <c r="Y10350"/>
    </row>
    <row r="10351" spans="2:25">
      <c r="B10351"/>
      <c r="C10351"/>
      <c r="D10351"/>
      <c r="E10351"/>
      <c r="F10351"/>
      <c r="G10351"/>
      <c r="H10351"/>
      <c r="R10351"/>
      <c r="S10351"/>
      <c r="T10351"/>
      <c r="U10351"/>
      <c r="V10351"/>
      <c r="W10351"/>
      <c r="X10351"/>
      <c r="Y10351"/>
    </row>
    <row r="10352" spans="2:25">
      <c r="B10352"/>
      <c r="C10352"/>
      <c r="D10352"/>
      <c r="E10352"/>
      <c r="F10352"/>
      <c r="G10352"/>
      <c r="H10352"/>
      <c r="R10352"/>
      <c r="S10352"/>
      <c r="T10352"/>
      <c r="U10352"/>
      <c r="V10352"/>
      <c r="W10352"/>
      <c r="X10352"/>
      <c r="Y10352"/>
    </row>
    <row r="10353" spans="2:25">
      <c r="B10353"/>
      <c r="C10353"/>
      <c r="D10353"/>
      <c r="E10353"/>
      <c r="F10353"/>
      <c r="G10353"/>
      <c r="H10353"/>
      <c r="R10353"/>
      <c r="S10353"/>
      <c r="T10353"/>
      <c r="U10353"/>
      <c r="V10353"/>
      <c r="W10353"/>
      <c r="X10353"/>
      <c r="Y10353"/>
    </row>
    <row r="10354" spans="2:25">
      <c r="B10354"/>
      <c r="C10354"/>
      <c r="D10354"/>
      <c r="E10354"/>
      <c r="F10354"/>
      <c r="G10354"/>
      <c r="H10354"/>
      <c r="R10354"/>
      <c r="S10354"/>
      <c r="T10354"/>
      <c r="U10354"/>
      <c r="V10354"/>
      <c r="W10354"/>
      <c r="X10354"/>
      <c r="Y10354"/>
    </row>
    <row r="10355" spans="2:25">
      <c r="B10355"/>
      <c r="C10355"/>
      <c r="D10355"/>
      <c r="E10355"/>
      <c r="F10355"/>
      <c r="G10355"/>
      <c r="H10355"/>
      <c r="R10355"/>
      <c r="S10355"/>
      <c r="T10355"/>
      <c r="U10355"/>
      <c r="V10355"/>
      <c r="W10355"/>
      <c r="X10355"/>
      <c r="Y10355"/>
    </row>
    <row r="10356" spans="2:25">
      <c r="B10356"/>
      <c r="C10356"/>
      <c r="D10356"/>
      <c r="E10356"/>
      <c r="F10356"/>
      <c r="G10356"/>
      <c r="H10356"/>
      <c r="R10356"/>
      <c r="S10356"/>
      <c r="T10356"/>
      <c r="U10356"/>
      <c r="V10356"/>
      <c r="W10356"/>
      <c r="X10356"/>
      <c r="Y10356"/>
    </row>
    <row r="10357" spans="2:25">
      <c r="B10357"/>
      <c r="C10357"/>
      <c r="D10357"/>
      <c r="E10357"/>
      <c r="F10357"/>
      <c r="G10357"/>
      <c r="H10357"/>
      <c r="R10357"/>
      <c r="S10357"/>
      <c r="T10357"/>
      <c r="U10357"/>
      <c r="V10357"/>
      <c r="W10357"/>
      <c r="X10357"/>
      <c r="Y10357"/>
    </row>
    <row r="10358" spans="2:25">
      <c r="B10358"/>
      <c r="C10358"/>
      <c r="D10358"/>
      <c r="E10358"/>
      <c r="F10358"/>
      <c r="G10358"/>
      <c r="H10358"/>
      <c r="R10358"/>
      <c r="S10358"/>
      <c r="T10358"/>
      <c r="U10358"/>
      <c r="V10358"/>
      <c r="W10358"/>
      <c r="X10358"/>
      <c r="Y10358"/>
    </row>
    <row r="10359" spans="2:25">
      <c r="B10359"/>
      <c r="C10359"/>
      <c r="D10359"/>
      <c r="E10359"/>
      <c r="F10359"/>
      <c r="G10359"/>
      <c r="H10359"/>
      <c r="R10359"/>
      <c r="S10359"/>
      <c r="T10359"/>
      <c r="U10359"/>
      <c r="V10359"/>
      <c r="W10359"/>
      <c r="X10359"/>
      <c r="Y10359"/>
    </row>
    <row r="10360" spans="2:25">
      <c r="B10360"/>
      <c r="C10360"/>
      <c r="D10360"/>
      <c r="E10360"/>
      <c r="F10360"/>
      <c r="G10360"/>
      <c r="H10360"/>
      <c r="R10360"/>
      <c r="S10360"/>
      <c r="T10360"/>
      <c r="U10360"/>
      <c r="V10360"/>
      <c r="W10360"/>
      <c r="X10360"/>
      <c r="Y10360"/>
    </row>
    <row r="10361" spans="2:25">
      <c r="B10361"/>
      <c r="C10361"/>
      <c r="D10361"/>
      <c r="E10361"/>
      <c r="F10361"/>
      <c r="G10361"/>
      <c r="H10361"/>
      <c r="R10361"/>
      <c r="S10361"/>
      <c r="T10361"/>
      <c r="U10361"/>
      <c r="V10361"/>
      <c r="W10361"/>
      <c r="X10361"/>
      <c r="Y10361"/>
    </row>
    <row r="10362" spans="2:25">
      <c r="B10362"/>
      <c r="C10362"/>
      <c r="D10362"/>
      <c r="E10362"/>
      <c r="F10362"/>
      <c r="G10362"/>
      <c r="H10362"/>
      <c r="R10362"/>
      <c r="S10362"/>
      <c r="T10362"/>
      <c r="U10362"/>
      <c r="V10362"/>
      <c r="W10362"/>
      <c r="X10362"/>
      <c r="Y10362"/>
    </row>
    <row r="10363" spans="2:25">
      <c r="B10363"/>
      <c r="C10363"/>
      <c r="D10363"/>
      <c r="E10363"/>
      <c r="F10363"/>
      <c r="G10363"/>
      <c r="H10363"/>
      <c r="R10363"/>
      <c r="S10363"/>
      <c r="T10363"/>
      <c r="U10363"/>
      <c r="V10363"/>
      <c r="W10363"/>
      <c r="X10363"/>
      <c r="Y10363"/>
    </row>
    <row r="10364" spans="2:25">
      <c r="B10364"/>
      <c r="C10364"/>
      <c r="D10364"/>
      <c r="E10364"/>
      <c r="F10364"/>
      <c r="G10364"/>
      <c r="H10364"/>
      <c r="R10364"/>
      <c r="S10364"/>
      <c r="T10364"/>
      <c r="U10364"/>
      <c r="V10364"/>
      <c r="W10364"/>
      <c r="X10364"/>
      <c r="Y10364"/>
    </row>
    <row r="10365" spans="2:25">
      <c r="B10365"/>
      <c r="C10365"/>
      <c r="D10365"/>
      <c r="E10365"/>
      <c r="F10365"/>
      <c r="G10365"/>
      <c r="H10365"/>
      <c r="R10365"/>
      <c r="S10365"/>
      <c r="T10365"/>
      <c r="U10365"/>
      <c r="V10365"/>
      <c r="W10365"/>
      <c r="X10365"/>
      <c r="Y10365"/>
    </row>
    <row r="10366" spans="2:25">
      <c r="B10366"/>
      <c r="C10366"/>
      <c r="D10366"/>
      <c r="E10366"/>
      <c r="F10366"/>
      <c r="G10366"/>
      <c r="H10366"/>
      <c r="R10366"/>
      <c r="S10366"/>
      <c r="T10366"/>
      <c r="U10366"/>
      <c r="V10366"/>
      <c r="W10366"/>
      <c r="X10366"/>
      <c r="Y10366"/>
    </row>
    <row r="10367" spans="2:25">
      <c r="B10367"/>
      <c r="C10367"/>
      <c r="D10367"/>
      <c r="E10367"/>
      <c r="F10367"/>
      <c r="G10367"/>
      <c r="H10367"/>
      <c r="R10367"/>
      <c r="S10367"/>
      <c r="T10367"/>
      <c r="U10367"/>
      <c r="V10367"/>
      <c r="W10367"/>
      <c r="X10367"/>
      <c r="Y10367"/>
    </row>
    <row r="10368" spans="2:25">
      <c r="B10368"/>
      <c r="C10368"/>
      <c r="D10368"/>
      <c r="E10368"/>
      <c r="F10368"/>
      <c r="G10368"/>
      <c r="H10368"/>
      <c r="R10368"/>
      <c r="S10368"/>
      <c r="T10368"/>
      <c r="U10368"/>
      <c r="V10368"/>
      <c r="W10368"/>
      <c r="X10368"/>
      <c r="Y10368"/>
    </row>
    <row r="10369" spans="2:25">
      <c r="B10369"/>
      <c r="C10369"/>
      <c r="D10369"/>
      <c r="E10369"/>
      <c r="F10369"/>
      <c r="G10369"/>
      <c r="H10369"/>
      <c r="R10369"/>
      <c r="S10369"/>
      <c r="T10369"/>
      <c r="U10369"/>
      <c r="V10369"/>
      <c r="W10369"/>
      <c r="X10369"/>
      <c r="Y10369"/>
    </row>
    <row r="10370" spans="2:25">
      <c r="B10370"/>
      <c r="C10370"/>
      <c r="D10370"/>
      <c r="E10370"/>
      <c r="F10370"/>
      <c r="G10370"/>
      <c r="H10370"/>
      <c r="R10370"/>
      <c r="S10370"/>
      <c r="T10370"/>
      <c r="U10370"/>
      <c r="V10370"/>
      <c r="W10370"/>
      <c r="X10370"/>
      <c r="Y10370"/>
    </row>
    <row r="10371" spans="2:25">
      <c r="B10371"/>
      <c r="C10371"/>
      <c r="D10371"/>
      <c r="E10371"/>
      <c r="F10371"/>
      <c r="G10371"/>
      <c r="H10371"/>
      <c r="R10371"/>
      <c r="S10371"/>
      <c r="T10371"/>
      <c r="U10371"/>
      <c r="V10371"/>
      <c r="W10371"/>
      <c r="X10371"/>
      <c r="Y10371"/>
    </row>
    <row r="10372" spans="2:25">
      <c r="B10372"/>
      <c r="C10372"/>
      <c r="D10372"/>
      <c r="E10372"/>
      <c r="F10372"/>
      <c r="G10372"/>
      <c r="H10372"/>
      <c r="R10372"/>
      <c r="S10372"/>
      <c r="T10372"/>
      <c r="U10372"/>
      <c r="V10372"/>
      <c r="W10372"/>
      <c r="X10372"/>
      <c r="Y10372"/>
    </row>
    <row r="10373" spans="2:25">
      <c r="B10373"/>
      <c r="C10373"/>
      <c r="D10373"/>
      <c r="E10373"/>
      <c r="F10373"/>
      <c r="G10373"/>
      <c r="H10373"/>
      <c r="R10373"/>
      <c r="S10373"/>
      <c r="T10373"/>
      <c r="U10373"/>
      <c r="V10373"/>
      <c r="W10373"/>
      <c r="X10373"/>
      <c r="Y10373"/>
    </row>
    <row r="10374" spans="2:25">
      <c r="B10374"/>
      <c r="C10374"/>
      <c r="D10374"/>
      <c r="E10374"/>
      <c r="F10374"/>
      <c r="G10374"/>
      <c r="H10374"/>
      <c r="R10374"/>
      <c r="S10374"/>
      <c r="T10374"/>
      <c r="U10374"/>
      <c r="V10374"/>
      <c r="W10374"/>
      <c r="X10374"/>
      <c r="Y10374"/>
    </row>
    <row r="10375" spans="2:25">
      <c r="B10375"/>
      <c r="C10375"/>
      <c r="D10375"/>
      <c r="E10375"/>
      <c r="F10375"/>
      <c r="G10375"/>
      <c r="H10375"/>
      <c r="R10375"/>
      <c r="S10375"/>
      <c r="T10375"/>
      <c r="U10375"/>
      <c r="V10375"/>
      <c r="W10375"/>
      <c r="X10375"/>
      <c r="Y10375"/>
    </row>
    <row r="10376" spans="2:25">
      <c r="B10376"/>
      <c r="C10376"/>
      <c r="D10376"/>
      <c r="E10376"/>
      <c r="F10376"/>
      <c r="G10376"/>
      <c r="H10376"/>
      <c r="R10376"/>
      <c r="S10376"/>
      <c r="T10376"/>
      <c r="U10376"/>
      <c r="V10376"/>
      <c r="W10376"/>
      <c r="X10376"/>
      <c r="Y10376"/>
    </row>
    <row r="10377" spans="2:25">
      <c r="B10377"/>
      <c r="C10377"/>
      <c r="D10377"/>
      <c r="E10377"/>
      <c r="F10377"/>
      <c r="G10377"/>
      <c r="H10377"/>
      <c r="R10377"/>
      <c r="S10377"/>
      <c r="T10377"/>
      <c r="U10377"/>
      <c r="V10377"/>
      <c r="W10377"/>
      <c r="X10377"/>
      <c r="Y10377"/>
    </row>
    <row r="10378" spans="2:25">
      <c r="B10378"/>
      <c r="C10378"/>
      <c r="D10378"/>
      <c r="E10378"/>
      <c r="F10378"/>
      <c r="G10378"/>
      <c r="H10378"/>
      <c r="R10378"/>
      <c r="S10378"/>
      <c r="T10378"/>
      <c r="U10378"/>
      <c r="V10378"/>
      <c r="W10378"/>
      <c r="X10378"/>
      <c r="Y10378"/>
    </row>
    <row r="10379" spans="2:25">
      <c r="B10379"/>
      <c r="C10379"/>
      <c r="D10379"/>
      <c r="E10379"/>
      <c r="F10379"/>
      <c r="G10379"/>
      <c r="H10379"/>
      <c r="R10379"/>
      <c r="S10379"/>
      <c r="T10379"/>
      <c r="U10379"/>
      <c r="V10379"/>
      <c r="W10379"/>
      <c r="X10379"/>
      <c r="Y10379"/>
    </row>
    <row r="10380" spans="2:25">
      <c r="B10380"/>
      <c r="C10380"/>
      <c r="D10380"/>
      <c r="E10380"/>
      <c r="F10380"/>
      <c r="G10380"/>
      <c r="H10380"/>
      <c r="R10380"/>
      <c r="S10380"/>
      <c r="T10380"/>
      <c r="U10380"/>
      <c r="V10380"/>
      <c r="W10380"/>
      <c r="X10380"/>
      <c r="Y10380"/>
    </row>
    <row r="10381" spans="2:25">
      <c r="B10381"/>
      <c r="C10381"/>
      <c r="D10381"/>
      <c r="E10381"/>
      <c r="F10381"/>
      <c r="G10381"/>
      <c r="H10381"/>
      <c r="R10381"/>
      <c r="S10381"/>
      <c r="T10381"/>
      <c r="U10381"/>
      <c r="V10381"/>
      <c r="W10381"/>
      <c r="X10381"/>
      <c r="Y10381"/>
    </row>
    <row r="10382" spans="2:25">
      <c r="B10382"/>
      <c r="C10382"/>
      <c r="D10382"/>
      <c r="E10382"/>
      <c r="F10382"/>
      <c r="G10382"/>
      <c r="H10382"/>
      <c r="R10382"/>
      <c r="S10382"/>
      <c r="T10382"/>
      <c r="U10382"/>
      <c r="V10382"/>
      <c r="W10382"/>
      <c r="X10382"/>
      <c r="Y10382"/>
    </row>
    <row r="10383" spans="2:25">
      <c r="B10383"/>
      <c r="C10383"/>
      <c r="D10383"/>
      <c r="E10383"/>
      <c r="F10383"/>
      <c r="G10383"/>
      <c r="H10383"/>
      <c r="R10383"/>
      <c r="S10383"/>
      <c r="T10383"/>
      <c r="U10383"/>
      <c r="V10383"/>
      <c r="W10383"/>
      <c r="X10383"/>
      <c r="Y10383"/>
    </row>
    <row r="10384" spans="2:25">
      <c r="B10384"/>
      <c r="C10384"/>
      <c r="D10384"/>
      <c r="E10384"/>
      <c r="F10384"/>
      <c r="G10384"/>
      <c r="H10384"/>
      <c r="R10384"/>
      <c r="S10384"/>
      <c r="T10384"/>
      <c r="U10384"/>
      <c r="V10384"/>
      <c r="W10384"/>
      <c r="X10384"/>
      <c r="Y10384"/>
    </row>
    <row r="10385" spans="2:25">
      <c r="B10385"/>
      <c r="C10385"/>
      <c r="D10385"/>
      <c r="E10385"/>
      <c r="F10385"/>
      <c r="G10385"/>
      <c r="H10385"/>
      <c r="R10385"/>
      <c r="S10385"/>
      <c r="T10385"/>
      <c r="U10385"/>
      <c r="V10385"/>
      <c r="W10385"/>
      <c r="X10385"/>
      <c r="Y10385"/>
    </row>
    <row r="10386" spans="2:25">
      <c r="B10386"/>
      <c r="C10386"/>
      <c r="D10386"/>
      <c r="E10386"/>
      <c r="F10386"/>
      <c r="G10386"/>
      <c r="H10386"/>
      <c r="R10386"/>
      <c r="S10386"/>
      <c r="T10386"/>
      <c r="U10386"/>
      <c r="V10386"/>
      <c r="W10386"/>
      <c r="X10386"/>
      <c r="Y10386"/>
    </row>
    <row r="10387" spans="2:25">
      <c r="B10387"/>
      <c r="C10387"/>
      <c r="D10387"/>
      <c r="E10387"/>
      <c r="F10387"/>
      <c r="G10387"/>
      <c r="H10387"/>
      <c r="R10387"/>
      <c r="S10387"/>
      <c r="T10387"/>
      <c r="U10387"/>
      <c r="V10387"/>
      <c r="W10387"/>
      <c r="X10387"/>
      <c r="Y10387"/>
    </row>
    <row r="10388" spans="2:25">
      <c r="B10388"/>
      <c r="C10388"/>
      <c r="D10388"/>
      <c r="E10388"/>
      <c r="F10388"/>
      <c r="G10388"/>
      <c r="H10388"/>
      <c r="R10388"/>
      <c r="S10388"/>
      <c r="T10388"/>
      <c r="U10388"/>
      <c r="V10388"/>
      <c r="W10388"/>
      <c r="X10388"/>
      <c r="Y10388"/>
    </row>
    <row r="10389" spans="2:25">
      <c r="B10389"/>
      <c r="C10389"/>
      <c r="D10389"/>
      <c r="E10389"/>
      <c r="F10389"/>
      <c r="G10389"/>
      <c r="H10389"/>
      <c r="R10389"/>
      <c r="S10389"/>
      <c r="T10389"/>
      <c r="U10389"/>
      <c r="V10389"/>
      <c r="W10389"/>
      <c r="X10389"/>
      <c r="Y10389"/>
    </row>
    <row r="10390" spans="2:25">
      <c r="B10390"/>
      <c r="C10390"/>
      <c r="D10390"/>
      <c r="E10390"/>
      <c r="F10390"/>
      <c r="G10390"/>
      <c r="H10390"/>
      <c r="R10390"/>
      <c r="S10390"/>
      <c r="T10390"/>
      <c r="U10390"/>
      <c r="V10390"/>
      <c r="W10390"/>
      <c r="X10390"/>
      <c r="Y10390"/>
    </row>
    <row r="10391" spans="2:25">
      <c r="B10391"/>
      <c r="C10391"/>
      <c r="D10391"/>
      <c r="E10391"/>
      <c r="F10391"/>
      <c r="G10391"/>
      <c r="H10391"/>
      <c r="R10391"/>
      <c r="S10391"/>
      <c r="T10391"/>
      <c r="U10391"/>
      <c r="V10391"/>
      <c r="W10391"/>
      <c r="X10391"/>
      <c r="Y10391"/>
    </row>
    <row r="10392" spans="2:25">
      <c r="B10392"/>
      <c r="C10392"/>
      <c r="D10392"/>
      <c r="E10392"/>
      <c r="F10392"/>
      <c r="G10392"/>
      <c r="H10392"/>
      <c r="R10392"/>
      <c r="S10392"/>
      <c r="T10392"/>
      <c r="U10392"/>
      <c r="V10392"/>
      <c r="W10392"/>
      <c r="X10392"/>
      <c r="Y10392"/>
    </row>
    <row r="10393" spans="2:25">
      <c r="B10393"/>
      <c r="C10393"/>
      <c r="D10393"/>
      <c r="E10393"/>
      <c r="F10393"/>
      <c r="G10393"/>
      <c r="H10393"/>
      <c r="R10393"/>
      <c r="S10393"/>
      <c r="T10393"/>
      <c r="U10393"/>
      <c r="V10393"/>
      <c r="W10393"/>
      <c r="X10393"/>
      <c r="Y10393"/>
    </row>
    <row r="10394" spans="2:25">
      <c r="B10394"/>
      <c r="C10394"/>
      <c r="D10394"/>
      <c r="E10394"/>
      <c r="F10394"/>
      <c r="G10394"/>
      <c r="H10394"/>
      <c r="R10394"/>
      <c r="S10394"/>
      <c r="T10394"/>
      <c r="U10394"/>
      <c r="V10394"/>
      <c r="W10394"/>
      <c r="X10394"/>
      <c r="Y10394"/>
    </row>
    <row r="10395" spans="2:25">
      <c r="B10395"/>
      <c r="C10395"/>
      <c r="D10395"/>
      <c r="E10395"/>
      <c r="F10395"/>
      <c r="G10395"/>
      <c r="H10395"/>
      <c r="R10395"/>
      <c r="S10395"/>
      <c r="T10395"/>
      <c r="U10395"/>
      <c r="V10395"/>
      <c r="W10395"/>
      <c r="X10395"/>
      <c r="Y10395"/>
    </row>
    <row r="10396" spans="2:25">
      <c r="B10396"/>
      <c r="C10396"/>
      <c r="D10396"/>
      <c r="E10396"/>
      <c r="F10396"/>
      <c r="G10396"/>
      <c r="H10396"/>
      <c r="R10396"/>
      <c r="S10396"/>
      <c r="T10396"/>
      <c r="U10396"/>
      <c r="V10396"/>
      <c r="W10396"/>
      <c r="X10396"/>
      <c r="Y10396"/>
    </row>
    <row r="10397" spans="2:25">
      <c r="B10397"/>
      <c r="C10397"/>
      <c r="D10397"/>
      <c r="E10397"/>
      <c r="F10397"/>
      <c r="G10397"/>
      <c r="H10397"/>
      <c r="R10397"/>
      <c r="S10397"/>
      <c r="T10397"/>
      <c r="U10397"/>
      <c r="V10397"/>
      <c r="W10397"/>
      <c r="X10397"/>
      <c r="Y10397"/>
    </row>
    <row r="10398" spans="2:25">
      <c r="B10398"/>
      <c r="C10398"/>
      <c r="D10398"/>
      <c r="E10398"/>
      <c r="F10398"/>
      <c r="G10398"/>
      <c r="H10398"/>
      <c r="R10398"/>
      <c r="S10398"/>
      <c r="T10398"/>
      <c r="U10398"/>
      <c r="V10398"/>
      <c r="W10398"/>
      <c r="X10398"/>
      <c r="Y10398"/>
    </row>
    <row r="10399" spans="2:25">
      <c r="B10399"/>
      <c r="C10399"/>
      <c r="D10399"/>
      <c r="E10399"/>
      <c r="F10399"/>
      <c r="G10399"/>
      <c r="H10399"/>
      <c r="R10399"/>
      <c r="S10399"/>
      <c r="T10399"/>
      <c r="U10399"/>
      <c r="V10399"/>
      <c r="W10399"/>
      <c r="X10399"/>
      <c r="Y10399"/>
    </row>
    <row r="10400" spans="2:25">
      <c r="B10400"/>
      <c r="C10400"/>
      <c r="D10400"/>
      <c r="E10400"/>
      <c r="F10400"/>
      <c r="G10400"/>
      <c r="H10400"/>
      <c r="R10400"/>
      <c r="S10400"/>
      <c r="T10400"/>
      <c r="U10400"/>
      <c r="V10400"/>
      <c r="W10400"/>
      <c r="X10400"/>
      <c r="Y10400"/>
    </row>
    <row r="10401" spans="2:25">
      <c r="B10401"/>
      <c r="C10401"/>
      <c r="D10401"/>
      <c r="E10401"/>
      <c r="F10401"/>
      <c r="G10401"/>
      <c r="H10401"/>
      <c r="R10401"/>
      <c r="S10401"/>
      <c r="T10401"/>
      <c r="U10401"/>
      <c r="V10401"/>
      <c r="W10401"/>
      <c r="X10401"/>
      <c r="Y10401"/>
    </row>
    <row r="10402" spans="2:25">
      <c r="B10402"/>
      <c r="C10402"/>
      <c r="D10402"/>
      <c r="E10402"/>
      <c r="F10402"/>
      <c r="G10402"/>
      <c r="H10402"/>
      <c r="R10402"/>
      <c r="S10402"/>
      <c r="T10402"/>
      <c r="U10402"/>
      <c r="V10402"/>
      <c r="W10402"/>
      <c r="X10402"/>
      <c r="Y10402"/>
    </row>
    <row r="10403" spans="2:25">
      <c r="B10403"/>
      <c r="C10403"/>
      <c r="D10403"/>
      <c r="E10403"/>
      <c r="F10403"/>
      <c r="G10403"/>
      <c r="H10403"/>
      <c r="R10403"/>
      <c r="S10403"/>
      <c r="T10403"/>
      <c r="U10403"/>
      <c r="V10403"/>
      <c r="W10403"/>
      <c r="X10403"/>
      <c r="Y10403"/>
    </row>
    <row r="10404" spans="2:25">
      <c r="B10404"/>
      <c r="C10404"/>
      <c r="D10404"/>
      <c r="E10404"/>
      <c r="F10404"/>
      <c r="G10404"/>
      <c r="H10404"/>
      <c r="R10404"/>
      <c r="S10404"/>
      <c r="T10404"/>
      <c r="U10404"/>
      <c r="V10404"/>
      <c r="W10404"/>
      <c r="X10404"/>
      <c r="Y10404"/>
    </row>
    <row r="10405" spans="2:25">
      <c r="B10405"/>
      <c r="C10405"/>
      <c r="D10405"/>
      <c r="E10405"/>
      <c r="F10405"/>
      <c r="G10405"/>
      <c r="H10405"/>
      <c r="R10405"/>
      <c r="S10405"/>
      <c r="T10405"/>
      <c r="U10405"/>
      <c r="V10405"/>
      <c r="W10405"/>
      <c r="X10405"/>
      <c r="Y10405"/>
    </row>
    <row r="10406" spans="2:25">
      <c r="B10406"/>
      <c r="C10406"/>
      <c r="D10406"/>
      <c r="E10406"/>
      <c r="F10406"/>
      <c r="G10406"/>
      <c r="H10406"/>
      <c r="R10406"/>
      <c r="S10406"/>
      <c r="T10406"/>
      <c r="U10406"/>
      <c r="V10406"/>
      <c r="W10406"/>
      <c r="X10406"/>
      <c r="Y10406"/>
    </row>
    <row r="10407" spans="2:25">
      <c r="B10407"/>
      <c r="C10407"/>
      <c r="D10407"/>
      <c r="E10407"/>
      <c r="F10407"/>
      <c r="G10407"/>
      <c r="H10407"/>
      <c r="R10407"/>
      <c r="S10407"/>
      <c r="T10407"/>
      <c r="U10407"/>
      <c r="V10407"/>
      <c r="W10407"/>
      <c r="X10407"/>
      <c r="Y10407"/>
    </row>
    <row r="10408" spans="2:25">
      <c r="B10408"/>
      <c r="C10408"/>
      <c r="D10408"/>
      <c r="E10408"/>
      <c r="F10408"/>
      <c r="G10408"/>
      <c r="H10408"/>
      <c r="R10408"/>
      <c r="S10408"/>
      <c r="T10408"/>
      <c r="U10408"/>
      <c r="V10408"/>
      <c r="W10408"/>
      <c r="X10408"/>
      <c r="Y10408"/>
    </row>
    <row r="10409" spans="2:25">
      <c r="B10409"/>
      <c r="C10409"/>
      <c r="D10409"/>
      <c r="E10409"/>
      <c r="F10409"/>
      <c r="G10409"/>
      <c r="H10409"/>
      <c r="R10409"/>
      <c r="S10409"/>
      <c r="T10409"/>
      <c r="U10409"/>
      <c r="V10409"/>
      <c r="W10409"/>
      <c r="X10409"/>
      <c r="Y10409"/>
    </row>
    <row r="10410" spans="2:25">
      <c r="B10410"/>
      <c r="C10410"/>
      <c r="D10410"/>
      <c r="E10410"/>
      <c r="F10410"/>
      <c r="G10410"/>
      <c r="H10410"/>
      <c r="R10410"/>
      <c r="S10410"/>
      <c r="T10410"/>
      <c r="U10410"/>
      <c r="V10410"/>
      <c r="W10410"/>
      <c r="X10410"/>
      <c r="Y10410"/>
    </row>
    <row r="10411" spans="2:25">
      <c r="B10411"/>
      <c r="C10411"/>
      <c r="D10411"/>
      <c r="E10411"/>
      <c r="F10411"/>
      <c r="G10411"/>
      <c r="H10411"/>
      <c r="R10411"/>
      <c r="S10411"/>
      <c r="T10411"/>
      <c r="U10411"/>
      <c r="V10411"/>
      <c r="W10411"/>
      <c r="X10411"/>
      <c r="Y10411"/>
    </row>
    <row r="10412" spans="2:25">
      <c r="B10412"/>
      <c r="C10412"/>
      <c r="D10412"/>
      <c r="E10412"/>
      <c r="F10412"/>
      <c r="G10412"/>
      <c r="H10412"/>
      <c r="R10412"/>
      <c r="S10412"/>
      <c r="T10412"/>
      <c r="U10412"/>
      <c r="V10412"/>
      <c r="W10412"/>
      <c r="X10412"/>
      <c r="Y10412"/>
    </row>
    <row r="10413" spans="2:25">
      <c r="B10413"/>
      <c r="C10413"/>
      <c r="D10413"/>
      <c r="E10413"/>
      <c r="F10413"/>
      <c r="G10413"/>
      <c r="H10413"/>
      <c r="R10413"/>
      <c r="S10413"/>
      <c r="T10413"/>
      <c r="U10413"/>
      <c r="V10413"/>
      <c r="W10413"/>
      <c r="X10413"/>
      <c r="Y10413"/>
    </row>
    <row r="10414" spans="2:25">
      <c r="B10414"/>
      <c r="C10414"/>
      <c r="D10414"/>
      <c r="E10414"/>
      <c r="F10414"/>
      <c r="G10414"/>
      <c r="H10414"/>
      <c r="R10414"/>
      <c r="S10414"/>
      <c r="T10414"/>
      <c r="U10414"/>
      <c r="V10414"/>
      <c r="W10414"/>
      <c r="X10414"/>
      <c r="Y10414"/>
    </row>
    <row r="10415" spans="2:25">
      <c r="B10415"/>
      <c r="C10415"/>
      <c r="D10415"/>
      <c r="E10415"/>
      <c r="F10415"/>
      <c r="G10415"/>
      <c r="H10415"/>
      <c r="R10415"/>
      <c r="S10415"/>
      <c r="T10415"/>
      <c r="U10415"/>
      <c r="V10415"/>
      <c r="W10415"/>
      <c r="X10415"/>
      <c r="Y10415"/>
    </row>
    <row r="10416" spans="2:25">
      <c r="B10416"/>
      <c r="C10416"/>
      <c r="D10416"/>
      <c r="E10416"/>
      <c r="F10416"/>
      <c r="G10416"/>
      <c r="H10416"/>
      <c r="R10416"/>
      <c r="S10416"/>
      <c r="T10416"/>
      <c r="U10416"/>
      <c r="V10416"/>
      <c r="W10416"/>
      <c r="X10416"/>
      <c r="Y10416"/>
    </row>
    <row r="10417" spans="2:25">
      <c r="B10417"/>
      <c r="C10417"/>
      <c r="D10417"/>
      <c r="E10417"/>
      <c r="F10417"/>
      <c r="G10417"/>
      <c r="H10417"/>
      <c r="R10417"/>
      <c r="S10417"/>
      <c r="T10417"/>
      <c r="U10417"/>
      <c r="V10417"/>
      <c r="W10417"/>
      <c r="X10417"/>
      <c r="Y10417"/>
    </row>
    <row r="10418" spans="2:25">
      <c r="B10418"/>
      <c r="C10418"/>
      <c r="D10418"/>
      <c r="E10418"/>
      <c r="F10418"/>
      <c r="G10418"/>
      <c r="H10418"/>
      <c r="R10418"/>
      <c r="S10418"/>
      <c r="T10418"/>
      <c r="U10418"/>
      <c r="V10418"/>
      <c r="W10418"/>
      <c r="X10418"/>
      <c r="Y10418"/>
    </row>
    <row r="10419" spans="2:25">
      <c r="B10419"/>
      <c r="C10419"/>
      <c r="D10419"/>
      <c r="E10419"/>
      <c r="F10419"/>
      <c r="G10419"/>
      <c r="H10419"/>
      <c r="R10419"/>
      <c r="S10419"/>
      <c r="T10419"/>
      <c r="U10419"/>
      <c r="V10419"/>
      <c r="W10419"/>
      <c r="X10419"/>
      <c r="Y10419"/>
    </row>
    <row r="10420" spans="2:25">
      <c r="B10420"/>
      <c r="C10420"/>
      <c r="D10420"/>
      <c r="E10420"/>
      <c r="F10420"/>
      <c r="G10420"/>
      <c r="H10420"/>
      <c r="R10420"/>
      <c r="S10420"/>
      <c r="T10420"/>
      <c r="U10420"/>
      <c r="V10420"/>
      <c r="W10420"/>
      <c r="X10420"/>
      <c r="Y10420"/>
    </row>
    <row r="10421" spans="2:25">
      <c r="B10421"/>
      <c r="C10421"/>
      <c r="D10421"/>
      <c r="E10421"/>
      <c r="F10421"/>
      <c r="G10421"/>
      <c r="H10421"/>
      <c r="R10421"/>
      <c r="S10421"/>
      <c r="T10421"/>
      <c r="U10421"/>
      <c r="V10421"/>
      <c r="W10421"/>
      <c r="X10421"/>
      <c r="Y10421"/>
    </row>
    <row r="10422" spans="2:25">
      <c r="B10422"/>
      <c r="C10422"/>
      <c r="D10422"/>
      <c r="E10422"/>
      <c r="F10422"/>
      <c r="G10422"/>
      <c r="H10422"/>
      <c r="R10422"/>
      <c r="S10422"/>
      <c r="T10422"/>
      <c r="U10422"/>
      <c r="V10422"/>
      <c r="W10422"/>
      <c r="X10422"/>
      <c r="Y10422"/>
    </row>
    <row r="10423" spans="2:25">
      <c r="B10423"/>
      <c r="C10423"/>
      <c r="D10423"/>
      <c r="E10423"/>
      <c r="F10423"/>
      <c r="G10423"/>
      <c r="H10423"/>
      <c r="R10423"/>
      <c r="S10423"/>
      <c r="T10423"/>
      <c r="U10423"/>
      <c r="V10423"/>
      <c r="W10423"/>
      <c r="X10423"/>
      <c r="Y10423"/>
    </row>
    <row r="10424" spans="2:25">
      <c r="B10424"/>
      <c r="C10424"/>
      <c r="D10424"/>
      <c r="E10424"/>
      <c r="F10424"/>
      <c r="G10424"/>
      <c r="H10424"/>
      <c r="R10424"/>
      <c r="S10424"/>
      <c r="T10424"/>
      <c r="U10424"/>
      <c r="V10424"/>
      <c r="W10424"/>
      <c r="X10424"/>
      <c r="Y10424"/>
    </row>
    <row r="10425" spans="2:25">
      <c r="B10425"/>
      <c r="C10425"/>
      <c r="D10425"/>
      <c r="E10425"/>
      <c r="F10425"/>
      <c r="G10425"/>
      <c r="H10425"/>
      <c r="R10425"/>
      <c r="S10425"/>
      <c r="T10425"/>
      <c r="U10425"/>
      <c r="V10425"/>
      <c r="W10425"/>
      <c r="X10425"/>
      <c r="Y10425"/>
    </row>
    <row r="10426" spans="2:25">
      <c r="B10426"/>
      <c r="C10426"/>
      <c r="D10426"/>
      <c r="E10426"/>
      <c r="F10426"/>
      <c r="G10426"/>
      <c r="H10426"/>
      <c r="R10426"/>
      <c r="S10426"/>
      <c r="T10426"/>
      <c r="U10426"/>
      <c r="V10426"/>
      <c r="W10426"/>
      <c r="X10426"/>
      <c r="Y10426"/>
    </row>
    <row r="10427" spans="2:25">
      <c r="B10427"/>
      <c r="C10427"/>
      <c r="D10427"/>
      <c r="E10427"/>
      <c r="F10427"/>
      <c r="G10427"/>
      <c r="H10427"/>
      <c r="R10427"/>
      <c r="S10427"/>
      <c r="T10427"/>
      <c r="U10427"/>
      <c r="V10427"/>
      <c r="W10427"/>
      <c r="X10427"/>
      <c r="Y10427"/>
    </row>
    <row r="10428" spans="2:25">
      <c r="B10428"/>
      <c r="C10428"/>
      <c r="D10428"/>
      <c r="E10428"/>
      <c r="F10428"/>
      <c r="G10428"/>
      <c r="H10428"/>
      <c r="R10428"/>
      <c r="S10428"/>
      <c r="T10428"/>
      <c r="U10428"/>
      <c r="V10428"/>
      <c r="W10428"/>
      <c r="X10428"/>
      <c r="Y10428"/>
    </row>
    <row r="10429" spans="2:25">
      <c r="B10429"/>
      <c r="C10429"/>
      <c r="D10429"/>
      <c r="E10429"/>
      <c r="F10429"/>
      <c r="G10429"/>
      <c r="H10429"/>
      <c r="R10429"/>
      <c r="S10429"/>
      <c r="T10429"/>
      <c r="U10429"/>
      <c r="V10429"/>
      <c r="W10429"/>
      <c r="X10429"/>
      <c r="Y10429"/>
    </row>
    <row r="10430" spans="2:25">
      <c r="B10430"/>
      <c r="C10430"/>
      <c r="D10430"/>
      <c r="E10430"/>
      <c r="F10430"/>
      <c r="G10430"/>
      <c r="H10430"/>
      <c r="R10430"/>
      <c r="S10430"/>
      <c r="T10430"/>
      <c r="U10430"/>
      <c r="V10430"/>
      <c r="W10430"/>
      <c r="X10430"/>
      <c r="Y10430"/>
    </row>
    <row r="10431" spans="2:25">
      <c r="B10431"/>
      <c r="C10431"/>
      <c r="D10431"/>
      <c r="E10431"/>
      <c r="F10431"/>
      <c r="G10431"/>
      <c r="H10431"/>
      <c r="R10431"/>
      <c r="S10431"/>
      <c r="T10431"/>
      <c r="U10431"/>
      <c r="V10431"/>
      <c r="W10431"/>
      <c r="X10431"/>
      <c r="Y10431"/>
    </row>
    <row r="10432" spans="2:25">
      <c r="B10432"/>
      <c r="C10432"/>
      <c r="D10432"/>
      <c r="E10432"/>
      <c r="F10432"/>
      <c r="G10432"/>
      <c r="H10432"/>
      <c r="R10432"/>
      <c r="S10432"/>
      <c r="T10432"/>
      <c r="U10432"/>
      <c r="V10432"/>
      <c r="W10432"/>
      <c r="X10432"/>
      <c r="Y10432"/>
    </row>
    <row r="10433" spans="2:25">
      <c r="B10433"/>
      <c r="C10433"/>
      <c r="D10433"/>
      <c r="E10433"/>
      <c r="F10433"/>
      <c r="G10433"/>
      <c r="H10433"/>
      <c r="R10433"/>
      <c r="S10433"/>
      <c r="T10433"/>
      <c r="U10433"/>
      <c r="V10433"/>
      <c r="W10433"/>
      <c r="X10433"/>
      <c r="Y10433"/>
    </row>
    <row r="10434" spans="2:25">
      <c r="B10434"/>
      <c r="C10434"/>
      <c r="D10434"/>
      <c r="E10434"/>
      <c r="F10434"/>
      <c r="G10434"/>
      <c r="H10434"/>
      <c r="R10434"/>
      <c r="S10434"/>
      <c r="T10434"/>
      <c r="U10434"/>
      <c r="V10434"/>
      <c r="W10434"/>
      <c r="X10434"/>
      <c r="Y10434"/>
    </row>
    <row r="10435" spans="2:25">
      <c r="B10435"/>
      <c r="C10435"/>
      <c r="D10435"/>
      <c r="E10435"/>
      <c r="F10435"/>
      <c r="G10435"/>
      <c r="H10435"/>
      <c r="R10435"/>
      <c r="S10435"/>
      <c r="T10435"/>
      <c r="U10435"/>
      <c r="V10435"/>
      <c r="W10435"/>
      <c r="X10435"/>
      <c r="Y10435"/>
    </row>
    <row r="10436" spans="2:25">
      <c r="B10436"/>
      <c r="C10436"/>
      <c r="D10436"/>
      <c r="E10436"/>
      <c r="F10436"/>
      <c r="G10436"/>
      <c r="H10436"/>
      <c r="R10436"/>
      <c r="S10436"/>
      <c r="T10436"/>
      <c r="U10436"/>
      <c r="V10436"/>
      <c r="W10436"/>
      <c r="X10436"/>
      <c r="Y10436"/>
    </row>
    <row r="10437" spans="2:25">
      <c r="B10437"/>
      <c r="C10437"/>
      <c r="D10437"/>
      <c r="E10437"/>
      <c r="F10437"/>
      <c r="G10437"/>
      <c r="H10437"/>
      <c r="R10437"/>
      <c r="S10437"/>
      <c r="T10437"/>
      <c r="U10437"/>
      <c r="V10437"/>
      <c r="W10437"/>
      <c r="X10437"/>
      <c r="Y10437"/>
    </row>
    <row r="10438" spans="2:25">
      <c r="B10438"/>
      <c r="C10438"/>
      <c r="D10438"/>
      <c r="E10438"/>
      <c r="F10438"/>
      <c r="G10438"/>
      <c r="H10438"/>
      <c r="R10438"/>
      <c r="S10438"/>
      <c r="T10438"/>
      <c r="U10438"/>
      <c r="V10438"/>
      <c r="W10438"/>
      <c r="X10438"/>
      <c r="Y10438"/>
    </row>
    <row r="10439" spans="2:25">
      <c r="B10439"/>
      <c r="C10439"/>
      <c r="D10439"/>
      <c r="E10439"/>
      <c r="F10439"/>
      <c r="G10439"/>
      <c r="H10439"/>
      <c r="R10439"/>
      <c r="S10439"/>
      <c r="T10439"/>
      <c r="U10439"/>
      <c r="V10439"/>
      <c r="W10439"/>
      <c r="X10439"/>
      <c r="Y10439"/>
    </row>
    <row r="10440" spans="2:25">
      <c r="B10440"/>
      <c r="C10440"/>
      <c r="D10440"/>
      <c r="E10440"/>
      <c r="F10440"/>
      <c r="G10440"/>
      <c r="H10440"/>
      <c r="R10440"/>
      <c r="S10440"/>
      <c r="T10440"/>
      <c r="U10440"/>
      <c r="V10440"/>
      <c r="W10440"/>
      <c r="X10440"/>
      <c r="Y10440"/>
    </row>
    <row r="10441" spans="2:25">
      <c r="B10441"/>
      <c r="C10441"/>
      <c r="D10441"/>
      <c r="E10441"/>
      <c r="F10441"/>
      <c r="G10441"/>
      <c r="H10441"/>
      <c r="R10441"/>
      <c r="S10441"/>
      <c r="T10441"/>
      <c r="U10441"/>
      <c r="V10441"/>
      <c r="W10441"/>
      <c r="X10441"/>
      <c r="Y10441"/>
    </row>
    <row r="10442" spans="2:25">
      <c r="B10442"/>
      <c r="C10442"/>
      <c r="D10442"/>
      <c r="E10442"/>
      <c r="F10442"/>
      <c r="G10442"/>
      <c r="H10442"/>
      <c r="R10442"/>
      <c r="S10442"/>
      <c r="T10442"/>
      <c r="U10442"/>
      <c r="V10442"/>
      <c r="W10442"/>
      <c r="X10442"/>
      <c r="Y10442"/>
    </row>
    <row r="10443" spans="2:25">
      <c r="B10443"/>
      <c r="C10443"/>
      <c r="D10443"/>
      <c r="E10443"/>
      <c r="F10443"/>
      <c r="G10443"/>
      <c r="H10443"/>
      <c r="R10443"/>
      <c r="S10443"/>
      <c r="T10443"/>
      <c r="U10443"/>
      <c r="V10443"/>
      <c r="W10443"/>
      <c r="X10443"/>
      <c r="Y10443"/>
    </row>
    <row r="10444" spans="2:25">
      <c r="B10444"/>
      <c r="C10444"/>
      <c r="D10444"/>
      <c r="E10444"/>
      <c r="F10444"/>
      <c r="G10444"/>
      <c r="H10444"/>
      <c r="R10444"/>
      <c r="S10444"/>
      <c r="T10444"/>
      <c r="U10444"/>
      <c r="V10444"/>
      <c r="W10444"/>
      <c r="X10444"/>
      <c r="Y10444"/>
    </row>
    <row r="10445" spans="2:25">
      <c r="B10445"/>
      <c r="C10445"/>
      <c r="D10445"/>
      <c r="E10445"/>
      <c r="F10445"/>
      <c r="G10445"/>
      <c r="H10445"/>
      <c r="R10445"/>
      <c r="S10445"/>
      <c r="T10445"/>
      <c r="U10445"/>
      <c r="V10445"/>
      <c r="W10445"/>
      <c r="X10445"/>
      <c r="Y10445"/>
    </row>
    <row r="10446" spans="2:25">
      <c r="B10446"/>
      <c r="C10446"/>
      <c r="D10446"/>
      <c r="E10446"/>
      <c r="F10446"/>
      <c r="G10446"/>
      <c r="H10446"/>
      <c r="R10446"/>
      <c r="S10446"/>
      <c r="T10446"/>
      <c r="U10446"/>
      <c r="V10446"/>
      <c r="W10446"/>
      <c r="X10446"/>
      <c r="Y10446"/>
    </row>
    <row r="10447" spans="2:25">
      <c r="B10447"/>
      <c r="C10447"/>
      <c r="D10447"/>
      <c r="E10447"/>
      <c r="F10447"/>
      <c r="G10447"/>
      <c r="H10447"/>
      <c r="R10447"/>
      <c r="S10447"/>
      <c r="T10447"/>
      <c r="U10447"/>
      <c r="V10447"/>
      <c r="W10447"/>
      <c r="X10447"/>
      <c r="Y10447"/>
    </row>
    <row r="10448" spans="2:25">
      <c r="B10448"/>
      <c r="C10448"/>
      <c r="D10448"/>
      <c r="E10448"/>
      <c r="F10448"/>
      <c r="G10448"/>
      <c r="H10448"/>
      <c r="R10448"/>
      <c r="S10448"/>
      <c r="T10448"/>
      <c r="U10448"/>
      <c r="V10448"/>
      <c r="W10448"/>
      <c r="X10448"/>
      <c r="Y10448"/>
    </row>
    <row r="10449" spans="2:25">
      <c r="B10449"/>
      <c r="C10449"/>
      <c r="D10449"/>
      <c r="E10449"/>
      <c r="F10449"/>
      <c r="G10449"/>
      <c r="H10449"/>
      <c r="R10449"/>
      <c r="S10449"/>
      <c r="T10449"/>
      <c r="U10449"/>
      <c r="V10449"/>
      <c r="W10449"/>
      <c r="X10449"/>
      <c r="Y10449"/>
    </row>
    <row r="10450" spans="2:25">
      <c r="B10450"/>
      <c r="C10450"/>
      <c r="D10450"/>
      <c r="E10450"/>
      <c r="F10450"/>
      <c r="G10450"/>
      <c r="H10450"/>
      <c r="R10450"/>
      <c r="S10450"/>
      <c r="T10450"/>
      <c r="U10450"/>
      <c r="V10450"/>
      <c r="W10450"/>
      <c r="X10450"/>
      <c r="Y10450"/>
    </row>
    <row r="10451" spans="2:25">
      <c r="B10451"/>
      <c r="C10451"/>
      <c r="D10451"/>
      <c r="E10451"/>
      <c r="F10451"/>
      <c r="G10451"/>
      <c r="H10451"/>
      <c r="R10451"/>
      <c r="S10451"/>
      <c r="T10451"/>
      <c r="U10451"/>
      <c r="V10451"/>
      <c r="W10451"/>
      <c r="X10451"/>
      <c r="Y10451"/>
    </row>
    <row r="10452" spans="2:25">
      <c r="B10452"/>
      <c r="C10452"/>
      <c r="D10452"/>
      <c r="E10452"/>
      <c r="F10452"/>
      <c r="G10452"/>
      <c r="H10452"/>
      <c r="R10452"/>
      <c r="S10452"/>
      <c r="T10452"/>
      <c r="U10452"/>
      <c r="V10452"/>
      <c r="W10452"/>
      <c r="X10452"/>
      <c r="Y10452"/>
    </row>
    <row r="10453" spans="2:25">
      <c r="B10453"/>
      <c r="C10453"/>
      <c r="D10453"/>
      <c r="E10453"/>
      <c r="F10453"/>
      <c r="G10453"/>
      <c r="H10453"/>
      <c r="R10453"/>
      <c r="S10453"/>
      <c r="T10453"/>
      <c r="U10453"/>
      <c r="V10453"/>
      <c r="W10453"/>
      <c r="X10453"/>
      <c r="Y10453"/>
    </row>
    <row r="10454" spans="2:25">
      <c r="B10454"/>
      <c r="C10454"/>
      <c r="D10454"/>
      <c r="E10454"/>
      <c r="F10454"/>
      <c r="G10454"/>
      <c r="H10454"/>
      <c r="R10454"/>
      <c r="S10454"/>
      <c r="T10454"/>
      <c r="U10454"/>
      <c r="V10454"/>
      <c r="W10454"/>
      <c r="X10454"/>
      <c r="Y10454"/>
    </row>
    <row r="10455" spans="2:25">
      <c r="B10455"/>
      <c r="C10455"/>
      <c r="D10455"/>
      <c r="E10455"/>
      <c r="F10455"/>
      <c r="G10455"/>
      <c r="H10455"/>
      <c r="R10455"/>
      <c r="S10455"/>
      <c r="T10455"/>
      <c r="U10455"/>
      <c r="V10455"/>
      <c r="W10455"/>
      <c r="X10455"/>
      <c r="Y10455"/>
    </row>
    <row r="10456" spans="2:25">
      <c r="B10456"/>
      <c r="C10456"/>
      <c r="D10456"/>
      <c r="E10456"/>
      <c r="F10456"/>
      <c r="G10456"/>
      <c r="H10456"/>
      <c r="R10456"/>
      <c r="S10456"/>
      <c r="T10456"/>
      <c r="U10456"/>
      <c r="V10456"/>
      <c r="W10456"/>
      <c r="X10456"/>
      <c r="Y10456"/>
    </row>
    <row r="10457" spans="2:25">
      <c r="B10457"/>
      <c r="C10457"/>
      <c r="D10457"/>
      <c r="E10457"/>
      <c r="F10457"/>
      <c r="G10457"/>
      <c r="H10457"/>
      <c r="R10457"/>
      <c r="S10457"/>
      <c r="T10457"/>
      <c r="U10457"/>
      <c r="V10457"/>
      <c r="W10457"/>
      <c r="X10457"/>
      <c r="Y10457"/>
    </row>
    <row r="10458" spans="2:25">
      <c r="B10458"/>
      <c r="C10458"/>
      <c r="D10458"/>
      <c r="E10458"/>
      <c r="F10458"/>
      <c r="G10458"/>
      <c r="H10458"/>
      <c r="R10458"/>
      <c r="S10458"/>
      <c r="T10458"/>
      <c r="U10458"/>
      <c r="V10458"/>
      <c r="W10458"/>
      <c r="X10458"/>
      <c r="Y10458"/>
    </row>
    <row r="10459" spans="2:25">
      <c r="B10459"/>
      <c r="C10459"/>
      <c r="D10459"/>
      <c r="E10459"/>
      <c r="F10459"/>
      <c r="G10459"/>
      <c r="H10459"/>
      <c r="R10459"/>
      <c r="S10459"/>
      <c r="T10459"/>
      <c r="U10459"/>
      <c r="V10459"/>
      <c r="W10459"/>
      <c r="X10459"/>
      <c r="Y10459"/>
    </row>
    <row r="10460" spans="2:25">
      <c r="B10460"/>
      <c r="C10460"/>
      <c r="D10460"/>
      <c r="E10460"/>
      <c r="F10460"/>
      <c r="G10460"/>
      <c r="H10460"/>
      <c r="R10460"/>
      <c r="S10460"/>
      <c r="T10460"/>
      <c r="U10460"/>
      <c r="V10460"/>
      <c r="W10460"/>
      <c r="X10460"/>
      <c r="Y10460"/>
    </row>
    <row r="10461" spans="2:25">
      <c r="B10461"/>
      <c r="C10461"/>
      <c r="D10461"/>
      <c r="E10461"/>
      <c r="F10461"/>
      <c r="G10461"/>
      <c r="H10461"/>
      <c r="R10461"/>
      <c r="S10461"/>
      <c r="T10461"/>
      <c r="U10461"/>
      <c r="V10461"/>
      <c r="W10461"/>
      <c r="X10461"/>
      <c r="Y10461"/>
    </row>
    <row r="10462" spans="2:25">
      <c r="B10462"/>
      <c r="C10462"/>
      <c r="D10462"/>
      <c r="E10462"/>
      <c r="F10462"/>
      <c r="G10462"/>
      <c r="H10462"/>
      <c r="R10462"/>
      <c r="S10462"/>
      <c r="T10462"/>
      <c r="U10462"/>
      <c r="V10462"/>
      <c r="W10462"/>
      <c r="X10462"/>
      <c r="Y10462"/>
    </row>
    <row r="10463" spans="2:25">
      <c r="B10463"/>
      <c r="C10463"/>
      <c r="D10463"/>
      <c r="E10463"/>
      <c r="F10463"/>
      <c r="G10463"/>
      <c r="H10463"/>
      <c r="R10463"/>
      <c r="S10463"/>
      <c r="T10463"/>
      <c r="U10463"/>
      <c r="V10463"/>
      <c r="W10463"/>
      <c r="X10463"/>
      <c r="Y10463"/>
    </row>
    <row r="10464" spans="2:25">
      <c r="B10464"/>
      <c r="C10464"/>
      <c r="D10464"/>
      <c r="E10464"/>
      <c r="F10464"/>
      <c r="G10464"/>
      <c r="H10464"/>
      <c r="R10464"/>
      <c r="S10464"/>
      <c r="T10464"/>
      <c r="U10464"/>
      <c r="V10464"/>
      <c r="W10464"/>
      <c r="X10464"/>
      <c r="Y10464"/>
    </row>
    <row r="10465" spans="2:25">
      <c r="B10465"/>
      <c r="C10465"/>
      <c r="D10465"/>
      <c r="E10465"/>
      <c r="F10465"/>
      <c r="G10465"/>
      <c r="H10465"/>
      <c r="R10465"/>
      <c r="S10465"/>
      <c r="T10465"/>
      <c r="U10465"/>
      <c r="V10465"/>
      <c r="W10465"/>
      <c r="X10465"/>
      <c r="Y10465"/>
    </row>
    <row r="10466" spans="2:25">
      <c r="B10466"/>
      <c r="C10466"/>
      <c r="D10466"/>
      <c r="E10466"/>
      <c r="F10466"/>
      <c r="G10466"/>
      <c r="H10466"/>
      <c r="R10466"/>
      <c r="S10466"/>
      <c r="T10466"/>
      <c r="U10466"/>
      <c r="V10466"/>
      <c r="W10466"/>
      <c r="X10466"/>
      <c r="Y10466"/>
    </row>
    <row r="10467" spans="2:25">
      <c r="B10467"/>
      <c r="C10467"/>
      <c r="D10467"/>
      <c r="E10467"/>
      <c r="F10467"/>
      <c r="G10467"/>
      <c r="H10467"/>
      <c r="R10467"/>
      <c r="S10467"/>
      <c r="T10467"/>
      <c r="U10467"/>
      <c r="V10467"/>
      <c r="W10467"/>
      <c r="X10467"/>
      <c r="Y10467"/>
    </row>
    <row r="10468" spans="2:25">
      <c r="B10468"/>
      <c r="C10468"/>
      <c r="D10468"/>
      <c r="E10468"/>
      <c r="F10468"/>
      <c r="G10468"/>
      <c r="H10468"/>
      <c r="R10468"/>
      <c r="S10468"/>
      <c r="T10468"/>
      <c r="U10468"/>
      <c r="V10468"/>
      <c r="W10468"/>
      <c r="X10468"/>
      <c r="Y10468"/>
    </row>
    <row r="10469" spans="2:25">
      <c r="B10469"/>
      <c r="C10469"/>
      <c r="D10469"/>
      <c r="E10469"/>
      <c r="F10469"/>
      <c r="G10469"/>
      <c r="H10469"/>
      <c r="R10469"/>
      <c r="S10469"/>
      <c r="T10469"/>
      <c r="U10469"/>
      <c r="V10469"/>
      <c r="W10469"/>
      <c r="X10469"/>
      <c r="Y10469"/>
    </row>
    <row r="10470" spans="2:25">
      <c r="B10470"/>
      <c r="C10470"/>
      <c r="D10470"/>
      <c r="E10470"/>
      <c r="F10470"/>
      <c r="G10470"/>
      <c r="H10470"/>
      <c r="R10470"/>
      <c r="S10470"/>
      <c r="T10470"/>
      <c r="U10470"/>
      <c r="V10470"/>
      <c r="W10470"/>
      <c r="X10470"/>
      <c r="Y10470"/>
    </row>
    <row r="10471" spans="2:25">
      <c r="B10471"/>
      <c r="C10471"/>
      <c r="D10471"/>
      <c r="E10471"/>
      <c r="F10471"/>
      <c r="G10471"/>
      <c r="H10471"/>
      <c r="R10471"/>
      <c r="S10471"/>
      <c r="T10471"/>
      <c r="U10471"/>
      <c r="V10471"/>
      <c r="W10471"/>
      <c r="X10471"/>
      <c r="Y10471"/>
    </row>
    <row r="10472" spans="2:25">
      <c r="B10472"/>
      <c r="C10472"/>
      <c r="D10472"/>
      <c r="E10472"/>
      <c r="F10472"/>
      <c r="G10472"/>
      <c r="H10472"/>
      <c r="R10472"/>
      <c r="S10472"/>
      <c r="T10472"/>
      <c r="U10472"/>
      <c r="V10472"/>
      <c r="W10472"/>
      <c r="X10472"/>
      <c r="Y10472"/>
    </row>
    <row r="10473" spans="2:25">
      <c r="B10473"/>
      <c r="C10473"/>
      <c r="D10473"/>
      <c r="E10473"/>
      <c r="F10473"/>
      <c r="G10473"/>
      <c r="H10473"/>
      <c r="R10473"/>
      <c r="S10473"/>
      <c r="T10473"/>
      <c r="U10473"/>
      <c r="V10473"/>
      <c r="W10473"/>
      <c r="X10473"/>
      <c r="Y10473"/>
    </row>
    <row r="10474" spans="2:25">
      <c r="B10474"/>
      <c r="C10474"/>
      <c r="D10474"/>
      <c r="E10474"/>
      <c r="F10474"/>
      <c r="G10474"/>
      <c r="H10474"/>
      <c r="R10474"/>
      <c r="S10474"/>
      <c r="T10474"/>
      <c r="U10474"/>
      <c r="V10474"/>
      <c r="W10474"/>
      <c r="X10474"/>
      <c r="Y10474"/>
    </row>
    <row r="10475" spans="2:25">
      <c r="B10475"/>
      <c r="C10475"/>
      <c r="D10475"/>
      <c r="E10475"/>
      <c r="F10475"/>
      <c r="G10475"/>
      <c r="H10475"/>
      <c r="R10475"/>
      <c r="S10475"/>
      <c r="T10475"/>
      <c r="U10475"/>
      <c r="V10475"/>
      <c r="W10475"/>
      <c r="X10475"/>
      <c r="Y10475"/>
    </row>
    <row r="10476" spans="2:25">
      <c r="B10476"/>
      <c r="C10476"/>
      <c r="D10476"/>
      <c r="E10476"/>
      <c r="F10476"/>
      <c r="G10476"/>
      <c r="H10476"/>
      <c r="R10476"/>
      <c r="S10476"/>
      <c r="T10476"/>
      <c r="U10476"/>
      <c r="V10476"/>
      <c r="W10476"/>
      <c r="X10476"/>
      <c r="Y10476"/>
    </row>
    <row r="10477" spans="2:25">
      <c r="B10477"/>
      <c r="C10477"/>
      <c r="D10477"/>
      <c r="E10477"/>
      <c r="F10477"/>
      <c r="G10477"/>
      <c r="H10477"/>
      <c r="R10477"/>
      <c r="S10477"/>
      <c r="T10477"/>
      <c r="U10477"/>
      <c r="V10477"/>
      <c r="W10477"/>
      <c r="X10477"/>
      <c r="Y10477"/>
    </row>
    <row r="10478" spans="2:25">
      <c r="B10478"/>
      <c r="C10478"/>
      <c r="D10478"/>
      <c r="E10478"/>
      <c r="F10478"/>
      <c r="G10478"/>
      <c r="H10478"/>
      <c r="R10478"/>
      <c r="S10478"/>
      <c r="T10478"/>
      <c r="U10478"/>
      <c r="V10478"/>
      <c r="W10478"/>
      <c r="X10478"/>
      <c r="Y10478"/>
    </row>
    <row r="10479" spans="2:25">
      <c r="B10479"/>
      <c r="C10479"/>
      <c r="D10479"/>
      <c r="E10479"/>
      <c r="F10479"/>
      <c r="G10479"/>
      <c r="H10479"/>
      <c r="R10479"/>
      <c r="S10479"/>
      <c r="T10479"/>
      <c r="U10479"/>
      <c r="V10479"/>
      <c r="W10479"/>
      <c r="X10479"/>
      <c r="Y10479"/>
    </row>
    <row r="10480" spans="2:25">
      <c r="B10480"/>
      <c r="C10480"/>
      <c r="D10480"/>
      <c r="E10480"/>
      <c r="F10480"/>
      <c r="G10480"/>
      <c r="H10480"/>
      <c r="R10480"/>
      <c r="S10480"/>
      <c r="T10480"/>
      <c r="U10480"/>
      <c r="V10480"/>
      <c r="W10480"/>
      <c r="X10480"/>
      <c r="Y10480"/>
    </row>
    <row r="10481" spans="2:25">
      <c r="B10481"/>
      <c r="C10481"/>
      <c r="D10481"/>
      <c r="E10481"/>
      <c r="F10481"/>
      <c r="G10481"/>
      <c r="H10481"/>
      <c r="R10481"/>
      <c r="S10481"/>
      <c r="T10481"/>
      <c r="U10481"/>
      <c r="V10481"/>
      <c r="W10481"/>
      <c r="X10481"/>
      <c r="Y10481"/>
    </row>
    <row r="10482" spans="2:25">
      <c r="B10482"/>
      <c r="C10482"/>
      <c r="D10482"/>
      <c r="E10482"/>
      <c r="F10482"/>
      <c r="G10482"/>
      <c r="H10482"/>
      <c r="R10482"/>
      <c r="S10482"/>
      <c r="T10482"/>
      <c r="U10482"/>
      <c r="V10482"/>
      <c r="W10482"/>
      <c r="X10482"/>
      <c r="Y10482"/>
    </row>
    <row r="10483" spans="2:25">
      <c r="B10483"/>
      <c r="C10483"/>
      <c r="D10483"/>
      <c r="E10483"/>
      <c r="F10483"/>
      <c r="G10483"/>
      <c r="H10483"/>
      <c r="R10483"/>
      <c r="S10483"/>
      <c r="T10483"/>
      <c r="U10483"/>
      <c r="V10483"/>
      <c r="W10483"/>
      <c r="X10483"/>
      <c r="Y10483"/>
    </row>
    <row r="10484" spans="2:25">
      <c r="B10484"/>
      <c r="C10484"/>
      <c r="D10484"/>
      <c r="E10484"/>
      <c r="F10484"/>
      <c r="G10484"/>
      <c r="H10484"/>
      <c r="R10484"/>
      <c r="S10484"/>
      <c r="T10484"/>
      <c r="U10484"/>
      <c r="V10484"/>
      <c r="W10484"/>
      <c r="X10484"/>
      <c r="Y10484"/>
    </row>
    <row r="10485" spans="2:25">
      <c r="B10485"/>
      <c r="C10485"/>
      <c r="D10485"/>
      <c r="E10485"/>
      <c r="F10485"/>
      <c r="G10485"/>
      <c r="H10485"/>
      <c r="R10485"/>
      <c r="S10485"/>
      <c r="T10485"/>
      <c r="U10485"/>
      <c r="V10485"/>
      <c r="W10485"/>
      <c r="X10485"/>
      <c r="Y10485"/>
    </row>
    <row r="10486" spans="2:25">
      <c r="B10486"/>
      <c r="C10486"/>
      <c r="D10486"/>
      <c r="E10486"/>
      <c r="F10486"/>
      <c r="G10486"/>
      <c r="H10486"/>
      <c r="R10486"/>
      <c r="S10486"/>
      <c r="T10486"/>
      <c r="U10486"/>
      <c r="V10486"/>
      <c r="W10486"/>
      <c r="X10486"/>
      <c r="Y10486"/>
    </row>
    <row r="10487" spans="2:25">
      <c r="B10487"/>
      <c r="C10487"/>
      <c r="D10487"/>
      <c r="E10487"/>
      <c r="F10487"/>
      <c r="G10487"/>
      <c r="H10487"/>
      <c r="R10487"/>
      <c r="S10487"/>
      <c r="T10487"/>
      <c r="U10487"/>
      <c r="V10487"/>
      <c r="W10487"/>
      <c r="X10487"/>
      <c r="Y10487"/>
    </row>
    <row r="10488" spans="2:25">
      <c r="B10488"/>
      <c r="C10488"/>
      <c r="D10488"/>
      <c r="E10488"/>
      <c r="F10488"/>
      <c r="G10488"/>
      <c r="H10488"/>
      <c r="R10488"/>
      <c r="S10488"/>
      <c r="T10488"/>
      <c r="U10488"/>
      <c r="V10488"/>
      <c r="W10488"/>
      <c r="X10488"/>
      <c r="Y10488"/>
    </row>
    <row r="10489" spans="2:25">
      <c r="B10489"/>
      <c r="C10489"/>
      <c r="D10489"/>
      <c r="E10489"/>
      <c r="F10489"/>
      <c r="G10489"/>
      <c r="H10489"/>
      <c r="R10489"/>
      <c r="S10489"/>
      <c r="T10489"/>
      <c r="U10489"/>
      <c r="V10489"/>
      <c r="W10489"/>
      <c r="X10489"/>
      <c r="Y10489"/>
    </row>
    <row r="10490" spans="2:25">
      <c r="B10490"/>
      <c r="C10490"/>
      <c r="D10490"/>
      <c r="E10490"/>
      <c r="F10490"/>
      <c r="G10490"/>
      <c r="H10490"/>
      <c r="R10490"/>
      <c r="S10490"/>
      <c r="T10490"/>
      <c r="U10490"/>
      <c r="V10490"/>
      <c r="W10490"/>
      <c r="X10490"/>
      <c r="Y10490"/>
    </row>
    <row r="10491" spans="2:25">
      <c r="B10491"/>
      <c r="C10491"/>
      <c r="D10491"/>
      <c r="E10491"/>
      <c r="F10491"/>
      <c r="G10491"/>
      <c r="H10491"/>
      <c r="R10491"/>
      <c r="S10491"/>
      <c r="T10491"/>
      <c r="U10491"/>
      <c r="V10491"/>
      <c r="W10491"/>
      <c r="X10491"/>
      <c r="Y10491"/>
    </row>
    <row r="10492" spans="2:25">
      <c r="B10492"/>
      <c r="C10492"/>
      <c r="D10492"/>
      <c r="E10492"/>
      <c r="F10492"/>
      <c r="G10492"/>
      <c r="H10492"/>
      <c r="R10492"/>
      <c r="S10492"/>
      <c r="T10492"/>
      <c r="U10492"/>
      <c r="V10492"/>
      <c r="W10492"/>
      <c r="X10492"/>
      <c r="Y10492"/>
    </row>
    <row r="10493" spans="2:25">
      <c r="B10493"/>
      <c r="C10493"/>
      <c r="D10493"/>
      <c r="E10493"/>
      <c r="F10493"/>
      <c r="G10493"/>
      <c r="H10493"/>
      <c r="R10493"/>
      <c r="S10493"/>
      <c r="T10493"/>
      <c r="U10493"/>
      <c r="V10493"/>
      <c r="W10493"/>
      <c r="X10493"/>
      <c r="Y10493"/>
    </row>
    <row r="10494" spans="2:25">
      <c r="B10494"/>
      <c r="C10494"/>
      <c r="D10494"/>
      <c r="E10494"/>
      <c r="F10494"/>
      <c r="G10494"/>
      <c r="H10494"/>
      <c r="R10494"/>
      <c r="S10494"/>
      <c r="T10494"/>
      <c r="U10494"/>
      <c r="V10494"/>
      <c r="W10494"/>
      <c r="X10494"/>
      <c r="Y10494"/>
    </row>
    <row r="10495" spans="2:25">
      <c r="B10495"/>
      <c r="C10495"/>
      <c r="D10495"/>
      <c r="E10495"/>
      <c r="F10495"/>
      <c r="G10495"/>
      <c r="H10495"/>
      <c r="R10495"/>
      <c r="S10495"/>
      <c r="T10495"/>
      <c r="U10495"/>
      <c r="V10495"/>
      <c r="W10495"/>
      <c r="X10495"/>
      <c r="Y10495"/>
    </row>
    <row r="10496" spans="2:25">
      <c r="B10496"/>
      <c r="C10496"/>
      <c r="D10496"/>
      <c r="E10496"/>
      <c r="F10496"/>
      <c r="G10496"/>
      <c r="H10496"/>
      <c r="R10496"/>
      <c r="S10496"/>
      <c r="T10496"/>
      <c r="U10496"/>
      <c r="V10496"/>
      <c r="W10496"/>
      <c r="X10496"/>
      <c r="Y10496"/>
    </row>
    <row r="10497" spans="2:25">
      <c r="B10497"/>
      <c r="C10497"/>
      <c r="D10497"/>
      <c r="E10497"/>
      <c r="F10497"/>
      <c r="G10497"/>
      <c r="H10497"/>
      <c r="R10497"/>
      <c r="S10497"/>
      <c r="T10497"/>
      <c r="U10497"/>
      <c r="V10497"/>
      <c r="W10497"/>
      <c r="X10497"/>
      <c r="Y10497"/>
    </row>
    <row r="10498" spans="2:25">
      <c r="B10498"/>
      <c r="C10498"/>
      <c r="D10498"/>
      <c r="E10498"/>
      <c r="F10498"/>
      <c r="G10498"/>
      <c r="H10498"/>
      <c r="R10498"/>
      <c r="S10498"/>
      <c r="T10498"/>
      <c r="U10498"/>
      <c r="V10498"/>
      <c r="W10498"/>
      <c r="X10498"/>
      <c r="Y10498"/>
    </row>
    <row r="10499" spans="2:25">
      <c r="B10499"/>
      <c r="C10499"/>
      <c r="D10499"/>
      <c r="E10499"/>
      <c r="F10499"/>
      <c r="G10499"/>
      <c r="H10499"/>
      <c r="R10499"/>
      <c r="S10499"/>
      <c r="T10499"/>
      <c r="U10499"/>
      <c r="V10499"/>
      <c r="W10499"/>
      <c r="X10499"/>
      <c r="Y10499"/>
    </row>
    <row r="10500" spans="2:25">
      <c r="B10500"/>
      <c r="C10500"/>
      <c r="D10500"/>
      <c r="E10500"/>
      <c r="F10500"/>
      <c r="G10500"/>
      <c r="H10500"/>
      <c r="R10500"/>
      <c r="S10500"/>
      <c r="T10500"/>
      <c r="U10500"/>
      <c r="V10500"/>
      <c r="W10500"/>
      <c r="X10500"/>
      <c r="Y10500"/>
    </row>
    <row r="10501" spans="2:25">
      <c r="B10501"/>
      <c r="C10501"/>
      <c r="D10501"/>
      <c r="E10501"/>
      <c r="F10501"/>
      <c r="G10501"/>
      <c r="H10501"/>
      <c r="R10501"/>
      <c r="S10501"/>
      <c r="T10501"/>
      <c r="U10501"/>
      <c r="V10501"/>
      <c r="W10501"/>
      <c r="X10501"/>
      <c r="Y10501"/>
    </row>
    <row r="10502" spans="2:25">
      <c r="B10502"/>
      <c r="C10502"/>
      <c r="D10502"/>
      <c r="E10502"/>
      <c r="F10502"/>
      <c r="G10502"/>
      <c r="H10502"/>
      <c r="R10502"/>
      <c r="S10502"/>
      <c r="T10502"/>
      <c r="U10502"/>
      <c r="V10502"/>
      <c r="W10502"/>
      <c r="X10502"/>
      <c r="Y10502"/>
    </row>
    <row r="10503" spans="2:25">
      <c r="B10503"/>
      <c r="C10503"/>
      <c r="D10503"/>
      <c r="E10503"/>
      <c r="F10503"/>
      <c r="G10503"/>
      <c r="H10503"/>
      <c r="R10503"/>
      <c r="S10503"/>
      <c r="T10503"/>
      <c r="U10503"/>
      <c r="V10503"/>
      <c r="W10503"/>
      <c r="X10503"/>
      <c r="Y10503"/>
    </row>
    <row r="10504" spans="2:25">
      <c r="B10504"/>
      <c r="C10504"/>
      <c r="D10504"/>
      <c r="E10504"/>
      <c r="F10504"/>
      <c r="G10504"/>
      <c r="H10504"/>
      <c r="R10504"/>
      <c r="S10504"/>
      <c r="T10504"/>
      <c r="U10504"/>
      <c r="V10504"/>
      <c r="W10504"/>
      <c r="X10504"/>
      <c r="Y10504"/>
    </row>
    <row r="10505" spans="2:25">
      <c r="B10505"/>
      <c r="C10505"/>
      <c r="D10505"/>
      <c r="E10505"/>
      <c r="F10505"/>
      <c r="G10505"/>
      <c r="H10505"/>
      <c r="R10505"/>
      <c r="S10505"/>
      <c r="T10505"/>
      <c r="U10505"/>
      <c r="V10505"/>
      <c r="W10505"/>
      <c r="X10505"/>
      <c r="Y10505"/>
    </row>
    <row r="10506" spans="2:25">
      <c r="B10506"/>
      <c r="C10506"/>
      <c r="D10506"/>
      <c r="E10506"/>
      <c r="F10506"/>
      <c r="G10506"/>
      <c r="H10506"/>
      <c r="R10506"/>
      <c r="S10506"/>
      <c r="T10506"/>
      <c r="U10506"/>
      <c r="V10506"/>
      <c r="W10506"/>
      <c r="X10506"/>
      <c r="Y10506"/>
    </row>
    <row r="10507" spans="2:25">
      <c r="B10507"/>
      <c r="C10507"/>
      <c r="D10507"/>
      <c r="E10507"/>
      <c r="F10507"/>
      <c r="G10507"/>
      <c r="H10507"/>
      <c r="R10507"/>
      <c r="S10507"/>
      <c r="T10507"/>
      <c r="U10507"/>
      <c r="V10507"/>
      <c r="W10507"/>
      <c r="X10507"/>
      <c r="Y10507"/>
    </row>
    <row r="10508" spans="2:25">
      <c r="B10508"/>
      <c r="C10508"/>
      <c r="D10508"/>
      <c r="E10508"/>
      <c r="F10508"/>
      <c r="G10508"/>
      <c r="H10508"/>
      <c r="R10508"/>
      <c r="S10508"/>
      <c r="T10508"/>
      <c r="U10508"/>
      <c r="V10508"/>
      <c r="W10508"/>
      <c r="X10508"/>
      <c r="Y10508"/>
    </row>
    <row r="10509" spans="2:25">
      <c r="B10509"/>
      <c r="C10509"/>
      <c r="D10509"/>
      <c r="E10509"/>
      <c r="F10509"/>
      <c r="G10509"/>
      <c r="H10509"/>
      <c r="R10509"/>
      <c r="S10509"/>
      <c r="T10509"/>
      <c r="U10509"/>
      <c r="V10509"/>
      <c r="W10509"/>
      <c r="X10509"/>
      <c r="Y10509"/>
    </row>
    <row r="10510" spans="2:25">
      <c r="B10510"/>
      <c r="C10510"/>
      <c r="D10510"/>
      <c r="E10510"/>
      <c r="F10510"/>
      <c r="G10510"/>
      <c r="H10510"/>
      <c r="R10510"/>
      <c r="S10510"/>
      <c r="T10510"/>
      <c r="U10510"/>
      <c r="V10510"/>
      <c r="W10510"/>
      <c r="X10510"/>
      <c r="Y10510"/>
    </row>
    <row r="10511" spans="2:25">
      <c r="B10511"/>
      <c r="C10511"/>
      <c r="D10511"/>
      <c r="E10511"/>
      <c r="F10511"/>
      <c r="G10511"/>
      <c r="H10511"/>
      <c r="R10511"/>
      <c r="S10511"/>
      <c r="T10511"/>
      <c r="U10511"/>
      <c r="V10511"/>
      <c r="W10511"/>
      <c r="X10511"/>
      <c r="Y10511"/>
    </row>
    <row r="10512" spans="2:25">
      <c r="B10512"/>
      <c r="C10512"/>
      <c r="D10512"/>
      <c r="E10512"/>
      <c r="F10512"/>
      <c r="G10512"/>
      <c r="H10512"/>
      <c r="R10512"/>
      <c r="S10512"/>
      <c r="T10512"/>
      <c r="U10512"/>
      <c r="V10512"/>
      <c r="W10512"/>
      <c r="X10512"/>
      <c r="Y10512"/>
    </row>
    <row r="10513" spans="2:25">
      <c r="B10513"/>
      <c r="C10513"/>
      <c r="D10513"/>
      <c r="E10513"/>
      <c r="F10513"/>
      <c r="G10513"/>
      <c r="H10513"/>
      <c r="R10513"/>
      <c r="S10513"/>
      <c r="T10513"/>
      <c r="U10513"/>
      <c r="V10513"/>
      <c r="W10513"/>
      <c r="X10513"/>
      <c r="Y10513"/>
    </row>
    <row r="10514" spans="2:25">
      <c r="B10514"/>
      <c r="C10514"/>
      <c r="D10514"/>
      <c r="E10514"/>
      <c r="F10514"/>
      <c r="G10514"/>
      <c r="H10514"/>
      <c r="R10514"/>
      <c r="S10514"/>
      <c r="T10514"/>
      <c r="U10514"/>
      <c r="V10514"/>
      <c r="W10514"/>
      <c r="X10514"/>
      <c r="Y10514"/>
    </row>
    <row r="10515" spans="2:25">
      <c r="B10515"/>
      <c r="C10515"/>
      <c r="D10515"/>
      <c r="E10515"/>
      <c r="F10515"/>
      <c r="G10515"/>
      <c r="H10515"/>
      <c r="R10515"/>
      <c r="S10515"/>
      <c r="T10515"/>
      <c r="U10515"/>
      <c r="V10515"/>
      <c r="W10515"/>
      <c r="X10515"/>
      <c r="Y10515"/>
    </row>
    <row r="10516" spans="2:25">
      <c r="B10516"/>
      <c r="C10516"/>
      <c r="D10516"/>
      <c r="E10516"/>
      <c r="F10516"/>
      <c r="G10516"/>
      <c r="H10516"/>
      <c r="R10516"/>
      <c r="S10516"/>
      <c r="T10516"/>
      <c r="U10516"/>
      <c r="V10516"/>
      <c r="W10516"/>
      <c r="X10516"/>
      <c r="Y10516"/>
    </row>
    <row r="10517" spans="2:25">
      <c r="B10517"/>
      <c r="C10517"/>
      <c r="D10517"/>
      <c r="E10517"/>
      <c r="F10517"/>
      <c r="G10517"/>
      <c r="H10517"/>
      <c r="R10517"/>
      <c r="S10517"/>
      <c r="T10517"/>
      <c r="U10517"/>
      <c r="V10517"/>
      <c r="W10517"/>
      <c r="X10517"/>
      <c r="Y10517"/>
    </row>
    <row r="10518" spans="2:25">
      <c r="B10518"/>
      <c r="C10518"/>
      <c r="D10518"/>
      <c r="E10518"/>
      <c r="F10518"/>
      <c r="G10518"/>
      <c r="H10518"/>
      <c r="R10518"/>
      <c r="S10518"/>
      <c r="T10518"/>
      <c r="U10518"/>
      <c r="V10518"/>
      <c r="W10518"/>
      <c r="X10518"/>
      <c r="Y10518"/>
    </row>
    <row r="10519" spans="2:25">
      <c r="B10519"/>
      <c r="C10519"/>
      <c r="D10519"/>
      <c r="E10519"/>
      <c r="F10519"/>
      <c r="G10519"/>
      <c r="H10519"/>
      <c r="R10519"/>
      <c r="S10519"/>
      <c r="T10519"/>
      <c r="U10519"/>
      <c r="V10519"/>
      <c r="W10519"/>
      <c r="X10519"/>
      <c r="Y10519"/>
    </row>
    <row r="10520" spans="2:25">
      <c r="B10520"/>
      <c r="C10520"/>
      <c r="D10520"/>
      <c r="E10520"/>
      <c r="F10520"/>
      <c r="G10520"/>
      <c r="H10520"/>
      <c r="R10520"/>
      <c r="S10520"/>
      <c r="T10520"/>
      <c r="U10520"/>
      <c r="V10520"/>
      <c r="W10520"/>
      <c r="X10520"/>
      <c r="Y10520"/>
    </row>
    <row r="10521" spans="2:25">
      <c r="B10521"/>
      <c r="C10521"/>
      <c r="D10521"/>
      <c r="E10521"/>
      <c r="F10521"/>
      <c r="G10521"/>
      <c r="H10521"/>
      <c r="R10521"/>
      <c r="S10521"/>
      <c r="T10521"/>
      <c r="U10521"/>
      <c r="V10521"/>
      <c r="W10521"/>
      <c r="X10521"/>
      <c r="Y10521"/>
    </row>
    <row r="10522" spans="2:25">
      <c r="B10522"/>
      <c r="C10522"/>
      <c r="D10522"/>
      <c r="E10522"/>
      <c r="F10522"/>
      <c r="G10522"/>
      <c r="H10522"/>
      <c r="R10522"/>
      <c r="S10522"/>
      <c r="T10522"/>
      <c r="U10522"/>
      <c r="V10522"/>
      <c r="W10522"/>
      <c r="X10522"/>
      <c r="Y10522"/>
    </row>
    <row r="10523" spans="2:25">
      <c r="B10523"/>
      <c r="C10523"/>
      <c r="D10523"/>
      <c r="E10523"/>
      <c r="F10523"/>
      <c r="G10523"/>
      <c r="H10523"/>
      <c r="R10523"/>
      <c r="S10523"/>
      <c r="T10523"/>
      <c r="U10523"/>
      <c r="V10523"/>
      <c r="W10523"/>
      <c r="X10523"/>
      <c r="Y10523"/>
    </row>
    <row r="10524" spans="2:25">
      <c r="B10524"/>
      <c r="C10524"/>
      <c r="D10524"/>
      <c r="E10524"/>
      <c r="F10524"/>
      <c r="G10524"/>
      <c r="H10524"/>
      <c r="R10524"/>
      <c r="S10524"/>
      <c r="T10524"/>
      <c r="U10524"/>
      <c r="V10524"/>
      <c r="W10524"/>
      <c r="X10524"/>
      <c r="Y10524"/>
    </row>
    <row r="10525" spans="2:25">
      <c r="B10525"/>
      <c r="C10525"/>
      <c r="D10525"/>
      <c r="E10525"/>
      <c r="F10525"/>
      <c r="G10525"/>
      <c r="H10525"/>
      <c r="R10525"/>
      <c r="S10525"/>
      <c r="T10525"/>
      <c r="U10525"/>
      <c r="V10525"/>
      <c r="W10525"/>
      <c r="X10525"/>
      <c r="Y10525"/>
    </row>
    <row r="10526" spans="2:25">
      <c r="B10526"/>
      <c r="C10526"/>
      <c r="D10526"/>
      <c r="E10526"/>
      <c r="F10526"/>
      <c r="G10526"/>
      <c r="H10526"/>
      <c r="R10526"/>
      <c r="S10526"/>
      <c r="T10526"/>
      <c r="U10526"/>
      <c r="V10526"/>
      <c r="W10526"/>
      <c r="X10526"/>
      <c r="Y10526"/>
    </row>
    <row r="10527" spans="2:25">
      <c r="B10527"/>
      <c r="C10527"/>
      <c r="D10527"/>
      <c r="E10527"/>
      <c r="F10527"/>
      <c r="G10527"/>
      <c r="H10527"/>
      <c r="R10527"/>
      <c r="S10527"/>
      <c r="T10527"/>
      <c r="U10527"/>
      <c r="V10527"/>
      <c r="W10527"/>
      <c r="X10527"/>
      <c r="Y10527"/>
    </row>
    <row r="10528" spans="2:25">
      <c r="B10528"/>
      <c r="C10528"/>
      <c r="D10528"/>
      <c r="E10528"/>
      <c r="F10528"/>
      <c r="G10528"/>
      <c r="H10528"/>
      <c r="R10528"/>
      <c r="S10528"/>
      <c r="T10528"/>
      <c r="U10528"/>
      <c r="V10528"/>
      <c r="W10528"/>
      <c r="X10528"/>
      <c r="Y10528"/>
    </row>
    <row r="10529" spans="2:25">
      <c r="B10529"/>
      <c r="C10529"/>
      <c r="D10529"/>
      <c r="E10529"/>
      <c r="F10529"/>
      <c r="G10529"/>
      <c r="H10529"/>
      <c r="R10529"/>
      <c r="S10529"/>
      <c r="T10529"/>
      <c r="U10529"/>
      <c r="V10529"/>
      <c r="W10529"/>
      <c r="X10529"/>
      <c r="Y10529"/>
    </row>
    <row r="10530" spans="2:25">
      <c r="B10530"/>
      <c r="C10530"/>
      <c r="D10530"/>
      <c r="E10530"/>
      <c r="F10530"/>
      <c r="G10530"/>
      <c r="H10530"/>
      <c r="R10530"/>
      <c r="S10530"/>
      <c r="T10530"/>
      <c r="U10530"/>
      <c r="V10530"/>
      <c r="W10530"/>
      <c r="X10530"/>
      <c r="Y10530"/>
    </row>
    <row r="10531" spans="2:25">
      <c r="B10531"/>
      <c r="C10531"/>
      <c r="D10531"/>
      <c r="E10531"/>
      <c r="F10531"/>
      <c r="G10531"/>
      <c r="H10531"/>
      <c r="R10531"/>
      <c r="S10531"/>
      <c r="T10531"/>
      <c r="U10531"/>
      <c r="V10531"/>
      <c r="W10531"/>
      <c r="X10531"/>
      <c r="Y10531"/>
    </row>
    <row r="10532" spans="2:25">
      <c r="B10532"/>
      <c r="C10532"/>
      <c r="D10532"/>
      <c r="E10532"/>
      <c r="F10532"/>
      <c r="G10532"/>
      <c r="H10532"/>
      <c r="R10532"/>
      <c r="S10532"/>
      <c r="T10532"/>
      <c r="U10532"/>
      <c r="V10532"/>
      <c r="W10532"/>
      <c r="X10532"/>
      <c r="Y10532"/>
    </row>
    <row r="10533" spans="2:25">
      <c r="B10533"/>
      <c r="C10533"/>
      <c r="D10533"/>
      <c r="E10533"/>
      <c r="F10533"/>
      <c r="G10533"/>
      <c r="H10533"/>
      <c r="R10533"/>
      <c r="S10533"/>
      <c r="T10533"/>
      <c r="U10533"/>
      <c r="V10533"/>
      <c r="W10533"/>
      <c r="X10533"/>
      <c r="Y10533"/>
    </row>
    <row r="10534" spans="2:25">
      <c r="B10534"/>
      <c r="C10534"/>
      <c r="D10534"/>
      <c r="E10534"/>
      <c r="F10534"/>
      <c r="G10534"/>
      <c r="H10534"/>
      <c r="R10534"/>
      <c r="S10534"/>
      <c r="T10534"/>
      <c r="U10534"/>
      <c r="V10534"/>
      <c r="W10534"/>
      <c r="X10534"/>
      <c r="Y10534"/>
    </row>
    <row r="10535" spans="2:25">
      <c r="B10535"/>
      <c r="C10535"/>
      <c r="D10535"/>
      <c r="E10535"/>
      <c r="F10535"/>
      <c r="G10535"/>
      <c r="H10535"/>
      <c r="R10535"/>
      <c r="S10535"/>
      <c r="T10535"/>
      <c r="U10535"/>
      <c r="V10535"/>
      <c r="W10535"/>
      <c r="X10535"/>
      <c r="Y10535"/>
    </row>
    <row r="10536" spans="2:25">
      <c r="B10536"/>
      <c r="C10536"/>
      <c r="D10536"/>
      <c r="E10536"/>
      <c r="F10536"/>
      <c r="G10536"/>
      <c r="H10536"/>
      <c r="R10536"/>
      <c r="S10536"/>
      <c r="T10536"/>
      <c r="U10536"/>
      <c r="V10536"/>
      <c r="W10536"/>
      <c r="X10536"/>
      <c r="Y10536"/>
    </row>
    <row r="10537" spans="2:25">
      <c r="B10537"/>
      <c r="C10537"/>
      <c r="D10537"/>
      <c r="E10537"/>
      <c r="F10537"/>
      <c r="G10537"/>
      <c r="H10537"/>
      <c r="R10537"/>
      <c r="S10537"/>
      <c r="T10537"/>
      <c r="U10537"/>
      <c r="V10537"/>
      <c r="W10537"/>
      <c r="X10537"/>
      <c r="Y10537"/>
    </row>
    <row r="10538" spans="2:25">
      <c r="B10538"/>
      <c r="C10538"/>
      <c r="D10538"/>
      <c r="E10538"/>
      <c r="F10538"/>
      <c r="G10538"/>
      <c r="H10538"/>
      <c r="R10538"/>
      <c r="S10538"/>
      <c r="T10538"/>
      <c r="U10538"/>
      <c r="V10538"/>
      <c r="W10538"/>
      <c r="X10538"/>
      <c r="Y10538"/>
    </row>
    <row r="10539" spans="2:25">
      <c r="B10539"/>
      <c r="C10539"/>
      <c r="D10539"/>
      <c r="E10539"/>
      <c r="F10539"/>
      <c r="G10539"/>
      <c r="H10539"/>
      <c r="R10539"/>
      <c r="S10539"/>
      <c r="T10539"/>
      <c r="U10539"/>
      <c r="V10539"/>
      <c r="W10539"/>
      <c r="X10539"/>
      <c r="Y10539"/>
    </row>
    <row r="10540" spans="2:25">
      <c r="B10540"/>
      <c r="C10540"/>
      <c r="D10540"/>
      <c r="E10540"/>
      <c r="F10540"/>
      <c r="G10540"/>
      <c r="H10540"/>
      <c r="R10540"/>
      <c r="S10540"/>
      <c r="T10540"/>
      <c r="U10540"/>
      <c r="V10540"/>
      <c r="W10540"/>
      <c r="X10540"/>
      <c r="Y10540"/>
    </row>
    <row r="10541" spans="2:25">
      <c r="B10541"/>
      <c r="C10541"/>
      <c r="D10541"/>
      <c r="E10541"/>
      <c r="F10541"/>
      <c r="G10541"/>
      <c r="H10541"/>
      <c r="R10541"/>
      <c r="S10541"/>
      <c r="T10541"/>
      <c r="U10541"/>
      <c r="V10541"/>
      <c r="W10541"/>
      <c r="X10541"/>
      <c r="Y10541"/>
    </row>
    <row r="10542" spans="2:25">
      <c r="B10542"/>
      <c r="C10542"/>
      <c r="D10542"/>
      <c r="E10542"/>
      <c r="F10542"/>
      <c r="G10542"/>
      <c r="H10542"/>
      <c r="R10542"/>
      <c r="S10542"/>
      <c r="T10542"/>
      <c r="U10542"/>
      <c r="V10542"/>
      <c r="W10542"/>
      <c r="X10542"/>
      <c r="Y10542"/>
    </row>
    <row r="10543" spans="2:25">
      <c r="B10543"/>
      <c r="C10543"/>
      <c r="D10543"/>
      <c r="E10543"/>
      <c r="F10543"/>
      <c r="G10543"/>
      <c r="H10543"/>
      <c r="R10543"/>
      <c r="S10543"/>
      <c r="T10543"/>
      <c r="U10543"/>
      <c r="V10543"/>
      <c r="W10543"/>
      <c r="X10543"/>
      <c r="Y10543"/>
    </row>
    <row r="10544" spans="2:25">
      <c r="B10544"/>
      <c r="C10544"/>
      <c r="D10544"/>
      <c r="E10544"/>
      <c r="F10544"/>
      <c r="G10544"/>
      <c r="H10544"/>
      <c r="R10544"/>
      <c r="S10544"/>
      <c r="T10544"/>
      <c r="U10544"/>
      <c r="V10544"/>
      <c r="W10544"/>
      <c r="X10544"/>
      <c r="Y10544"/>
    </row>
    <row r="10545" spans="2:25">
      <c r="B10545"/>
      <c r="C10545"/>
      <c r="D10545"/>
      <c r="E10545"/>
      <c r="F10545"/>
      <c r="G10545"/>
      <c r="H10545"/>
      <c r="R10545"/>
      <c r="S10545"/>
      <c r="T10545"/>
      <c r="U10545"/>
      <c r="V10545"/>
      <c r="W10545"/>
      <c r="X10545"/>
      <c r="Y10545"/>
    </row>
    <row r="10546" spans="2:25">
      <c r="B10546"/>
      <c r="C10546"/>
      <c r="D10546"/>
      <c r="E10546"/>
      <c r="F10546"/>
      <c r="G10546"/>
      <c r="H10546"/>
      <c r="R10546"/>
      <c r="S10546"/>
      <c r="T10546"/>
      <c r="U10546"/>
      <c r="V10546"/>
      <c r="W10546"/>
      <c r="X10546"/>
      <c r="Y10546"/>
    </row>
    <row r="10547" spans="2:25">
      <c r="B10547"/>
      <c r="C10547"/>
      <c r="D10547"/>
      <c r="E10547"/>
      <c r="F10547"/>
      <c r="G10547"/>
      <c r="H10547"/>
      <c r="R10547"/>
      <c r="S10547"/>
      <c r="T10547"/>
      <c r="U10547"/>
      <c r="V10547"/>
      <c r="W10547"/>
      <c r="X10547"/>
      <c r="Y10547"/>
    </row>
    <row r="10548" spans="2:25">
      <c r="B10548"/>
      <c r="C10548"/>
      <c r="D10548"/>
      <c r="E10548"/>
      <c r="F10548"/>
      <c r="G10548"/>
      <c r="H10548"/>
      <c r="R10548"/>
      <c r="S10548"/>
      <c r="T10548"/>
      <c r="U10548"/>
      <c r="V10548"/>
      <c r="W10548"/>
      <c r="X10548"/>
      <c r="Y10548"/>
    </row>
    <row r="10549" spans="2:25">
      <c r="B10549"/>
      <c r="C10549"/>
      <c r="D10549"/>
      <c r="E10549"/>
      <c r="F10549"/>
      <c r="G10549"/>
      <c r="H10549"/>
      <c r="R10549"/>
      <c r="S10549"/>
      <c r="T10549"/>
      <c r="U10549"/>
      <c r="V10549"/>
      <c r="W10549"/>
      <c r="X10549"/>
      <c r="Y10549"/>
    </row>
    <row r="10550" spans="2:25">
      <c r="B10550"/>
      <c r="C10550"/>
      <c r="D10550"/>
      <c r="E10550"/>
      <c r="F10550"/>
      <c r="G10550"/>
      <c r="H10550"/>
      <c r="R10550"/>
      <c r="S10550"/>
      <c r="T10550"/>
      <c r="U10550"/>
      <c r="V10550"/>
      <c r="W10550"/>
      <c r="X10550"/>
      <c r="Y10550"/>
    </row>
    <row r="10551" spans="2:25">
      <c r="B10551"/>
      <c r="C10551"/>
      <c r="D10551"/>
      <c r="E10551"/>
      <c r="F10551"/>
      <c r="G10551"/>
      <c r="H10551"/>
      <c r="R10551"/>
      <c r="S10551"/>
      <c r="T10551"/>
      <c r="U10551"/>
      <c r="V10551"/>
      <c r="W10551"/>
      <c r="X10551"/>
      <c r="Y10551"/>
    </row>
    <row r="10552" spans="2:25">
      <c r="B10552"/>
      <c r="C10552"/>
      <c r="D10552"/>
      <c r="E10552"/>
      <c r="F10552"/>
      <c r="G10552"/>
      <c r="H10552"/>
      <c r="R10552"/>
      <c r="S10552"/>
      <c r="T10552"/>
      <c r="U10552"/>
      <c r="V10552"/>
      <c r="W10552"/>
      <c r="X10552"/>
      <c r="Y10552"/>
    </row>
    <row r="10553" spans="2:25">
      <c r="B10553"/>
      <c r="C10553"/>
      <c r="D10553"/>
      <c r="E10553"/>
      <c r="F10553"/>
      <c r="G10553"/>
      <c r="H10553"/>
      <c r="R10553"/>
      <c r="S10553"/>
      <c r="T10553"/>
      <c r="U10553"/>
      <c r="V10553"/>
      <c r="W10553"/>
      <c r="X10553"/>
      <c r="Y10553"/>
    </row>
    <row r="10554" spans="2:25">
      <c r="B10554"/>
      <c r="C10554"/>
      <c r="D10554"/>
      <c r="E10554"/>
      <c r="F10554"/>
      <c r="G10554"/>
      <c r="H10554"/>
      <c r="R10554"/>
      <c r="S10554"/>
      <c r="T10554"/>
      <c r="U10554"/>
      <c r="V10554"/>
      <c r="W10554"/>
      <c r="X10554"/>
      <c r="Y10554"/>
    </row>
    <row r="10555" spans="2:25">
      <c r="B10555"/>
      <c r="C10555"/>
      <c r="D10555"/>
      <c r="E10555"/>
      <c r="F10555"/>
      <c r="G10555"/>
      <c r="H10555"/>
      <c r="R10555"/>
      <c r="S10555"/>
      <c r="T10555"/>
      <c r="U10555"/>
      <c r="V10555"/>
      <c r="W10555"/>
      <c r="X10555"/>
      <c r="Y10555"/>
    </row>
    <row r="10556" spans="2:25">
      <c r="B10556"/>
      <c r="C10556"/>
      <c r="D10556"/>
      <c r="E10556"/>
      <c r="F10556"/>
      <c r="G10556"/>
      <c r="H10556"/>
      <c r="R10556"/>
      <c r="S10556"/>
      <c r="T10556"/>
      <c r="U10556"/>
      <c r="V10556"/>
      <c r="W10556"/>
      <c r="X10556"/>
      <c r="Y10556"/>
    </row>
    <row r="10557" spans="2:25">
      <c r="B10557"/>
      <c r="C10557"/>
      <c r="D10557"/>
      <c r="E10557"/>
      <c r="F10557"/>
      <c r="G10557"/>
      <c r="H10557"/>
      <c r="R10557"/>
      <c r="S10557"/>
      <c r="T10557"/>
      <c r="U10557"/>
      <c r="V10557"/>
      <c r="W10557"/>
      <c r="X10557"/>
      <c r="Y10557"/>
    </row>
    <row r="10558" spans="2:25">
      <c r="B10558"/>
      <c r="C10558"/>
      <c r="D10558"/>
      <c r="E10558"/>
      <c r="F10558"/>
      <c r="G10558"/>
      <c r="H10558"/>
      <c r="R10558"/>
      <c r="S10558"/>
      <c r="T10558"/>
      <c r="U10558"/>
      <c r="V10558"/>
      <c r="W10558"/>
      <c r="X10558"/>
      <c r="Y10558"/>
    </row>
    <row r="10559" spans="2:25">
      <c r="B10559"/>
      <c r="C10559"/>
      <c r="D10559"/>
      <c r="E10559"/>
      <c r="F10559"/>
      <c r="G10559"/>
      <c r="H10559"/>
      <c r="R10559"/>
      <c r="S10559"/>
      <c r="T10559"/>
      <c r="U10559"/>
      <c r="V10559"/>
      <c r="W10559"/>
      <c r="X10559"/>
      <c r="Y10559"/>
    </row>
    <row r="10560" spans="2:25">
      <c r="B10560"/>
      <c r="C10560"/>
      <c r="D10560"/>
      <c r="E10560"/>
      <c r="F10560"/>
      <c r="G10560"/>
      <c r="H10560"/>
      <c r="R10560"/>
      <c r="S10560"/>
      <c r="T10560"/>
      <c r="U10560"/>
      <c r="V10560"/>
      <c r="W10560"/>
      <c r="X10560"/>
      <c r="Y10560"/>
    </row>
    <row r="10561" spans="2:25">
      <c r="B10561"/>
      <c r="C10561"/>
      <c r="D10561"/>
      <c r="E10561"/>
      <c r="F10561"/>
      <c r="G10561"/>
      <c r="H10561"/>
      <c r="R10561"/>
      <c r="S10561"/>
      <c r="T10561"/>
      <c r="U10561"/>
      <c r="V10561"/>
      <c r="W10561"/>
      <c r="X10561"/>
      <c r="Y10561"/>
    </row>
    <row r="10562" spans="2:25">
      <c r="B10562"/>
      <c r="C10562"/>
      <c r="D10562"/>
      <c r="E10562"/>
      <c r="F10562"/>
      <c r="G10562"/>
      <c r="H10562"/>
      <c r="R10562"/>
      <c r="S10562"/>
      <c r="T10562"/>
      <c r="U10562"/>
      <c r="V10562"/>
      <c r="W10562"/>
      <c r="X10562"/>
      <c r="Y10562"/>
    </row>
    <row r="10563" spans="2:25">
      <c r="B10563"/>
      <c r="C10563"/>
      <c r="D10563"/>
      <c r="E10563"/>
      <c r="F10563"/>
      <c r="G10563"/>
      <c r="H10563"/>
      <c r="R10563"/>
      <c r="S10563"/>
      <c r="T10563"/>
      <c r="U10563"/>
      <c r="V10563"/>
      <c r="W10563"/>
      <c r="X10563"/>
      <c r="Y10563"/>
    </row>
    <row r="10564" spans="2:25">
      <c r="B10564"/>
      <c r="C10564"/>
      <c r="D10564"/>
      <c r="E10564"/>
      <c r="F10564"/>
      <c r="G10564"/>
      <c r="H10564"/>
      <c r="R10564"/>
      <c r="S10564"/>
      <c r="T10564"/>
      <c r="U10564"/>
      <c r="V10564"/>
      <c r="W10564"/>
      <c r="X10564"/>
      <c r="Y10564"/>
    </row>
    <row r="10565" spans="2:25">
      <c r="B10565"/>
      <c r="C10565"/>
      <c r="D10565"/>
      <c r="E10565"/>
      <c r="F10565"/>
      <c r="G10565"/>
      <c r="H10565"/>
      <c r="R10565"/>
      <c r="S10565"/>
      <c r="T10565"/>
      <c r="U10565"/>
      <c r="V10565"/>
      <c r="W10565"/>
      <c r="X10565"/>
      <c r="Y10565"/>
    </row>
    <row r="10566" spans="2:25">
      <c r="B10566"/>
      <c r="C10566"/>
      <c r="D10566"/>
      <c r="E10566"/>
      <c r="F10566"/>
      <c r="G10566"/>
      <c r="H10566"/>
      <c r="R10566"/>
      <c r="S10566"/>
      <c r="T10566"/>
      <c r="U10566"/>
      <c r="V10566"/>
      <c r="W10566"/>
      <c r="X10566"/>
      <c r="Y10566"/>
    </row>
    <row r="10567" spans="2:25">
      <c r="B10567"/>
      <c r="C10567"/>
      <c r="D10567"/>
      <c r="E10567"/>
      <c r="F10567"/>
      <c r="G10567"/>
      <c r="H10567"/>
      <c r="R10567"/>
      <c r="S10567"/>
      <c r="T10567"/>
      <c r="U10567"/>
      <c r="V10567"/>
      <c r="W10567"/>
      <c r="X10567"/>
      <c r="Y10567"/>
    </row>
    <row r="10568" spans="2:25">
      <c r="B10568"/>
      <c r="C10568"/>
      <c r="D10568"/>
      <c r="E10568"/>
      <c r="F10568"/>
      <c r="G10568"/>
      <c r="H10568"/>
      <c r="R10568"/>
      <c r="S10568"/>
      <c r="T10568"/>
      <c r="U10568"/>
      <c r="V10568"/>
      <c r="W10568"/>
      <c r="X10568"/>
      <c r="Y10568"/>
    </row>
    <row r="10569" spans="2:25">
      <c r="B10569"/>
      <c r="C10569"/>
      <c r="D10569"/>
      <c r="E10569"/>
      <c r="F10569"/>
      <c r="G10569"/>
      <c r="H10569"/>
      <c r="R10569"/>
      <c r="S10569"/>
      <c r="T10569"/>
      <c r="U10569"/>
      <c r="V10569"/>
      <c r="W10569"/>
      <c r="X10569"/>
      <c r="Y10569"/>
    </row>
    <row r="10570" spans="2:25">
      <c r="B10570"/>
      <c r="C10570"/>
      <c r="D10570"/>
      <c r="E10570"/>
      <c r="F10570"/>
      <c r="G10570"/>
      <c r="H10570"/>
      <c r="R10570"/>
      <c r="S10570"/>
      <c r="T10570"/>
      <c r="U10570"/>
      <c r="V10570"/>
      <c r="W10570"/>
      <c r="X10570"/>
      <c r="Y10570"/>
    </row>
    <row r="10571" spans="2:25">
      <c r="B10571"/>
      <c r="C10571"/>
      <c r="D10571"/>
      <c r="E10571"/>
      <c r="F10571"/>
      <c r="G10571"/>
      <c r="H10571"/>
      <c r="R10571"/>
      <c r="S10571"/>
      <c r="T10571"/>
      <c r="U10571"/>
      <c r="V10571"/>
      <c r="W10571"/>
      <c r="X10571"/>
      <c r="Y10571"/>
    </row>
    <row r="10572" spans="2:25">
      <c r="B10572"/>
      <c r="C10572"/>
      <c r="D10572"/>
      <c r="E10572"/>
      <c r="F10572"/>
      <c r="G10572"/>
      <c r="H10572"/>
      <c r="R10572"/>
      <c r="S10572"/>
      <c r="T10572"/>
      <c r="U10572"/>
      <c r="V10572"/>
      <c r="W10572"/>
      <c r="X10572"/>
      <c r="Y10572"/>
    </row>
    <row r="10573" spans="2:25">
      <c r="B10573"/>
      <c r="C10573"/>
      <c r="D10573"/>
      <c r="E10573"/>
      <c r="F10573"/>
      <c r="G10573"/>
      <c r="H10573"/>
      <c r="R10573"/>
      <c r="S10573"/>
      <c r="T10573"/>
      <c r="U10573"/>
      <c r="V10573"/>
      <c r="W10573"/>
      <c r="X10573"/>
      <c r="Y10573"/>
    </row>
    <row r="10574" spans="2:25">
      <c r="B10574"/>
      <c r="C10574"/>
      <c r="D10574"/>
      <c r="E10574"/>
      <c r="F10574"/>
      <c r="G10574"/>
      <c r="H10574"/>
      <c r="R10574"/>
      <c r="S10574"/>
      <c r="T10574"/>
      <c r="U10574"/>
      <c r="V10574"/>
      <c r="W10574"/>
      <c r="X10574"/>
      <c r="Y10574"/>
    </row>
    <row r="10575" spans="2:25">
      <c r="B10575"/>
      <c r="C10575"/>
      <c r="D10575"/>
      <c r="E10575"/>
      <c r="F10575"/>
      <c r="G10575"/>
      <c r="H10575"/>
      <c r="R10575"/>
      <c r="S10575"/>
      <c r="T10575"/>
      <c r="U10575"/>
      <c r="V10575"/>
      <c r="W10575"/>
      <c r="X10575"/>
      <c r="Y10575"/>
    </row>
    <row r="10576" spans="2:25">
      <c r="B10576"/>
      <c r="C10576"/>
      <c r="D10576"/>
      <c r="E10576"/>
      <c r="F10576"/>
      <c r="G10576"/>
      <c r="H10576"/>
      <c r="R10576"/>
      <c r="S10576"/>
      <c r="T10576"/>
      <c r="U10576"/>
      <c r="V10576"/>
      <c r="W10576"/>
      <c r="X10576"/>
      <c r="Y10576"/>
    </row>
    <row r="10577" spans="2:25">
      <c r="B10577"/>
      <c r="C10577"/>
      <c r="D10577"/>
      <c r="E10577"/>
      <c r="F10577"/>
      <c r="G10577"/>
      <c r="H10577"/>
      <c r="R10577"/>
      <c r="S10577"/>
      <c r="T10577"/>
      <c r="U10577"/>
      <c r="V10577"/>
      <c r="W10577"/>
      <c r="X10577"/>
      <c r="Y10577"/>
    </row>
    <row r="10578" spans="2:25">
      <c r="B10578"/>
      <c r="C10578"/>
      <c r="D10578"/>
      <c r="E10578"/>
      <c r="F10578"/>
      <c r="G10578"/>
      <c r="H10578"/>
      <c r="R10578"/>
      <c r="S10578"/>
      <c r="T10578"/>
      <c r="U10578"/>
      <c r="V10578"/>
      <c r="W10578"/>
      <c r="X10578"/>
      <c r="Y10578"/>
    </row>
    <row r="10579" spans="2:25">
      <c r="B10579"/>
      <c r="C10579"/>
      <c r="D10579"/>
      <c r="E10579"/>
      <c r="F10579"/>
      <c r="G10579"/>
      <c r="H10579"/>
      <c r="R10579"/>
      <c r="S10579"/>
      <c r="T10579"/>
      <c r="U10579"/>
      <c r="V10579"/>
      <c r="W10579"/>
      <c r="X10579"/>
      <c r="Y10579"/>
    </row>
    <row r="10580" spans="2:25">
      <c r="B10580"/>
      <c r="C10580"/>
      <c r="D10580"/>
      <c r="E10580"/>
      <c r="F10580"/>
      <c r="G10580"/>
      <c r="H10580"/>
      <c r="R10580"/>
      <c r="S10580"/>
      <c r="T10580"/>
      <c r="U10580"/>
      <c r="V10580"/>
      <c r="W10580"/>
      <c r="X10580"/>
      <c r="Y10580"/>
    </row>
    <row r="10581" spans="2:25">
      <c r="B10581"/>
      <c r="C10581"/>
      <c r="D10581"/>
      <c r="E10581"/>
      <c r="F10581"/>
      <c r="G10581"/>
      <c r="H10581"/>
      <c r="R10581"/>
      <c r="S10581"/>
      <c r="T10581"/>
      <c r="U10581"/>
      <c r="V10581"/>
      <c r="W10581"/>
      <c r="X10581"/>
      <c r="Y10581"/>
    </row>
    <row r="10582" spans="2:25">
      <c r="B10582"/>
      <c r="C10582"/>
      <c r="D10582"/>
      <c r="E10582"/>
      <c r="F10582"/>
      <c r="G10582"/>
      <c r="H10582"/>
      <c r="R10582"/>
      <c r="S10582"/>
      <c r="T10582"/>
      <c r="U10582"/>
      <c r="V10582"/>
      <c r="W10582"/>
      <c r="X10582"/>
      <c r="Y10582"/>
    </row>
    <row r="10583" spans="2:25">
      <c r="B10583"/>
      <c r="C10583"/>
      <c r="D10583"/>
      <c r="E10583"/>
      <c r="F10583"/>
      <c r="G10583"/>
      <c r="H10583"/>
      <c r="R10583"/>
      <c r="S10583"/>
      <c r="T10583"/>
      <c r="U10583"/>
      <c r="V10583"/>
      <c r="W10583"/>
      <c r="X10583"/>
      <c r="Y10583"/>
    </row>
    <row r="10584" spans="2:25">
      <c r="B10584"/>
      <c r="C10584"/>
      <c r="D10584"/>
      <c r="E10584"/>
      <c r="F10584"/>
      <c r="G10584"/>
      <c r="H10584"/>
      <c r="R10584"/>
      <c r="S10584"/>
      <c r="T10584"/>
      <c r="U10584"/>
      <c r="V10584"/>
      <c r="W10584"/>
      <c r="X10584"/>
      <c r="Y10584"/>
    </row>
    <row r="10585" spans="2:25">
      <c r="B10585"/>
      <c r="C10585"/>
      <c r="D10585"/>
      <c r="E10585"/>
      <c r="F10585"/>
      <c r="G10585"/>
      <c r="H10585"/>
      <c r="R10585"/>
      <c r="S10585"/>
      <c r="T10585"/>
      <c r="U10585"/>
      <c r="V10585"/>
      <c r="W10585"/>
      <c r="X10585"/>
      <c r="Y10585"/>
    </row>
    <row r="10586" spans="2:25">
      <c r="B10586"/>
      <c r="C10586"/>
      <c r="D10586"/>
      <c r="E10586"/>
      <c r="F10586"/>
      <c r="G10586"/>
      <c r="H10586"/>
      <c r="R10586"/>
      <c r="S10586"/>
      <c r="T10586"/>
      <c r="U10586"/>
      <c r="V10586"/>
      <c r="W10586"/>
      <c r="X10586"/>
      <c r="Y10586"/>
    </row>
    <row r="10587" spans="2:25">
      <c r="B10587"/>
      <c r="C10587"/>
      <c r="D10587"/>
      <c r="E10587"/>
      <c r="F10587"/>
      <c r="G10587"/>
      <c r="H10587"/>
      <c r="R10587"/>
      <c r="S10587"/>
      <c r="T10587"/>
      <c r="U10587"/>
      <c r="V10587"/>
      <c r="W10587"/>
      <c r="X10587"/>
      <c r="Y10587"/>
    </row>
    <row r="10588" spans="2:25">
      <c r="B10588"/>
      <c r="C10588"/>
      <c r="D10588"/>
      <c r="E10588"/>
      <c r="F10588"/>
      <c r="G10588"/>
      <c r="H10588"/>
      <c r="R10588"/>
      <c r="S10588"/>
      <c r="T10588"/>
      <c r="U10588"/>
      <c r="V10588"/>
      <c r="W10588"/>
      <c r="X10588"/>
      <c r="Y10588"/>
    </row>
    <row r="10589" spans="2:25">
      <c r="B10589"/>
      <c r="C10589"/>
      <c r="D10589"/>
      <c r="E10589"/>
      <c r="F10589"/>
      <c r="G10589"/>
      <c r="H10589"/>
      <c r="R10589"/>
      <c r="S10589"/>
      <c r="T10589"/>
      <c r="U10589"/>
      <c r="V10589"/>
      <c r="W10589"/>
      <c r="X10589"/>
      <c r="Y10589"/>
    </row>
    <row r="10590" spans="2:25">
      <c r="B10590"/>
      <c r="C10590"/>
      <c r="D10590"/>
      <c r="E10590"/>
      <c r="F10590"/>
      <c r="G10590"/>
      <c r="H10590"/>
      <c r="R10590"/>
      <c r="S10590"/>
      <c r="T10590"/>
      <c r="U10590"/>
      <c r="V10590"/>
      <c r="W10590"/>
      <c r="X10590"/>
      <c r="Y10590"/>
    </row>
    <row r="10591" spans="2:25">
      <c r="B10591"/>
      <c r="C10591"/>
      <c r="D10591"/>
      <c r="E10591"/>
      <c r="F10591"/>
      <c r="G10591"/>
      <c r="H10591"/>
      <c r="R10591"/>
      <c r="S10591"/>
      <c r="T10591"/>
      <c r="U10591"/>
      <c r="V10591"/>
      <c r="W10591"/>
      <c r="X10591"/>
      <c r="Y10591"/>
    </row>
    <row r="10592" spans="2:25">
      <c r="B10592"/>
      <c r="C10592"/>
      <c r="D10592"/>
      <c r="E10592"/>
      <c r="F10592"/>
      <c r="G10592"/>
      <c r="H10592"/>
      <c r="R10592"/>
      <c r="S10592"/>
      <c r="T10592"/>
      <c r="U10592"/>
      <c r="V10592"/>
      <c r="W10592"/>
      <c r="X10592"/>
      <c r="Y10592"/>
    </row>
    <row r="10593" spans="2:25">
      <c r="B10593"/>
      <c r="C10593"/>
      <c r="D10593"/>
      <c r="E10593"/>
      <c r="F10593"/>
      <c r="G10593"/>
      <c r="H10593"/>
      <c r="R10593"/>
      <c r="S10593"/>
      <c r="T10593"/>
      <c r="U10593"/>
      <c r="V10593"/>
      <c r="W10593"/>
      <c r="X10593"/>
      <c r="Y10593"/>
    </row>
    <row r="10594" spans="2:25">
      <c r="B10594"/>
      <c r="C10594"/>
      <c r="D10594"/>
      <c r="E10594"/>
      <c r="F10594"/>
      <c r="G10594"/>
      <c r="H10594"/>
      <c r="R10594"/>
      <c r="S10594"/>
      <c r="T10594"/>
      <c r="U10594"/>
      <c r="V10594"/>
      <c r="W10594"/>
      <c r="X10594"/>
      <c r="Y10594"/>
    </row>
    <row r="10595" spans="2:25">
      <c r="B10595"/>
      <c r="C10595"/>
      <c r="D10595"/>
      <c r="E10595"/>
      <c r="F10595"/>
      <c r="G10595"/>
      <c r="H10595"/>
      <c r="R10595"/>
      <c r="S10595"/>
      <c r="T10595"/>
      <c r="U10595"/>
      <c r="V10595"/>
      <c r="W10595"/>
      <c r="X10595"/>
      <c r="Y10595"/>
    </row>
    <row r="10596" spans="2:25">
      <c r="B10596"/>
      <c r="C10596"/>
      <c r="D10596"/>
      <c r="E10596"/>
      <c r="F10596"/>
      <c r="G10596"/>
      <c r="H10596"/>
      <c r="R10596"/>
      <c r="S10596"/>
      <c r="T10596"/>
      <c r="U10596"/>
      <c r="V10596"/>
      <c r="W10596"/>
      <c r="X10596"/>
      <c r="Y10596"/>
    </row>
    <row r="10597" spans="2:25">
      <c r="B10597"/>
      <c r="C10597"/>
      <c r="D10597"/>
      <c r="E10597"/>
      <c r="F10597"/>
      <c r="G10597"/>
      <c r="H10597"/>
      <c r="R10597"/>
      <c r="S10597"/>
      <c r="T10597"/>
      <c r="U10597"/>
      <c r="V10597"/>
      <c r="W10597"/>
      <c r="X10597"/>
      <c r="Y10597"/>
    </row>
    <row r="10598" spans="2:25">
      <c r="B10598"/>
      <c r="C10598"/>
      <c r="D10598"/>
      <c r="E10598"/>
      <c r="F10598"/>
      <c r="G10598"/>
      <c r="H10598"/>
      <c r="R10598"/>
      <c r="S10598"/>
      <c r="T10598"/>
      <c r="U10598"/>
      <c r="V10598"/>
      <c r="W10598"/>
      <c r="X10598"/>
      <c r="Y10598"/>
    </row>
    <row r="10599" spans="2:25">
      <c r="B10599"/>
      <c r="C10599"/>
      <c r="D10599"/>
      <c r="E10599"/>
      <c r="F10599"/>
      <c r="G10599"/>
      <c r="H10599"/>
      <c r="R10599"/>
      <c r="S10599"/>
      <c r="T10599"/>
      <c r="U10599"/>
      <c r="V10599"/>
      <c r="W10599"/>
      <c r="X10599"/>
      <c r="Y10599"/>
    </row>
    <row r="10600" spans="2:25">
      <c r="B10600"/>
      <c r="C10600"/>
      <c r="D10600"/>
      <c r="E10600"/>
      <c r="F10600"/>
      <c r="G10600"/>
      <c r="H10600"/>
      <c r="R10600"/>
      <c r="S10600"/>
      <c r="T10600"/>
      <c r="U10600"/>
      <c r="V10600"/>
      <c r="W10600"/>
      <c r="X10600"/>
      <c r="Y10600"/>
    </row>
    <row r="10601" spans="2:25">
      <c r="B10601"/>
      <c r="C10601"/>
      <c r="D10601"/>
      <c r="E10601"/>
      <c r="F10601"/>
      <c r="G10601"/>
      <c r="H10601"/>
      <c r="R10601"/>
      <c r="S10601"/>
      <c r="T10601"/>
      <c r="U10601"/>
      <c r="V10601"/>
      <c r="W10601"/>
      <c r="X10601"/>
      <c r="Y10601"/>
    </row>
    <row r="10602" spans="2:25">
      <c r="B10602"/>
      <c r="C10602"/>
      <c r="D10602"/>
      <c r="E10602"/>
      <c r="F10602"/>
      <c r="G10602"/>
      <c r="H10602"/>
      <c r="R10602"/>
      <c r="S10602"/>
      <c r="T10602"/>
      <c r="U10602"/>
      <c r="V10602"/>
      <c r="W10602"/>
      <c r="X10602"/>
      <c r="Y10602"/>
    </row>
    <row r="10603" spans="2:25">
      <c r="B10603"/>
      <c r="C10603"/>
      <c r="D10603"/>
      <c r="E10603"/>
      <c r="F10603"/>
      <c r="G10603"/>
      <c r="H10603"/>
      <c r="R10603"/>
      <c r="S10603"/>
      <c r="T10603"/>
      <c r="U10603"/>
      <c r="V10603"/>
      <c r="W10603"/>
      <c r="X10603"/>
      <c r="Y10603"/>
    </row>
    <row r="10604" spans="2:25">
      <c r="B10604"/>
      <c r="C10604"/>
      <c r="D10604"/>
      <c r="E10604"/>
      <c r="F10604"/>
      <c r="G10604"/>
      <c r="H10604"/>
      <c r="R10604"/>
      <c r="S10604"/>
      <c r="T10604"/>
      <c r="U10604"/>
      <c r="V10604"/>
      <c r="W10604"/>
      <c r="X10604"/>
      <c r="Y10604"/>
    </row>
    <row r="10605" spans="2:25">
      <c r="B10605"/>
      <c r="C10605"/>
      <c r="D10605"/>
      <c r="E10605"/>
      <c r="F10605"/>
      <c r="G10605"/>
      <c r="H10605"/>
      <c r="R10605"/>
      <c r="S10605"/>
      <c r="T10605"/>
      <c r="U10605"/>
      <c r="V10605"/>
      <c r="W10605"/>
      <c r="X10605"/>
      <c r="Y10605"/>
    </row>
    <row r="10606" spans="2:25">
      <c r="B10606"/>
      <c r="C10606"/>
      <c r="D10606"/>
      <c r="E10606"/>
      <c r="F10606"/>
      <c r="G10606"/>
      <c r="H10606"/>
      <c r="R10606"/>
      <c r="S10606"/>
      <c r="T10606"/>
      <c r="U10606"/>
      <c r="V10606"/>
      <c r="W10606"/>
      <c r="X10606"/>
      <c r="Y10606"/>
    </row>
    <row r="10607" spans="2:25">
      <c r="B10607"/>
      <c r="C10607"/>
      <c r="D10607"/>
      <c r="E10607"/>
      <c r="F10607"/>
      <c r="G10607"/>
      <c r="H10607"/>
      <c r="R10607"/>
      <c r="S10607"/>
      <c r="T10607"/>
      <c r="U10607"/>
      <c r="V10607"/>
      <c r="W10607"/>
      <c r="X10607"/>
      <c r="Y10607"/>
    </row>
    <row r="10608" spans="2:25">
      <c r="B10608"/>
      <c r="C10608"/>
      <c r="D10608"/>
      <c r="E10608"/>
      <c r="F10608"/>
      <c r="G10608"/>
      <c r="H10608"/>
      <c r="R10608"/>
      <c r="S10608"/>
      <c r="T10608"/>
      <c r="U10608"/>
      <c r="V10608"/>
      <c r="W10608"/>
      <c r="X10608"/>
      <c r="Y10608"/>
    </row>
    <row r="10609" spans="2:25">
      <c r="B10609"/>
      <c r="C10609"/>
      <c r="D10609"/>
      <c r="E10609"/>
      <c r="F10609"/>
      <c r="G10609"/>
      <c r="H10609"/>
      <c r="R10609"/>
      <c r="S10609"/>
      <c r="T10609"/>
      <c r="U10609"/>
      <c r="V10609"/>
      <c r="W10609"/>
      <c r="X10609"/>
      <c r="Y10609"/>
    </row>
    <row r="10610" spans="2:25">
      <c r="B10610"/>
      <c r="C10610"/>
      <c r="D10610"/>
      <c r="E10610"/>
      <c r="F10610"/>
      <c r="G10610"/>
      <c r="H10610"/>
      <c r="R10610"/>
      <c r="S10610"/>
      <c r="T10610"/>
      <c r="U10610"/>
      <c r="V10610"/>
      <c r="W10610"/>
      <c r="X10610"/>
      <c r="Y10610"/>
    </row>
    <row r="10611" spans="2:25">
      <c r="B10611"/>
      <c r="C10611"/>
      <c r="D10611"/>
      <c r="E10611"/>
      <c r="F10611"/>
      <c r="G10611"/>
      <c r="H10611"/>
      <c r="R10611"/>
      <c r="S10611"/>
      <c r="T10611"/>
      <c r="U10611"/>
      <c r="V10611"/>
      <c r="W10611"/>
      <c r="X10611"/>
      <c r="Y10611"/>
    </row>
    <row r="10612" spans="2:25">
      <c r="B10612"/>
      <c r="C10612"/>
      <c r="D10612"/>
      <c r="E10612"/>
      <c r="F10612"/>
      <c r="G10612"/>
      <c r="H10612"/>
      <c r="R10612"/>
      <c r="S10612"/>
      <c r="T10612"/>
      <c r="U10612"/>
      <c r="V10612"/>
      <c r="W10612"/>
      <c r="X10612"/>
      <c r="Y10612"/>
    </row>
    <row r="10613" spans="2:25">
      <c r="B10613"/>
      <c r="C10613"/>
      <c r="D10613"/>
      <c r="E10613"/>
      <c r="F10613"/>
      <c r="G10613"/>
      <c r="H10613"/>
      <c r="R10613"/>
      <c r="S10613"/>
      <c r="T10613"/>
      <c r="U10613"/>
      <c r="V10613"/>
      <c r="W10613"/>
      <c r="X10613"/>
      <c r="Y10613"/>
    </row>
    <row r="10614" spans="2:25">
      <c r="B10614"/>
      <c r="C10614"/>
      <c r="D10614"/>
      <c r="E10614"/>
      <c r="F10614"/>
      <c r="G10614"/>
      <c r="H10614"/>
      <c r="R10614"/>
      <c r="S10614"/>
      <c r="T10614"/>
      <c r="U10614"/>
      <c r="V10614"/>
      <c r="W10614"/>
      <c r="X10614"/>
      <c r="Y10614"/>
    </row>
    <row r="10615" spans="2:25">
      <c r="B10615"/>
      <c r="C10615"/>
      <c r="D10615"/>
      <c r="E10615"/>
      <c r="F10615"/>
      <c r="G10615"/>
      <c r="H10615"/>
      <c r="R10615"/>
      <c r="S10615"/>
      <c r="T10615"/>
      <c r="U10615"/>
      <c r="V10615"/>
      <c r="W10615"/>
      <c r="X10615"/>
      <c r="Y10615"/>
    </row>
    <row r="10616" spans="2:25">
      <c r="B10616"/>
      <c r="C10616"/>
      <c r="D10616"/>
      <c r="E10616"/>
      <c r="F10616"/>
      <c r="G10616"/>
      <c r="H10616"/>
      <c r="R10616"/>
      <c r="S10616"/>
      <c r="T10616"/>
      <c r="U10616"/>
      <c r="V10616"/>
      <c r="W10616"/>
      <c r="X10616"/>
      <c r="Y10616"/>
    </row>
    <row r="10617" spans="2:25">
      <c r="B10617"/>
      <c r="C10617"/>
      <c r="D10617"/>
      <c r="E10617"/>
      <c r="F10617"/>
      <c r="G10617"/>
      <c r="H10617"/>
      <c r="R10617"/>
      <c r="S10617"/>
      <c r="T10617"/>
      <c r="U10617"/>
      <c r="V10617"/>
      <c r="W10617"/>
      <c r="X10617"/>
      <c r="Y10617"/>
    </row>
    <row r="10618" spans="2:25">
      <c r="B10618"/>
      <c r="C10618"/>
      <c r="D10618"/>
      <c r="E10618"/>
      <c r="F10618"/>
      <c r="G10618"/>
      <c r="H10618"/>
      <c r="R10618"/>
      <c r="S10618"/>
      <c r="T10618"/>
      <c r="U10618"/>
      <c r="V10618"/>
      <c r="W10618"/>
      <c r="X10618"/>
      <c r="Y10618"/>
    </row>
    <row r="10619" spans="2:25">
      <c r="B10619"/>
      <c r="C10619"/>
      <c r="D10619"/>
      <c r="E10619"/>
      <c r="F10619"/>
      <c r="G10619"/>
      <c r="H10619"/>
      <c r="R10619"/>
      <c r="S10619"/>
      <c r="T10619"/>
      <c r="U10619"/>
      <c r="V10619"/>
      <c r="W10619"/>
      <c r="X10619"/>
      <c r="Y10619"/>
    </row>
    <row r="10620" spans="2:25">
      <c r="B10620"/>
      <c r="C10620"/>
      <c r="D10620"/>
      <c r="E10620"/>
      <c r="F10620"/>
      <c r="G10620"/>
      <c r="H10620"/>
      <c r="R10620"/>
      <c r="S10620"/>
      <c r="T10620"/>
      <c r="U10620"/>
      <c r="V10620"/>
      <c r="W10620"/>
      <c r="X10620"/>
      <c r="Y10620"/>
    </row>
    <row r="10621" spans="2:25">
      <c r="B10621"/>
      <c r="C10621"/>
      <c r="D10621"/>
      <c r="E10621"/>
      <c r="F10621"/>
      <c r="G10621"/>
      <c r="H10621"/>
      <c r="R10621"/>
      <c r="S10621"/>
      <c r="T10621"/>
      <c r="U10621"/>
      <c r="V10621"/>
      <c r="W10621"/>
      <c r="X10621"/>
      <c r="Y10621"/>
    </row>
    <row r="10622" spans="2:25">
      <c r="B10622"/>
      <c r="C10622"/>
      <c r="D10622"/>
      <c r="E10622"/>
      <c r="F10622"/>
      <c r="G10622"/>
      <c r="H10622"/>
      <c r="R10622"/>
      <c r="S10622"/>
      <c r="T10622"/>
      <c r="U10622"/>
      <c r="V10622"/>
      <c r="W10622"/>
      <c r="X10622"/>
      <c r="Y10622"/>
    </row>
    <row r="10623" spans="2:25">
      <c r="B10623"/>
      <c r="C10623"/>
      <c r="D10623"/>
      <c r="E10623"/>
      <c r="F10623"/>
      <c r="G10623"/>
      <c r="H10623"/>
      <c r="R10623"/>
      <c r="S10623"/>
      <c r="T10623"/>
      <c r="U10623"/>
      <c r="V10623"/>
      <c r="W10623"/>
      <c r="X10623"/>
      <c r="Y10623"/>
    </row>
    <row r="10624" spans="2:25">
      <c r="B10624"/>
      <c r="C10624"/>
      <c r="D10624"/>
      <c r="E10624"/>
      <c r="F10624"/>
      <c r="G10624"/>
      <c r="H10624"/>
      <c r="R10624"/>
      <c r="S10624"/>
      <c r="T10624"/>
      <c r="U10624"/>
      <c r="V10624"/>
      <c r="W10624"/>
      <c r="X10624"/>
      <c r="Y10624"/>
    </row>
    <row r="10625" spans="2:25">
      <c r="B10625"/>
      <c r="C10625"/>
      <c r="D10625"/>
      <c r="E10625"/>
      <c r="F10625"/>
      <c r="G10625"/>
      <c r="H10625"/>
      <c r="R10625"/>
      <c r="S10625"/>
      <c r="T10625"/>
      <c r="U10625"/>
      <c r="V10625"/>
      <c r="W10625"/>
      <c r="X10625"/>
      <c r="Y10625"/>
    </row>
    <row r="10626" spans="2:25">
      <c r="B10626"/>
      <c r="C10626"/>
      <c r="D10626"/>
      <c r="E10626"/>
      <c r="F10626"/>
      <c r="G10626"/>
      <c r="H10626"/>
      <c r="R10626"/>
      <c r="S10626"/>
      <c r="T10626"/>
      <c r="U10626"/>
      <c r="V10626"/>
      <c r="W10626"/>
      <c r="X10626"/>
      <c r="Y10626"/>
    </row>
    <row r="10627" spans="2:25">
      <c r="B10627"/>
      <c r="C10627"/>
      <c r="D10627"/>
      <c r="E10627"/>
      <c r="F10627"/>
      <c r="G10627"/>
      <c r="H10627"/>
      <c r="R10627"/>
      <c r="S10627"/>
      <c r="T10627"/>
      <c r="U10627"/>
      <c r="V10627"/>
      <c r="W10627"/>
      <c r="X10627"/>
      <c r="Y10627"/>
    </row>
    <row r="10628" spans="2:25">
      <c r="B10628"/>
      <c r="C10628"/>
      <c r="D10628"/>
      <c r="E10628"/>
      <c r="F10628"/>
      <c r="G10628"/>
      <c r="H10628"/>
      <c r="R10628"/>
      <c r="S10628"/>
      <c r="T10628"/>
      <c r="U10628"/>
      <c r="V10628"/>
      <c r="W10628"/>
      <c r="X10628"/>
      <c r="Y10628"/>
    </row>
    <row r="10629" spans="2:25">
      <c r="B10629"/>
      <c r="C10629"/>
      <c r="D10629"/>
      <c r="E10629"/>
      <c r="F10629"/>
      <c r="G10629"/>
      <c r="H10629"/>
      <c r="R10629"/>
      <c r="S10629"/>
      <c r="T10629"/>
      <c r="U10629"/>
      <c r="V10629"/>
      <c r="W10629"/>
      <c r="X10629"/>
      <c r="Y10629"/>
    </row>
    <row r="10630" spans="2:25">
      <c r="B10630"/>
      <c r="C10630"/>
      <c r="D10630"/>
      <c r="E10630"/>
      <c r="F10630"/>
      <c r="G10630"/>
      <c r="H10630"/>
      <c r="R10630"/>
      <c r="S10630"/>
      <c r="T10630"/>
      <c r="U10630"/>
      <c r="V10630"/>
      <c r="W10630"/>
      <c r="X10630"/>
      <c r="Y10630"/>
    </row>
    <row r="10631" spans="2:25">
      <c r="B10631"/>
      <c r="C10631"/>
      <c r="D10631"/>
      <c r="E10631"/>
      <c r="F10631"/>
      <c r="G10631"/>
      <c r="H10631"/>
      <c r="R10631"/>
      <c r="S10631"/>
      <c r="T10631"/>
      <c r="U10631"/>
      <c r="V10631"/>
      <c r="W10631"/>
      <c r="X10631"/>
      <c r="Y10631"/>
    </row>
    <row r="10632" spans="2:25">
      <c r="B10632"/>
      <c r="C10632"/>
      <c r="D10632"/>
      <c r="E10632"/>
      <c r="F10632"/>
      <c r="G10632"/>
      <c r="H10632"/>
      <c r="R10632"/>
      <c r="S10632"/>
      <c r="T10632"/>
      <c r="U10632"/>
      <c r="V10632"/>
      <c r="W10632"/>
      <c r="X10632"/>
      <c r="Y10632"/>
    </row>
    <row r="10633" spans="2:25">
      <c r="B10633"/>
      <c r="C10633"/>
      <c r="D10633"/>
      <c r="E10633"/>
      <c r="F10633"/>
      <c r="G10633"/>
      <c r="H10633"/>
      <c r="R10633"/>
      <c r="S10633"/>
      <c r="T10633"/>
      <c r="U10633"/>
      <c r="V10633"/>
      <c r="W10633"/>
      <c r="X10633"/>
      <c r="Y10633"/>
    </row>
    <row r="10634" spans="2:25">
      <c r="B10634"/>
      <c r="C10634"/>
      <c r="D10634"/>
      <c r="E10634"/>
      <c r="F10634"/>
      <c r="G10634"/>
      <c r="H10634"/>
      <c r="R10634"/>
      <c r="S10634"/>
      <c r="T10634"/>
      <c r="U10634"/>
      <c r="V10634"/>
      <c r="W10634"/>
      <c r="X10634"/>
      <c r="Y10634"/>
    </row>
    <row r="10635" spans="2:25">
      <c r="B10635"/>
      <c r="C10635"/>
      <c r="D10635"/>
      <c r="E10635"/>
      <c r="F10635"/>
      <c r="G10635"/>
      <c r="H10635"/>
      <c r="R10635"/>
      <c r="S10635"/>
      <c r="T10635"/>
      <c r="U10635"/>
      <c r="V10635"/>
      <c r="W10635"/>
      <c r="X10635"/>
      <c r="Y10635"/>
    </row>
    <row r="10636" spans="2:25">
      <c r="B10636"/>
      <c r="C10636"/>
      <c r="D10636"/>
      <c r="E10636"/>
      <c r="F10636"/>
      <c r="G10636"/>
      <c r="H10636"/>
      <c r="R10636"/>
      <c r="S10636"/>
      <c r="T10636"/>
      <c r="U10636"/>
      <c r="V10636"/>
      <c r="W10636"/>
      <c r="X10636"/>
      <c r="Y10636"/>
    </row>
    <row r="10637" spans="2:25">
      <c r="B10637"/>
      <c r="C10637"/>
      <c r="D10637"/>
      <c r="E10637"/>
      <c r="F10637"/>
      <c r="G10637"/>
      <c r="H10637"/>
      <c r="R10637"/>
      <c r="S10637"/>
      <c r="T10637"/>
      <c r="U10637"/>
      <c r="V10637"/>
      <c r="W10637"/>
      <c r="X10637"/>
      <c r="Y10637"/>
    </row>
    <row r="10638" spans="2:25">
      <c r="B10638"/>
      <c r="C10638"/>
      <c r="D10638"/>
      <c r="E10638"/>
      <c r="F10638"/>
      <c r="G10638"/>
      <c r="H10638"/>
      <c r="R10638"/>
      <c r="S10638"/>
      <c r="T10638"/>
      <c r="U10638"/>
      <c r="V10638"/>
      <c r="W10638"/>
      <c r="X10638"/>
      <c r="Y10638"/>
    </row>
    <row r="10639" spans="2:25">
      <c r="B10639"/>
      <c r="C10639"/>
      <c r="D10639"/>
      <c r="E10639"/>
      <c r="F10639"/>
      <c r="G10639"/>
      <c r="H10639"/>
      <c r="R10639"/>
      <c r="S10639"/>
      <c r="T10639"/>
      <c r="U10639"/>
      <c r="V10639"/>
      <c r="W10639"/>
      <c r="X10639"/>
      <c r="Y10639"/>
    </row>
    <row r="10640" spans="2:25">
      <c r="B10640"/>
      <c r="C10640"/>
      <c r="D10640"/>
      <c r="E10640"/>
      <c r="F10640"/>
      <c r="G10640"/>
      <c r="H10640"/>
      <c r="R10640"/>
      <c r="S10640"/>
      <c r="T10640"/>
      <c r="U10640"/>
      <c r="V10640"/>
      <c r="W10640"/>
      <c r="X10640"/>
      <c r="Y10640"/>
    </row>
    <row r="10641" spans="2:25">
      <c r="B10641"/>
      <c r="C10641"/>
      <c r="D10641"/>
      <c r="E10641"/>
      <c r="F10641"/>
      <c r="G10641"/>
      <c r="H10641"/>
      <c r="R10641"/>
      <c r="S10641"/>
      <c r="T10641"/>
      <c r="U10641"/>
      <c r="V10641"/>
      <c r="W10641"/>
      <c r="X10641"/>
      <c r="Y10641"/>
    </row>
    <row r="10642" spans="2:25">
      <c r="B10642"/>
      <c r="C10642"/>
      <c r="D10642"/>
      <c r="E10642"/>
      <c r="F10642"/>
      <c r="G10642"/>
      <c r="H10642"/>
      <c r="R10642"/>
      <c r="S10642"/>
      <c r="T10642"/>
      <c r="U10642"/>
      <c r="V10642"/>
      <c r="W10642"/>
      <c r="X10642"/>
      <c r="Y10642"/>
    </row>
    <row r="10643" spans="2:25">
      <c r="B10643"/>
      <c r="C10643"/>
      <c r="D10643"/>
      <c r="E10643"/>
      <c r="F10643"/>
      <c r="G10643"/>
      <c r="H10643"/>
      <c r="R10643"/>
      <c r="S10643"/>
      <c r="T10643"/>
      <c r="U10643"/>
      <c r="V10643"/>
      <c r="W10643"/>
      <c r="X10643"/>
      <c r="Y10643"/>
    </row>
    <row r="10644" spans="2:25">
      <c r="B10644"/>
      <c r="C10644"/>
      <c r="D10644"/>
      <c r="E10644"/>
      <c r="F10644"/>
      <c r="G10644"/>
      <c r="H10644"/>
      <c r="R10644"/>
      <c r="S10644"/>
      <c r="T10644"/>
      <c r="U10644"/>
      <c r="V10644"/>
      <c r="W10644"/>
      <c r="X10644"/>
      <c r="Y10644"/>
    </row>
    <row r="10645" spans="2:25">
      <c r="B10645"/>
      <c r="C10645"/>
      <c r="D10645"/>
      <c r="E10645"/>
      <c r="F10645"/>
      <c r="G10645"/>
      <c r="H10645"/>
      <c r="R10645"/>
      <c r="S10645"/>
      <c r="T10645"/>
      <c r="U10645"/>
      <c r="V10645"/>
      <c r="W10645"/>
      <c r="X10645"/>
      <c r="Y10645"/>
    </row>
    <row r="10646" spans="2:25">
      <c r="B10646"/>
      <c r="C10646"/>
      <c r="D10646"/>
      <c r="E10646"/>
      <c r="F10646"/>
      <c r="G10646"/>
      <c r="H10646"/>
      <c r="R10646"/>
      <c r="S10646"/>
      <c r="T10646"/>
      <c r="U10646"/>
      <c r="V10646"/>
      <c r="W10646"/>
      <c r="X10646"/>
      <c r="Y10646"/>
    </row>
    <row r="10647" spans="2:25">
      <c r="B10647"/>
      <c r="C10647"/>
      <c r="D10647"/>
      <c r="E10647"/>
      <c r="F10647"/>
      <c r="G10647"/>
      <c r="H10647"/>
      <c r="R10647"/>
      <c r="S10647"/>
      <c r="T10647"/>
      <c r="U10647"/>
      <c r="V10647"/>
      <c r="W10647"/>
      <c r="X10647"/>
      <c r="Y10647"/>
    </row>
    <row r="10648" spans="2:25">
      <c r="B10648"/>
      <c r="C10648"/>
      <c r="D10648"/>
      <c r="E10648"/>
      <c r="F10648"/>
      <c r="G10648"/>
      <c r="H10648"/>
      <c r="R10648"/>
      <c r="S10648"/>
      <c r="T10648"/>
      <c r="U10648"/>
      <c r="V10648"/>
      <c r="W10648"/>
      <c r="X10648"/>
      <c r="Y10648"/>
    </row>
    <row r="10649" spans="2:25">
      <c r="B10649"/>
      <c r="C10649"/>
      <c r="D10649"/>
      <c r="E10649"/>
      <c r="F10649"/>
      <c r="G10649"/>
      <c r="H10649"/>
      <c r="R10649"/>
      <c r="S10649"/>
      <c r="T10649"/>
      <c r="U10649"/>
      <c r="V10649"/>
      <c r="W10649"/>
      <c r="X10649"/>
      <c r="Y10649"/>
    </row>
    <row r="10650" spans="2:25">
      <c r="B10650"/>
      <c r="C10650"/>
      <c r="D10650"/>
      <c r="E10650"/>
      <c r="F10650"/>
      <c r="G10650"/>
      <c r="H10650"/>
      <c r="R10650"/>
      <c r="S10650"/>
      <c r="T10650"/>
      <c r="U10650"/>
      <c r="V10650"/>
      <c r="W10650"/>
      <c r="X10650"/>
      <c r="Y10650"/>
    </row>
    <row r="10651" spans="2:25">
      <c r="B10651"/>
      <c r="C10651"/>
      <c r="D10651"/>
      <c r="E10651"/>
      <c r="F10651"/>
      <c r="G10651"/>
      <c r="H10651"/>
      <c r="R10651"/>
      <c r="S10651"/>
      <c r="T10651"/>
      <c r="U10651"/>
      <c r="V10651"/>
      <c r="W10651"/>
      <c r="X10651"/>
      <c r="Y10651"/>
    </row>
    <row r="10652" spans="2:25">
      <c r="B10652"/>
      <c r="C10652"/>
      <c r="D10652"/>
      <c r="E10652"/>
      <c r="F10652"/>
      <c r="G10652"/>
      <c r="H10652"/>
      <c r="R10652"/>
      <c r="S10652"/>
      <c r="T10652"/>
      <c r="U10652"/>
      <c r="V10652"/>
      <c r="W10652"/>
      <c r="X10652"/>
      <c r="Y10652"/>
    </row>
    <row r="10653" spans="2:25">
      <c r="B10653"/>
      <c r="C10653"/>
      <c r="D10653"/>
      <c r="E10653"/>
      <c r="F10653"/>
      <c r="G10653"/>
      <c r="H10653"/>
      <c r="R10653"/>
      <c r="S10653"/>
      <c r="T10653"/>
      <c r="U10653"/>
      <c r="V10653"/>
      <c r="W10653"/>
      <c r="X10653"/>
      <c r="Y10653"/>
    </row>
    <row r="10654" spans="2:25">
      <c r="B10654"/>
      <c r="C10654"/>
      <c r="D10654"/>
      <c r="E10654"/>
      <c r="F10654"/>
      <c r="G10654"/>
      <c r="H10654"/>
      <c r="R10654"/>
      <c r="S10654"/>
      <c r="T10654"/>
      <c r="U10654"/>
      <c r="V10654"/>
      <c r="W10654"/>
      <c r="X10654"/>
      <c r="Y10654"/>
    </row>
    <row r="10655" spans="2:25">
      <c r="B10655"/>
      <c r="C10655"/>
      <c r="D10655"/>
      <c r="E10655"/>
      <c r="F10655"/>
      <c r="G10655"/>
      <c r="H10655"/>
      <c r="R10655"/>
      <c r="S10655"/>
      <c r="T10655"/>
      <c r="U10655"/>
      <c r="V10655"/>
      <c r="W10655"/>
      <c r="X10655"/>
      <c r="Y10655"/>
    </row>
    <row r="10656" spans="2:25">
      <c r="B10656"/>
      <c r="C10656"/>
      <c r="D10656"/>
      <c r="E10656"/>
      <c r="F10656"/>
      <c r="G10656"/>
      <c r="H10656"/>
      <c r="R10656"/>
      <c r="S10656"/>
      <c r="T10656"/>
      <c r="U10656"/>
      <c r="V10656"/>
      <c r="W10656"/>
      <c r="X10656"/>
      <c r="Y10656"/>
    </row>
    <row r="10657" spans="2:25">
      <c r="B10657"/>
      <c r="C10657"/>
      <c r="D10657"/>
      <c r="E10657"/>
      <c r="F10657"/>
      <c r="G10657"/>
      <c r="H10657"/>
      <c r="R10657"/>
      <c r="S10657"/>
      <c r="T10657"/>
      <c r="U10657"/>
      <c r="V10657"/>
      <c r="W10657"/>
      <c r="X10657"/>
      <c r="Y10657"/>
    </row>
    <row r="10658" spans="2:25">
      <c r="B10658"/>
      <c r="C10658"/>
      <c r="D10658"/>
      <c r="E10658"/>
      <c r="F10658"/>
      <c r="G10658"/>
      <c r="H10658"/>
      <c r="R10658"/>
      <c r="S10658"/>
      <c r="T10658"/>
      <c r="U10658"/>
      <c r="V10658"/>
      <c r="W10658"/>
      <c r="X10658"/>
      <c r="Y10658"/>
    </row>
    <row r="10659" spans="2:25">
      <c r="B10659"/>
      <c r="C10659"/>
      <c r="D10659"/>
      <c r="E10659"/>
      <c r="F10659"/>
      <c r="G10659"/>
      <c r="H10659"/>
      <c r="R10659"/>
      <c r="S10659"/>
      <c r="T10659"/>
      <c r="U10659"/>
      <c r="V10659"/>
      <c r="W10659"/>
      <c r="X10659"/>
      <c r="Y10659"/>
    </row>
    <row r="10660" spans="2:25">
      <c r="B10660"/>
      <c r="C10660"/>
      <c r="D10660"/>
      <c r="E10660"/>
      <c r="F10660"/>
      <c r="G10660"/>
      <c r="H10660"/>
      <c r="R10660"/>
      <c r="S10660"/>
      <c r="T10660"/>
      <c r="U10660"/>
      <c r="V10660"/>
      <c r="W10660"/>
      <c r="X10660"/>
      <c r="Y10660"/>
    </row>
    <row r="10661" spans="2:25">
      <c r="B10661"/>
      <c r="C10661"/>
      <c r="D10661"/>
      <c r="E10661"/>
      <c r="F10661"/>
      <c r="G10661"/>
      <c r="H10661"/>
      <c r="R10661"/>
      <c r="S10661"/>
      <c r="T10661"/>
      <c r="U10661"/>
      <c r="V10661"/>
      <c r="W10661"/>
      <c r="X10661"/>
      <c r="Y10661"/>
    </row>
    <row r="10662" spans="2:25">
      <c r="B10662"/>
      <c r="C10662"/>
      <c r="D10662"/>
      <c r="E10662"/>
      <c r="F10662"/>
      <c r="G10662"/>
      <c r="H10662"/>
      <c r="R10662"/>
      <c r="S10662"/>
      <c r="T10662"/>
      <c r="U10662"/>
      <c r="V10662"/>
      <c r="W10662"/>
      <c r="X10662"/>
      <c r="Y10662"/>
    </row>
    <row r="10663" spans="2:25">
      <c r="B10663"/>
      <c r="C10663"/>
      <c r="D10663"/>
      <c r="E10663"/>
      <c r="F10663"/>
      <c r="G10663"/>
      <c r="H10663"/>
      <c r="R10663"/>
      <c r="S10663"/>
      <c r="T10663"/>
      <c r="U10663"/>
      <c r="V10663"/>
      <c r="W10663"/>
      <c r="X10663"/>
      <c r="Y10663"/>
    </row>
    <row r="10664" spans="2:25">
      <c r="B10664"/>
      <c r="C10664"/>
      <c r="D10664"/>
      <c r="E10664"/>
      <c r="F10664"/>
      <c r="G10664"/>
      <c r="H10664"/>
      <c r="R10664"/>
      <c r="S10664"/>
      <c r="T10664"/>
      <c r="U10664"/>
      <c r="V10664"/>
      <c r="W10664"/>
      <c r="X10664"/>
      <c r="Y10664"/>
    </row>
    <row r="10665" spans="2:25">
      <c r="B10665"/>
      <c r="C10665"/>
      <c r="D10665"/>
      <c r="E10665"/>
      <c r="F10665"/>
      <c r="G10665"/>
      <c r="H10665"/>
      <c r="R10665"/>
      <c r="S10665"/>
      <c r="T10665"/>
      <c r="U10665"/>
      <c r="V10665"/>
      <c r="W10665"/>
      <c r="X10665"/>
      <c r="Y10665"/>
    </row>
    <row r="10666" spans="2:25">
      <c r="B10666"/>
      <c r="C10666"/>
      <c r="D10666"/>
      <c r="E10666"/>
      <c r="F10666"/>
      <c r="G10666"/>
      <c r="H10666"/>
      <c r="R10666"/>
      <c r="S10666"/>
      <c r="T10666"/>
      <c r="U10666"/>
      <c r="V10666"/>
      <c r="W10666"/>
      <c r="X10666"/>
      <c r="Y10666"/>
    </row>
    <row r="10667" spans="2:25">
      <c r="B10667"/>
      <c r="C10667"/>
      <c r="D10667"/>
      <c r="E10667"/>
      <c r="F10667"/>
      <c r="G10667"/>
      <c r="H10667"/>
      <c r="R10667"/>
      <c r="S10667"/>
      <c r="T10667"/>
      <c r="U10667"/>
      <c r="V10667"/>
      <c r="W10667"/>
      <c r="X10667"/>
      <c r="Y10667"/>
    </row>
    <row r="10668" spans="2:25">
      <c r="B10668"/>
      <c r="C10668"/>
      <c r="D10668"/>
      <c r="E10668"/>
      <c r="F10668"/>
      <c r="G10668"/>
      <c r="H10668"/>
      <c r="R10668"/>
      <c r="S10668"/>
      <c r="T10668"/>
      <c r="U10668"/>
      <c r="V10668"/>
      <c r="W10668"/>
      <c r="X10668"/>
      <c r="Y10668"/>
    </row>
    <row r="10669" spans="2:25">
      <c r="B10669"/>
      <c r="C10669"/>
      <c r="D10669"/>
      <c r="E10669"/>
      <c r="F10669"/>
      <c r="G10669"/>
      <c r="H10669"/>
      <c r="R10669"/>
      <c r="S10669"/>
      <c r="T10669"/>
      <c r="U10669"/>
      <c r="V10669"/>
      <c r="W10669"/>
      <c r="X10669"/>
      <c r="Y10669"/>
    </row>
    <row r="10670" spans="2:25">
      <c r="B10670"/>
      <c r="C10670"/>
      <c r="D10670"/>
      <c r="E10670"/>
      <c r="F10670"/>
      <c r="G10670"/>
      <c r="H10670"/>
      <c r="R10670"/>
      <c r="S10670"/>
      <c r="T10670"/>
      <c r="U10670"/>
      <c r="V10670"/>
      <c r="W10670"/>
      <c r="X10670"/>
      <c r="Y10670"/>
    </row>
    <row r="10671" spans="2:25">
      <c r="B10671"/>
      <c r="C10671"/>
      <c r="D10671"/>
      <c r="E10671"/>
      <c r="F10671"/>
      <c r="G10671"/>
      <c r="H10671"/>
      <c r="R10671"/>
      <c r="S10671"/>
      <c r="T10671"/>
      <c r="U10671"/>
      <c r="V10671"/>
      <c r="W10671"/>
      <c r="X10671"/>
      <c r="Y10671"/>
    </row>
    <row r="10672" spans="2:25">
      <c r="B10672"/>
      <c r="C10672"/>
      <c r="D10672"/>
      <c r="E10672"/>
      <c r="F10672"/>
      <c r="G10672"/>
      <c r="H10672"/>
      <c r="R10672"/>
      <c r="S10672"/>
      <c r="T10672"/>
      <c r="U10672"/>
      <c r="V10672"/>
      <c r="W10672"/>
      <c r="X10672"/>
      <c r="Y10672"/>
    </row>
    <row r="10673" spans="2:25">
      <c r="B10673"/>
      <c r="C10673"/>
      <c r="D10673"/>
      <c r="E10673"/>
      <c r="F10673"/>
      <c r="G10673"/>
      <c r="H10673"/>
      <c r="R10673"/>
      <c r="S10673"/>
      <c r="T10673"/>
      <c r="U10673"/>
      <c r="V10673"/>
      <c r="W10673"/>
      <c r="X10673"/>
      <c r="Y10673"/>
    </row>
    <row r="10674" spans="2:25">
      <c r="B10674"/>
      <c r="C10674"/>
      <c r="D10674"/>
      <c r="E10674"/>
      <c r="F10674"/>
      <c r="G10674"/>
      <c r="H10674"/>
      <c r="R10674"/>
      <c r="S10674"/>
      <c r="T10674"/>
      <c r="U10674"/>
      <c r="V10674"/>
      <c r="W10674"/>
      <c r="X10674"/>
      <c r="Y10674"/>
    </row>
    <row r="10675" spans="2:25">
      <c r="B10675"/>
      <c r="C10675"/>
      <c r="D10675"/>
      <c r="E10675"/>
      <c r="F10675"/>
      <c r="G10675"/>
      <c r="H10675"/>
      <c r="R10675"/>
      <c r="S10675"/>
      <c r="T10675"/>
      <c r="U10675"/>
      <c r="V10675"/>
      <c r="W10675"/>
      <c r="X10675"/>
      <c r="Y10675"/>
    </row>
    <row r="10676" spans="2:25">
      <c r="B10676"/>
      <c r="C10676"/>
      <c r="D10676"/>
      <c r="E10676"/>
      <c r="F10676"/>
      <c r="G10676"/>
      <c r="H10676"/>
      <c r="R10676"/>
      <c r="S10676"/>
      <c r="T10676"/>
      <c r="U10676"/>
      <c r="V10676"/>
      <c r="W10676"/>
      <c r="X10676"/>
      <c r="Y10676"/>
    </row>
    <row r="10677" spans="2:25">
      <c r="B10677"/>
      <c r="C10677"/>
      <c r="D10677"/>
      <c r="E10677"/>
      <c r="F10677"/>
      <c r="G10677"/>
      <c r="H10677"/>
      <c r="R10677"/>
      <c r="S10677"/>
      <c r="T10677"/>
      <c r="U10677"/>
      <c r="V10677"/>
      <c r="W10677"/>
      <c r="X10677"/>
      <c r="Y10677"/>
    </row>
    <row r="10678" spans="2:25">
      <c r="B10678"/>
      <c r="C10678"/>
      <c r="D10678"/>
      <c r="E10678"/>
      <c r="F10678"/>
      <c r="G10678"/>
      <c r="H10678"/>
      <c r="R10678"/>
      <c r="S10678"/>
      <c r="T10678"/>
      <c r="U10678"/>
      <c r="V10678"/>
      <c r="W10678"/>
      <c r="X10678"/>
      <c r="Y10678"/>
    </row>
    <row r="10679" spans="2:25">
      <c r="B10679"/>
      <c r="C10679"/>
      <c r="D10679"/>
      <c r="E10679"/>
      <c r="F10679"/>
      <c r="G10679"/>
      <c r="H10679"/>
      <c r="R10679"/>
      <c r="S10679"/>
      <c r="T10679"/>
      <c r="U10679"/>
      <c r="V10679"/>
      <c r="W10679"/>
      <c r="X10679"/>
      <c r="Y10679"/>
    </row>
    <row r="10680" spans="2:25">
      <c r="B10680"/>
      <c r="C10680"/>
      <c r="D10680"/>
      <c r="E10680"/>
      <c r="F10680"/>
      <c r="G10680"/>
      <c r="H10680"/>
      <c r="R10680"/>
      <c r="S10680"/>
      <c r="T10680"/>
      <c r="U10680"/>
      <c r="V10680"/>
      <c r="W10680"/>
      <c r="X10680"/>
      <c r="Y10680"/>
    </row>
    <row r="10681" spans="2:25">
      <c r="B10681"/>
      <c r="C10681"/>
      <c r="D10681"/>
      <c r="E10681"/>
      <c r="F10681"/>
      <c r="G10681"/>
      <c r="H10681"/>
      <c r="R10681"/>
      <c r="S10681"/>
      <c r="T10681"/>
      <c r="U10681"/>
      <c r="V10681"/>
      <c r="W10681"/>
      <c r="X10681"/>
      <c r="Y10681"/>
    </row>
    <row r="10682" spans="2:25">
      <c r="B10682"/>
      <c r="C10682"/>
      <c r="D10682"/>
      <c r="E10682"/>
      <c r="F10682"/>
      <c r="G10682"/>
      <c r="H10682"/>
      <c r="R10682"/>
      <c r="S10682"/>
      <c r="T10682"/>
      <c r="U10682"/>
      <c r="V10682"/>
      <c r="W10682"/>
      <c r="X10682"/>
      <c r="Y10682"/>
    </row>
    <row r="10683" spans="2:25">
      <c r="B10683"/>
      <c r="C10683"/>
      <c r="D10683"/>
      <c r="E10683"/>
      <c r="F10683"/>
      <c r="G10683"/>
      <c r="H10683"/>
      <c r="R10683"/>
      <c r="S10683"/>
      <c r="T10683"/>
      <c r="U10683"/>
      <c r="V10683"/>
      <c r="W10683"/>
      <c r="X10683"/>
      <c r="Y10683"/>
    </row>
    <row r="10684" spans="2:25">
      <c r="B10684"/>
      <c r="C10684"/>
      <c r="D10684"/>
      <c r="E10684"/>
      <c r="F10684"/>
      <c r="G10684"/>
      <c r="H10684"/>
      <c r="R10684"/>
      <c r="S10684"/>
      <c r="T10684"/>
      <c r="U10684"/>
      <c r="V10684"/>
      <c r="W10684"/>
      <c r="X10684"/>
      <c r="Y10684"/>
    </row>
    <row r="10685" spans="2:25">
      <c r="B10685"/>
      <c r="C10685"/>
      <c r="D10685"/>
      <c r="E10685"/>
      <c r="F10685"/>
      <c r="G10685"/>
      <c r="H10685"/>
      <c r="R10685"/>
      <c r="S10685"/>
      <c r="T10685"/>
      <c r="U10685"/>
      <c r="V10685"/>
      <c r="W10685"/>
      <c r="X10685"/>
      <c r="Y10685"/>
    </row>
    <row r="10686" spans="2:25">
      <c r="B10686"/>
      <c r="C10686"/>
      <c r="D10686"/>
      <c r="E10686"/>
      <c r="F10686"/>
      <c r="G10686"/>
      <c r="H10686"/>
      <c r="R10686"/>
      <c r="S10686"/>
      <c r="T10686"/>
      <c r="U10686"/>
      <c r="V10686"/>
      <c r="W10686"/>
      <c r="X10686"/>
      <c r="Y10686"/>
    </row>
    <row r="10687" spans="2:25">
      <c r="B10687"/>
      <c r="C10687"/>
      <c r="D10687"/>
      <c r="E10687"/>
      <c r="F10687"/>
      <c r="G10687"/>
      <c r="H10687"/>
      <c r="R10687"/>
      <c r="S10687"/>
      <c r="T10687"/>
      <c r="U10687"/>
      <c r="V10687"/>
      <c r="W10687"/>
      <c r="X10687"/>
      <c r="Y10687"/>
    </row>
    <row r="10688" spans="2:25">
      <c r="B10688"/>
      <c r="C10688"/>
      <c r="D10688"/>
      <c r="E10688"/>
      <c r="F10688"/>
      <c r="G10688"/>
      <c r="H10688"/>
      <c r="R10688"/>
      <c r="S10688"/>
      <c r="T10688"/>
      <c r="U10688"/>
      <c r="V10688"/>
      <c r="W10688"/>
      <c r="X10688"/>
      <c r="Y10688"/>
    </row>
    <row r="10689" spans="2:25">
      <c r="B10689"/>
      <c r="C10689"/>
      <c r="D10689"/>
      <c r="E10689"/>
      <c r="F10689"/>
      <c r="G10689"/>
      <c r="H10689"/>
      <c r="R10689"/>
      <c r="S10689"/>
      <c r="T10689"/>
      <c r="U10689"/>
      <c r="V10689"/>
      <c r="W10689"/>
      <c r="X10689"/>
      <c r="Y10689"/>
    </row>
    <row r="10690" spans="2:25">
      <c r="B10690"/>
      <c r="C10690"/>
      <c r="D10690"/>
      <c r="E10690"/>
      <c r="F10690"/>
      <c r="G10690"/>
      <c r="H10690"/>
      <c r="R10690"/>
      <c r="S10690"/>
      <c r="T10690"/>
      <c r="U10690"/>
      <c r="V10690"/>
      <c r="W10690"/>
      <c r="X10690"/>
      <c r="Y10690"/>
    </row>
    <row r="10691" spans="2:25">
      <c r="B10691"/>
      <c r="C10691"/>
      <c r="D10691"/>
      <c r="E10691"/>
      <c r="F10691"/>
      <c r="G10691"/>
      <c r="H10691"/>
      <c r="R10691"/>
      <c r="S10691"/>
      <c r="T10691"/>
      <c r="U10691"/>
      <c r="V10691"/>
      <c r="W10691"/>
      <c r="X10691"/>
      <c r="Y10691"/>
    </row>
    <row r="10692" spans="2:25">
      <c r="B10692"/>
      <c r="C10692"/>
      <c r="D10692"/>
      <c r="E10692"/>
      <c r="F10692"/>
      <c r="G10692"/>
      <c r="H10692"/>
      <c r="R10692"/>
      <c r="S10692"/>
      <c r="T10692"/>
      <c r="U10692"/>
      <c r="V10692"/>
      <c r="W10692"/>
      <c r="X10692"/>
      <c r="Y10692"/>
    </row>
    <row r="10693" spans="2:25">
      <c r="B10693"/>
      <c r="C10693"/>
      <c r="D10693"/>
      <c r="E10693"/>
      <c r="F10693"/>
      <c r="G10693"/>
      <c r="H10693"/>
      <c r="R10693"/>
      <c r="S10693"/>
      <c r="T10693"/>
      <c r="U10693"/>
      <c r="V10693"/>
      <c r="W10693"/>
      <c r="X10693"/>
      <c r="Y10693"/>
    </row>
    <row r="10694" spans="2:25">
      <c r="B10694"/>
      <c r="C10694"/>
      <c r="D10694"/>
      <c r="E10694"/>
      <c r="F10694"/>
      <c r="G10694"/>
      <c r="H10694"/>
      <c r="R10694"/>
      <c r="S10694"/>
      <c r="T10694"/>
      <c r="U10694"/>
      <c r="V10694"/>
      <c r="W10694"/>
      <c r="X10694"/>
      <c r="Y10694"/>
    </row>
    <row r="10695" spans="2:25">
      <c r="B10695"/>
      <c r="C10695"/>
      <c r="D10695"/>
      <c r="E10695"/>
      <c r="F10695"/>
      <c r="G10695"/>
      <c r="H10695"/>
      <c r="R10695"/>
      <c r="S10695"/>
      <c r="T10695"/>
      <c r="U10695"/>
      <c r="V10695"/>
      <c r="W10695"/>
      <c r="X10695"/>
      <c r="Y10695"/>
    </row>
    <row r="10696" spans="2:25">
      <c r="B10696"/>
      <c r="C10696"/>
      <c r="D10696"/>
      <c r="E10696"/>
      <c r="F10696"/>
      <c r="G10696"/>
      <c r="H10696"/>
      <c r="R10696"/>
      <c r="S10696"/>
      <c r="T10696"/>
      <c r="U10696"/>
      <c r="V10696"/>
      <c r="W10696"/>
      <c r="X10696"/>
      <c r="Y10696"/>
    </row>
    <row r="10697" spans="2:25">
      <c r="B10697"/>
      <c r="C10697"/>
      <c r="D10697"/>
      <c r="E10697"/>
      <c r="F10697"/>
      <c r="G10697"/>
      <c r="H10697"/>
      <c r="R10697"/>
      <c r="S10697"/>
      <c r="T10697"/>
      <c r="U10697"/>
      <c r="V10697"/>
      <c r="W10697"/>
      <c r="X10697"/>
      <c r="Y10697"/>
    </row>
    <row r="10698" spans="2:25">
      <c r="B10698"/>
      <c r="C10698"/>
      <c r="D10698"/>
      <c r="E10698"/>
      <c r="F10698"/>
      <c r="G10698"/>
      <c r="H10698"/>
      <c r="R10698"/>
      <c r="S10698"/>
      <c r="T10698"/>
      <c r="U10698"/>
      <c r="V10698"/>
      <c r="W10698"/>
      <c r="X10698"/>
      <c r="Y10698"/>
    </row>
    <row r="10699" spans="2:25">
      <c r="B10699"/>
      <c r="C10699"/>
      <c r="D10699"/>
      <c r="E10699"/>
      <c r="F10699"/>
      <c r="G10699"/>
      <c r="H10699"/>
      <c r="R10699"/>
      <c r="S10699"/>
      <c r="T10699"/>
      <c r="U10699"/>
      <c r="V10699"/>
      <c r="W10699"/>
      <c r="X10699"/>
      <c r="Y10699"/>
    </row>
    <row r="10700" spans="2:25">
      <c r="B10700"/>
      <c r="C10700"/>
      <c r="D10700"/>
      <c r="E10700"/>
      <c r="F10700"/>
      <c r="G10700"/>
      <c r="H10700"/>
      <c r="R10700"/>
      <c r="S10700"/>
      <c r="T10700"/>
      <c r="U10700"/>
      <c r="V10700"/>
      <c r="W10700"/>
      <c r="X10700"/>
      <c r="Y10700"/>
    </row>
    <row r="10701" spans="2:25">
      <c r="B10701"/>
      <c r="C10701"/>
      <c r="D10701"/>
      <c r="E10701"/>
      <c r="F10701"/>
      <c r="G10701"/>
      <c r="H10701"/>
      <c r="R10701"/>
      <c r="S10701"/>
      <c r="T10701"/>
      <c r="U10701"/>
      <c r="V10701"/>
      <c r="W10701"/>
      <c r="X10701"/>
      <c r="Y10701"/>
    </row>
    <row r="10702" spans="2:25">
      <c r="B10702"/>
      <c r="C10702"/>
      <c r="D10702"/>
      <c r="E10702"/>
      <c r="F10702"/>
      <c r="G10702"/>
      <c r="H10702"/>
      <c r="R10702"/>
      <c r="S10702"/>
      <c r="T10702"/>
      <c r="U10702"/>
      <c r="V10702"/>
      <c r="W10702"/>
      <c r="X10702"/>
      <c r="Y10702"/>
    </row>
    <row r="10703" spans="2:25">
      <c r="B10703"/>
      <c r="C10703"/>
      <c r="D10703"/>
      <c r="E10703"/>
      <c r="F10703"/>
      <c r="G10703"/>
      <c r="H10703"/>
      <c r="R10703"/>
      <c r="S10703"/>
      <c r="T10703"/>
      <c r="U10703"/>
      <c r="V10703"/>
      <c r="W10703"/>
      <c r="X10703"/>
      <c r="Y10703"/>
    </row>
    <row r="10704" spans="2:25">
      <c r="B10704"/>
      <c r="C10704"/>
      <c r="D10704"/>
      <c r="E10704"/>
      <c r="F10704"/>
      <c r="G10704"/>
      <c r="H10704"/>
      <c r="R10704"/>
      <c r="S10704"/>
      <c r="T10704"/>
      <c r="U10704"/>
      <c r="V10704"/>
      <c r="W10704"/>
      <c r="X10704"/>
      <c r="Y10704"/>
    </row>
    <row r="10705" spans="2:25">
      <c r="B10705"/>
      <c r="C10705"/>
      <c r="D10705"/>
      <c r="E10705"/>
      <c r="F10705"/>
      <c r="G10705"/>
      <c r="H10705"/>
      <c r="R10705"/>
      <c r="S10705"/>
      <c r="T10705"/>
      <c r="U10705"/>
      <c r="V10705"/>
      <c r="W10705"/>
      <c r="X10705"/>
      <c r="Y10705"/>
    </row>
    <row r="10706" spans="2:25">
      <c r="B10706"/>
      <c r="C10706"/>
      <c r="D10706"/>
      <c r="E10706"/>
      <c r="F10706"/>
      <c r="G10706"/>
      <c r="H10706"/>
      <c r="R10706"/>
      <c r="S10706"/>
      <c r="T10706"/>
      <c r="U10706"/>
      <c r="V10706"/>
      <c r="W10706"/>
      <c r="X10706"/>
      <c r="Y10706"/>
    </row>
    <row r="10707" spans="2:25">
      <c r="B10707"/>
      <c r="C10707"/>
      <c r="D10707"/>
      <c r="E10707"/>
      <c r="F10707"/>
      <c r="G10707"/>
      <c r="H10707"/>
      <c r="R10707"/>
      <c r="S10707"/>
      <c r="T10707"/>
      <c r="U10707"/>
      <c r="V10707"/>
      <c r="W10707"/>
      <c r="X10707"/>
      <c r="Y10707"/>
    </row>
    <row r="10708" spans="2:25">
      <c r="B10708"/>
      <c r="C10708"/>
      <c r="D10708"/>
      <c r="E10708"/>
      <c r="F10708"/>
      <c r="G10708"/>
      <c r="H10708"/>
      <c r="R10708"/>
      <c r="S10708"/>
      <c r="T10708"/>
      <c r="U10708"/>
      <c r="V10708"/>
      <c r="W10708"/>
      <c r="X10708"/>
      <c r="Y10708"/>
    </row>
    <row r="10709" spans="2:25">
      <c r="B10709"/>
      <c r="C10709"/>
      <c r="D10709"/>
      <c r="E10709"/>
      <c r="F10709"/>
      <c r="G10709"/>
      <c r="H10709"/>
      <c r="R10709"/>
      <c r="S10709"/>
      <c r="T10709"/>
      <c r="U10709"/>
      <c r="V10709"/>
      <c r="W10709"/>
      <c r="X10709"/>
      <c r="Y10709"/>
    </row>
    <row r="10710" spans="2:25">
      <c r="B10710"/>
      <c r="C10710"/>
      <c r="D10710"/>
      <c r="E10710"/>
      <c r="F10710"/>
      <c r="G10710"/>
      <c r="H10710"/>
      <c r="R10710"/>
      <c r="S10710"/>
      <c r="T10710"/>
      <c r="U10710"/>
      <c r="V10710"/>
      <c r="W10710"/>
      <c r="X10710"/>
      <c r="Y10710"/>
    </row>
    <row r="10711" spans="2:25">
      <c r="B10711"/>
      <c r="C10711"/>
      <c r="D10711"/>
      <c r="E10711"/>
      <c r="F10711"/>
      <c r="G10711"/>
      <c r="H10711"/>
      <c r="R10711"/>
      <c r="S10711"/>
      <c r="T10711"/>
      <c r="U10711"/>
      <c r="V10711"/>
      <c r="W10711"/>
      <c r="X10711"/>
      <c r="Y10711"/>
    </row>
    <row r="10712" spans="2:25">
      <c r="B10712"/>
      <c r="C10712"/>
      <c r="D10712"/>
      <c r="E10712"/>
      <c r="F10712"/>
      <c r="G10712"/>
      <c r="H10712"/>
      <c r="R10712"/>
      <c r="S10712"/>
      <c r="T10712"/>
      <c r="U10712"/>
      <c r="V10712"/>
      <c r="W10712"/>
      <c r="X10712"/>
      <c r="Y10712"/>
    </row>
    <row r="10713" spans="2:25">
      <c r="B10713"/>
      <c r="C10713"/>
      <c r="D10713"/>
      <c r="E10713"/>
      <c r="F10713"/>
      <c r="G10713"/>
      <c r="H10713"/>
      <c r="R10713"/>
      <c r="S10713"/>
      <c r="T10713"/>
      <c r="U10713"/>
      <c r="V10713"/>
      <c r="W10713"/>
      <c r="X10713"/>
      <c r="Y10713"/>
    </row>
    <row r="10714" spans="2:25">
      <c r="B10714"/>
      <c r="C10714"/>
      <c r="D10714"/>
      <c r="E10714"/>
      <c r="F10714"/>
      <c r="G10714"/>
      <c r="H10714"/>
      <c r="R10714"/>
      <c r="S10714"/>
      <c r="T10714"/>
      <c r="U10714"/>
      <c r="V10714"/>
      <c r="W10714"/>
      <c r="X10714"/>
      <c r="Y10714"/>
    </row>
    <row r="10715" spans="2:25">
      <c r="B10715"/>
      <c r="C10715"/>
      <c r="D10715"/>
      <c r="E10715"/>
      <c r="F10715"/>
      <c r="G10715"/>
      <c r="H10715"/>
      <c r="R10715"/>
      <c r="S10715"/>
      <c r="T10715"/>
      <c r="U10715"/>
      <c r="V10715"/>
      <c r="W10715"/>
      <c r="X10715"/>
      <c r="Y10715"/>
    </row>
    <row r="10716" spans="2:25">
      <c r="B10716"/>
      <c r="C10716"/>
      <c r="D10716"/>
      <c r="E10716"/>
      <c r="F10716"/>
      <c r="G10716"/>
      <c r="H10716"/>
      <c r="R10716"/>
      <c r="S10716"/>
      <c r="T10716"/>
      <c r="U10716"/>
      <c r="V10716"/>
      <c r="W10716"/>
      <c r="X10716"/>
      <c r="Y10716"/>
    </row>
    <row r="10717" spans="2:25">
      <c r="B10717"/>
      <c r="C10717"/>
      <c r="D10717"/>
      <c r="E10717"/>
      <c r="F10717"/>
      <c r="G10717"/>
      <c r="H10717"/>
      <c r="R10717"/>
      <c r="S10717"/>
      <c r="T10717"/>
      <c r="U10717"/>
      <c r="V10717"/>
      <c r="W10717"/>
      <c r="X10717"/>
      <c r="Y10717"/>
    </row>
    <row r="10718" spans="2:25">
      <c r="B10718"/>
      <c r="C10718"/>
      <c r="D10718"/>
      <c r="E10718"/>
      <c r="F10718"/>
      <c r="G10718"/>
      <c r="H10718"/>
      <c r="R10718"/>
      <c r="S10718"/>
      <c r="T10718"/>
      <c r="U10718"/>
      <c r="V10718"/>
      <c r="W10718"/>
      <c r="X10718"/>
      <c r="Y10718"/>
    </row>
    <row r="10719" spans="2:25">
      <c r="B10719"/>
      <c r="C10719"/>
      <c r="D10719"/>
      <c r="E10719"/>
      <c r="F10719"/>
      <c r="G10719"/>
      <c r="H10719"/>
      <c r="R10719"/>
      <c r="S10719"/>
      <c r="T10719"/>
      <c r="U10719"/>
      <c r="V10719"/>
      <c r="W10719"/>
      <c r="X10719"/>
      <c r="Y10719"/>
    </row>
    <row r="10720" spans="2:25">
      <c r="B10720"/>
      <c r="C10720"/>
      <c r="D10720"/>
      <c r="E10720"/>
      <c r="F10720"/>
      <c r="G10720"/>
      <c r="H10720"/>
      <c r="R10720"/>
      <c r="S10720"/>
      <c r="T10720"/>
      <c r="U10720"/>
      <c r="V10720"/>
      <c r="W10720"/>
      <c r="X10720"/>
      <c r="Y10720"/>
    </row>
    <row r="10721" spans="2:25">
      <c r="B10721"/>
      <c r="C10721"/>
      <c r="D10721"/>
      <c r="E10721"/>
      <c r="F10721"/>
      <c r="G10721"/>
      <c r="H10721"/>
      <c r="R10721"/>
      <c r="S10721"/>
      <c r="T10721"/>
      <c r="U10721"/>
      <c r="V10721"/>
      <c r="W10721"/>
      <c r="X10721"/>
      <c r="Y10721"/>
    </row>
    <row r="10722" spans="2:25">
      <c r="B10722"/>
      <c r="C10722"/>
      <c r="D10722"/>
      <c r="E10722"/>
      <c r="F10722"/>
      <c r="G10722"/>
      <c r="H10722"/>
      <c r="R10722"/>
      <c r="S10722"/>
      <c r="T10722"/>
      <c r="U10722"/>
      <c r="V10722"/>
      <c r="W10722"/>
      <c r="X10722"/>
      <c r="Y10722"/>
    </row>
    <row r="10723" spans="2:25">
      <c r="B10723"/>
      <c r="C10723"/>
      <c r="D10723"/>
      <c r="E10723"/>
      <c r="F10723"/>
      <c r="G10723"/>
      <c r="H10723"/>
      <c r="R10723"/>
      <c r="S10723"/>
      <c r="T10723"/>
      <c r="U10723"/>
      <c r="V10723"/>
      <c r="W10723"/>
      <c r="X10723"/>
      <c r="Y10723"/>
    </row>
    <row r="10724" spans="2:25">
      <c r="B10724"/>
      <c r="C10724"/>
      <c r="D10724"/>
      <c r="E10724"/>
      <c r="F10724"/>
      <c r="G10724"/>
      <c r="H10724"/>
      <c r="R10724"/>
      <c r="S10724"/>
      <c r="T10724"/>
      <c r="U10724"/>
      <c r="V10724"/>
      <c r="W10724"/>
      <c r="X10724"/>
      <c r="Y10724"/>
    </row>
    <row r="10725" spans="2:25">
      <c r="B10725"/>
      <c r="C10725"/>
      <c r="D10725"/>
      <c r="E10725"/>
      <c r="F10725"/>
      <c r="G10725"/>
      <c r="H10725"/>
      <c r="R10725"/>
      <c r="S10725"/>
      <c r="T10725"/>
      <c r="U10725"/>
      <c r="V10725"/>
      <c r="W10725"/>
      <c r="X10725"/>
      <c r="Y10725"/>
    </row>
    <row r="10726" spans="2:25">
      <c r="B10726"/>
      <c r="C10726"/>
      <c r="D10726"/>
      <c r="E10726"/>
      <c r="F10726"/>
      <c r="G10726"/>
      <c r="H10726"/>
      <c r="R10726"/>
      <c r="S10726"/>
      <c r="T10726"/>
      <c r="U10726"/>
      <c r="V10726"/>
      <c r="W10726"/>
      <c r="X10726"/>
      <c r="Y10726"/>
    </row>
    <row r="10727" spans="2:25">
      <c r="B10727"/>
      <c r="C10727"/>
      <c r="D10727"/>
      <c r="E10727"/>
      <c r="F10727"/>
      <c r="G10727"/>
      <c r="H10727"/>
      <c r="R10727"/>
      <c r="S10727"/>
      <c r="T10727"/>
      <c r="U10727"/>
      <c r="V10727"/>
      <c r="W10727"/>
      <c r="X10727"/>
      <c r="Y10727"/>
    </row>
    <row r="10728" spans="2:25">
      <c r="B10728"/>
      <c r="C10728"/>
      <c r="D10728"/>
      <c r="E10728"/>
      <c r="F10728"/>
      <c r="G10728"/>
      <c r="H10728"/>
      <c r="R10728"/>
      <c r="S10728"/>
      <c r="T10728"/>
      <c r="U10728"/>
      <c r="V10728"/>
      <c r="W10728"/>
      <c r="X10728"/>
      <c r="Y10728"/>
    </row>
    <row r="10729" spans="2:25">
      <c r="B10729"/>
      <c r="C10729"/>
      <c r="D10729"/>
      <c r="E10729"/>
      <c r="F10729"/>
      <c r="G10729"/>
      <c r="H10729"/>
      <c r="R10729"/>
      <c r="S10729"/>
      <c r="T10729"/>
      <c r="U10729"/>
      <c r="V10729"/>
      <c r="W10729"/>
      <c r="X10729"/>
      <c r="Y10729"/>
    </row>
    <row r="10730" spans="2:25">
      <c r="B10730"/>
      <c r="C10730"/>
      <c r="D10730"/>
      <c r="E10730"/>
      <c r="F10730"/>
      <c r="G10730"/>
      <c r="H10730"/>
      <c r="R10730"/>
      <c r="S10730"/>
      <c r="T10730"/>
      <c r="U10730"/>
      <c r="V10730"/>
      <c r="W10730"/>
      <c r="X10730"/>
      <c r="Y10730"/>
    </row>
    <row r="10731" spans="2:25">
      <c r="B10731"/>
      <c r="C10731"/>
      <c r="D10731"/>
      <c r="E10731"/>
      <c r="F10731"/>
      <c r="G10731"/>
      <c r="H10731"/>
      <c r="R10731"/>
      <c r="S10731"/>
      <c r="T10731"/>
      <c r="U10731"/>
      <c r="V10731"/>
      <c r="W10731"/>
      <c r="X10731"/>
      <c r="Y10731"/>
    </row>
    <row r="10732" spans="2:25">
      <c r="B10732"/>
      <c r="C10732"/>
      <c r="D10732"/>
      <c r="E10732"/>
      <c r="F10732"/>
      <c r="G10732"/>
      <c r="H10732"/>
      <c r="R10732"/>
      <c r="S10732"/>
      <c r="T10732"/>
      <c r="U10732"/>
      <c r="V10732"/>
      <c r="W10732"/>
      <c r="X10732"/>
      <c r="Y10732"/>
    </row>
    <row r="10733" spans="2:25">
      <c r="B10733"/>
      <c r="C10733"/>
      <c r="D10733"/>
      <c r="E10733"/>
      <c r="F10733"/>
      <c r="G10733"/>
      <c r="H10733"/>
      <c r="R10733"/>
      <c r="S10733"/>
      <c r="T10733"/>
      <c r="U10733"/>
      <c r="V10733"/>
      <c r="W10733"/>
      <c r="X10733"/>
      <c r="Y10733"/>
    </row>
    <row r="10734" spans="2:25">
      <c r="B10734"/>
      <c r="C10734"/>
      <c r="D10734"/>
      <c r="E10734"/>
      <c r="F10734"/>
      <c r="G10734"/>
      <c r="H10734"/>
      <c r="R10734"/>
      <c r="S10734"/>
      <c r="T10734"/>
      <c r="U10734"/>
      <c r="V10734"/>
      <c r="W10734"/>
      <c r="X10734"/>
      <c r="Y10734"/>
    </row>
    <row r="10735" spans="2:25">
      <c r="B10735"/>
      <c r="C10735"/>
      <c r="D10735"/>
      <c r="E10735"/>
      <c r="F10735"/>
      <c r="G10735"/>
      <c r="H10735"/>
      <c r="R10735"/>
      <c r="S10735"/>
      <c r="T10735"/>
      <c r="U10735"/>
      <c r="V10735"/>
      <c r="W10735"/>
      <c r="X10735"/>
      <c r="Y10735"/>
    </row>
    <row r="10736" spans="2:25">
      <c r="B10736"/>
      <c r="C10736"/>
      <c r="D10736"/>
      <c r="E10736"/>
      <c r="F10736"/>
      <c r="G10736"/>
      <c r="H10736"/>
      <c r="R10736"/>
      <c r="S10736"/>
      <c r="T10736"/>
      <c r="U10736"/>
      <c r="V10736"/>
      <c r="W10736"/>
      <c r="X10736"/>
      <c r="Y10736"/>
    </row>
    <row r="10737" spans="2:25">
      <c r="B10737"/>
      <c r="C10737"/>
      <c r="D10737"/>
      <c r="E10737"/>
      <c r="F10737"/>
      <c r="G10737"/>
      <c r="H10737"/>
      <c r="R10737"/>
      <c r="S10737"/>
      <c r="T10737"/>
      <c r="U10737"/>
      <c r="V10737"/>
      <c r="W10737"/>
      <c r="X10737"/>
      <c r="Y10737"/>
    </row>
    <row r="10738" spans="2:25">
      <c r="B10738"/>
      <c r="C10738"/>
      <c r="D10738"/>
      <c r="E10738"/>
      <c r="F10738"/>
      <c r="G10738"/>
      <c r="H10738"/>
      <c r="R10738"/>
      <c r="S10738"/>
      <c r="T10738"/>
      <c r="U10738"/>
      <c r="V10738"/>
      <c r="W10738"/>
      <c r="X10738"/>
      <c r="Y10738"/>
    </row>
    <row r="10739" spans="2:25">
      <c r="B10739"/>
      <c r="C10739"/>
      <c r="D10739"/>
      <c r="E10739"/>
      <c r="F10739"/>
      <c r="G10739"/>
      <c r="H10739"/>
      <c r="R10739"/>
      <c r="S10739"/>
      <c r="T10739"/>
      <c r="U10739"/>
      <c r="V10739"/>
      <c r="W10739"/>
      <c r="X10739"/>
      <c r="Y10739"/>
    </row>
    <row r="10740" spans="2:25">
      <c r="B10740"/>
      <c r="C10740"/>
      <c r="D10740"/>
      <c r="E10740"/>
      <c r="F10740"/>
      <c r="G10740"/>
      <c r="H10740"/>
      <c r="R10740"/>
      <c r="S10740"/>
      <c r="T10740"/>
      <c r="U10740"/>
      <c r="V10740"/>
      <c r="W10740"/>
      <c r="X10740"/>
      <c r="Y10740"/>
    </row>
    <row r="10741" spans="2:25">
      <c r="B10741"/>
      <c r="C10741"/>
      <c r="D10741"/>
      <c r="E10741"/>
      <c r="F10741"/>
      <c r="G10741"/>
      <c r="H10741"/>
      <c r="R10741"/>
      <c r="S10741"/>
      <c r="T10741"/>
      <c r="U10741"/>
      <c r="V10741"/>
      <c r="W10741"/>
      <c r="X10741"/>
      <c r="Y10741"/>
    </row>
    <row r="10742" spans="2:25">
      <c r="B10742"/>
      <c r="C10742"/>
      <c r="D10742"/>
      <c r="E10742"/>
      <c r="F10742"/>
      <c r="G10742"/>
      <c r="H10742"/>
      <c r="R10742"/>
      <c r="S10742"/>
      <c r="T10742"/>
      <c r="U10742"/>
      <c r="V10742"/>
      <c r="W10742"/>
      <c r="X10742"/>
      <c r="Y10742"/>
    </row>
    <row r="10743" spans="2:25">
      <c r="B10743"/>
      <c r="C10743"/>
      <c r="D10743"/>
      <c r="E10743"/>
      <c r="F10743"/>
      <c r="G10743"/>
      <c r="H10743"/>
      <c r="R10743"/>
      <c r="S10743"/>
      <c r="T10743"/>
      <c r="U10743"/>
      <c r="V10743"/>
      <c r="W10743"/>
      <c r="X10743"/>
      <c r="Y10743"/>
    </row>
    <row r="10744" spans="2:25">
      <c r="B10744"/>
      <c r="C10744"/>
      <c r="D10744"/>
      <c r="E10744"/>
      <c r="F10744"/>
      <c r="G10744"/>
      <c r="H10744"/>
      <c r="R10744"/>
      <c r="S10744"/>
      <c r="T10744"/>
      <c r="U10744"/>
      <c r="V10744"/>
      <c r="W10744"/>
      <c r="X10744"/>
      <c r="Y10744"/>
    </row>
    <row r="10745" spans="2:25">
      <c r="B10745"/>
      <c r="C10745"/>
      <c r="D10745"/>
      <c r="E10745"/>
      <c r="F10745"/>
      <c r="G10745"/>
      <c r="H10745"/>
      <c r="R10745"/>
      <c r="S10745"/>
      <c r="T10745"/>
      <c r="U10745"/>
      <c r="V10745"/>
      <c r="W10745"/>
      <c r="X10745"/>
      <c r="Y10745"/>
    </row>
    <row r="10746" spans="2:25">
      <c r="B10746"/>
      <c r="C10746"/>
      <c r="D10746"/>
      <c r="E10746"/>
      <c r="F10746"/>
      <c r="G10746"/>
      <c r="H10746"/>
      <c r="R10746"/>
      <c r="S10746"/>
      <c r="T10746"/>
      <c r="U10746"/>
      <c r="V10746"/>
      <c r="W10746"/>
      <c r="X10746"/>
      <c r="Y10746"/>
    </row>
    <row r="10747" spans="2:25">
      <c r="B10747"/>
      <c r="C10747"/>
      <c r="D10747"/>
      <c r="E10747"/>
      <c r="F10747"/>
      <c r="G10747"/>
      <c r="H10747"/>
      <c r="R10747"/>
      <c r="S10747"/>
      <c r="T10747"/>
      <c r="U10747"/>
      <c r="V10747"/>
      <c r="W10747"/>
      <c r="X10747"/>
      <c r="Y10747"/>
    </row>
    <row r="10748" spans="2:25">
      <c r="B10748"/>
      <c r="C10748"/>
      <c r="D10748"/>
      <c r="E10748"/>
      <c r="F10748"/>
      <c r="G10748"/>
      <c r="H10748"/>
      <c r="R10748"/>
      <c r="S10748"/>
      <c r="T10748"/>
      <c r="U10748"/>
      <c r="V10748"/>
      <c r="W10748"/>
      <c r="X10748"/>
      <c r="Y10748"/>
    </row>
    <row r="10749" spans="2:25">
      <c r="B10749"/>
      <c r="C10749"/>
      <c r="D10749"/>
      <c r="E10749"/>
      <c r="F10749"/>
      <c r="G10749"/>
      <c r="H10749"/>
      <c r="R10749"/>
      <c r="S10749"/>
      <c r="T10749"/>
      <c r="U10749"/>
      <c r="V10749"/>
      <c r="W10749"/>
      <c r="X10749"/>
      <c r="Y10749"/>
    </row>
    <row r="10750" spans="2:25">
      <c r="B10750"/>
      <c r="C10750"/>
      <c r="D10750"/>
      <c r="E10750"/>
      <c r="F10750"/>
      <c r="G10750"/>
      <c r="H10750"/>
      <c r="R10750"/>
      <c r="S10750"/>
      <c r="T10750"/>
      <c r="U10750"/>
      <c r="V10750"/>
      <c r="W10750"/>
      <c r="X10750"/>
      <c r="Y10750"/>
    </row>
    <row r="10751" spans="2:25">
      <c r="B10751"/>
      <c r="C10751"/>
      <c r="D10751"/>
      <c r="E10751"/>
      <c r="F10751"/>
      <c r="G10751"/>
      <c r="H10751"/>
      <c r="R10751"/>
      <c r="S10751"/>
      <c r="T10751"/>
      <c r="U10751"/>
      <c r="V10751"/>
      <c r="W10751"/>
      <c r="X10751"/>
      <c r="Y10751"/>
    </row>
    <row r="10752" spans="2:25">
      <c r="B10752"/>
      <c r="C10752"/>
      <c r="D10752"/>
      <c r="E10752"/>
      <c r="F10752"/>
      <c r="G10752"/>
      <c r="H10752"/>
      <c r="R10752"/>
      <c r="S10752"/>
      <c r="T10752"/>
      <c r="U10752"/>
      <c r="V10752"/>
      <c r="W10752"/>
      <c r="X10752"/>
      <c r="Y10752"/>
    </row>
    <row r="10753" spans="2:25">
      <c r="B10753"/>
      <c r="C10753"/>
      <c r="D10753"/>
      <c r="E10753"/>
      <c r="F10753"/>
      <c r="G10753"/>
      <c r="H10753"/>
      <c r="R10753"/>
      <c r="S10753"/>
      <c r="T10753"/>
      <c r="U10753"/>
      <c r="V10753"/>
      <c r="W10753"/>
      <c r="X10753"/>
      <c r="Y10753"/>
    </row>
    <row r="10754" spans="2:25">
      <c r="B10754"/>
      <c r="C10754"/>
      <c r="D10754"/>
      <c r="E10754"/>
      <c r="F10754"/>
      <c r="G10754"/>
      <c r="H10754"/>
      <c r="R10754"/>
      <c r="S10754"/>
      <c r="T10754"/>
      <c r="U10754"/>
      <c r="V10754"/>
      <c r="W10754"/>
      <c r="X10754"/>
      <c r="Y10754"/>
    </row>
    <row r="10755" spans="2:25">
      <c r="B10755"/>
      <c r="C10755"/>
      <c r="D10755"/>
      <c r="E10755"/>
      <c r="F10755"/>
      <c r="G10755"/>
      <c r="H10755"/>
      <c r="R10755"/>
      <c r="S10755"/>
      <c r="T10755"/>
      <c r="U10755"/>
      <c r="V10755"/>
      <c r="W10755"/>
      <c r="X10755"/>
      <c r="Y10755"/>
    </row>
    <row r="10756" spans="2:25">
      <c r="B10756"/>
      <c r="C10756"/>
      <c r="D10756"/>
      <c r="E10756"/>
      <c r="F10756"/>
      <c r="G10756"/>
      <c r="H10756"/>
      <c r="R10756"/>
      <c r="S10756"/>
      <c r="T10756"/>
      <c r="U10756"/>
      <c r="V10756"/>
      <c r="W10756"/>
      <c r="X10756"/>
      <c r="Y10756"/>
    </row>
    <row r="10757" spans="2:25">
      <c r="B10757"/>
      <c r="C10757"/>
      <c r="D10757"/>
      <c r="E10757"/>
      <c r="F10757"/>
      <c r="G10757"/>
      <c r="H10757"/>
      <c r="R10757"/>
      <c r="S10757"/>
      <c r="T10757"/>
      <c r="U10757"/>
      <c r="V10757"/>
      <c r="W10757"/>
      <c r="X10757"/>
      <c r="Y10757"/>
    </row>
    <row r="10758" spans="2:25">
      <c r="B10758"/>
      <c r="C10758"/>
      <c r="D10758"/>
      <c r="E10758"/>
      <c r="F10758"/>
      <c r="G10758"/>
      <c r="H10758"/>
      <c r="R10758"/>
      <c r="S10758"/>
      <c r="T10758"/>
      <c r="U10758"/>
      <c r="V10758"/>
      <c r="W10758"/>
      <c r="X10758"/>
      <c r="Y10758"/>
    </row>
    <row r="10759" spans="2:25">
      <c r="B10759"/>
      <c r="C10759"/>
      <c r="D10759"/>
      <c r="E10759"/>
      <c r="F10759"/>
      <c r="G10759"/>
      <c r="H10759"/>
      <c r="R10759"/>
      <c r="S10759"/>
      <c r="T10759"/>
      <c r="U10759"/>
      <c r="V10759"/>
      <c r="W10759"/>
      <c r="X10759"/>
      <c r="Y10759"/>
    </row>
    <row r="10760" spans="2:25">
      <c r="B10760"/>
      <c r="C10760"/>
      <c r="D10760"/>
      <c r="E10760"/>
      <c r="F10760"/>
      <c r="G10760"/>
      <c r="H10760"/>
      <c r="R10760"/>
      <c r="S10760"/>
      <c r="T10760"/>
      <c r="U10760"/>
      <c r="V10760"/>
      <c r="W10760"/>
      <c r="X10760"/>
      <c r="Y10760"/>
    </row>
    <row r="10761" spans="2:25">
      <c r="B10761"/>
      <c r="C10761"/>
      <c r="D10761"/>
      <c r="E10761"/>
      <c r="F10761"/>
      <c r="G10761"/>
      <c r="H10761"/>
      <c r="R10761"/>
      <c r="S10761"/>
      <c r="T10761"/>
      <c r="U10761"/>
      <c r="V10761"/>
      <c r="W10761"/>
      <c r="X10761"/>
      <c r="Y10761"/>
    </row>
    <row r="10762" spans="2:25">
      <c r="B10762"/>
      <c r="C10762"/>
      <c r="D10762"/>
      <c r="E10762"/>
      <c r="F10762"/>
      <c r="G10762"/>
      <c r="H10762"/>
      <c r="R10762"/>
      <c r="S10762"/>
      <c r="T10762"/>
      <c r="U10762"/>
      <c r="V10762"/>
      <c r="W10762"/>
      <c r="X10762"/>
      <c r="Y10762"/>
    </row>
    <row r="10763" spans="2:25">
      <c r="B10763"/>
      <c r="C10763"/>
      <c r="D10763"/>
      <c r="E10763"/>
      <c r="F10763"/>
      <c r="G10763"/>
      <c r="H10763"/>
      <c r="R10763"/>
      <c r="S10763"/>
      <c r="T10763"/>
      <c r="U10763"/>
      <c r="V10763"/>
      <c r="W10763"/>
      <c r="X10763"/>
      <c r="Y10763"/>
    </row>
    <row r="10764" spans="2:25">
      <c r="B10764"/>
      <c r="C10764"/>
      <c r="D10764"/>
      <c r="E10764"/>
      <c r="F10764"/>
      <c r="G10764"/>
      <c r="H10764"/>
      <c r="R10764"/>
      <c r="S10764"/>
      <c r="T10764"/>
      <c r="U10764"/>
      <c r="V10764"/>
      <c r="W10764"/>
      <c r="X10764"/>
      <c r="Y10764"/>
    </row>
    <row r="10765" spans="2:25">
      <c r="B10765"/>
      <c r="C10765"/>
      <c r="D10765"/>
      <c r="E10765"/>
      <c r="F10765"/>
      <c r="G10765"/>
      <c r="H10765"/>
      <c r="R10765"/>
      <c r="S10765"/>
      <c r="T10765"/>
      <c r="U10765"/>
      <c r="V10765"/>
      <c r="W10765"/>
      <c r="X10765"/>
      <c r="Y10765"/>
    </row>
    <row r="10766" spans="2:25">
      <c r="B10766"/>
      <c r="C10766"/>
      <c r="D10766"/>
      <c r="E10766"/>
      <c r="F10766"/>
      <c r="G10766"/>
      <c r="H10766"/>
      <c r="R10766"/>
      <c r="S10766"/>
      <c r="T10766"/>
      <c r="U10766"/>
      <c r="V10766"/>
      <c r="W10766"/>
      <c r="X10766"/>
      <c r="Y10766"/>
    </row>
    <row r="10767" spans="2:25">
      <c r="B10767"/>
      <c r="C10767"/>
      <c r="D10767"/>
      <c r="E10767"/>
      <c r="F10767"/>
      <c r="G10767"/>
      <c r="H10767"/>
      <c r="R10767"/>
      <c r="S10767"/>
      <c r="T10767"/>
      <c r="U10767"/>
      <c r="V10767"/>
      <c r="W10767"/>
      <c r="X10767"/>
      <c r="Y10767"/>
    </row>
    <row r="10768" spans="2:25">
      <c r="B10768"/>
      <c r="C10768"/>
      <c r="D10768"/>
      <c r="E10768"/>
      <c r="F10768"/>
      <c r="G10768"/>
      <c r="H10768"/>
      <c r="R10768"/>
      <c r="S10768"/>
      <c r="T10768"/>
      <c r="U10768"/>
      <c r="V10768"/>
      <c r="W10768"/>
      <c r="X10768"/>
      <c r="Y10768"/>
    </row>
    <row r="10769" spans="2:25">
      <c r="B10769"/>
      <c r="C10769"/>
      <c r="D10769"/>
      <c r="E10769"/>
      <c r="F10769"/>
      <c r="G10769"/>
      <c r="H10769"/>
      <c r="R10769"/>
      <c r="S10769"/>
      <c r="T10769"/>
      <c r="U10769"/>
      <c r="V10769"/>
      <c r="W10769"/>
      <c r="X10769"/>
      <c r="Y10769"/>
    </row>
    <row r="10770" spans="2:25">
      <c r="B10770"/>
      <c r="C10770"/>
      <c r="D10770"/>
      <c r="E10770"/>
      <c r="F10770"/>
      <c r="G10770"/>
      <c r="H10770"/>
      <c r="R10770"/>
      <c r="S10770"/>
      <c r="T10770"/>
      <c r="U10770"/>
      <c r="V10770"/>
      <c r="W10770"/>
      <c r="X10770"/>
      <c r="Y10770"/>
    </row>
    <row r="10771" spans="2:25">
      <c r="B10771"/>
      <c r="C10771"/>
      <c r="D10771"/>
      <c r="E10771"/>
      <c r="F10771"/>
      <c r="G10771"/>
      <c r="H10771"/>
      <c r="R10771"/>
      <c r="S10771"/>
      <c r="T10771"/>
      <c r="U10771"/>
      <c r="V10771"/>
      <c r="W10771"/>
      <c r="X10771"/>
      <c r="Y10771"/>
    </row>
    <row r="10772" spans="2:25">
      <c r="B10772"/>
      <c r="C10772"/>
      <c r="D10772"/>
      <c r="E10772"/>
      <c r="F10772"/>
      <c r="G10772"/>
      <c r="H10772"/>
      <c r="R10772"/>
      <c r="S10772"/>
      <c r="T10772"/>
      <c r="U10772"/>
      <c r="V10772"/>
      <c r="W10772"/>
      <c r="X10772"/>
      <c r="Y10772"/>
    </row>
    <row r="10773" spans="2:25">
      <c r="B10773"/>
      <c r="C10773"/>
      <c r="D10773"/>
      <c r="E10773"/>
      <c r="F10773"/>
      <c r="G10773"/>
      <c r="H10773"/>
      <c r="R10773"/>
      <c r="S10773"/>
      <c r="T10773"/>
      <c r="U10773"/>
      <c r="V10773"/>
      <c r="W10773"/>
      <c r="X10773"/>
      <c r="Y10773"/>
    </row>
    <row r="10774" spans="2:25">
      <c r="B10774"/>
      <c r="C10774"/>
      <c r="D10774"/>
      <c r="E10774"/>
      <c r="F10774"/>
      <c r="G10774"/>
      <c r="H10774"/>
      <c r="R10774"/>
      <c r="S10774"/>
      <c r="T10774"/>
      <c r="U10774"/>
      <c r="V10774"/>
      <c r="W10774"/>
      <c r="X10774"/>
      <c r="Y10774"/>
    </row>
    <row r="10775" spans="2:25">
      <c r="B10775"/>
      <c r="C10775"/>
      <c r="D10775"/>
      <c r="E10775"/>
      <c r="F10775"/>
      <c r="G10775"/>
      <c r="H10775"/>
      <c r="R10775"/>
      <c r="S10775"/>
      <c r="T10775"/>
      <c r="U10775"/>
      <c r="V10775"/>
      <c r="W10775"/>
      <c r="X10775"/>
      <c r="Y10775"/>
    </row>
    <row r="10776" spans="2:25">
      <c r="B10776"/>
      <c r="C10776"/>
      <c r="D10776"/>
      <c r="E10776"/>
      <c r="F10776"/>
      <c r="G10776"/>
      <c r="H10776"/>
      <c r="R10776"/>
      <c r="S10776"/>
      <c r="T10776"/>
      <c r="U10776"/>
      <c r="V10776"/>
      <c r="W10776"/>
      <c r="X10776"/>
      <c r="Y10776"/>
    </row>
    <row r="10777" spans="2:25">
      <c r="B10777"/>
      <c r="C10777"/>
      <c r="D10777"/>
      <c r="E10777"/>
      <c r="F10777"/>
      <c r="G10777"/>
      <c r="H10777"/>
      <c r="R10777"/>
      <c r="S10777"/>
      <c r="T10777"/>
      <c r="U10777"/>
      <c r="V10777"/>
      <c r="W10777"/>
      <c r="X10777"/>
      <c r="Y10777"/>
    </row>
    <row r="10778" spans="2:25">
      <c r="B10778"/>
      <c r="C10778"/>
      <c r="D10778"/>
      <c r="E10778"/>
      <c r="F10778"/>
      <c r="G10778"/>
      <c r="H10778"/>
      <c r="R10778"/>
      <c r="S10778"/>
      <c r="T10778"/>
      <c r="U10778"/>
      <c r="V10778"/>
      <c r="W10778"/>
      <c r="X10778"/>
      <c r="Y10778"/>
    </row>
    <row r="10779" spans="2:25">
      <c r="B10779"/>
      <c r="C10779"/>
      <c r="D10779"/>
      <c r="E10779"/>
      <c r="F10779"/>
      <c r="G10779"/>
      <c r="H10779"/>
      <c r="R10779"/>
      <c r="S10779"/>
      <c r="T10779"/>
      <c r="U10779"/>
      <c r="V10779"/>
      <c r="W10779"/>
      <c r="X10779"/>
      <c r="Y10779"/>
    </row>
    <row r="10780" spans="2:25">
      <c r="B10780"/>
      <c r="C10780"/>
      <c r="D10780"/>
      <c r="E10780"/>
      <c r="F10780"/>
      <c r="G10780"/>
      <c r="H10780"/>
      <c r="R10780"/>
      <c r="S10780"/>
      <c r="T10780"/>
      <c r="U10780"/>
      <c r="V10780"/>
      <c r="W10780"/>
      <c r="X10780"/>
      <c r="Y10780"/>
    </row>
    <row r="10781" spans="2:25">
      <c r="B10781"/>
      <c r="C10781"/>
      <c r="D10781"/>
      <c r="E10781"/>
      <c r="F10781"/>
      <c r="G10781"/>
      <c r="H10781"/>
      <c r="R10781"/>
      <c r="S10781"/>
      <c r="T10781"/>
      <c r="U10781"/>
      <c r="V10781"/>
      <c r="W10781"/>
      <c r="X10781"/>
      <c r="Y10781"/>
    </row>
    <row r="10782" spans="2:25">
      <c r="B10782"/>
      <c r="C10782"/>
      <c r="D10782"/>
      <c r="E10782"/>
      <c r="F10782"/>
      <c r="G10782"/>
      <c r="H10782"/>
      <c r="R10782"/>
      <c r="S10782"/>
      <c r="T10782"/>
      <c r="U10782"/>
      <c r="V10782"/>
      <c r="W10782"/>
      <c r="X10782"/>
      <c r="Y10782"/>
    </row>
    <row r="10783" spans="2:25">
      <c r="B10783"/>
      <c r="C10783"/>
      <c r="D10783"/>
      <c r="E10783"/>
      <c r="F10783"/>
      <c r="G10783"/>
      <c r="H10783"/>
      <c r="R10783"/>
      <c r="S10783"/>
      <c r="T10783"/>
      <c r="U10783"/>
      <c r="V10783"/>
      <c r="W10783"/>
      <c r="X10783"/>
      <c r="Y10783"/>
    </row>
    <row r="10784" spans="2:25">
      <c r="B10784"/>
      <c r="C10784"/>
      <c r="D10784"/>
      <c r="E10784"/>
      <c r="F10784"/>
      <c r="G10784"/>
      <c r="H10784"/>
      <c r="R10784"/>
      <c r="S10784"/>
      <c r="T10784"/>
      <c r="U10784"/>
      <c r="V10784"/>
      <c r="W10784"/>
      <c r="X10784"/>
      <c r="Y10784"/>
    </row>
    <row r="10785" spans="2:25">
      <c r="B10785"/>
      <c r="C10785"/>
      <c r="D10785"/>
      <c r="E10785"/>
      <c r="F10785"/>
      <c r="G10785"/>
      <c r="H10785"/>
      <c r="R10785"/>
      <c r="S10785"/>
      <c r="T10785"/>
      <c r="U10785"/>
      <c r="V10785"/>
      <c r="W10785"/>
      <c r="X10785"/>
      <c r="Y10785"/>
    </row>
    <row r="10786" spans="2:25">
      <c r="B10786"/>
      <c r="C10786"/>
      <c r="D10786"/>
      <c r="E10786"/>
      <c r="F10786"/>
      <c r="G10786"/>
      <c r="H10786"/>
      <c r="R10786"/>
      <c r="S10786"/>
      <c r="T10786"/>
      <c r="U10786"/>
      <c r="V10786"/>
      <c r="W10786"/>
      <c r="X10786"/>
      <c r="Y10786"/>
    </row>
    <row r="10787" spans="2:25">
      <c r="B10787"/>
      <c r="C10787"/>
      <c r="D10787"/>
      <c r="E10787"/>
      <c r="F10787"/>
      <c r="G10787"/>
      <c r="H10787"/>
      <c r="R10787"/>
      <c r="S10787"/>
      <c r="T10787"/>
      <c r="U10787"/>
      <c r="V10787"/>
      <c r="W10787"/>
      <c r="X10787"/>
      <c r="Y10787"/>
    </row>
    <row r="10788" spans="2:25">
      <c r="B10788"/>
      <c r="C10788"/>
      <c r="D10788"/>
      <c r="E10788"/>
      <c r="F10788"/>
      <c r="G10788"/>
      <c r="H10788"/>
      <c r="R10788"/>
      <c r="S10788"/>
      <c r="T10788"/>
      <c r="U10788"/>
      <c r="V10788"/>
      <c r="W10788"/>
      <c r="X10788"/>
      <c r="Y10788"/>
    </row>
    <row r="10789" spans="2:25">
      <c r="B10789"/>
      <c r="C10789"/>
      <c r="D10789"/>
      <c r="E10789"/>
      <c r="F10789"/>
      <c r="G10789"/>
      <c r="H10789"/>
      <c r="R10789"/>
      <c r="S10789"/>
      <c r="T10789"/>
      <c r="U10789"/>
      <c r="V10789"/>
      <c r="W10789"/>
      <c r="X10789"/>
      <c r="Y10789"/>
    </row>
    <row r="10790" spans="2:25">
      <c r="B10790"/>
      <c r="C10790"/>
      <c r="D10790"/>
      <c r="E10790"/>
      <c r="F10790"/>
      <c r="G10790"/>
      <c r="H10790"/>
      <c r="R10790"/>
      <c r="S10790"/>
      <c r="T10790"/>
      <c r="U10790"/>
      <c r="V10790"/>
      <c r="W10790"/>
      <c r="X10790"/>
      <c r="Y10790"/>
    </row>
    <row r="10791" spans="2:25">
      <c r="B10791"/>
      <c r="C10791"/>
      <c r="D10791"/>
      <c r="E10791"/>
      <c r="F10791"/>
      <c r="G10791"/>
      <c r="H10791"/>
      <c r="R10791"/>
      <c r="S10791"/>
      <c r="T10791"/>
      <c r="U10791"/>
      <c r="V10791"/>
      <c r="W10791"/>
      <c r="X10791"/>
      <c r="Y10791"/>
    </row>
    <row r="10792" spans="2:25">
      <c r="B10792"/>
      <c r="C10792"/>
      <c r="D10792"/>
      <c r="E10792"/>
      <c r="F10792"/>
      <c r="G10792"/>
      <c r="H10792"/>
      <c r="R10792"/>
      <c r="S10792"/>
      <c r="T10792"/>
      <c r="U10792"/>
      <c r="V10792"/>
      <c r="W10792"/>
      <c r="X10792"/>
      <c r="Y10792"/>
    </row>
    <row r="10793" spans="2:25">
      <c r="B10793"/>
      <c r="C10793"/>
      <c r="D10793"/>
      <c r="E10793"/>
      <c r="F10793"/>
      <c r="G10793"/>
      <c r="H10793"/>
      <c r="R10793"/>
      <c r="S10793"/>
      <c r="T10793"/>
      <c r="U10793"/>
      <c r="V10793"/>
      <c r="W10793"/>
      <c r="X10793"/>
      <c r="Y10793"/>
    </row>
    <row r="10794" spans="2:25">
      <c r="B10794"/>
      <c r="C10794"/>
      <c r="D10794"/>
      <c r="E10794"/>
      <c r="F10794"/>
      <c r="G10794"/>
      <c r="H10794"/>
      <c r="R10794"/>
      <c r="S10794"/>
      <c r="T10794"/>
      <c r="U10794"/>
      <c r="V10794"/>
      <c r="W10794"/>
      <c r="X10794"/>
      <c r="Y10794"/>
    </row>
    <row r="10795" spans="2:25">
      <c r="B10795"/>
      <c r="C10795"/>
      <c r="D10795"/>
      <c r="E10795"/>
      <c r="F10795"/>
      <c r="G10795"/>
      <c r="H10795"/>
      <c r="R10795"/>
      <c r="S10795"/>
      <c r="T10795"/>
      <c r="U10795"/>
      <c r="V10795"/>
      <c r="W10795"/>
      <c r="X10795"/>
      <c r="Y10795"/>
    </row>
    <row r="10796" spans="2:25">
      <c r="B10796"/>
      <c r="C10796"/>
      <c r="D10796"/>
      <c r="E10796"/>
      <c r="F10796"/>
      <c r="G10796"/>
      <c r="H10796"/>
      <c r="R10796"/>
      <c r="S10796"/>
      <c r="T10796"/>
      <c r="U10796"/>
      <c r="V10796"/>
      <c r="W10796"/>
      <c r="X10796"/>
      <c r="Y10796"/>
    </row>
    <row r="10797" spans="2:25">
      <c r="B10797"/>
      <c r="C10797"/>
      <c r="D10797"/>
      <c r="E10797"/>
      <c r="F10797"/>
      <c r="G10797"/>
      <c r="H10797"/>
      <c r="R10797"/>
      <c r="S10797"/>
      <c r="T10797"/>
      <c r="U10797"/>
      <c r="V10797"/>
      <c r="W10797"/>
      <c r="X10797"/>
      <c r="Y10797"/>
    </row>
    <row r="10798" spans="2:25">
      <c r="B10798"/>
      <c r="C10798"/>
      <c r="D10798"/>
      <c r="E10798"/>
      <c r="F10798"/>
      <c r="G10798"/>
      <c r="H10798"/>
      <c r="R10798"/>
      <c r="S10798"/>
      <c r="T10798"/>
      <c r="U10798"/>
      <c r="V10798"/>
      <c r="W10798"/>
      <c r="X10798"/>
      <c r="Y10798"/>
    </row>
    <row r="10799" spans="2:25">
      <c r="B10799"/>
      <c r="C10799"/>
      <c r="D10799"/>
      <c r="E10799"/>
      <c r="F10799"/>
      <c r="G10799"/>
      <c r="H10799"/>
      <c r="R10799"/>
      <c r="S10799"/>
      <c r="T10799"/>
      <c r="U10799"/>
      <c r="V10799"/>
      <c r="W10799"/>
      <c r="X10799"/>
      <c r="Y10799"/>
    </row>
    <row r="10800" spans="2:25">
      <c r="B10800"/>
      <c r="C10800"/>
      <c r="D10800"/>
      <c r="E10800"/>
      <c r="F10800"/>
      <c r="G10800"/>
      <c r="H10800"/>
      <c r="R10800"/>
      <c r="S10800"/>
      <c r="T10800"/>
      <c r="U10800"/>
      <c r="V10800"/>
      <c r="W10800"/>
      <c r="X10800"/>
      <c r="Y10800"/>
    </row>
    <row r="10801" spans="2:25">
      <c r="B10801"/>
      <c r="C10801"/>
      <c r="D10801"/>
      <c r="E10801"/>
      <c r="F10801"/>
      <c r="G10801"/>
      <c r="H10801"/>
      <c r="R10801"/>
      <c r="S10801"/>
      <c r="T10801"/>
      <c r="U10801"/>
      <c r="V10801"/>
      <c r="W10801"/>
      <c r="X10801"/>
      <c r="Y10801"/>
    </row>
    <row r="10802" spans="2:25">
      <c r="B10802"/>
      <c r="C10802"/>
      <c r="D10802"/>
      <c r="E10802"/>
      <c r="F10802"/>
      <c r="G10802"/>
      <c r="H10802"/>
      <c r="R10802"/>
      <c r="S10802"/>
      <c r="T10802"/>
      <c r="U10802"/>
      <c r="V10802"/>
      <c r="W10802"/>
      <c r="X10802"/>
      <c r="Y10802"/>
    </row>
    <row r="10803" spans="2:25">
      <c r="B10803"/>
      <c r="C10803"/>
      <c r="D10803"/>
      <c r="E10803"/>
      <c r="F10803"/>
      <c r="G10803"/>
      <c r="H10803"/>
      <c r="R10803"/>
      <c r="S10803"/>
      <c r="T10803"/>
      <c r="U10803"/>
      <c r="V10803"/>
      <c r="W10803"/>
      <c r="X10803"/>
      <c r="Y10803"/>
    </row>
    <row r="10804" spans="2:25">
      <c r="B10804"/>
      <c r="C10804"/>
      <c r="D10804"/>
      <c r="E10804"/>
      <c r="F10804"/>
      <c r="G10804"/>
      <c r="H10804"/>
      <c r="R10804"/>
      <c r="S10804"/>
      <c r="T10804"/>
      <c r="U10804"/>
      <c r="V10804"/>
      <c r="W10804"/>
      <c r="X10804"/>
      <c r="Y10804"/>
    </row>
    <row r="10805" spans="2:25">
      <c r="B10805"/>
      <c r="C10805"/>
      <c r="D10805"/>
      <c r="E10805"/>
      <c r="F10805"/>
      <c r="G10805"/>
      <c r="H10805"/>
      <c r="R10805"/>
      <c r="S10805"/>
      <c r="T10805"/>
      <c r="U10805"/>
      <c r="V10805"/>
      <c r="W10805"/>
      <c r="X10805"/>
      <c r="Y10805"/>
    </row>
    <row r="10806" spans="2:25">
      <c r="B10806"/>
      <c r="C10806"/>
      <c r="D10806"/>
      <c r="E10806"/>
      <c r="F10806"/>
      <c r="G10806"/>
      <c r="H10806"/>
      <c r="R10806"/>
      <c r="S10806"/>
      <c r="T10806"/>
      <c r="U10806"/>
      <c r="V10806"/>
      <c r="W10806"/>
      <c r="X10806"/>
      <c r="Y10806"/>
    </row>
    <row r="10807" spans="2:25">
      <c r="B10807"/>
      <c r="C10807"/>
      <c r="D10807"/>
      <c r="E10807"/>
      <c r="F10807"/>
      <c r="G10807"/>
      <c r="H10807"/>
      <c r="R10807"/>
      <c r="S10807"/>
      <c r="T10807"/>
      <c r="U10807"/>
      <c r="V10807"/>
      <c r="W10807"/>
      <c r="X10807"/>
      <c r="Y10807"/>
    </row>
    <row r="10808" spans="2:25">
      <c r="B10808"/>
      <c r="C10808"/>
      <c r="D10808"/>
      <c r="E10808"/>
      <c r="F10808"/>
      <c r="G10808"/>
      <c r="H10808"/>
      <c r="R10808"/>
      <c r="S10808"/>
      <c r="T10808"/>
      <c r="U10808"/>
      <c r="V10808"/>
      <c r="W10808"/>
      <c r="X10808"/>
      <c r="Y10808"/>
    </row>
    <row r="10809" spans="2:25">
      <c r="B10809"/>
      <c r="C10809"/>
      <c r="D10809"/>
      <c r="E10809"/>
      <c r="F10809"/>
      <c r="G10809"/>
      <c r="H10809"/>
      <c r="R10809"/>
      <c r="S10809"/>
      <c r="T10809"/>
      <c r="U10809"/>
      <c r="V10809"/>
      <c r="W10809"/>
      <c r="X10809"/>
      <c r="Y10809"/>
    </row>
    <row r="10810" spans="2:25">
      <c r="B10810"/>
      <c r="C10810"/>
      <c r="D10810"/>
      <c r="E10810"/>
      <c r="F10810"/>
      <c r="G10810"/>
      <c r="H10810"/>
      <c r="R10810"/>
      <c r="S10810"/>
      <c r="T10810"/>
      <c r="U10810"/>
      <c r="V10810"/>
      <c r="W10810"/>
      <c r="X10810"/>
      <c r="Y10810"/>
    </row>
    <row r="10811" spans="2:25">
      <c r="B10811"/>
      <c r="C10811"/>
      <c r="D10811"/>
      <c r="E10811"/>
      <c r="F10811"/>
      <c r="G10811"/>
      <c r="H10811"/>
      <c r="R10811"/>
      <c r="S10811"/>
      <c r="T10811"/>
      <c r="U10811"/>
      <c r="V10811"/>
      <c r="W10811"/>
      <c r="X10811"/>
      <c r="Y10811"/>
    </row>
    <row r="10812" spans="2:25">
      <c r="B10812"/>
      <c r="C10812"/>
      <c r="D10812"/>
      <c r="E10812"/>
      <c r="F10812"/>
      <c r="G10812"/>
      <c r="H10812"/>
      <c r="R10812"/>
      <c r="S10812"/>
      <c r="T10812"/>
      <c r="U10812"/>
      <c r="V10812"/>
      <c r="W10812"/>
      <c r="X10812"/>
      <c r="Y10812"/>
    </row>
    <row r="10813" spans="2:25">
      <c r="B10813"/>
      <c r="C10813"/>
      <c r="D10813"/>
      <c r="E10813"/>
      <c r="F10813"/>
      <c r="G10813"/>
      <c r="H10813"/>
      <c r="R10813"/>
      <c r="S10813"/>
      <c r="T10813"/>
      <c r="U10813"/>
      <c r="V10813"/>
      <c r="W10813"/>
      <c r="X10813"/>
      <c r="Y10813"/>
    </row>
    <row r="10814" spans="2:25">
      <c r="B10814"/>
      <c r="C10814"/>
      <c r="D10814"/>
      <c r="E10814"/>
      <c r="F10814"/>
      <c r="G10814"/>
      <c r="H10814"/>
      <c r="R10814"/>
      <c r="S10814"/>
      <c r="T10814"/>
      <c r="U10814"/>
      <c r="V10814"/>
      <c r="W10814"/>
      <c r="X10814"/>
      <c r="Y10814"/>
    </row>
    <row r="10815" spans="2:25">
      <c r="B10815"/>
      <c r="C10815"/>
      <c r="D10815"/>
      <c r="E10815"/>
      <c r="F10815"/>
      <c r="G10815"/>
      <c r="H10815"/>
      <c r="R10815"/>
      <c r="S10815"/>
      <c r="T10815"/>
      <c r="U10815"/>
      <c r="V10815"/>
      <c r="W10815"/>
      <c r="X10815"/>
      <c r="Y10815"/>
    </row>
    <row r="10816" spans="2:25">
      <c r="B10816"/>
      <c r="C10816"/>
      <c r="D10816"/>
      <c r="E10816"/>
      <c r="F10816"/>
      <c r="G10816"/>
      <c r="H10816"/>
      <c r="R10816"/>
      <c r="S10816"/>
      <c r="T10816"/>
      <c r="U10816"/>
      <c r="V10816"/>
      <c r="W10816"/>
      <c r="X10816"/>
      <c r="Y10816"/>
    </row>
    <row r="10817" spans="2:25">
      <c r="B10817"/>
      <c r="C10817"/>
      <c r="D10817"/>
      <c r="E10817"/>
      <c r="F10817"/>
      <c r="G10817"/>
      <c r="H10817"/>
      <c r="R10817"/>
      <c r="S10817"/>
      <c r="T10817"/>
      <c r="U10817"/>
      <c r="V10817"/>
      <c r="W10817"/>
      <c r="X10817"/>
      <c r="Y10817"/>
    </row>
    <row r="10818" spans="2:25">
      <c r="B10818"/>
      <c r="C10818"/>
      <c r="D10818"/>
      <c r="E10818"/>
      <c r="F10818"/>
      <c r="G10818"/>
      <c r="H10818"/>
      <c r="R10818"/>
      <c r="S10818"/>
      <c r="T10818"/>
      <c r="U10818"/>
      <c r="V10818"/>
      <c r="W10818"/>
      <c r="X10818"/>
      <c r="Y10818"/>
    </row>
    <row r="10819" spans="2:25">
      <c r="B10819"/>
      <c r="C10819"/>
      <c r="D10819"/>
      <c r="E10819"/>
      <c r="F10819"/>
      <c r="G10819"/>
      <c r="H10819"/>
      <c r="R10819"/>
      <c r="S10819"/>
      <c r="T10819"/>
      <c r="U10819"/>
      <c r="V10819"/>
      <c r="W10819"/>
      <c r="X10819"/>
      <c r="Y10819"/>
    </row>
    <row r="10820" spans="2:25">
      <c r="B10820"/>
      <c r="C10820"/>
      <c r="D10820"/>
      <c r="E10820"/>
      <c r="F10820"/>
      <c r="G10820"/>
      <c r="H10820"/>
      <c r="R10820"/>
      <c r="S10820"/>
      <c r="T10820"/>
      <c r="U10820"/>
      <c r="V10820"/>
      <c r="W10820"/>
      <c r="X10820"/>
      <c r="Y10820"/>
    </row>
    <row r="10821" spans="2:25">
      <c r="B10821"/>
      <c r="C10821"/>
      <c r="D10821"/>
      <c r="E10821"/>
      <c r="F10821"/>
      <c r="G10821"/>
      <c r="H10821"/>
      <c r="R10821"/>
      <c r="S10821"/>
      <c r="T10821"/>
      <c r="U10821"/>
      <c r="V10821"/>
      <c r="W10821"/>
      <c r="X10821"/>
      <c r="Y10821"/>
    </row>
    <row r="10822" spans="2:25">
      <c r="B10822"/>
      <c r="C10822"/>
      <c r="D10822"/>
      <c r="E10822"/>
      <c r="F10822"/>
      <c r="G10822"/>
      <c r="H10822"/>
      <c r="R10822"/>
      <c r="S10822"/>
      <c r="T10822"/>
      <c r="U10822"/>
      <c r="V10822"/>
      <c r="W10822"/>
      <c r="X10822"/>
      <c r="Y10822"/>
    </row>
    <row r="10823" spans="2:25">
      <c r="B10823"/>
      <c r="C10823"/>
      <c r="D10823"/>
      <c r="E10823"/>
      <c r="F10823"/>
      <c r="G10823"/>
      <c r="H10823"/>
      <c r="R10823"/>
      <c r="S10823"/>
      <c r="T10823"/>
      <c r="U10823"/>
      <c r="V10823"/>
      <c r="W10823"/>
      <c r="X10823"/>
      <c r="Y10823"/>
    </row>
    <row r="10824" spans="2:25">
      <c r="B10824"/>
      <c r="C10824"/>
      <c r="D10824"/>
      <c r="E10824"/>
      <c r="F10824"/>
      <c r="G10824"/>
      <c r="H10824"/>
      <c r="R10824"/>
      <c r="S10824"/>
      <c r="T10824"/>
      <c r="U10824"/>
      <c r="V10824"/>
      <c r="W10824"/>
      <c r="X10824"/>
      <c r="Y10824"/>
    </row>
    <row r="10825" spans="2:25">
      <c r="B10825"/>
      <c r="C10825"/>
      <c r="D10825"/>
      <c r="E10825"/>
      <c r="F10825"/>
      <c r="G10825"/>
      <c r="H10825"/>
      <c r="R10825"/>
      <c r="S10825"/>
      <c r="T10825"/>
      <c r="U10825"/>
      <c r="V10825"/>
      <c r="W10825"/>
      <c r="X10825"/>
      <c r="Y10825"/>
    </row>
    <row r="10826" spans="2:25">
      <c r="B10826"/>
      <c r="C10826"/>
      <c r="D10826"/>
      <c r="E10826"/>
      <c r="F10826"/>
      <c r="G10826"/>
      <c r="H10826"/>
      <c r="R10826"/>
      <c r="S10826"/>
      <c r="T10826"/>
      <c r="U10826"/>
      <c r="V10826"/>
      <c r="W10826"/>
      <c r="X10826"/>
      <c r="Y10826"/>
    </row>
    <row r="10827" spans="2:25">
      <c r="B10827"/>
      <c r="C10827"/>
      <c r="D10827"/>
      <c r="E10827"/>
      <c r="F10827"/>
      <c r="G10827"/>
      <c r="H10827"/>
      <c r="R10827"/>
      <c r="S10827"/>
      <c r="T10827"/>
      <c r="U10827"/>
      <c r="V10827"/>
      <c r="W10827"/>
      <c r="X10827"/>
      <c r="Y10827"/>
    </row>
    <row r="10828" spans="2:25">
      <c r="B10828"/>
      <c r="C10828"/>
      <c r="D10828"/>
      <c r="E10828"/>
      <c r="F10828"/>
      <c r="G10828"/>
      <c r="H10828"/>
      <c r="R10828"/>
      <c r="S10828"/>
      <c r="T10828"/>
      <c r="U10828"/>
      <c r="V10828"/>
      <c r="W10828"/>
      <c r="X10828"/>
      <c r="Y10828"/>
    </row>
    <row r="10829" spans="2:25">
      <c r="B10829"/>
      <c r="C10829"/>
      <c r="D10829"/>
      <c r="E10829"/>
      <c r="F10829"/>
      <c r="G10829"/>
      <c r="H10829"/>
      <c r="R10829"/>
      <c r="S10829"/>
      <c r="T10829"/>
      <c r="U10829"/>
      <c r="V10829"/>
      <c r="W10829"/>
      <c r="X10829"/>
      <c r="Y10829"/>
    </row>
    <row r="10830" spans="2:25">
      <c r="B10830"/>
      <c r="C10830"/>
      <c r="D10830"/>
      <c r="E10830"/>
      <c r="F10830"/>
      <c r="G10830"/>
      <c r="H10830"/>
      <c r="R10830"/>
      <c r="S10830"/>
      <c r="T10830"/>
      <c r="U10830"/>
      <c r="V10830"/>
      <c r="W10830"/>
      <c r="X10830"/>
      <c r="Y10830"/>
    </row>
    <row r="10831" spans="2:25">
      <c r="B10831"/>
      <c r="C10831"/>
      <c r="D10831"/>
      <c r="E10831"/>
      <c r="F10831"/>
      <c r="G10831"/>
      <c r="H10831"/>
      <c r="R10831"/>
      <c r="S10831"/>
      <c r="T10831"/>
      <c r="U10831"/>
      <c r="V10831"/>
      <c r="W10831"/>
      <c r="X10831"/>
      <c r="Y10831"/>
    </row>
    <row r="10832" spans="2:25">
      <c r="B10832"/>
      <c r="C10832"/>
      <c r="D10832"/>
      <c r="E10832"/>
      <c r="F10832"/>
      <c r="G10832"/>
      <c r="H10832"/>
      <c r="R10832"/>
      <c r="S10832"/>
      <c r="T10832"/>
      <c r="U10832"/>
      <c r="V10832"/>
      <c r="W10832"/>
      <c r="X10832"/>
      <c r="Y10832"/>
    </row>
    <row r="10833" spans="2:25">
      <c r="B10833"/>
      <c r="C10833"/>
      <c r="D10833"/>
      <c r="E10833"/>
      <c r="F10833"/>
      <c r="G10833"/>
      <c r="H10833"/>
      <c r="R10833"/>
      <c r="S10833"/>
      <c r="T10833"/>
      <c r="U10833"/>
      <c r="V10833"/>
      <c r="W10833"/>
      <c r="X10833"/>
      <c r="Y10833"/>
    </row>
    <row r="10834" spans="2:25">
      <c r="B10834"/>
      <c r="C10834"/>
      <c r="D10834"/>
      <c r="E10834"/>
      <c r="F10834"/>
      <c r="G10834"/>
      <c r="H10834"/>
      <c r="R10834"/>
      <c r="S10834"/>
      <c r="T10834"/>
      <c r="U10834"/>
      <c r="V10834"/>
      <c r="W10834"/>
      <c r="X10834"/>
      <c r="Y10834"/>
    </row>
    <row r="10835" spans="2:25">
      <c r="B10835"/>
      <c r="C10835"/>
      <c r="D10835"/>
      <c r="E10835"/>
      <c r="F10835"/>
      <c r="G10835"/>
      <c r="H10835"/>
      <c r="R10835"/>
      <c r="S10835"/>
      <c r="T10835"/>
      <c r="U10835"/>
      <c r="V10835"/>
      <c r="W10835"/>
      <c r="X10835"/>
      <c r="Y10835"/>
    </row>
    <row r="10836" spans="2:25">
      <c r="B10836"/>
      <c r="C10836"/>
      <c r="D10836"/>
      <c r="E10836"/>
      <c r="F10836"/>
      <c r="G10836"/>
      <c r="H10836"/>
      <c r="R10836"/>
      <c r="S10836"/>
      <c r="T10836"/>
      <c r="U10836"/>
      <c r="V10836"/>
      <c r="W10836"/>
      <c r="X10836"/>
      <c r="Y10836"/>
    </row>
    <row r="10837" spans="2:25">
      <c r="B10837"/>
      <c r="C10837"/>
      <c r="D10837"/>
      <c r="E10837"/>
      <c r="F10837"/>
      <c r="G10837"/>
      <c r="H10837"/>
      <c r="R10837"/>
      <c r="S10837"/>
      <c r="T10837"/>
      <c r="U10837"/>
      <c r="V10837"/>
      <c r="W10837"/>
      <c r="X10837"/>
      <c r="Y10837"/>
    </row>
    <row r="10838" spans="2:25">
      <c r="B10838"/>
      <c r="C10838"/>
      <c r="D10838"/>
      <c r="E10838"/>
      <c r="F10838"/>
      <c r="G10838"/>
      <c r="H10838"/>
      <c r="R10838"/>
      <c r="S10838"/>
      <c r="T10838"/>
      <c r="U10838"/>
      <c r="V10838"/>
      <c r="W10838"/>
      <c r="X10838"/>
      <c r="Y10838"/>
    </row>
    <row r="10839" spans="2:25">
      <c r="B10839"/>
      <c r="C10839"/>
      <c r="D10839"/>
      <c r="E10839"/>
      <c r="F10839"/>
      <c r="G10839"/>
      <c r="H10839"/>
      <c r="R10839"/>
      <c r="S10839"/>
      <c r="T10839"/>
      <c r="U10839"/>
      <c r="V10839"/>
      <c r="W10839"/>
      <c r="X10839"/>
      <c r="Y10839"/>
    </row>
    <row r="10840" spans="2:25">
      <c r="B10840"/>
      <c r="C10840"/>
      <c r="D10840"/>
      <c r="E10840"/>
      <c r="F10840"/>
      <c r="G10840"/>
      <c r="H10840"/>
      <c r="R10840"/>
      <c r="S10840"/>
      <c r="T10840"/>
      <c r="U10840"/>
      <c r="V10840"/>
      <c r="W10840"/>
      <c r="X10840"/>
      <c r="Y10840"/>
    </row>
    <row r="10841" spans="2:25">
      <c r="B10841"/>
      <c r="C10841"/>
      <c r="D10841"/>
      <c r="E10841"/>
      <c r="F10841"/>
      <c r="G10841"/>
      <c r="H10841"/>
      <c r="R10841"/>
      <c r="S10841"/>
      <c r="T10841"/>
      <c r="U10841"/>
      <c r="V10841"/>
      <c r="W10841"/>
      <c r="X10841"/>
      <c r="Y10841"/>
    </row>
    <row r="10842" spans="2:25">
      <c r="B10842"/>
      <c r="C10842"/>
      <c r="D10842"/>
      <c r="E10842"/>
      <c r="F10842"/>
      <c r="G10842"/>
      <c r="H10842"/>
      <c r="R10842"/>
      <c r="S10842"/>
      <c r="T10842"/>
      <c r="U10842"/>
      <c r="V10842"/>
      <c r="W10842"/>
      <c r="X10842"/>
      <c r="Y10842"/>
    </row>
    <row r="10843" spans="2:25">
      <c r="B10843"/>
      <c r="C10843"/>
      <c r="D10843"/>
      <c r="E10843"/>
      <c r="F10843"/>
      <c r="G10843"/>
      <c r="H10843"/>
      <c r="R10843"/>
      <c r="S10843"/>
      <c r="T10843"/>
      <c r="U10843"/>
      <c r="V10843"/>
      <c r="W10843"/>
      <c r="X10843"/>
      <c r="Y10843"/>
    </row>
    <row r="10844" spans="2:25">
      <c r="B10844"/>
      <c r="C10844"/>
      <c r="D10844"/>
      <c r="E10844"/>
      <c r="F10844"/>
      <c r="G10844"/>
      <c r="H10844"/>
      <c r="R10844"/>
      <c r="S10844"/>
      <c r="T10844"/>
      <c r="U10844"/>
      <c r="V10844"/>
      <c r="W10844"/>
      <c r="X10844"/>
      <c r="Y10844"/>
    </row>
    <row r="10845" spans="2:25">
      <c r="B10845"/>
      <c r="C10845"/>
      <c r="D10845"/>
      <c r="E10845"/>
      <c r="F10845"/>
      <c r="G10845"/>
      <c r="H10845"/>
      <c r="R10845"/>
      <c r="S10845"/>
      <c r="T10845"/>
      <c r="U10845"/>
      <c r="V10845"/>
      <c r="W10845"/>
      <c r="X10845"/>
      <c r="Y10845"/>
    </row>
    <row r="10846" spans="2:25">
      <c r="B10846"/>
      <c r="C10846"/>
      <c r="D10846"/>
      <c r="E10846"/>
      <c r="F10846"/>
      <c r="G10846"/>
      <c r="H10846"/>
      <c r="R10846"/>
      <c r="S10846"/>
      <c r="T10846"/>
      <c r="U10846"/>
      <c r="V10846"/>
      <c r="W10846"/>
      <c r="X10846"/>
      <c r="Y10846"/>
    </row>
    <row r="10847" spans="2:25">
      <c r="B10847"/>
      <c r="C10847"/>
      <c r="D10847"/>
      <c r="E10847"/>
      <c r="F10847"/>
      <c r="G10847"/>
      <c r="H10847"/>
      <c r="R10847"/>
      <c r="S10847"/>
      <c r="T10847"/>
      <c r="U10847"/>
      <c r="V10847"/>
      <c r="W10847"/>
      <c r="X10847"/>
      <c r="Y10847"/>
    </row>
    <row r="10848" spans="2:25">
      <c r="B10848"/>
      <c r="C10848"/>
      <c r="D10848"/>
      <c r="E10848"/>
      <c r="F10848"/>
      <c r="G10848"/>
      <c r="H10848"/>
      <c r="R10848"/>
      <c r="S10848"/>
      <c r="T10848"/>
      <c r="U10848"/>
      <c r="V10848"/>
      <c r="W10848"/>
      <c r="X10848"/>
      <c r="Y10848"/>
    </row>
    <row r="10849" spans="2:25">
      <c r="B10849"/>
      <c r="C10849"/>
      <c r="D10849"/>
      <c r="E10849"/>
      <c r="F10849"/>
      <c r="G10849"/>
      <c r="H10849"/>
      <c r="R10849"/>
      <c r="S10849"/>
      <c r="T10849"/>
      <c r="U10849"/>
      <c r="V10849"/>
      <c r="W10849"/>
      <c r="X10849"/>
      <c r="Y10849"/>
    </row>
    <row r="10850" spans="2:25">
      <c r="B10850"/>
      <c r="C10850"/>
      <c r="D10850"/>
      <c r="E10850"/>
      <c r="F10850"/>
      <c r="G10850"/>
      <c r="H10850"/>
      <c r="R10850"/>
      <c r="S10850"/>
      <c r="T10850"/>
      <c r="U10850"/>
      <c r="V10850"/>
      <c r="W10850"/>
      <c r="X10850"/>
      <c r="Y10850"/>
    </row>
    <row r="10851" spans="2:25">
      <c r="B10851"/>
      <c r="C10851"/>
      <c r="D10851"/>
      <c r="E10851"/>
      <c r="F10851"/>
      <c r="G10851"/>
      <c r="H10851"/>
      <c r="R10851"/>
      <c r="S10851"/>
      <c r="T10851"/>
      <c r="U10851"/>
      <c r="V10851"/>
      <c r="W10851"/>
      <c r="X10851"/>
      <c r="Y10851"/>
    </row>
    <row r="10852" spans="2:25">
      <c r="B10852"/>
      <c r="C10852"/>
      <c r="D10852"/>
      <c r="E10852"/>
      <c r="F10852"/>
      <c r="G10852"/>
      <c r="H10852"/>
      <c r="R10852"/>
      <c r="S10852"/>
      <c r="T10852"/>
      <c r="U10852"/>
      <c r="V10852"/>
      <c r="W10852"/>
      <c r="X10852"/>
      <c r="Y10852"/>
    </row>
    <row r="10853" spans="2:25">
      <c r="B10853"/>
      <c r="C10853"/>
      <c r="D10853"/>
      <c r="E10853"/>
      <c r="F10853"/>
      <c r="G10853"/>
      <c r="H10853"/>
      <c r="R10853"/>
      <c r="S10853"/>
      <c r="T10853"/>
      <c r="U10853"/>
      <c r="V10853"/>
      <c r="W10853"/>
      <c r="X10853"/>
      <c r="Y10853"/>
    </row>
    <row r="10854" spans="2:25">
      <c r="B10854"/>
      <c r="C10854"/>
      <c r="D10854"/>
      <c r="E10854"/>
      <c r="F10854"/>
      <c r="G10854"/>
      <c r="H10854"/>
      <c r="R10854"/>
      <c r="S10854"/>
      <c r="T10854"/>
      <c r="U10854"/>
      <c r="V10854"/>
      <c r="W10854"/>
      <c r="X10854"/>
      <c r="Y10854"/>
    </row>
    <row r="10855" spans="2:25">
      <c r="B10855"/>
      <c r="C10855"/>
      <c r="D10855"/>
      <c r="E10855"/>
      <c r="F10855"/>
      <c r="G10855"/>
      <c r="H10855"/>
      <c r="R10855"/>
      <c r="S10855"/>
      <c r="T10855"/>
      <c r="U10855"/>
      <c r="V10855"/>
      <c r="W10855"/>
      <c r="X10855"/>
      <c r="Y10855"/>
    </row>
    <row r="10856" spans="2:25">
      <c r="B10856"/>
      <c r="C10856"/>
      <c r="D10856"/>
      <c r="E10856"/>
      <c r="F10856"/>
      <c r="G10856"/>
      <c r="H10856"/>
      <c r="R10856"/>
      <c r="S10856"/>
      <c r="T10856"/>
      <c r="U10856"/>
      <c r="V10856"/>
      <c r="W10856"/>
      <c r="X10856"/>
      <c r="Y10856"/>
    </row>
    <row r="10857" spans="2:25">
      <c r="B10857"/>
      <c r="C10857"/>
      <c r="D10857"/>
      <c r="E10857"/>
      <c r="F10857"/>
      <c r="G10857"/>
      <c r="H10857"/>
      <c r="R10857"/>
      <c r="S10857"/>
      <c r="T10857"/>
      <c r="U10857"/>
      <c r="V10857"/>
      <c r="W10857"/>
      <c r="X10857"/>
      <c r="Y10857"/>
    </row>
    <row r="10858" spans="2:25">
      <c r="B10858"/>
      <c r="C10858"/>
      <c r="D10858"/>
      <c r="E10858"/>
      <c r="F10858"/>
      <c r="G10858"/>
      <c r="H10858"/>
      <c r="R10858"/>
      <c r="S10858"/>
      <c r="T10858"/>
      <c r="U10858"/>
      <c r="V10858"/>
      <c r="W10858"/>
      <c r="X10858"/>
      <c r="Y10858"/>
    </row>
    <row r="10859" spans="2:25">
      <c r="B10859"/>
      <c r="C10859"/>
      <c r="D10859"/>
      <c r="E10859"/>
      <c r="F10859"/>
      <c r="G10859"/>
      <c r="H10859"/>
      <c r="R10859"/>
      <c r="S10859"/>
      <c r="T10859"/>
      <c r="U10859"/>
      <c r="V10859"/>
      <c r="W10859"/>
      <c r="X10859"/>
      <c r="Y10859"/>
    </row>
    <row r="10860" spans="2:25">
      <c r="B10860"/>
      <c r="C10860"/>
      <c r="D10860"/>
      <c r="E10860"/>
      <c r="F10860"/>
      <c r="G10860"/>
      <c r="H10860"/>
      <c r="R10860"/>
      <c r="S10860"/>
      <c r="T10860"/>
      <c r="U10860"/>
      <c r="V10860"/>
      <c r="W10860"/>
      <c r="X10860"/>
      <c r="Y10860"/>
    </row>
    <row r="10861" spans="2:25">
      <c r="B10861"/>
      <c r="C10861"/>
      <c r="D10861"/>
      <c r="E10861"/>
      <c r="F10861"/>
      <c r="G10861"/>
      <c r="H10861"/>
      <c r="R10861"/>
      <c r="S10861"/>
      <c r="T10861"/>
      <c r="U10861"/>
      <c r="V10861"/>
      <c r="W10861"/>
      <c r="X10861"/>
      <c r="Y10861"/>
    </row>
    <row r="10862" spans="2:25">
      <c r="B10862"/>
      <c r="C10862"/>
      <c r="D10862"/>
      <c r="E10862"/>
      <c r="F10862"/>
      <c r="G10862"/>
      <c r="H10862"/>
      <c r="R10862"/>
      <c r="S10862"/>
      <c r="T10862"/>
      <c r="U10862"/>
      <c r="V10862"/>
      <c r="W10862"/>
      <c r="X10862"/>
      <c r="Y10862"/>
    </row>
    <row r="10863" spans="2:25">
      <c r="B10863"/>
      <c r="C10863"/>
      <c r="D10863"/>
      <c r="E10863"/>
      <c r="F10863"/>
      <c r="G10863"/>
      <c r="H10863"/>
      <c r="R10863"/>
      <c r="S10863"/>
      <c r="T10863"/>
      <c r="U10863"/>
      <c r="V10863"/>
      <c r="W10863"/>
      <c r="X10863"/>
      <c r="Y10863"/>
    </row>
    <row r="10864" spans="2:25">
      <c r="B10864"/>
      <c r="C10864"/>
      <c r="D10864"/>
      <c r="E10864"/>
      <c r="F10864"/>
      <c r="G10864"/>
      <c r="H10864"/>
      <c r="R10864"/>
      <c r="S10864"/>
      <c r="T10864"/>
      <c r="U10864"/>
      <c r="V10864"/>
      <c r="W10864"/>
      <c r="X10864"/>
      <c r="Y10864"/>
    </row>
    <row r="10865" spans="2:25">
      <c r="B10865"/>
      <c r="C10865"/>
      <c r="D10865"/>
      <c r="E10865"/>
      <c r="F10865"/>
      <c r="G10865"/>
      <c r="H10865"/>
      <c r="R10865"/>
      <c r="S10865"/>
      <c r="T10865"/>
      <c r="U10865"/>
      <c r="V10865"/>
      <c r="W10865"/>
      <c r="X10865"/>
      <c r="Y10865"/>
    </row>
    <row r="10866" spans="2:25">
      <c r="B10866"/>
      <c r="C10866"/>
      <c r="D10866"/>
      <c r="E10866"/>
      <c r="F10866"/>
      <c r="G10866"/>
      <c r="H10866"/>
    </row>
    <row r="10867" spans="2:25">
      <c r="B10867"/>
      <c r="C10867"/>
      <c r="D10867"/>
      <c r="E10867"/>
      <c r="F10867"/>
      <c r="G10867"/>
      <c r="H10867"/>
    </row>
    <row r="10868" spans="2:25">
      <c r="B10868"/>
      <c r="C10868"/>
      <c r="D10868"/>
      <c r="E10868"/>
      <c r="F10868"/>
      <c r="G10868"/>
      <c r="H10868"/>
    </row>
    <row r="10869" spans="2:25">
      <c r="B10869"/>
      <c r="C10869"/>
      <c r="D10869"/>
      <c r="E10869"/>
      <c r="F10869"/>
      <c r="G10869"/>
      <c r="H10869"/>
    </row>
    <row r="10870" spans="2:25">
      <c r="B10870"/>
      <c r="C10870"/>
      <c r="D10870"/>
      <c r="E10870"/>
      <c r="F10870"/>
      <c r="G10870"/>
      <c r="H10870"/>
    </row>
    <row r="10871" spans="2:25">
      <c r="B10871"/>
      <c r="C10871"/>
      <c r="D10871"/>
      <c r="E10871"/>
      <c r="F10871"/>
      <c r="G10871"/>
      <c r="H10871"/>
    </row>
    <row r="10872" spans="2:25">
      <c r="B10872"/>
      <c r="C10872"/>
      <c r="D10872"/>
      <c r="E10872"/>
      <c r="F10872"/>
      <c r="G10872"/>
      <c r="H10872"/>
    </row>
    <row r="10873" spans="2:25">
      <c r="B10873"/>
      <c r="C10873"/>
      <c r="D10873"/>
      <c r="E10873"/>
      <c r="F10873"/>
      <c r="G10873"/>
      <c r="H10873"/>
    </row>
    <row r="10874" spans="2:25">
      <c r="B10874"/>
      <c r="C10874"/>
      <c r="D10874"/>
      <c r="E10874"/>
      <c r="F10874"/>
      <c r="G10874"/>
      <c r="H10874"/>
    </row>
    <row r="10875" spans="2:25">
      <c r="B10875"/>
      <c r="C10875"/>
      <c r="D10875"/>
      <c r="E10875"/>
      <c r="F10875"/>
      <c r="G10875"/>
      <c r="H10875"/>
    </row>
    <row r="10876" spans="2:25">
      <c r="B10876"/>
      <c r="C10876"/>
      <c r="D10876"/>
      <c r="E10876"/>
      <c r="F10876"/>
      <c r="G10876"/>
      <c r="H10876"/>
    </row>
    <row r="10877" spans="2:25">
      <c r="B10877"/>
      <c r="C10877"/>
      <c r="D10877"/>
      <c r="E10877"/>
      <c r="F10877"/>
      <c r="G10877"/>
      <c r="H10877"/>
    </row>
    <row r="10878" spans="2:25">
      <c r="B10878"/>
      <c r="C10878"/>
      <c r="D10878"/>
      <c r="E10878"/>
      <c r="F10878"/>
      <c r="G10878"/>
      <c r="H10878"/>
    </row>
    <row r="10879" spans="2:25">
      <c r="B10879"/>
      <c r="C10879"/>
      <c r="D10879"/>
      <c r="E10879"/>
      <c r="F10879"/>
      <c r="G10879"/>
      <c r="H10879"/>
    </row>
    <row r="10880" spans="2:25">
      <c r="B10880"/>
      <c r="C10880"/>
      <c r="D10880"/>
      <c r="E10880"/>
      <c r="F10880"/>
      <c r="G10880"/>
      <c r="H10880"/>
    </row>
    <row r="10881" spans="2:8">
      <c r="B10881"/>
      <c r="C10881"/>
      <c r="D10881"/>
      <c r="E10881"/>
      <c r="F10881"/>
      <c r="G10881"/>
      <c r="H10881"/>
    </row>
    <row r="10882" spans="2:8">
      <c r="B10882"/>
      <c r="C10882"/>
      <c r="D10882"/>
      <c r="E10882"/>
      <c r="F10882"/>
      <c r="G10882"/>
      <c r="H10882"/>
    </row>
    <row r="10883" spans="2:8">
      <c r="B10883"/>
      <c r="C10883"/>
      <c r="D10883"/>
      <c r="E10883"/>
      <c r="F10883"/>
      <c r="G10883"/>
      <c r="H10883"/>
    </row>
    <row r="10884" spans="2:8">
      <c r="B10884"/>
      <c r="C10884"/>
      <c r="D10884"/>
      <c r="E10884"/>
      <c r="F10884"/>
      <c r="G10884"/>
      <c r="H10884"/>
    </row>
    <row r="10885" spans="2:8">
      <c r="B10885"/>
      <c r="C10885"/>
      <c r="D10885"/>
      <c r="E10885"/>
      <c r="F10885"/>
      <c r="G10885"/>
      <c r="H10885"/>
    </row>
    <row r="10886" spans="2:8">
      <c r="B10886"/>
      <c r="C10886"/>
      <c r="D10886"/>
      <c r="E10886"/>
      <c r="F10886"/>
      <c r="G10886"/>
      <c r="H10886"/>
    </row>
    <row r="10887" spans="2:8">
      <c r="B10887"/>
      <c r="C10887"/>
      <c r="D10887"/>
      <c r="E10887"/>
      <c r="F10887"/>
      <c r="G10887"/>
      <c r="H10887"/>
    </row>
    <row r="10888" spans="2:8">
      <c r="B10888"/>
      <c r="C10888"/>
      <c r="D10888"/>
      <c r="E10888"/>
      <c r="F10888"/>
      <c r="G10888"/>
      <c r="H10888"/>
    </row>
    <row r="10889" spans="2:8">
      <c r="B10889"/>
      <c r="C10889"/>
      <c r="D10889"/>
      <c r="E10889"/>
      <c r="F10889"/>
      <c r="G10889"/>
      <c r="H10889"/>
    </row>
    <row r="10890" spans="2:8">
      <c r="B10890"/>
      <c r="C10890"/>
      <c r="D10890"/>
      <c r="E10890"/>
      <c r="F10890"/>
      <c r="G10890"/>
      <c r="H10890"/>
    </row>
    <row r="10891" spans="2:8">
      <c r="B10891"/>
      <c r="C10891"/>
      <c r="D10891"/>
      <c r="E10891"/>
      <c r="F10891"/>
      <c r="G10891"/>
      <c r="H10891"/>
    </row>
    <row r="10892" spans="2:8">
      <c r="B10892"/>
      <c r="C10892"/>
      <c r="D10892"/>
      <c r="E10892"/>
      <c r="F10892"/>
      <c r="G10892"/>
      <c r="H10892"/>
    </row>
    <row r="10893" spans="2:8">
      <c r="B10893"/>
      <c r="C10893"/>
      <c r="D10893"/>
      <c r="E10893"/>
      <c r="F10893"/>
      <c r="G10893"/>
      <c r="H10893"/>
    </row>
    <row r="10894" spans="2:8">
      <c r="B10894"/>
      <c r="C10894"/>
      <c r="D10894"/>
      <c r="E10894"/>
      <c r="F10894"/>
      <c r="G10894"/>
      <c r="H10894"/>
    </row>
    <row r="10895" spans="2:8">
      <c r="B10895"/>
      <c r="C10895"/>
      <c r="D10895"/>
      <c r="E10895"/>
      <c r="F10895"/>
      <c r="G10895"/>
      <c r="H10895"/>
    </row>
    <row r="10896" spans="2:8">
      <c r="B10896"/>
      <c r="C10896"/>
      <c r="D10896"/>
      <c r="E10896"/>
      <c r="F10896"/>
      <c r="G10896"/>
      <c r="H10896"/>
    </row>
    <row r="10897" spans="2:8">
      <c r="B10897"/>
      <c r="C10897"/>
      <c r="D10897"/>
      <c r="E10897"/>
      <c r="F10897"/>
      <c r="G10897"/>
      <c r="H10897"/>
    </row>
    <row r="10898" spans="2:8">
      <c r="B10898"/>
      <c r="C10898"/>
      <c r="D10898"/>
      <c r="E10898"/>
      <c r="F10898"/>
      <c r="G10898"/>
      <c r="H10898"/>
    </row>
    <row r="10899" spans="2:8">
      <c r="B10899"/>
      <c r="C10899"/>
      <c r="D10899"/>
      <c r="E10899"/>
      <c r="F10899"/>
      <c r="G10899"/>
      <c r="H10899"/>
    </row>
    <row r="10900" spans="2:8">
      <c r="B10900"/>
      <c r="C10900"/>
      <c r="D10900"/>
      <c r="E10900"/>
      <c r="F10900"/>
      <c r="G10900"/>
      <c r="H10900"/>
    </row>
    <row r="10901" spans="2:8">
      <c r="B10901"/>
      <c r="C10901"/>
      <c r="D10901"/>
      <c r="E10901"/>
      <c r="F10901"/>
      <c r="G10901"/>
      <c r="H10901"/>
    </row>
    <row r="10902" spans="2:8">
      <c r="B10902"/>
      <c r="C10902"/>
      <c r="D10902"/>
      <c r="E10902"/>
      <c r="F10902"/>
      <c r="G10902"/>
      <c r="H10902"/>
    </row>
    <row r="10903" spans="2:8">
      <c r="B10903"/>
      <c r="C10903"/>
      <c r="D10903"/>
      <c r="E10903"/>
      <c r="F10903"/>
      <c r="G10903"/>
      <c r="H10903"/>
    </row>
    <row r="10904" spans="2:8">
      <c r="B10904"/>
      <c r="C10904"/>
      <c r="D10904"/>
      <c r="E10904"/>
      <c r="F10904"/>
      <c r="G10904"/>
      <c r="H10904"/>
    </row>
    <row r="10905" spans="2:8">
      <c r="B10905"/>
      <c r="C10905"/>
      <c r="D10905"/>
      <c r="E10905"/>
      <c r="F10905"/>
      <c r="G10905"/>
      <c r="H10905"/>
    </row>
    <row r="10906" spans="2:8">
      <c r="B10906"/>
      <c r="C10906"/>
      <c r="D10906"/>
      <c r="E10906"/>
      <c r="F10906"/>
      <c r="G10906"/>
      <c r="H10906"/>
    </row>
    <row r="10907" spans="2:8">
      <c r="B10907"/>
      <c r="C10907"/>
      <c r="D10907"/>
      <c r="E10907"/>
      <c r="F10907"/>
      <c r="G10907"/>
      <c r="H10907"/>
    </row>
    <row r="10908" spans="2:8">
      <c r="B10908"/>
      <c r="C10908"/>
      <c r="D10908"/>
      <c r="E10908"/>
      <c r="F10908"/>
      <c r="G10908"/>
      <c r="H10908"/>
    </row>
    <row r="10909" spans="2:8">
      <c r="B10909"/>
      <c r="C10909"/>
      <c r="D10909"/>
      <c r="E10909"/>
      <c r="F10909"/>
      <c r="G10909"/>
      <c r="H10909"/>
    </row>
    <row r="10910" spans="2:8">
      <c r="B10910"/>
      <c r="C10910"/>
      <c r="D10910"/>
      <c r="E10910"/>
      <c r="F10910"/>
      <c r="G10910"/>
      <c r="H10910"/>
    </row>
    <row r="10911" spans="2:8">
      <c r="B10911"/>
      <c r="C10911"/>
      <c r="D10911"/>
      <c r="E10911"/>
      <c r="F10911"/>
      <c r="G10911"/>
      <c r="H10911"/>
    </row>
    <row r="10912" spans="2:8">
      <c r="B10912"/>
      <c r="C10912"/>
      <c r="D10912"/>
      <c r="E10912"/>
      <c r="F10912"/>
      <c r="G10912"/>
      <c r="H10912"/>
    </row>
    <row r="10913" spans="2:8">
      <c r="B10913"/>
      <c r="C10913"/>
      <c r="D10913"/>
      <c r="E10913"/>
      <c r="F10913"/>
      <c r="G10913"/>
      <c r="H10913"/>
    </row>
    <row r="10914" spans="2:8">
      <c r="B10914"/>
      <c r="C10914"/>
      <c r="D10914"/>
      <c r="E10914"/>
      <c r="F10914"/>
      <c r="G10914"/>
      <c r="H10914"/>
    </row>
    <row r="10915" spans="2:8">
      <c r="B10915"/>
      <c r="C10915"/>
      <c r="D10915"/>
      <c r="E10915"/>
      <c r="F10915"/>
      <c r="G10915"/>
      <c r="H10915"/>
    </row>
    <row r="10916" spans="2:8">
      <c r="B10916"/>
      <c r="C10916"/>
      <c r="D10916"/>
      <c r="E10916"/>
      <c r="F10916"/>
      <c r="G10916"/>
      <c r="H10916"/>
    </row>
    <row r="10917" spans="2:8">
      <c r="B10917"/>
      <c r="C10917"/>
      <c r="D10917"/>
      <c r="E10917"/>
      <c r="F10917"/>
      <c r="G10917"/>
      <c r="H10917"/>
    </row>
    <row r="10918" spans="2:8">
      <c r="B10918"/>
      <c r="C10918"/>
      <c r="D10918"/>
      <c r="E10918"/>
      <c r="F10918"/>
      <c r="G10918"/>
      <c r="H10918"/>
    </row>
    <row r="10919" spans="2:8">
      <c r="B10919"/>
      <c r="C10919"/>
      <c r="D10919"/>
      <c r="E10919"/>
      <c r="F10919"/>
      <c r="G10919"/>
      <c r="H10919"/>
    </row>
    <row r="10920" spans="2:8">
      <c r="B10920"/>
      <c r="C10920"/>
      <c r="D10920"/>
      <c r="E10920"/>
      <c r="F10920"/>
      <c r="G10920"/>
      <c r="H10920"/>
    </row>
    <row r="10921" spans="2:8">
      <c r="B10921"/>
      <c r="C10921"/>
      <c r="D10921"/>
      <c r="E10921"/>
      <c r="F10921"/>
      <c r="G10921"/>
      <c r="H10921"/>
    </row>
    <row r="10922" spans="2:8">
      <c r="B10922"/>
      <c r="C10922"/>
      <c r="D10922"/>
      <c r="E10922"/>
      <c r="F10922"/>
      <c r="G10922"/>
      <c r="H10922"/>
    </row>
    <row r="10923" spans="2:8">
      <c r="B10923"/>
      <c r="C10923"/>
      <c r="D10923"/>
      <c r="E10923"/>
      <c r="F10923"/>
      <c r="G10923"/>
      <c r="H10923"/>
    </row>
    <row r="10924" spans="2:8">
      <c r="B10924"/>
      <c r="C10924"/>
      <c r="D10924"/>
      <c r="E10924"/>
      <c r="F10924"/>
      <c r="G10924"/>
      <c r="H10924"/>
    </row>
    <row r="10925" spans="2:8">
      <c r="B10925"/>
      <c r="C10925"/>
      <c r="D10925"/>
      <c r="E10925"/>
      <c r="F10925"/>
      <c r="G10925"/>
      <c r="H10925"/>
    </row>
    <row r="10926" spans="2:8">
      <c r="B10926"/>
      <c r="C10926"/>
      <c r="D10926"/>
      <c r="E10926"/>
      <c r="F10926"/>
      <c r="G10926"/>
      <c r="H10926"/>
    </row>
    <row r="10927" spans="2:8">
      <c r="B10927"/>
      <c r="C10927"/>
      <c r="D10927"/>
      <c r="E10927"/>
      <c r="F10927"/>
      <c r="G10927"/>
      <c r="H10927"/>
    </row>
    <row r="10928" spans="2:8">
      <c r="B10928"/>
      <c r="C10928"/>
      <c r="D10928"/>
      <c r="E10928"/>
      <c r="F10928"/>
      <c r="G10928"/>
      <c r="H10928"/>
    </row>
    <row r="10929" spans="2:8">
      <c r="B10929"/>
      <c r="C10929"/>
      <c r="D10929"/>
      <c r="E10929"/>
      <c r="F10929"/>
      <c r="G10929"/>
      <c r="H10929"/>
    </row>
    <row r="10930" spans="2:8">
      <c r="B10930"/>
      <c r="C10930"/>
      <c r="D10930"/>
      <c r="E10930"/>
      <c r="F10930"/>
      <c r="G10930"/>
      <c r="H10930"/>
    </row>
    <row r="10931" spans="2:8">
      <c r="B10931"/>
      <c r="C10931"/>
      <c r="D10931"/>
      <c r="E10931"/>
      <c r="F10931"/>
      <c r="G10931"/>
      <c r="H10931"/>
    </row>
    <row r="10932" spans="2:8">
      <c r="B10932"/>
      <c r="C10932"/>
      <c r="D10932"/>
      <c r="E10932"/>
      <c r="F10932"/>
      <c r="G10932"/>
      <c r="H10932"/>
    </row>
    <row r="10933" spans="2:8">
      <c r="B10933"/>
      <c r="C10933"/>
      <c r="D10933"/>
      <c r="E10933"/>
      <c r="F10933"/>
      <c r="G10933"/>
      <c r="H10933"/>
    </row>
    <row r="10934" spans="2:8">
      <c r="B10934"/>
      <c r="C10934"/>
      <c r="D10934"/>
      <c r="E10934"/>
      <c r="F10934"/>
      <c r="G10934"/>
      <c r="H10934"/>
    </row>
    <row r="10935" spans="2:8">
      <c r="B10935"/>
      <c r="C10935"/>
      <c r="D10935"/>
      <c r="E10935"/>
      <c r="F10935"/>
      <c r="G10935"/>
      <c r="H10935"/>
    </row>
    <row r="10936" spans="2:8">
      <c r="B10936"/>
      <c r="C10936"/>
      <c r="D10936"/>
      <c r="E10936"/>
      <c r="F10936"/>
      <c r="G10936"/>
      <c r="H10936"/>
    </row>
    <row r="10937" spans="2:8">
      <c r="B10937"/>
      <c r="C10937"/>
      <c r="D10937"/>
      <c r="E10937"/>
      <c r="F10937"/>
      <c r="G10937"/>
      <c r="H10937"/>
    </row>
    <row r="10938" spans="2:8">
      <c r="B10938"/>
      <c r="C10938"/>
      <c r="D10938"/>
      <c r="E10938"/>
      <c r="F10938"/>
      <c r="G10938"/>
      <c r="H10938"/>
    </row>
    <row r="10939" spans="2:8">
      <c r="B10939"/>
      <c r="C10939"/>
      <c r="D10939"/>
      <c r="E10939"/>
      <c r="F10939"/>
      <c r="G10939"/>
      <c r="H10939"/>
    </row>
    <row r="10940" spans="2:8">
      <c r="B10940"/>
      <c r="C10940"/>
      <c r="D10940"/>
      <c r="E10940"/>
      <c r="F10940"/>
      <c r="G10940"/>
      <c r="H10940"/>
    </row>
    <row r="10941" spans="2:8">
      <c r="B10941"/>
      <c r="C10941"/>
      <c r="D10941"/>
      <c r="E10941"/>
      <c r="F10941"/>
      <c r="G10941"/>
      <c r="H10941"/>
    </row>
    <row r="10942" spans="2:8">
      <c r="B10942"/>
      <c r="C10942"/>
      <c r="D10942"/>
      <c r="E10942"/>
      <c r="F10942"/>
      <c r="G10942"/>
      <c r="H10942"/>
    </row>
    <row r="10943" spans="2:8">
      <c r="B10943"/>
      <c r="C10943"/>
      <c r="D10943"/>
      <c r="E10943"/>
      <c r="F10943"/>
      <c r="G10943"/>
      <c r="H10943"/>
    </row>
    <row r="10944" spans="2:8">
      <c r="B10944"/>
      <c r="C10944"/>
      <c r="D10944"/>
      <c r="E10944"/>
      <c r="F10944"/>
      <c r="G10944"/>
      <c r="H10944"/>
    </row>
    <row r="10945" spans="2:8">
      <c r="B10945"/>
      <c r="C10945"/>
      <c r="D10945"/>
      <c r="E10945"/>
      <c r="F10945"/>
      <c r="G10945"/>
      <c r="H10945"/>
    </row>
    <row r="10946" spans="2:8">
      <c r="B10946"/>
      <c r="C10946"/>
      <c r="D10946"/>
      <c r="E10946"/>
      <c r="F10946"/>
      <c r="G10946"/>
      <c r="H10946"/>
    </row>
    <row r="10947" spans="2:8">
      <c r="B10947"/>
      <c r="C10947"/>
      <c r="D10947"/>
      <c r="E10947"/>
      <c r="F10947"/>
      <c r="G10947"/>
      <c r="H10947"/>
    </row>
    <row r="10948" spans="2:8">
      <c r="B10948"/>
      <c r="C10948"/>
      <c r="D10948"/>
      <c r="E10948"/>
      <c r="F10948"/>
      <c r="G10948"/>
      <c r="H10948"/>
    </row>
    <row r="10949" spans="2:8">
      <c r="B10949"/>
      <c r="C10949"/>
      <c r="D10949"/>
      <c r="E10949"/>
      <c r="F10949"/>
      <c r="G10949"/>
      <c r="H10949"/>
    </row>
    <row r="10950" spans="2:8">
      <c r="B10950"/>
      <c r="C10950"/>
      <c r="D10950"/>
      <c r="E10950"/>
      <c r="F10950"/>
      <c r="G10950"/>
      <c r="H10950"/>
    </row>
    <row r="10951" spans="2:8">
      <c r="B10951"/>
      <c r="C10951"/>
      <c r="D10951"/>
      <c r="E10951"/>
      <c r="F10951"/>
      <c r="G10951"/>
      <c r="H10951"/>
    </row>
    <row r="10952" spans="2:8">
      <c r="B10952"/>
      <c r="C10952"/>
      <c r="D10952"/>
      <c r="E10952"/>
      <c r="F10952"/>
      <c r="G10952"/>
      <c r="H10952"/>
    </row>
    <row r="10953" spans="2:8">
      <c r="B10953"/>
      <c r="C10953"/>
      <c r="D10953"/>
      <c r="E10953"/>
      <c r="F10953"/>
      <c r="G10953"/>
      <c r="H10953"/>
    </row>
    <row r="10954" spans="2:8">
      <c r="B10954"/>
      <c r="C10954"/>
      <c r="D10954"/>
      <c r="E10954"/>
      <c r="F10954"/>
      <c r="G10954"/>
      <c r="H10954"/>
    </row>
    <row r="10955" spans="2:8">
      <c r="B10955"/>
      <c r="C10955"/>
      <c r="D10955"/>
      <c r="E10955"/>
      <c r="F10955"/>
      <c r="G10955"/>
      <c r="H10955"/>
    </row>
    <row r="10956" spans="2:8">
      <c r="B10956"/>
      <c r="C10956"/>
      <c r="D10956"/>
      <c r="E10956"/>
      <c r="F10956"/>
      <c r="G10956"/>
      <c r="H10956"/>
    </row>
    <row r="10957" spans="2:8">
      <c r="B10957"/>
      <c r="C10957"/>
      <c r="D10957"/>
      <c r="E10957"/>
      <c r="F10957"/>
      <c r="G10957"/>
      <c r="H10957"/>
    </row>
    <row r="10958" spans="2:8">
      <c r="B10958"/>
      <c r="C10958"/>
      <c r="D10958"/>
      <c r="E10958"/>
      <c r="F10958"/>
      <c r="G10958"/>
      <c r="H10958"/>
    </row>
    <row r="10959" spans="2:8">
      <c r="B10959"/>
      <c r="C10959"/>
      <c r="D10959"/>
      <c r="E10959"/>
      <c r="F10959"/>
      <c r="G10959"/>
      <c r="H10959"/>
    </row>
    <row r="10960" spans="2:8">
      <c r="B10960"/>
      <c r="C10960"/>
      <c r="D10960"/>
      <c r="E10960"/>
      <c r="F10960"/>
      <c r="G10960"/>
      <c r="H10960"/>
    </row>
    <row r="10961" spans="2:8">
      <c r="B10961"/>
      <c r="C10961"/>
      <c r="D10961"/>
      <c r="E10961"/>
      <c r="F10961"/>
      <c r="G10961"/>
      <c r="H10961"/>
    </row>
    <row r="10962" spans="2:8">
      <c r="B10962"/>
      <c r="C10962"/>
      <c r="D10962"/>
      <c r="E10962"/>
      <c r="F10962"/>
      <c r="G10962"/>
      <c r="H10962"/>
    </row>
    <row r="10963" spans="2:8">
      <c r="B10963"/>
      <c r="C10963"/>
      <c r="D10963"/>
      <c r="E10963"/>
      <c r="F10963"/>
      <c r="G10963"/>
      <c r="H10963"/>
    </row>
    <row r="10964" spans="2:8">
      <c r="B10964"/>
      <c r="C10964"/>
      <c r="D10964"/>
      <c r="E10964"/>
      <c r="F10964"/>
      <c r="G10964"/>
      <c r="H10964"/>
    </row>
    <row r="10965" spans="2:8">
      <c r="B10965"/>
      <c r="C10965"/>
      <c r="D10965"/>
      <c r="E10965"/>
      <c r="F10965"/>
      <c r="G10965"/>
      <c r="H10965"/>
    </row>
    <row r="10966" spans="2:8">
      <c r="B10966"/>
      <c r="C10966"/>
      <c r="D10966"/>
      <c r="E10966"/>
      <c r="F10966"/>
      <c r="G10966"/>
      <c r="H10966"/>
    </row>
    <row r="10967" spans="2:8">
      <c r="B10967"/>
      <c r="C10967"/>
      <c r="D10967"/>
      <c r="E10967"/>
      <c r="F10967"/>
      <c r="G10967"/>
      <c r="H10967"/>
    </row>
    <row r="10968" spans="2:8">
      <c r="B10968"/>
      <c r="C10968"/>
      <c r="D10968"/>
      <c r="E10968"/>
      <c r="F10968"/>
      <c r="G10968"/>
      <c r="H10968"/>
    </row>
    <row r="10969" spans="2:8">
      <c r="B10969"/>
      <c r="C10969"/>
      <c r="D10969"/>
      <c r="E10969"/>
      <c r="F10969"/>
      <c r="G10969"/>
      <c r="H10969"/>
    </row>
    <row r="10970" spans="2:8">
      <c r="B10970"/>
      <c r="C10970"/>
      <c r="D10970"/>
      <c r="E10970"/>
      <c r="F10970"/>
      <c r="G10970"/>
      <c r="H10970"/>
    </row>
    <row r="10971" spans="2:8">
      <c r="B10971"/>
      <c r="C10971"/>
      <c r="D10971"/>
      <c r="E10971"/>
      <c r="F10971"/>
      <c r="G10971"/>
      <c r="H10971"/>
    </row>
    <row r="10972" spans="2:8">
      <c r="B10972"/>
      <c r="C10972"/>
      <c r="D10972"/>
      <c r="E10972"/>
      <c r="F10972"/>
      <c r="G10972"/>
      <c r="H10972"/>
    </row>
    <row r="10973" spans="2:8">
      <c r="B10973"/>
      <c r="C10973"/>
      <c r="D10973"/>
      <c r="E10973"/>
      <c r="F10973"/>
      <c r="G10973"/>
      <c r="H10973"/>
    </row>
    <row r="10974" spans="2:8">
      <c r="B10974"/>
      <c r="C10974"/>
      <c r="D10974"/>
      <c r="E10974"/>
      <c r="F10974"/>
      <c r="G10974"/>
      <c r="H10974"/>
    </row>
    <row r="10975" spans="2:8">
      <c r="B10975"/>
      <c r="C10975"/>
      <c r="D10975"/>
      <c r="E10975"/>
      <c r="F10975"/>
      <c r="G10975"/>
      <c r="H10975"/>
    </row>
    <row r="10976" spans="2:8">
      <c r="B10976"/>
      <c r="C10976"/>
      <c r="D10976"/>
      <c r="E10976"/>
      <c r="F10976"/>
      <c r="G10976"/>
      <c r="H10976"/>
    </row>
    <row r="10977" spans="2:8">
      <c r="B10977"/>
      <c r="C10977"/>
      <c r="D10977"/>
      <c r="E10977"/>
      <c r="F10977"/>
      <c r="G10977"/>
      <c r="H10977"/>
    </row>
    <row r="10978" spans="2:8">
      <c r="B10978"/>
      <c r="C10978"/>
      <c r="D10978"/>
      <c r="E10978"/>
      <c r="F10978"/>
      <c r="G10978"/>
      <c r="H10978"/>
    </row>
    <row r="10979" spans="2:8">
      <c r="B10979"/>
      <c r="C10979"/>
      <c r="D10979"/>
      <c r="E10979"/>
      <c r="F10979"/>
      <c r="G10979"/>
      <c r="H10979"/>
    </row>
    <row r="10980" spans="2:8">
      <c r="B10980"/>
      <c r="C10980"/>
      <c r="D10980"/>
      <c r="E10980"/>
      <c r="F10980"/>
      <c r="G10980"/>
      <c r="H10980"/>
    </row>
    <row r="10981" spans="2:8">
      <c r="B10981"/>
      <c r="C10981"/>
      <c r="D10981"/>
      <c r="E10981"/>
      <c r="F10981"/>
      <c r="G10981"/>
      <c r="H10981"/>
    </row>
    <row r="10982" spans="2:8">
      <c r="B10982"/>
      <c r="C10982"/>
      <c r="D10982"/>
      <c r="E10982"/>
      <c r="F10982"/>
      <c r="G10982"/>
      <c r="H10982"/>
    </row>
    <row r="10983" spans="2:8">
      <c r="B10983"/>
      <c r="C10983"/>
      <c r="D10983"/>
      <c r="E10983"/>
      <c r="F10983"/>
      <c r="G10983"/>
      <c r="H10983"/>
    </row>
    <row r="10984" spans="2:8">
      <c r="B10984"/>
      <c r="C10984"/>
      <c r="D10984"/>
      <c r="E10984"/>
      <c r="F10984"/>
      <c r="G10984"/>
      <c r="H10984"/>
    </row>
    <row r="10985" spans="2:8">
      <c r="B10985"/>
      <c r="C10985"/>
      <c r="D10985"/>
      <c r="E10985"/>
      <c r="F10985"/>
      <c r="G10985"/>
      <c r="H10985"/>
    </row>
    <row r="10986" spans="2:8">
      <c r="B10986"/>
      <c r="C10986"/>
      <c r="D10986"/>
      <c r="E10986"/>
      <c r="F10986"/>
      <c r="G10986"/>
      <c r="H10986"/>
    </row>
    <row r="10987" spans="2:8">
      <c r="B10987"/>
      <c r="C10987"/>
      <c r="D10987"/>
      <c r="E10987"/>
      <c r="F10987"/>
      <c r="G10987"/>
      <c r="H10987"/>
    </row>
    <row r="10988" spans="2:8">
      <c r="B10988"/>
      <c r="C10988"/>
      <c r="D10988"/>
      <c r="E10988"/>
      <c r="F10988"/>
      <c r="G10988"/>
      <c r="H10988"/>
    </row>
    <row r="10989" spans="2:8">
      <c r="B10989"/>
      <c r="C10989"/>
      <c r="D10989"/>
      <c r="E10989"/>
      <c r="F10989"/>
      <c r="G10989"/>
      <c r="H10989"/>
    </row>
    <row r="10990" spans="2:8">
      <c r="B10990"/>
      <c r="C10990"/>
      <c r="D10990"/>
      <c r="E10990"/>
      <c r="F10990"/>
      <c r="G10990"/>
      <c r="H10990"/>
    </row>
    <row r="10991" spans="2:8">
      <c r="B10991"/>
      <c r="C10991"/>
      <c r="D10991"/>
      <c r="E10991"/>
      <c r="F10991"/>
      <c r="G10991"/>
      <c r="H10991"/>
    </row>
    <row r="10992" spans="2:8">
      <c r="B10992"/>
      <c r="C10992"/>
      <c r="D10992"/>
      <c r="E10992"/>
      <c r="F10992"/>
      <c r="G10992"/>
      <c r="H10992"/>
    </row>
    <row r="10993" spans="2:8">
      <c r="B10993"/>
      <c r="C10993"/>
      <c r="D10993"/>
      <c r="E10993"/>
      <c r="F10993"/>
      <c r="G10993"/>
      <c r="H10993"/>
    </row>
    <row r="10994" spans="2:8">
      <c r="B10994"/>
      <c r="C10994"/>
      <c r="D10994"/>
      <c r="E10994"/>
      <c r="F10994"/>
      <c r="G10994"/>
      <c r="H10994"/>
    </row>
    <row r="10995" spans="2:8">
      <c r="B10995"/>
      <c r="C10995"/>
      <c r="D10995"/>
      <c r="E10995"/>
      <c r="F10995"/>
      <c r="G10995"/>
      <c r="H10995"/>
    </row>
    <row r="10996" spans="2:8">
      <c r="B10996"/>
      <c r="C10996"/>
      <c r="D10996"/>
      <c r="E10996"/>
      <c r="F10996"/>
      <c r="G10996"/>
      <c r="H10996"/>
    </row>
    <row r="10997" spans="2:8">
      <c r="B10997"/>
      <c r="C10997"/>
      <c r="D10997"/>
      <c r="E10997"/>
      <c r="F10997"/>
      <c r="G10997"/>
      <c r="H10997"/>
    </row>
    <row r="10998" spans="2:8">
      <c r="B10998"/>
      <c r="C10998"/>
      <c r="D10998"/>
      <c r="E10998"/>
      <c r="F10998"/>
      <c r="G10998"/>
      <c r="H10998"/>
    </row>
    <row r="10999" spans="2:8">
      <c r="B10999"/>
      <c r="C10999"/>
      <c r="D10999"/>
      <c r="E10999"/>
      <c r="F10999"/>
      <c r="G10999"/>
      <c r="H10999"/>
    </row>
    <row r="11000" spans="2:8">
      <c r="B11000"/>
      <c r="C11000"/>
      <c r="D11000"/>
      <c r="E11000"/>
      <c r="F11000"/>
      <c r="G11000"/>
      <c r="H11000"/>
    </row>
    <row r="11001" spans="2:8">
      <c r="B11001"/>
      <c r="C11001"/>
      <c r="D11001"/>
      <c r="E11001"/>
      <c r="F11001"/>
      <c r="G11001"/>
      <c r="H11001"/>
    </row>
    <row r="11002" spans="2:8">
      <c r="B11002"/>
      <c r="C11002"/>
      <c r="D11002"/>
      <c r="E11002"/>
      <c r="F11002"/>
      <c r="G11002"/>
      <c r="H11002"/>
    </row>
    <row r="11003" spans="2:8">
      <c r="B11003"/>
      <c r="C11003"/>
      <c r="D11003"/>
      <c r="E11003"/>
      <c r="F11003"/>
      <c r="G11003"/>
      <c r="H11003"/>
    </row>
    <row r="11004" spans="2:8">
      <c r="B11004"/>
      <c r="C11004"/>
      <c r="D11004"/>
      <c r="E11004"/>
      <c r="F11004"/>
      <c r="G11004"/>
      <c r="H11004"/>
    </row>
    <row r="11005" spans="2:8">
      <c r="B11005"/>
      <c r="C11005"/>
      <c r="D11005"/>
      <c r="E11005"/>
      <c r="F11005"/>
      <c r="G11005"/>
      <c r="H11005"/>
    </row>
    <row r="11006" spans="2:8">
      <c r="B11006"/>
      <c r="C11006"/>
      <c r="D11006"/>
      <c r="E11006"/>
      <c r="F11006"/>
      <c r="G11006"/>
      <c r="H11006"/>
    </row>
    <row r="11007" spans="2:8">
      <c r="B11007"/>
      <c r="C11007"/>
      <c r="D11007"/>
      <c r="E11007"/>
      <c r="F11007"/>
      <c r="G11007"/>
      <c r="H11007"/>
    </row>
    <row r="11008" spans="2:8">
      <c r="B11008"/>
      <c r="C11008"/>
      <c r="D11008"/>
      <c r="E11008"/>
      <c r="F11008"/>
      <c r="G11008"/>
      <c r="H11008"/>
    </row>
    <row r="11009" spans="2:8">
      <c r="B11009"/>
      <c r="C11009"/>
      <c r="D11009"/>
      <c r="E11009"/>
      <c r="F11009"/>
      <c r="G11009"/>
      <c r="H11009"/>
    </row>
    <row r="11010" spans="2:8">
      <c r="B11010"/>
      <c r="C11010"/>
      <c r="D11010"/>
      <c r="E11010"/>
      <c r="F11010"/>
      <c r="G11010"/>
      <c r="H11010"/>
    </row>
    <row r="11011" spans="2:8">
      <c r="B11011"/>
      <c r="C11011"/>
      <c r="D11011"/>
      <c r="E11011"/>
      <c r="F11011"/>
      <c r="G11011"/>
      <c r="H11011"/>
    </row>
    <row r="11012" spans="2:8">
      <c r="B11012"/>
      <c r="C11012"/>
      <c r="D11012"/>
      <c r="E11012"/>
      <c r="F11012"/>
      <c r="G11012"/>
      <c r="H11012"/>
    </row>
    <row r="11013" spans="2:8">
      <c r="B11013"/>
      <c r="C11013"/>
      <c r="D11013"/>
      <c r="E11013"/>
      <c r="F11013"/>
      <c r="G11013"/>
      <c r="H11013"/>
    </row>
  </sheetData>
  <autoFilter ref="B2:P2" xr:uid="{E04CEB34-C5E2-4838-B769-47BA1B0E817D}">
    <sortState xmlns:xlrd2="http://schemas.microsoft.com/office/spreadsheetml/2017/richdata2" ref="B3:P52">
      <sortCondition ref="B2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889E-23A9-4731-A0E9-1DE55F02EDC8}">
  <sheetPr>
    <tabColor theme="7" tint="0.79998168889431442"/>
  </sheetPr>
  <dimension ref="A1:Z68"/>
  <sheetViews>
    <sheetView showGridLines="0" zoomScaleNormal="100" workbookViewId="0">
      <selection activeCell="G42" sqref="G42"/>
    </sheetView>
  </sheetViews>
  <sheetFormatPr defaultRowHeight="14.4"/>
  <cols>
    <col min="1" max="1" width="31.33203125" bestFit="1" customWidth="1"/>
    <col min="2" max="2" width="10.5546875" style="16" bestFit="1" customWidth="1"/>
    <col min="3" max="3" width="12.33203125" bestFit="1" customWidth="1"/>
    <col min="4" max="4" width="15.5546875" bestFit="1" customWidth="1"/>
    <col min="5" max="5" width="28.5546875" bestFit="1" customWidth="1"/>
    <col min="7" max="7" width="8.5546875" bestFit="1" customWidth="1"/>
    <col min="8" max="8" width="14.6640625" bestFit="1" customWidth="1"/>
    <col min="9" max="9" width="14.33203125" bestFit="1" customWidth="1"/>
    <col min="10" max="10" width="13.6640625" bestFit="1" customWidth="1"/>
    <col min="12" max="12" width="10.5546875" bestFit="1" customWidth="1"/>
    <col min="13" max="21" width="20.6640625" customWidth="1"/>
    <col min="22" max="22" width="10.5546875" bestFit="1" customWidth="1"/>
    <col min="23" max="23" width="11.33203125" bestFit="1" customWidth="1"/>
    <col min="25" max="25" width="12.44140625" bestFit="1" customWidth="1"/>
    <col min="26" max="26" width="14.33203125" bestFit="1" customWidth="1"/>
  </cols>
  <sheetData>
    <row r="1" spans="1:26">
      <c r="A1" s="415" t="s">
        <v>41</v>
      </c>
      <c r="B1" s="414"/>
      <c r="C1" s="414"/>
      <c r="D1" s="414"/>
      <c r="E1" s="413">
        <v>45887</v>
      </c>
      <c r="F1" s="28"/>
      <c r="G1" s="28"/>
      <c r="H1" s="26"/>
    </row>
    <row r="2" spans="1:26">
      <c r="A2" s="2" t="s">
        <v>39</v>
      </c>
      <c r="B2" s="2"/>
      <c r="C2" s="2"/>
      <c r="D2" s="2"/>
      <c r="E2" s="412" t="s">
        <v>949</v>
      </c>
      <c r="H2" s="411"/>
      <c r="L2" s="404" t="s">
        <v>948</v>
      </c>
      <c r="M2">
        <v>60</v>
      </c>
      <c r="P2" s="280">
        <v>45962</v>
      </c>
      <c r="Q2" s="280">
        <v>45962</v>
      </c>
      <c r="R2" s="280">
        <v>45962</v>
      </c>
      <c r="S2" s="280">
        <v>45962</v>
      </c>
      <c r="T2" s="280">
        <v>45962</v>
      </c>
      <c r="U2" s="280">
        <v>45962</v>
      </c>
    </row>
    <row r="3" spans="1:26" ht="15" thickBot="1">
      <c r="A3" s="410"/>
      <c r="B3" s="409"/>
      <c r="C3" s="409"/>
      <c r="D3" s="409"/>
      <c r="E3" s="408" t="s">
        <v>947</v>
      </c>
      <c r="F3" s="24"/>
      <c r="G3" s="24"/>
      <c r="H3" s="17"/>
      <c r="P3" s="41">
        <f t="shared" ref="P3:U3" si="0">P4*1.2/$M$2</f>
        <v>8144.6440000000002</v>
      </c>
      <c r="Q3" s="41">
        <f t="shared" si="0"/>
        <v>12765.959800000001</v>
      </c>
      <c r="R3" s="41">
        <f t="shared" si="0"/>
        <v>357.32039999999995</v>
      </c>
      <c r="S3" s="41">
        <f t="shared" si="0"/>
        <v>1597.2567999999999</v>
      </c>
      <c r="T3" s="41">
        <f t="shared" si="0"/>
        <v>1841.4985999999997</v>
      </c>
      <c r="U3" s="41">
        <f t="shared" si="0"/>
        <v>3046.3609999999994</v>
      </c>
    </row>
    <row r="4" spans="1:26">
      <c r="A4" s="343"/>
      <c r="B4" s="343"/>
      <c r="C4" s="343"/>
      <c r="D4" s="343"/>
      <c r="E4" s="287"/>
      <c r="M4" s="280">
        <v>45838</v>
      </c>
      <c r="N4" s="280">
        <v>45838</v>
      </c>
      <c r="O4" s="280">
        <v>45838</v>
      </c>
      <c r="P4" s="283">
        <f>I8</f>
        <v>407232.2</v>
      </c>
      <c r="Q4" s="283">
        <f>SUM(I9:I10)+I18</f>
        <v>638297.99</v>
      </c>
      <c r="R4" s="283">
        <f>I11</f>
        <v>17866.02</v>
      </c>
      <c r="S4" s="283">
        <f>I12</f>
        <v>79862.84</v>
      </c>
      <c r="T4" s="283">
        <f>I13+I19</f>
        <v>92074.93</v>
      </c>
      <c r="U4" s="283">
        <f>SUM(I14:I17)+I20</f>
        <v>152318.04999999999</v>
      </c>
      <c r="V4" s="311">
        <f>SUM(Table48[Total])</f>
        <v>-5176870.997304989</v>
      </c>
    </row>
    <row r="5" spans="1:26" ht="16.2">
      <c r="A5" s="390" t="s">
        <v>946</v>
      </c>
      <c r="B5" s="343"/>
      <c r="C5" s="343"/>
      <c r="D5" s="343"/>
      <c r="E5" s="287"/>
      <c r="H5" s="407" t="s">
        <v>945</v>
      </c>
      <c r="I5" s="406">
        <v>0.15</v>
      </c>
      <c r="M5" s="405" t="s">
        <v>935</v>
      </c>
      <c r="N5" s="405"/>
      <c r="O5" s="405"/>
      <c r="P5" s="405" t="s">
        <v>944</v>
      </c>
      <c r="Q5" s="405"/>
      <c r="R5" s="405"/>
      <c r="S5" s="405"/>
      <c r="T5" s="405"/>
      <c r="U5" s="405"/>
    </row>
    <row r="6" spans="1:26">
      <c r="L6" t="s">
        <v>943</v>
      </c>
      <c r="M6" s="16" t="s">
        <v>942</v>
      </c>
      <c r="N6" s="16" t="s">
        <v>941</v>
      </c>
      <c r="O6" s="16" t="s">
        <v>940</v>
      </c>
      <c r="P6" s="16" t="s">
        <v>64</v>
      </c>
      <c r="Q6" s="16" t="s">
        <v>63</v>
      </c>
      <c r="R6" s="16" t="s">
        <v>939</v>
      </c>
      <c r="S6" s="16" t="s">
        <v>61</v>
      </c>
      <c r="T6" s="16" t="s">
        <v>60</v>
      </c>
      <c r="U6" s="16" t="s">
        <v>59</v>
      </c>
      <c r="V6" s="16" t="s">
        <v>938</v>
      </c>
      <c r="W6" s="404" t="s">
        <v>937</v>
      </c>
      <c r="X6" s="404" t="s">
        <v>936</v>
      </c>
      <c r="Y6" s="404" t="s">
        <v>935</v>
      </c>
      <c r="Z6" s="404" t="s">
        <v>934</v>
      </c>
    </row>
    <row r="7" spans="1:26">
      <c r="A7" s="389" t="s">
        <v>913</v>
      </c>
      <c r="B7" s="389" t="s">
        <v>912</v>
      </c>
      <c r="C7" s="389" t="s">
        <v>911</v>
      </c>
      <c r="D7" s="389" t="s">
        <v>910</v>
      </c>
      <c r="I7" s="389" t="s">
        <v>909</v>
      </c>
      <c r="L7" s="280">
        <v>45901</v>
      </c>
      <c r="M7" s="402">
        <f>-$H$25*3*(1+3%)</f>
        <v>-94355.529299999995</v>
      </c>
      <c r="N7" s="403">
        <f>-3642.80000000002*(1+3%)</f>
        <v>-3752.0840000000208</v>
      </c>
      <c r="O7" s="402">
        <f>-$H$27*3*(1+3%)</f>
        <v>-51052.825500000006</v>
      </c>
      <c r="P7" s="311"/>
      <c r="Q7" s="311"/>
      <c r="R7" s="311"/>
      <c r="S7" s="311"/>
      <c r="T7" s="311"/>
      <c r="U7" s="311"/>
      <c r="V7" s="311">
        <f>SUM(Table48[[#This Row],[ICMS - Parcelamento]:[IPTU]])</f>
        <v>-149160.4388</v>
      </c>
      <c r="W7" t="s">
        <v>908</v>
      </c>
      <c r="X7" s="311"/>
      <c r="Y7" s="311">
        <f>SUM(Table48[[#This Row],[ICMS - Parcelamento]:[INSS - Parcelamento]])</f>
        <v>-149160.4388</v>
      </c>
      <c r="Z7" s="311">
        <f>SUM(Table48[[#This Row],[ICMS]:[IPTU]])</f>
        <v>0</v>
      </c>
    </row>
    <row r="8" spans="1:26">
      <c r="A8" t="s">
        <v>64</v>
      </c>
      <c r="B8" s="16" t="s">
        <v>933</v>
      </c>
      <c r="C8" s="388">
        <v>45839</v>
      </c>
      <c r="D8" s="280">
        <v>45881</v>
      </c>
      <c r="I8" s="283">
        <v>407232.2</v>
      </c>
      <c r="L8" s="280">
        <f t="shared" ref="L8:L39" si="1">EDATE(L7,1)</f>
        <v>45931</v>
      </c>
      <c r="M8" s="311">
        <f>-$H$25*(1+$I$5)^(YEARFRAC(M$4,Table48[[#This Row],[Data]]))</f>
        <v>-31633.84198829564</v>
      </c>
      <c r="N8" s="311">
        <f>-$H$26*(1+$I$5)^(YEARFRAC(N$4,Table48[[#This Row],[Data]]))</f>
        <v>-1696.0429387560221</v>
      </c>
      <c r="O8" s="311">
        <f>-$H$27*(1+$I$5)^(YEARFRAC(O$4,Table48[[#This Row],[Data]]))</f>
        <v>-17116.082405602385</v>
      </c>
      <c r="P8" s="311">
        <f>IF(Table48[[#This Row],[Column1]]&lt;=$M$2,-P$3,0)*((1+$I$5)^((Table48[[#This Row],[Data]]-$L$7)/365))</f>
        <v>-8238.7432677308698</v>
      </c>
      <c r="Q8" s="311">
        <f>IF(Table48[[#This Row],[Column1]]&lt;=$M$2,-Q$3,0)*((1+$I$5)^((Table48[[#This Row],[Data]]-$L$7)/365))</f>
        <v>-12913.451509774142</v>
      </c>
      <c r="R8" s="311">
        <f>IF(Table48[[#This Row],[Column1]]&lt;=$M$2,-R$3,0)*((1+$I$5)^((Table48[[#This Row],[Data]]-$L$7)/365))</f>
        <v>-361.44870664978123</v>
      </c>
      <c r="S8" s="311">
        <f>IF(Table48[[#This Row],[Column1]]&lt;=$M$2,-S$3,0)*((1+$I$5)^((Table48[[#This Row],[Data]]-$L$7)/365))</f>
        <v>-1615.710730614788</v>
      </c>
      <c r="T8" s="311">
        <f>IF(Table48[[#This Row],[Column1]]&lt;=$M$2,-T$3,0)*((1+$I$5)^((Table48[[#This Row],[Data]]-$L$7)/365))</f>
        <v>-1862.7743819479178</v>
      </c>
      <c r="U8" s="311">
        <f>IF(Table48[[#This Row],[Column1]]&lt;=$M$2,-U$3,0)*((1+$I$5)^((Table48[[#This Row],[Data]]-$L$7)/365))</f>
        <v>-3081.5571779230463</v>
      </c>
      <c r="V8" s="311">
        <f>SUM(Table48[[#This Row],[ICMS - Parcelamento]:[IPTU]])</f>
        <v>-78519.653107294595</v>
      </c>
      <c r="W8" t="s">
        <v>908</v>
      </c>
      <c r="X8" s="311">
        <v>1</v>
      </c>
      <c r="Y8" s="311">
        <f>SUM(Table48[[#This Row],[ICMS - Parcelamento]:[INSS - Parcelamento]])</f>
        <v>-50445.967332654051</v>
      </c>
      <c r="Z8" s="311">
        <f>SUM(Table48[[#This Row],[ICMS]:[IPTU]])</f>
        <v>-28073.685774640548</v>
      </c>
    </row>
    <row r="9" spans="1:26">
      <c r="A9" t="s">
        <v>63</v>
      </c>
      <c r="B9" s="16" t="s">
        <v>933</v>
      </c>
      <c r="C9" s="388">
        <v>45778</v>
      </c>
      <c r="D9" s="280">
        <v>45828</v>
      </c>
      <c r="I9" s="283">
        <v>229449.38</v>
      </c>
      <c r="L9" s="280">
        <f t="shared" si="1"/>
        <v>45962</v>
      </c>
      <c r="M9" s="311">
        <f>-$H$25*(1+$I$5)^(YEARFRAC(M$4,Table48[[#This Row],[Data]]))</f>
        <v>-32004.429819044293</v>
      </c>
      <c r="N9" s="311">
        <f>-$H$26*(1+$I$5)^(YEARFRAC(N$4,Table48[[#This Row],[Data]]))</f>
        <v>-1715.9119408760528</v>
      </c>
      <c r="O9" s="311">
        <f>-$H$27*(1+$I$5)^(YEARFRAC(O$4,Table48[[#This Row],[Data]]))</f>
        <v>-17316.595888977383</v>
      </c>
      <c r="P9" s="311">
        <f>IF(Table48[[#This Row],[Column1]]&lt;=$M$2,-P$3,0)*((1+$I$5)^((Table48[[#This Row],[Data]]-$L$7)/365))</f>
        <v>-8337.1214640982762</v>
      </c>
      <c r="Q9" s="311">
        <f>IF(Table48[[#This Row],[Column1]]&lt;=$M$2,-Q$3,0)*((1+$I$5)^((Table48[[#This Row],[Data]]-$L$7)/365))</f>
        <v>-13067.650035826702</v>
      </c>
      <c r="R9" s="311">
        <f>IF(Table48[[#This Row],[Column1]]&lt;=$M$2,-R$3,0)*((1+$I$5)^((Table48[[#This Row],[Data]]-$L$7)/365))</f>
        <v>-365.76473770985956</v>
      </c>
      <c r="S9" s="311">
        <f>IF(Table48[[#This Row],[Column1]]&lt;=$M$2,-S$3,0)*((1+$I$5)^((Table48[[#This Row],[Data]]-$L$7)/365))</f>
        <v>-1635.0038075276127</v>
      </c>
      <c r="T9" s="311">
        <f>IF(Table48[[#This Row],[Column1]]&lt;=$M$2,-T$3,0)*((1+$I$5)^((Table48[[#This Row],[Data]]-$L$7)/365))</f>
        <v>-1885.0176268191615</v>
      </c>
      <c r="U9" s="311">
        <f>IF(Table48[[#This Row],[Column1]]&lt;=$M$2,-U$3,0)*((1+$I$5)^((Table48[[#This Row],[Data]]-$L$7)/365))</f>
        <v>-3118.3538139287466</v>
      </c>
      <c r="V9" s="311">
        <f>SUM(Table48[[#This Row],[ICMS - Parcelamento]:[IPTU]])</f>
        <v>-79445.849134808086</v>
      </c>
      <c r="W9" t="s">
        <v>908</v>
      </c>
      <c r="X9" s="311">
        <f t="shared" ref="X9:X40" si="2">X8+1</f>
        <v>2</v>
      </c>
      <c r="Y9" s="311">
        <f>SUM(Table48[[#This Row],[ICMS - Parcelamento]:[INSS - Parcelamento]])</f>
        <v>-51036.937648897729</v>
      </c>
      <c r="Z9" s="311">
        <f>SUM(Table48[[#This Row],[ICMS]:[IPTU]])</f>
        <v>-28408.911485910357</v>
      </c>
    </row>
    <row r="10" spans="1:26">
      <c r="A10" t="s">
        <v>63</v>
      </c>
      <c r="B10" s="16" t="s">
        <v>933</v>
      </c>
      <c r="C10" s="388">
        <v>45809</v>
      </c>
      <c r="D10" s="280">
        <v>45856</v>
      </c>
      <c r="I10" s="283">
        <v>215774.7</v>
      </c>
      <c r="L10" s="280">
        <f t="shared" si="1"/>
        <v>45992</v>
      </c>
      <c r="M10" s="311">
        <f>-$H$25*(1+$I$5)^(YEARFRAC(M$4,Table48[[#This Row],[Data]]))</f>
        <v>-32379.359055441666</v>
      </c>
      <c r="N10" s="311">
        <f>-$H$26*(1+$I$5)^(YEARFRAC(N$4,Table48[[#This Row],[Data]]))</f>
        <v>-1736.0137067051996</v>
      </c>
      <c r="O10" s="311">
        <f>-$H$27*(1+$I$5)^(YEARFRAC(O$4,Table48[[#This Row],[Data]]))</f>
        <v>-17519.458371151424</v>
      </c>
      <c r="P10" s="311">
        <f>IF(Table48[[#This Row],[Column1]]&lt;=$M$2,-P$3,0)*((1+$I$5)^((Table48[[#This Row],[Data]]-$L$7)/365))</f>
        <v>-8433.4445231239315</v>
      </c>
      <c r="Q10" s="311">
        <f>IF(Table48[[#This Row],[Column1]]&lt;=$M$2,-Q$3,0)*((1+$I$5)^((Table48[[#This Row],[Data]]-$L$7)/365))</f>
        <v>-13218.627328306835</v>
      </c>
      <c r="R10" s="311">
        <f>IF(Table48[[#This Row],[Column1]]&lt;=$M$2,-R$3,0)*((1+$I$5)^((Table48[[#This Row],[Data]]-$L$7)/365))</f>
        <v>-369.99060614318466</v>
      </c>
      <c r="S10" s="311">
        <f>IF(Table48[[#This Row],[Column1]]&lt;=$M$2,-S$3,0)*((1+$I$5)^((Table48[[#This Row],[Data]]-$L$7)/365))</f>
        <v>-1653.8938487652076</v>
      </c>
      <c r="T10" s="311">
        <f>IF(Table48[[#This Row],[Column1]]&lt;=$M$2,-T$3,0)*((1+$I$5)^((Table48[[#This Row],[Data]]-$L$7)/365))</f>
        <v>-1906.7962065021363</v>
      </c>
      <c r="U10" s="311">
        <f>IF(Table48[[#This Row],[Column1]]&lt;=$M$2,-U$3,0)*((1+$I$5)^((Table48[[#This Row],[Data]]-$L$7)/365))</f>
        <v>-3154.3817619171982</v>
      </c>
      <c r="V10" s="311">
        <f>SUM(Table48[[#This Row],[ICMS - Parcelamento]:[IPTU]])</f>
        <v>-80371.965408056785</v>
      </c>
      <c r="W10" t="s">
        <v>908</v>
      </c>
      <c r="X10" s="311">
        <f t="shared" si="2"/>
        <v>3</v>
      </c>
      <c r="Y10" s="311">
        <f>SUM(Table48[[#This Row],[ICMS - Parcelamento]:[INSS - Parcelamento]])</f>
        <v>-51634.831133298285</v>
      </c>
      <c r="Z10" s="311">
        <f>SUM(Table48[[#This Row],[ICMS]:[IPTU]])</f>
        <v>-28737.134274758489</v>
      </c>
    </row>
    <row r="11" spans="1:26">
      <c r="A11" t="s">
        <v>62</v>
      </c>
      <c r="B11" s="16" t="s">
        <v>933</v>
      </c>
      <c r="C11" s="388">
        <v>45809</v>
      </c>
      <c r="D11" s="280">
        <v>45863</v>
      </c>
      <c r="I11" s="283">
        <v>17866.02</v>
      </c>
      <c r="L11" s="280">
        <f t="shared" si="1"/>
        <v>46023</v>
      </c>
      <c r="M11" s="311">
        <f>-$H$25*(1+$I$5)^(YEARFRAC(M$4,Table48[[#This Row],[Data]]))</f>
        <v>-32758.680556694268</v>
      </c>
      <c r="N11" s="311">
        <f>-$H$26*(1+$I$5)^(YEARFRAC(N$4,Table48[[#This Row],[Data]]))</f>
        <v>-1756.3509630509777</v>
      </c>
      <c r="O11" s="311">
        <f>-$H$27*(1+$I$5)^(YEARFRAC(O$4,Table48[[#This Row],[Data]]))</f>
        <v>-17724.697370450289</v>
      </c>
      <c r="P11" s="311">
        <f>IF(Table48[[#This Row],[Column1]]&lt;=$M$2,-P$3,0)*((1+$I$5)^((Table48[[#This Row],[Data]]-$L$7)/365))</f>
        <v>-8534.147632128328</v>
      </c>
      <c r="Q11" s="311">
        <f>IF(Table48[[#This Row],[Column1]]&lt;=$M$2,-Q$3,0)*((1+$I$5)^((Table48[[#This Row],[Data]]-$L$7)/365))</f>
        <v>-13376.469935213303</v>
      </c>
      <c r="R11" s="311">
        <f>IF(Table48[[#This Row],[Column1]]&lt;=$M$2,-R$3,0)*((1+$I$5)^((Table48[[#This Row],[Data]]-$L$7)/365))</f>
        <v>-374.4086353646822</v>
      </c>
      <c r="S11" s="311">
        <f>IF(Table48[[#This Row],[Column1]]&lt;=$M$2,-S$3,0)*((1+$I$5)^((Table48[[#This Row],[Data]]-$L$7)/365))</f>
        <v>-1673.6428673396736</v>
      </c>
      <c r="T11" s="311">
        <f>IF(Table48[[#This Row],[Column1]]&lt;=$M$2,-T$3,0)*((1+$I$5)^((Table48[[#This Row],[Data]]-$L$7)/365))</f>
        <v>-1929.5651125767592</v>
      </c>
      <c r="U11" s="311">
        <f>IF(Table48[[#This Row],[Column1]]&lt;=$M$2,-U$3,0)*((1+$I$5)^((Table48[[#This Row],[Data]]-$L$7)/365))</f>
        <v>-3192.0479906498158</v>
      </c>
      <c r="V11" s="311">
        <f>SUM(Table48[[#This Row],[ICMS - Parcelamento]:[IPTU]])</f>
        <v>-81320.011063468104</v>
      </c>
      <c r="W11" t="s">
        <v>908</v>
      </c>
      <c r="X11" s="311">
        <f t="shared" si="2"/>
        <v>4</v>
      </c>
      <c r="Y11" s="311">
        <f>SUM(Table48[[#This Row],[ICMS - Parcelamento]:[INSS - Parcelamento]])</f>
        <v>-52239.728890195533</v>
      </c>
      <c r="Z11" s="311">
        <f>SUM(Table48[[#This Row],[ICMS]:[IPTU]])</f>
        <v>-29080.282173272557</v>
      </c>
    </row>
    <row r="12" spans="1:26">
      <c r="A12" t="s">
        <v>61</v>
      </c>
      <c r="B12" s="16" t="s">
        <v>933</v>
      </c>
      <c r="C12" s="388">
        <v>45809</v>
      </c>
      <c r="D12" s="280">
        <v>45863</v>
      </c>
      <c r="I12" s="283">
        <v>79862.84</v>
      </c>
      <c r="L12" s="280">
        <f t="shared" si="1"/>
        <v>46054</v>
      </c>
      <c r="M12" s="311">
        <f>-$H$25*(1+$I$5)^(YEARFRAC(M$4,Table48[[#This Row],[Data]]))</f>
        <v>-33142.445777819958</v>
      </c>
      <c r="N12" s="311">
        <f>-$H$26*(1+$I$5)^(YEARFRAC(N$4,Table48[[#This Row],[Data]]))</f>
        <v>-1776.9264686652243</v>
      </c>
      <c r="O12" s="311">
        <f>-$H$27*(1+$I$5)^(YEARFRAC(O$4,Table48[[#This Row],[Data]]))</f>
        <v>-17932.340727574658</v>
      </c>
      <c r="P12" s="311">
        <f>IF(Table48[[#This Row],[Column1]]&lt;=$M$2,-P$3,0)*((1+$I$5)^((Table48[[#This Row],[Data]]-$L$7)/365))</f>
        <v>-8636.0532291713116</v>
      </c>
      <c r="Q12" s="311">
        <f>IF(Table48[[#This Row],[Column1]]&lt;=$M$2,-Q$3,0)*((1+$I$5)^((Table48[[#This Row],[Data]]-$L$7)/365))</f>
        <v>-13536.197328484972</v>
      </c>
      <c r="R12" s="311">
        <f>IF(Table48[[#This Row],[Column1]]&lt;=$M$2,-R$3,0)*((1+$I$5)^((Table48[[#This Row],[Data]]-$L$7)/365))</f>
        <v>-378.87941993152606</v>
      </c>
      <c r="S12" s="311">
        <f>IF(Table48[[#This Row],[Column1]]&lt;=$M$2,-S$3,0)*((1+$I$5)^((Table48[[#This Row],[Data]]-$L$7)/365))</f>
        <v>-1693.627707418008</v>
      </c>
      <c r="T12" s="311">
        <f>IF(Table48[[#This Row],[Column1]]&lt;=$M$2,-T$3,0)*((1+$I$5)^((Table48[[#This Row],[Data]]-$L$7)/365))</f>
        <v>-1952.6059003984024</v>
      </c>
      <c r="U12" s="311">
        <f>IF(Table48[[#This Row],[Column1]]&lt;=$M$2,-U$3,0)*((1+$I$5)^((Table48[[#This Row],[Data]]-$L$7)/365))</f>
        <v>-3230.1639889075004</v>
      </c>
      <c r="V12" s="311">
        <f>SUM(Table48[[#This Row],[ICMS - Parcelamento]:[IPTU]])</f>
        <v>-82279.240548371556</v>
      </c>
      <c r="W12" t="s">
        <v>908</v>
      </c>
      <c r="X12" s="311">
        <f t="shared" si="2"/>
        <v>5</v>
      </c>
      <c r="Y12" s="311">
        <f>SUM(Table48[[#This Row],[ICMS - Parcelamento]:[INSS - Parcelamento]])</f>
        <v>-52851.712974059839</v>
      </c>
      <c r="Z12" s="311">
        <f>SUM(Table48[[#This Row],[ICMS]:[IPTU]])</f>
        <v>-29427.52757431172</v>
      </c>
    </row>
    <row r="13" spans="1:26">
      <c r="A13" t="s">
        <v>60</v>
      </c>
      <c r="B13" s="16" t="s">
        <v>933</v>
      </c>
      <c r="C13" s="388">
        <v>45809</v>
      </c>
      <c r="D13" s="280">
        <v>45856</v>
      </c>
      <c r="I13" s="283">
        <f>1872.22+948.1+2570.74</f>
        <v>5391.0599999999995</v>
      </c>
      <c r="L13" s="280">
        <f t="shared" si="1"/>
        <v>46082</v>
      </c>
      <c r="M13" s="311">
        <f>-$H$25*(1+$I$5)^(YEARFRAC(M$4,Table48[[#This Row],[Data]]))</f>
        <v>-33530.706776627863</v>
      </c>
      <c r="N13" s="311">
        <f>-$H$26*(1+$I$5)^(YEARFRAC(N$4,Table48[[#This Row],[Data]]))</f>
        <v>-1797.7430146183258</v>
      </c>
      <c r="O13" s="311">
        <f>-$H$27*(1+$I$5)^(YEARFRAC(O$4,Table48[[#This Row],[Data]]))</f>
        <v>-18142.416609376698</v>
      </c>
      <c r="P13" s="311">
        <f>IF(Table48[[#This Row],[Column1]]&lt;=$M$2,-P$3,0)*((1+$I$5)^((Table48[[#This Row],[Data]]-$L$7)/365))</f>
        <v>-8729.1424985111462</v>
      </c>
      <c r="Q13" s="311">
        <f>IF(Table48[[#This Row],[Column1]]&lt;=$M$2,-Q$3,0)*((1+$I$5)^((Table48[[#This Row],[Data]]-$L$7)/365))</f>
        <v>-13682.105961226156</v>
      </c>
      <c r="R13" s="311">
        <f>IF(Table48[[#This Row],[Column1]]&lt;=$M$2,-R$3,0)*((1+$I$5)^((Table48[[#This Row],[Data]]-$L$7)/365))</f>
        <v>-382.96341610818121</v>
      </c>
      <c r="S13" s="311">
        <f>IF(Table48[[#This Row],[Column1]]&lt;=$M$2,-S$3,0)*((1+$I$5)^((Table48[[#This Row],[Data]]-$L$7)/365))</f>
        <v>-1711.8835659257686</v>
      </c>
      <c r="T13" s="311">
        <f>IF(Table48[[#This Row],[Column1]]&lt;=$M$2,-T$3,0)*((1+$I$5)^((Table48[[#This Row],[Data]]-$L$7)/365))</f>
        <v>-1973.6533223807908</v>
      </c>
      <c r="U13" s="311">
        <f>IF(Table48[[#This Row],[Column1]]&lt;=$M$2,-U$3,0)*((1+$I$5)^((Table48[[#This Row],[Data]]-$L$7)/365))</f>
        <v>-3264.9823946764163</v>
      </c>
      <c r="V13" s="311">
        <f>SUM(Table48[[#This Row],[ICMS - Parcelamento]:[IPTU]])</f>
        <v>-83215.597559451358</v>
      </c>
      <c r="W13" t="s">
        <v>908</v>
      </c>
      <c r="X13" s="311">
        <f t="shared" si="2"/>
        <v>6</v>
      </c>
      <c r="Y13" s="311">
        <f>SUM(Table48[[#This Row],[ICMS - Parcelamento]:[INSS - Parcelamento]])</f>
        <v>-53470.866400622886</v>
      </c>
      <c r="Z13" s="311">
        <f>SUM(Table48[[#This Row],[ICMS]:[IPTU]])</f>
        <v>-29744.731158828457</v>
      </c>
    </row>
    <row r="14" spans="1:26">
      <c r="A14" t="s">
        <v>59</v>
      </c>
      <c r="B14" s="16" t="s">
        <v>933</v>
      </c>
      <c r="D14" s="280">
        <v>45767</v>
      </c>
      <c r="I14" s="283">
        <v>30463.61</v>
      </c>
      <c r="L14" s="280">
        <f t="shared" si="1"/>
        <v>46113</v>
      </c>
      <c r="M14" s="311">
        <f>-$H$25*(1+$I$5)^(YEARFRAC(M$4,Table48[[#This Row],[Data]]))</f>
        <v>-33923.516220780009</v>
      </c>
      <c r="N14" s="311">
        <f>-$H$26*(1+$I$5)^(YEARFRAC(N$4,Table48[[#This Row],[Data]]))</f>
        <v>-1818.8034246778259</v>
      </c>
      <c r="O14" s="311">
        <f>-$H$27*(1+$I$5)^(YEARFRAC(O$4,Table48[[#This Row],[Data]]))</f>
        <v>-18354.95351268091</v>
      </c>
      <c r="P14" s="311">
        <f>IF(Table48[[#This Row],[Column1]]&lt;=$M$2,-P$3,0)*((1+$I$5)^((Table48[[#This Row],[Data]]-$L$7)/365))</f>
        <v>-8833.3765141772419</v>
      </c>
      <c r="Q14" s="311">
        <f>IF(Table48[[#This Row],[Column1]]&lt;=$M$2,-Q$3,0)*((1+$I$5)^((Table48[[#This Row],[Data]]-$L$7)/365))</f>
        <v>-13845.482930653667</v>
      </c>
      <c r="R14" s="311">
        <f>IF(Table48[[#This Row],[Column1]]&lt;=$M$2,-R$3,0)*((1+$I$5)^((Table48[[#This Row],[Data]]-$L$7)/365))</f>
        <v>-387.53635265045563</v>
      </c>
      <c r="S14" s="311">
        <f>IF(Table48[[#This Row],[Column1]]&lt;=$M$2,-S$3,0)*((1+$I$5)^((Table48[[#This Row],[Data]]-$L$7)/365))</f>
        <v>-1732.3250352292739</v>
      </c>
      <c r="T14" s="311">
        <f>IF(Table48[[#This Row],[Column1]]&lt;=$M$2,-T$3,0)*((1+$I$5)^((Table48[[#This Row],[Data]]-$L$7)/365))</f>
        <v>-1997.2205641069479</v>
      </c>
      <c r="U14" s="311">
        <f>IF(Table48[[#This Row],[Column1]]&lt;=$M$2,-U$3,0)*((1+$I$5)^((Table48[[#This Row],[Data]]-$L$7)/365))</f>
        <v>-3303.9692970135334</v>
      </c>
      <c r="V14" s="311">
        <f>SUM(Table48[[#This Row],[ICMS - Parcelamento]:[IPTU]])</f>
        <v>-84197.183851969865</v>
      </c>
      <c r="W14" t="s">
        <v>908</v>
      </c>
      <c r="X14" s="311">
        <f t="shared" si="2"/>
        <v>7</v>
      </c>
      <c r="Y14" s="311">
        <f>SUM(Table48[[#This Row],[ICMS - Parcelamento]:[INSS - Parcelamento]])</f>
        <v>-54097.273158138749</v>
      </c>
      <c r="Z14" s="311">
        <f>SUM(Table48[[#This Row],[ICMS]:[IPTU]])</f>
        <v>-30099.91069383112</v>
      </c>
    </row>
    <row r="15" spans="1:26">
      <c r="A15" t="s">
        <v>59</v>
      </c>
      <c r="B15" s="16" t="s">
        <v>933</v>
      </c>
      <c r="D15" s="280">
        <v>45797</v>
      </c>
      <c r="I15" s="283">
        <v>30463.61</v>
      </c>
      <c r="L15" s="280">
        <f t="shared" si="1"/>
        <v>46143</v>
      </c>
      <c r="M15" s="311">
        <f>-$H$25*(1+$I$5)^(YEARFRAC(M$4,Table48[[#This Row],[Data]]))</f>
        <v>-34320.927394935745</v>
      </c>
      <c r="N15" s="311">
        <f>-$H$26*(1+$I$5)^(YEARFRAC(N$4,Table48[[#This Row],[Data]]))</f>
        <v>-1840.1105556914713</v>
      </c>
      <c r="O15" s="311">
        <f>-$H$27*(1+$I$5)^(YEARFRAC(O$4,Table48[[#This Row],[Data]]))</f>
        <v>-18569.980268149735</v>
      </c>
      <c r="P15" s="311">
        <f>IF(Table48[[#This Row],[Column1]]&lt;=$M$2,-P$3,0)*((1+$I$5)^((Table48[[#This Row],[Data]]-$L$7)/365))</f>
        <v>-8935.4330634352737</v>
      </c>
      <c r="Q15" s="311">
        <f>IF(Table48[[#This Row],[Column1]]&lt;=$M$2,-Q$3,0)*((1+$I$5)^((Table48[[#This Row],[Data]]-$L$7)/365))</f>
        <v>-14005.446927257417</v>
      </c>
      <c r="R15" s="311">
        <f>IF(Table48[[#This Row],[Column1]]&lt;=$M$2,-R$3,0)*((1+$I$5)^((Table48[[#This Row],[Data]]-$L$7)/365))</f>
        <v>-392.01375976653082</v>
      </c>
      <c r="S15" s="311">
        <f>IF(Table48[[#This Row],[Column1]]&lt;=$M$2,-S$3,0)*((1+$I$5)^((Table48[[#This Row],[Data]]-$L$7)/365))</f>
        <v>-1752.3394787441687</v>
      </c>
      <c r="T15" s="311">
        <f>IF(Table48[[#This Row],[Column1]]&lt;=$M$2,-T$3,0)*((1+$I$5)^((Table48[[#This Row],[Data]]-$L$7)/365))</f>
        <v>-2020.2954821241744</v>
      </c>
      <c r="U15" s="311">
        <f>IF(Table48[[#This Row],[Column1]]&lt;=$M$2,-U$3,0)*((1+$I$5)^((Table48[[#This Row],[Data]]-$L$7)/365))</f>
        <v>-3342.1417562952706</v>
      </c>
      <c r="V15" s="311">
        <f>SUM(Table48[[#This Row],[ICMS - Parcelamento]:[IPTU]])</f>
        <v>-85178.688686399779</v>
      </c>
      <c r="W15" t="s">
        <v>908</v>
      </c>
      <c r="X15" s="311">
        <f t="shared" si="2"/>
        <v>8</v>
      </c>
      <c r="Y15" s="311">
        <f>SUM(Table48[[#This Row],[ICMS - Parcelamento]:[INSS - Parcelamento]])</f>
        <v>-54731.018218776953</v>
      </c>
      <c r="Z15" s="311">
        <f>SUM(Table48[[#This Row],[ICMS]:[IPTU]])</f>
        <v>-30447.670467622833</v>
      </c>
    </row>
    <row r="16" spans="1:26">
      <c r="A16" t="s">
        <v>59</v>
      </c>
      <c r="B16" s="16" t="s">
        <v>933</v>
      </c>
      <c r="D16" s="280">
        <v>45828</v>
      </c>
      <c r="I16" s="283">
        <v>30463.61</v>
      </c>
      <c r="L16" s="280">
        <f t="shared" si="1"/>
        <v>46174</v>
      </c>
      <c r="M16" s="311">
        <f>-$H$25*(1+$I$5)^(YEARFRAC(M$4,Table48[[#This Row],[Data]]))</f>
        <v>-34722.99420797974</v>
      </c>
      <c r="N16" s="311">
        <f>-$H$26*(1+$I$5)^(YEARFRAC(N$4,Table48[[#This Row],[Data]]))</f>
        <v>-1861.667297974742</v>
      </c>
      <c r="O16" s="311">
        <f>-$H$27*(1+$I$5)^(YEARFRAC(O$4,Table48[[#This Row],[Data]]))</f>
        <v>-18787.526044194427</v>
      </c>
      <c r="P16" s="311">
        <f>IF(Table48[[#This Row],[Column1]]&lt;=$M$2,-P$3,0)*((1+$I$5)^((Table48[[#This Row],[Data]]-$L$7)/365))</f>
        <v>-9042.1303787874222</v>
      </c>
      <c r="Q16" s="311">
        <f>IF(Table48[[#This Row],[Column1]]&lt;=$M$2,-Q$3,0)*((1+$I$5)^((Table48[[#This Row],[Data]]-$L$7)/365))</f>
        <v>-14172.684886160649</v>
      </c>
      <c r="R16" s="311">
        <f>IF(Table48[[#This Row],[Column1]]&lt;=$M$2,-R$3,0)*((1+$I$5)^((Table48[[#This Row],[Data]]-$L$7)/365))</f>
        <v>-396.69476576268681</v>
      </c>
      <c r="S16" s="311">
        <f>IF(Table48[[#This Row],[Column1]]&lt;=$M$2,-S$3,0)*((1+$I$5)^((Table48[[#This Row],[Data]]-$L$7)/365))</f>
        <v>-1773.2640289747205</v>
      </c>
      <c r="T16" s="311">
        <f>IF(Table48[[#This Row],[Column1]]&lt;=$M$2,-T$3,0)*((1+$I$5)^((Table48[[#This Row],[Data]]-$L$7)/365))</f>
        <v>-2044.419674273609</v>
      </c>
      <c r="U16" s="311">
        <f>IF(Table48[[#This Row],[Column1]]&lt;=$M$2,-U$3,0)*((1+$I$5)^((Table48[[#This Row],[Data]]-$L$7)/365))</f>
        <v>-3382.0500126037705</v>
      </c>
      <c r="V16" s="311">
        <f>SUM(Table48[[#This Row],[ICMS - Parcelamento]:[IPTU]])</f>
        <v>-86183.431296711773</v>
      </c>
      <c r="W16" t="s">
        <v>908</v>
      </c>
      <c r="X16" s="311">
        <f t="shared" si="2"/>
        <v>9</v>
      </c>
      <c r="Y16" s="311">
        <f>SUM(Table48[[#This Row],[ICMS - Parcelamento]:[INSS - Parcelamento]])</f>
        <v>-55372.187550148912</v>
      </c>
      <c r="Z16" s="311">
        <f>SUM(Table48[[#This Row],[ICMS]:[IPTU]])</f>
        <v>-30811.243746562857</v>
      </c>
    </row>
    <row r="17" spans="1:26">
      <c r="A17" t="s">
        <v>59</v>
      </c>
      <c r="B17" s="16" t="s">
        <v>933</v>
      </c>
      <c r="D17" s="280">
        <v>45858</v>
      </c>
      <c r="I17" s="283">
        <v>30463.61</v>
      </c>
      <c r="L17" s="280">
        <f t="shared" si="1"/>
        <v>46204</v>
      </c>
      <c r="M17" s="311">
        <f>-$H$25*(1+$I$5)^(YEARFRAC(M$4,Table48[[#This Row],[Data]]))</f>
        <v>-35129.771200334762</v>
      </c>
      <c r="N17" s="311">
        <f>-$H$26*(1+$I$5)^(YEARFRAC(N$4,Table48[[#This Row],[Data]]))</f>
        <v>-1883.4765757029238</v>
      </c>
      <c r="O17" s="311">
        <f>-$H$27*(1+$I$5)^(YEARFRAC(O$4,Table48[[#This Row],[Data]]))</f>
        <v>-19007.620350931742</v>
      </c>
      <c r="P17" s="311">
        <f>IF(Table48[[#This Row],[Column1]]&lt;=$M$2,-P$3,0)*((1+$I$5)^((Table48[[#This Row],[Data]]-$L$7)/365))</f>
        <v>-9146.5987689799149</v>
      </c>
      <c r="Q17" s="311">
        <f>IF(Table48[[#This Row],[Column1]]&lt;=$M$2,-Q$3,0)*((1+$I$5)^((Table48[[#This Row],[Data]]-$L$7)/365))</f>
        <v>-14336.429215509859</v>
      </c>
      <c r="R17" s="311">
        <f>IF(Table48[[#This Row],[Column1]]&lt;=$M$2,-R$3,0)*((1+$I$5)^((Table48[[#This Row],[Data]]-$L$7)/365))</f>
        <v>-401.27798474327545</v>
      </c>
      <c r="S17" s="311">
        <f>IF(Table48[[#This Row],[Column1]]&lt;=$M$2,-S$3,0)*((1+$I$5)^((Table48[[#This Row],[Data]]-$L$7)/365))</f>
        <v>-1793.7514617735037</v>
      </c>
      <c r="T17" s="311">
        <f>IF(Table48[[#This Row],[Column1]]&lt;=$M$2,-T$3,0)*((1+$I$5)^((Table48[[#This Row],[Data]]-$L$7)/365))</f>
        <v>-2068.0399079245494</v>
      </c>
      <c r="U17" s="311">
        <f>IF(Table48[[#This Row],[Column1]]&lt;=$M$2,-U$3,0)*((1+$I$5)^((Table48[[#This Row],[Data]]-$L$7)/365))</f>
        <v>-3421.1245786149052</v>
      </c>
      <c r="V17" s="311">
        <f>SUM(Table48[[#This Row],[ICMS - Parcelamento]:[IPTU]])</f>
        <v>-87188.09004451544</v>
      </c>
      <c r="W17" t="s">
        <v>908</v>
      </c>
      <c r="X17" s="311">
        <f t="shared" si="2"/>
        <v>10</v>
      </c>
      <c r="Y17" s="311">
        <f>SUM(Table48[[#This Row],[ICMS - Parcelamento]:[INSS - Parcelamento]])</f>
        <v>-56020.868126969428</v>
      </c>
      <c r="Z17" s="311">
        <f>SUM(Table48[[#This Row],[ICMS]:[IPTU]])</f>
        <v>-31167.221917546009</v>
      </c>
    </row>
    <row r="18" spans="1:26">
      <c r="A18" s="340" t="s">
        <v>63</v>
      </c>
      <c r="B18" s="400" t="s">
        <v>933</v>
      </c>
      <c r="C18" s="401">
        <v>45839</v>
      </c>
      <c r="D18" s="399">
        <v>45889</v>
      </c>
      <c r="I18" s="398">
        <v>193073.91</v>
      </c>
      <c r="L18" s="280">
        <f t="shared" si="1"/>
        <v>46235</v>
      </c>
      <c r="M18" s="311">
        <f>-$H$25*(1+$I$5)^(YEARFRAC(M$4,Table48[[#This Row],[Data]]))</f>
        <v>-35541.313551360137</v>
      </c>
      <c r="N18" s="311">
        <f>-$H$26*(1+$I$5)^(YEARFRAC(N$4,Table48[[#This Row],[Data]]))</f>
        <v>-1905.5413473077731</v>
      </c>
      <c r="O18" s="311">
        <f>-$H$27*(1+$I$5)^(YEARFRAC(O$4,Table48[[#This Row],[Data]]))</f>
        <v>-19230.293044187019</v>
      </c>
      <c r="P18" s="311">
        <f>IF(Table48[[#This Row],[Column1]]&lt;=$M$2,-P$3,0)*((1+$I$5)^((Table48[[#This Row],[Data]]-$L$7)/365))</f>
        <v>-9255.8175976953316</v>
      </c>
      <c r="Q18" s="311">
        <f>IF(Table48[[#This Row],[Column1]]&lt;=$M$2,-Q$3,0)*((1+$I$5)^((Table48[[#This Row],[Data]]-$L$7)/365))</f>
        <v>-14507.619408326647</v>
      </c>
      <c r="R18" s="311">
        <f>IF(Table48[[#This Row],[Column1]]&lt;=$M$2,-R$3,0)*((1+$I$5)^((Table48[[#This Row],[Data]]-$L$7)/365))</f>
        <v>-406.06961413359926</v>
      </c>
      <c r="S18" s="311">
        <f>IF(Table48[[#This Row],[Column1]]&lt;=$M$2,-S$3,0)*((1+$I$5)^((Table48[[#This Row],[Data]]-$L$7)/365))</f>
        <v>-1815.1705092915702</v>
      </c>
      <c r="T18" s="311">
        <f>IF(Table48[[#This Row],[Column1]]&lt;=$M$2,-T$3,0)*((1+$I$5)^((Table48[[#This Row],[Data]]-$L$7)/365))</f>
        <v>-2092.7342125710238</v>
      </c>
      <c r="U18" s="311">
        <f>IF(Table48[[#This Row],[Column1]]&lt;=$M$2,-U$3,0)*((1+$I$5)^((Table48[[#This Row],[Data]]-$L$7)/365))</f>
        <v>-3461.9759626980313</v>
      </c>
      <c r="V18" s="311">
        <f>SUM(Table48[[#This Row],[ICMS - Parcelamento]:[IPTU]])</f>
        <v>-88216.535247571126</v>
      </c>
      <c r="W18" t="s">
        <v>908</v>
      </c>
      <c r="X18" s="311">
        <f t="shared" si="2"/>
        <v>11</v>
      </c>
      <c r="Y18" s="311">
        <f>SUM(Table48[[#This Row],[ICMS - Parcelamento]:[INSS - Parcelamento]])</f>
        <v>-56677.147942854928</v>
      </c>
      <c r="Z18" s="311">
        <f>SUM(Table48[[#This Row],[ICMS]:[IPTU]])</f>
        <v>-31539.387304716201</v>
      </c>
    </row>
    <row r="19" spans="1:26">
      <c r="A19" s="340" t="s">
        <v>60</v>
      </c>
      <c r="B19" s="400" t="s">
        <v>933</v>
      </c>
      <c r="C19" s="401">
        <v>45839</v>
      </c>
      <c r="D19" s="399">
        <v>45889</v>
      </c>
      <c r="I19" s="398">
        <v>86683.87</v>
      </c>
      <c r="L19" s="280">
        <f t="shared" si="1"/>
        <v>46266</v>
      </c>
      <c r="M19" s="311">
        <f>-$H$25*(1+$I$5)^(YEARFRAC(M$4,Table48[[#This Row],[Data]]))</f>
        <v>-35957.677086836782</v>
      </c>
      <c r="N19" s="311">
        <f>-$H$26*(1+$I$5)^(YEARFRAC(N$4,Table48[[#This Row],[Data]]))</f>
        <v>-1927.8646058788293</v>
      </c>
      <c r="O19" s="311">
        <f>-$H$27*(1+$I$5)^(YEARFRAC(O$4,Table48[[#This Row],[Data]]))</f>
        <v>-19455.574329544106</v>
      </c>
      <c r="P19" s="311">
        <f>IF(Table48[[#This Row],[Column1]]&lt;=$M$2,-P$3,0)*((1+$I$5)^((Table48[[#This Row],[Data]]-$L$7)/365))</f>
        <v>-9366.3405999999995</v>
      </c>
      <c r="Q19" s="311">
        <f>IF(Table48[[#This Row],[Column1]]&lt;=$M$2,-Q$3,0)*((1+$I$5)^((Table48[[#This Row],[Data]]-$L$7)/365))</f>
        <v>-14680.85377</v>
      </c>
      <c r="R19" s="311">
        <f>IF(Table48[[#This Row],[Column1]]&lt;=$M$2,-R$3,0)*((1+$I$5)^((Table48[[#This Row],[Data]]-$L$7)/365))</f>
        <v>-410.91845999999993</v>
      </c>
      <c r="S19" s="311">
        <f>IF(Table48[[#This Row],[Column1]]&lt;=$M$2,-S$3,0)*((1+$I$5)^((Table48[[#This Row],[Data]]-$L$7)/365))</f>
        <v>-1836.8453199999997</v>
      </c>
      <c r="T19" s="311">
        <f>IF(Table48[[#This Row],[Column1]]&lt;=$M$2,-T$3,0)*((1+$I$5)^((Table48[[#This Row],[Data]]-$L$7)/365))</f>
        <v>-2117.7233899999997</v>
      </c>
      <c r="U19" s="311">
        <f>IF(Table48[[#This Row],[Column1]]&lt;=$M$2,-U$3,0)*((1+$I$5)^((Table48[[#This Row],[Data]]-$L$7)/365))</f>
        <v>-3503.315149999999</v>
      </c>
      <c r="V19" s="311">
        <f>SUM(Table48[[#This Row],[ICMS - Parcelamento]:[IPTU]])</f>
        <v>-89257.11271225971</v>
      </c>
      <c r="W19" t="s">
        <v>908</v>
      </c>
      <c r="X19" s="311">
        <f t="shared" si="2"/>
        <v>12</v>
      </c>
      <c r="Y19" s="311">
        <f>SUM(Table48[[#This Row],[ICMS - Parcelamento]:[INSS - Parcelamento]])</f>
        <v>-57341.116022259717</v>
      </c>
      <c r="Z19" s="311">
        <f>SUM(Table48[[#This Row],[ICMS]:[IPTU]])</f>
        <v>-31915.996689999996</v>
      </c>
    </row>
    <row r="20" spans="1:26">
      <c r="A20" s="340" t="s">
        <v>59</v>
      </c>
      <c r="B20" s="400" t="s">
        <v>933</v>
      </c>
      <c r="C20" s="340"/>
      <c r="D20" s="399">
        <v>45889</v>
      </c>
      <c r="I20" s="398">
        <v>30463.61</v>
      </c>
      <c r="L20" s="280">
        <f t="shared" si="1"/>
        <v>46296</v>
      </c>
      <c r="M20" s="311">
        <f>-$H$25*(1+$I$5)^(YEARFRAC(M$4,Table48[[#This Row],[Data]]))</f>
        <v>-36378.918286539985</v>
      </c>
      <c r="N20" s="311">
        <f>-$H$26*(1+$I$5)^(YEARFRAC(N$4,Table48[[#This Row],[Data]]))</f>
        <v>-1950.4493795694252</v>
      </c>
      <c r="O20" s="311">
        <f>-$H$27*(1+$I$5)^(YEARFRAC(O$4,Table48[[#This Row],[Data]]))</f>
        <v>-19683.494766442742</v>
      </c>
      <c r="P20" s="311">
        <f>IF(Table48[[#This Row],[Column1]]&lt;=$M$2,-P$3,0)*((1+$I$5)^((Table48[[#This Row],[Data]]-$L$7)/365))</f>
        <v>-9474.5547578904989</v>
      </c>
      <c r="Q20" s="311">
        <f>IF(Table48[[#This Row],[Column1]]&lt;=$M$2,-Q$3,0)*((1+$I$5)^((Table48[[#This Row],[Data]]-$L$7)/365))</f>
        <v>-14850.469236240262</v>
      </c>
      <c r="R20" s="311">
        <f>IF(Table48[[#This Row],[Column1]]&lt;=$M$2,-R$3,0)*((1+$I$5)^((Table48[[#This Row],[Data]]-$L$7)/365))</f>
        <v>-415.66601264724835</v>
      </c>
      <c r="S20" s="311">
        <f>IF(Table48[[#This Row],[Column1]]&lt;=$M$2,-S$3,0)*((1+$I$5)^((Table48[[#This Row],[Data]]-$L$7)/365))</f>
        <v>-1858.0673402070061</v>
      </c>
      <c r="T20" s="311">
        <f>IF(Table48[[#This Row],[Column1]]&lt;=$M$2,-T$3,0)*((1+$I$5)^((Table48[[#This Row],[Data]]-$L$7)/365))</f>
        <v>-2142.1905392401054</v>
      </c>
      <c r="U20" s="311">
        <f>IF(Table48[[#This Row],[Column1]]&lt;=$M$2,-U$3,0)*((1+$I$5)^((Table48[[#This Row],[Data]]-$L$7)/365))</f>
        <v>-3543.790754611503</v>
      </c>
      <c r="V20" s="311">
        <f>SUM(Table48[[#This Row],[ICMS - Parcelamento]:[IPTU]])</f>
        <v>-90297.601073388767</v>
      </c>
      <c r="W20" t="s">
        <v>908</v>
      </c>
      <c r="X20" s="311">
        <f t="shared" si="2"/>
        <v>13</v>
      </c>
      <c r="Y20" s="311">
        <f>SUM(Table48[[#This Row],[ICMS - Parcelamento]:[INSS - Parcelamento]])</f>
        <v>-58012.862432552152</v>
      </c>
      <c r="Z20" s="311">
        <f>SUM(Table48[[#This Row],[ICMS]:[IPTU]])</f>
        <v>-32284.738640836622</v>
      </c>
    </row>
    <row r="21" spans="1:26">
      <c r="I21" s="283">
        <f>SUM(I8:I20)</f>
        <v>1387652.03</v>
      </c>
      <c r="L21" s="280">
        <f t="shared" si="1"/>
        <v>46327</v>
      </c>
      <c r="M21" s="311">
        <f>-$H$25*(1+$I$5)^(YEARFRAC(M$4,Table48[[#This Row],[Data]]))</f>
        <v>-36805.094291900932</v>
      </c>
      <c r="N21" s="311">
        <f>-$H$26*(1+$I$5)^(YEARFRAC(N$4,Table48[[#This Row],[Data]]))</f>
        <v>-1973.2987320074606</v>
      </c>
      <c r="O21" s="311">
        <f>-$H$27*(1+$I$5)^(YEARFRAC(O$4,Table48[[#This Row],[Data]]))</f>
        <v>-19914.085272323988</v>
      </c>
      <c r="P21" s="311">
        <f>IF(Table48[[#This Row],[Column1]]&lt;=$M$2,-P$3,0)*((1+$I$5)^((Table48[[#This Row],[Data]]-$L$7)/365))</f>
        <v>-9587.6896837130171</v>
      </c>
      <c r="Q21" s="311">
        <f>IF(Table48[[#This Row],[Column1]]&lt;=$M$2,-Q$3,0)*((1+$I$5)^((Table48[[#This Row],[Data]]-$L$7)/365))</f>
        <v>-15027.797541200709</v>
      </c>
      <c r="R21" s="311">
        <f>IF(Table48[[#This Row],[Column1]]&lt;=$M$2,-R$3,0)*((1+$I$5)^((Table48[[#This Row],[Data]]-$L$7)/365))</f>
        <v>-420.62944836633847</v>
      </c>
      <c r="S21" s="311">
        <f>IF(Table48[[#This Row],[Column1]]&lt;=$M$2,-S$3,0)*((1+$I$5)^((Table48[[#This Row],[Data]]-$L$7)/365))</f>
        <v>-1880.2543786567546</v>
      </c>
      <c r="T21" s="311">
        <f>IF(Table48[[#This Row],[Column1]]&lt;=$M$2,-T$3,0)*((1+$I$5)^((Table48[[#This Row],[Data]]-$L$7)/365))</f>
        <v>-2167.7702708420356</v>
      </c>
      <c r="U21" s="311">
        <f>IF(Table48[[#This Row],[Column1]]&lt;=$M$2,-U$3,0)*((1+$I$5)^((Table48[[#This Row],[Data]]-$L$7)/365))</f>
        <v>-3586.1068860180585</v>
      </c>
      <c r="V21" s="311">
        <f>SUM(Table48[[#This Row],[ICMS - Parcelamento]:[IPTU]])</f>
        <v>-91362.726505029292</v>
      </c>
      <c r="W21" t="s">
        <v>908</v>
      </c>
      <c r="X21" s="311">
        <f t="shared" si="2"/>
        <v>14</v>
      </c>
      <c r="Y21" s="311">
        <f>SUM(Table48[[#This Row],[ICMS - Parcelamento]:[INSS - Parcelamento]])</f>
        <v>-58692.478296232381</v>
      </c>
      <c r="Z21" s="311">
        <f>SUM(Table48[[#This Row],[ICMS]:[IPTU]])</f>
        <v>-32670.248208796911</v>
      </c>
    </row>
    <row r="22" spans="1:26">
      <c r="B22"/>
      <c r="L22" s="280">
        <f t="shared" si="1"/>
        <v>46357</v>
      </c>
      <c r="M22" s="311">
        <f>-$H$25*(1+$I$5)^(YEARFRAC(M$4,Table48[[#This Row],[Data]]))</f>
        <v>-37236.262913757913</v>
      </c>
      <c r="N22" s="311">
        <f>-$H$26*(1+$I$5)^(YEARFRAC(N$4,Table48[[#This Row],[Data]]))</f>
        <v>-1996.4157627109796</v>
      </c>
      <c r="O22" s="311">
        <f>-$H$27*(1+$I$5)^(YEARFRAC(O$4,Table48[[#This Row],[Data]]))</f>
        <v>-20147.377126824136</v>
      </c>
      <c r="P22" s="311">
        <f>IF(Table48[[#This Row],[Column1]]&lt;=$M$2,-P$3,0)*((1+$I$5)^((Table48[[#This Row],[Data]]-$L$7)/365))</f>
        <v>-9698.4612015925213</v>
      </c>
      <c r="Q22" s="311">
        <f>IF(Table48[[#This Row],[Column1]]&lt;=$M$2,-Q$3,0)*((1+$I$5)^((Table48[[#This Row],[Data]]-$L$7)/365))</f>
        <v>-15201.421427552857</v>
      </c>
      <c r="R22" s="311">
        <f>IF(Table48[[#This Row],[Column1]]&lt;=$M$2,-R$3,0)*((1+$I$5)^((Table48[[#This Row],[Data]]-$L$7)/365))</f>
        <v>-425.48919706466233</v>
      </c>
      <c r="S22" s="311">
        <f>IF(Table48[[#This Row],[Column1]]&lt;=$M$2,-S$3,0)*((1+$I$5)^((Table48[[#This Row],[Data]]-$L$7)/365))</f>
        <v>-1901.9779260799887</v>
      </c>
      <c r="T22" s="311">
        <f>IF(Table48[[#This Row],[Column1]]&lt;=$M$2,-T$3,0)*((1+$I$5)^((Table48[[#This Row],[Data]]-$L$7)/365))</f>
        <v>-2192.8156374774567</v>
      </c>
      <c r="U22" s="311">
        <f>IF(Table48[[#This Row],[Column1]]&lt;=$M$2,-U$3,0)*((1+$I$5)^((Table48[[#This Row],[Data]]-$L$7)/365))</f>
        <v>-3627.5390262047777</v>
      </c>
      <c r="V22" s="311">
        <f>SUM(Table48[[#This Row],[ICMS - Parcelamento]:[IPTU]])</f>
        <v>-92427.760219265285</v>
      </c>
      <c r="W22" t="s">
        <v>908</v>
      </c>
      <c r="X22" s="311">
        <f t="shared" si="2"/>
        <v>15</v>
      </c>
      <c r="Y22" s="311">
        <f>SUM(Table48[[#This Row],[ICMS - Parcelamento]:[INSS - Parcelamento]])</f>
        <v>-59380.055803293028</v>
      </c>
      <c r="Z22" s="311">
        <f>SUM(Table48[[#This Row],[ICMS]:[IPTU]])</f>
        <v>-33047.704415972265</v>
      </c>
    </row>
    <row r="23" spans="1:26">
      <c r="A23" s="397" t="s">
        <v>932</v>
      </c>
      <c r="B23" s="340"/>
      <c r="C23" s="340"/>
      <c r="D23" s="33">
        <f>E26*H26</f>
        <v>39292.080000000002</v>
      </c>
      <c r="L23" s="280">
        <f t="shared" si="1"/>
        <v>46388</v>
      </c>
      <c r="M23" s="311">
        <f>-$H$25*(1+$I$5)^(YEARFRAC(M$4,Table48[[#This Row],[Data]]))</f>
        <v>-37672.48264019841</v>
      </c>
      <c r="N23" s="311">
        <f>-$H$26*(1+$I$5)^(YEARFRAC(N$4,Table48[[#This Row],[Data]]))</f>
        <v>-2019.8036075086245</v>
      </c>
      <c r="O23" s="311">
        <f>-$H$27*(1+$I$5)^(YEARFRAC(O$4,Table48[[#This Row],[Data]]))</f>
        <v>-20383.401976017834</v>
      </c>
      <c r="P23" s="311">
        <f>IF(Table48[[#This Row],[Column1]]&lt;=$M$2,-P$3,0)*((1+$I$5)^((Table48[[#This Row],[Data]]-$L$7)/365))</f>
        <v>-9814.2697769475762</v>
      </c>
      <c r="Q23" s="311">
        <f>IF(Table48[[#This Row],[Column1]]&lt;=$M$2,-Q$3,0)*((1+$I$5)^((Table48[[#This Row],[Data]]-$L$7)/365))</f>
        <v>-15382.940425495297</v>
      </c>
      <c r="R23" s="311">
        <f>IF(Table48[[#This Row],[Column1]]&lt;=$M$2,-R$3,0)*((1+$I$5)^((Table48[[#This Row],[Data]]-$L$7)/365))</f>
        <v>-430.56993066938446</v>
      </c>
      <c r="S23" s="311">
        <f>IF(Table48[[#This Row],[Column1]]&lt;=$M$2,-S$3,0)*((1+$I$5)^((Table48[[#This Row],[Data]]-$L$7)/365))</f>
        <v>-1924.6892974406244</v>
      </c>
      <c r="T23" s="311">
        <f>IF(Table48[[#This Row],[Column1]]&lt;=$M$2,-T$3,0)*((1+$I$5)^((Table48[[#This Row],[Data]]-$L$7)/365))</f>
        <v>-2218.9998794632729</v>
      </c>
      <c r="U23" s="311">
        <f>IF(Table48[[#This Row],[Column1]]&lt;=$M$2,-U$3,0)*((1+$I$5)^((Table48[[#This Row],[Data]]-$L$7)/365))</f>
        <v>-3670.8551892472879</v>
      </c>
      <c r="V23" s="311">
        <f>SUM(Table48[[#This Row],[ICMS - Parcelamento]:[IPTU]])</f>
        <v>-93518.012722988307</v>
      </c>
      <c r="W23" t="s">
        <v>908</v>
      </c>
      <c r="X23" s="311">
        <f t="shared" si="2"/>
        <v>16</v>
      </c>
      <c r="Y23" s="311">
        <f>SUM(Table48[[#This Row],[ICMS - Parcelamento]:[INSS - Parcelamento]])</f>
        <v>-60075.688223724872</v>
      </c>
      <c r="Z23" s="311">
        <f>SUM(Table48[[#This Row],[ICMS]:[IPTU]])</f>
        <v>-33442.32449926345</v>
      </c>
    </row>
    <row r="24" spans="1:26">
      <c r="A24" s="395" t="s">
        <v>931</v>
      </c>
      <c r="B24" s="289" t="s">
        <v>930</v>
      </c>
      <c r="C24" s="395" t="s">
        <v>929</v>
      </c>
      <c r="D24" s="395" t="s">
        <v>928</v>
      </c>
      <c r="E24" s="395" t="s">
        <v>927</v>
      </c>
      <c r="F24" s="396" t="s">
        <v>926</v>
      </c>
      <c r="G24" s="396" t="s">
        <v>925</v>
      </c>
      <c r="H24" s="395" t="s">
        <v>924</v>
      </c>
      <c r="I24" s="395" t="s">
        <v>923</v>
      </c>
      <c r="L24" s="280">
        <f t="shared" si="1"/>
        <v>46419</v>
      </c>
      <c r="M24" s="311">
        <f>-$H$25*(1+$I$5)^(YEARFRAC(M$4,Table48[[#This Row],[Data]]))</f>
        <v>-38113.812644492944</v>
      </c>
      <c r="N24" s="311">
        <f>-$H$26*(1+$I$5)^(YEARFRAC(N$4,Table48[[#This Row],[Data]]))</f>
        <v>-2043.4654389650077</v>
      </c>
      <c r="O24" s="311">
        <f>-$H$27*(1+$I$5)^(YEARFRAC(O$4,Table48[[#This Row],[Data]]))</f>
        <v>-20622.191836710856</v>
      </c>
      <c r="P24" s="311">
        <f>IF(Table48[[#This Row],[Column1]]&lt;=$M$2,-P$3,0)*((1+$I$5)^((Table48[[#This Row],[Data]]-$L$7)/365))</f>
        <v>-9931.461213547007</v>
      </c>
      <c r="Q24" s="311">
        <f>IF(Table48[[#This Row],[Column1]]&lt;=$M$2,-Q$3,0)*((1+$I$5)^((Table48[[#This Row],[Data]]-$L$7)/365))</f>
        <v>-15566.626927757716</v>
      </c>
      <c r="R24" s="311">
        <f>IF(Table48[[#This Row],[Column1]]&lt;=$M$2,-R$3,0)*((1+$I$5)^((Table48[[#This Row],[Data]]-$L$7)/365))</f>
        <v>-435.71133292125495</v>
      </c>
      <c r="S24" s="311">
        <f>IF(Table48[[#This Row],[Column1]]&lt;=$M$2,-S$3,0)*((1+$I$5)^((Table48[[#This Row],[Data]]-$L$7)/365))</f>
        <v>-1947.6718635307091</v>
      </c>
      <c r="T24" s="311">
        <f>IF(Table48[[#This Row],[Column1]]&lt;=$M$2,-T$3,0)*((1+$I$5)^((Table48[[#This Row],[Data]]-$L$7)/365))</f>
        <v>-2245.4967854581628</v>
      </c>
      <c r="U24" s="311">
        <f>IF(Table48[[#This Row],[Column1]]&lt;=$M$2,-U$3,0)*((1+$I$5)^((Table48[[#This Row],[Data]]-$L$7)/365))</f>
        <v>-3714.6885872436251</v>
      </c>
      <c r="V24" s="311">
        <f>SUM(Table48[[#This Row],[ICMS - Parcelamento]:[IPTU]])</f>
        <v>-94621.126630627288</v>
      </c>
      <c r="W24" t="s">
        <v>908</v>
      </c>
      <c r="X24" s="311">
        <f t="shared" si="2"/>
        <v>17</v>
      </c>
      <c r="Y24" s="311">
        <f>SUM(Table48[[#This Row],[ICMS - Parcelamento]:[INSS - Parcelamento]])</f>
        <v>-60779.469920168805</v>
      </c>
      <c r="Z24" s="311">
        <f>SUM(Table48[[#This Row],[ICMS]:[IPTU]])</f>
        <v>-33841.656710458476</v>
      </c>
    </row>
    <row r="25" spans="1:26">
      <c r="A25" s="289" t="s">
        <v>56</v>
      </c>
      <c r="B25" s="394">
        <v>45833</v>
      </c>
      <c r="C25" s="289" t="s">
        <v>912</v>
      </c>
      <c r="D25" s="392">
        <v>1098999.99</v>
      </c>
      <c r="E25" s="393">
        <v>36</v>
      </c>
      <c r="F25" s="393">
        <v>1</v>
      </c>
      <c r="G25" s="393">
        <v>1</v>
      </c>
      <c r="H25" s="392">
        <v>30535.77</v>
      </c>
      <c r="I25" s="392">
        <f>D25-30248.04</f>
        <v>1068751.95</v>
      </c>
      <c r="L25" s="280">
        <f t="shared" si="1"/>
        <v>46447</v>
      </c>
      <c r="M25" s="311">
        <f>-$H$25*(1+$I$5)^(YEARFRAC(M$4,Table48[[#This Row],[Data]]))</f>
        <v>-38560.31279312203</v>
      </c>
      <c r="N25" s="311">
        <f>-$H$26*(1+$I$5)^(YEARFRAC(N$4,Table48[[#This Row],[Data]]))</f>
        <v>-2067.4044668110741</v>
      </c>
      <c r="O25" s="311">
        <f>-$H$27*(1+$I$5)^(YEARFRAC(O$4,Table48[[#This Row],[Data]]))</f>
        <v>-20863.779100783198</v>
      </c>
      <c r="P25" s="311">
        <f>IF(Table48[[#This Row],[Column1]]&lt;=$M$2,-P$3,0)*((1+$I$5)^((Table48[[#This Row],[Data]]-$L$7)/365))</f>
        <v>-10038.513873287817</v>
      </c>
      <c r="Q25" s="311">
        <f>IF(Table48[[#This Row],[Column1]]&lt;=$M$2,-Q$3,0)*((1+$I$5)^((Table48[[#This Row],[Data]]-$L$7)/365))</f>
        <v>-15734.421855410077</v>
      </c>
      <c r="R25" s="311">
        <f>IF(Table48[[#This Row],[Column1]]&lt;=$M$2,-R$3,0)*((1+$I$5)^((Table48[[#This Row],[Data]]-$L$7)/365))</f>
        <v>-440.40792852440836</v>
      </c>
      <c r="S25" s="311">
        <f>IF(Table48[[#This Row],[Column1]]&lt;=$M$2,-S$3,0)*((1+$I$5)^((Table48[[#This Row],[Data]]-$L$7)/365))</f>
        <v>-1968.6661008146336</v>
      </c>
      <c r="T25" s="311">
        <f>IF(Table48[[#This Row],[Column1]]&lt;=$M$2,-T$3,0)*((1+$I$5)^((Table48[[#This Row],[Data]]-$L$7)/365))</f>
        <v>-2269.7013207379091</v>
      </c>
      <c r="U25" s="311">
        <f>IF(Table48[[#This Row],[Column1]]&lt;=$M$2,-U$3,0)*((1+$I$5)^((Table48[[#This Row],[Data]]-$L$7)/365))</f>
        <v>-3754.7297538778785</v>
      </c>
      <c r="V25" s="311">
        <f>SUM(Table48[[#This Row],[ICMS - Parcelamento]:[IPTU]])</f>
        <v>-95697.937193369027</v>
      </c>
      <c r="W25" t="s">
        <v>908</v>
      </c>
      <c r="X25" s="311">
        <f t="shared" si="2"/>
        <v>18</v>
      </c>
      <c r="Y25" s="311">
        <f>SUM(Table48[[#This Row],[ICMS - Parcelamento]:[INSS - Parcelamento]])</f>
        <v>-61491.496360716301</v>
      </c>
      <c r="Z25" s="311">
        <f>SUM(Table48[[#This Row],[ICMS]:[IPTU]])</f>
        <v>-34206.440832652719</v>
      </c>
    </row>
    <row r="26" spans="1:26">
      <c r="A26" s="289" t="s">
        <v>56</v>
      </c>
      <c r="B26" s="394">
        <v>45833</v>
      </c>
      <c r="C26" s="289" t="s">
        <v>922</v>
      </c>
      <c r="D26" s="392">
        <v>39660.54</v>
      </c>
      <c r="E26" s="393">
        <v>24</v>
      </c>
      <c r="F26" s="393">
        <v>1</v>
      </c>
      <c r="G26" s="393">
        <v>1</v>
      </c>
      <c r="H26" s="392">
        <v>1637.17</v>
      </c>
      <c r="I26" s="392">
        <f>D26-1637.17</f>
        <v>38023.370000000003</v>
      </c>
      <c r="J26" s="33"/>
      <c r="L26" s="280">
        <f t="shared" si="1"/>
        <v>46478</v>
      </c>
      <c r="M26" s="311">
        <f>-$H$25*(1+$I$5)^(YEARFRAC(M$4,Table48[[#This Row],[Data]]))</f>
        <v>-39012.04365389701</v>
      </c>
      <c r="N26" s="311">
        <f>-$H$26*(1+$I$5)^(YEARFRAC(N$4,Table48[[#This Row],[Data]]))</f>
        <v>-2091.6239383794996</v>
      </c>
      <c r="O26" s="311">
        <f>-$H$27*(1+$I$5)^(YEARFRAC(O$4,Table48[[#This Row],[Data]]))</f>
        <v>-21108.196539583045</v>
      </c>
      <c r="P26" s="311">
        <f>IF(Table48[[#This Row],[Column1]]&lt;=$M$2,-P$3,0)*((1+$I$5)^((Table48[[#This Row],[Data]]-$L$7)/365))</f>
        <v>-10158.38299130383</v>
      </c>
      <c r="Q26" s="311">
        <f>IF(Table48[[#This Row],[Column1]]&lt;=$M$2,-Q$3,0)*((1+$I$5)^((Table48[[#This Row],[Data]]-$L$7)/365))</f>
        <v>-15922.305370251719</v>
      </c>
      <c r="R26" s="311">
        <f>IF(Table48[[#This Row],[Column1]]&lt;=$M$2,-R$3,0)*((1+$I$5)^((Table48[[#This Row],[Data]]-$L$7)/365))</f>
        <v>-445.666805548024</v>
      </c>
      <c r="S26" s="311">
        <f>IF(Table48[[#This Row],[Column1]]&lt;=$M$2,-S$3,0)*((1+$I$5)^((Table48[[#This Row],[Data]]-$L$7)/365))</f>
        <v>-1992.1737905136654</v>
      </c>
      <c r="T26" s="311">
        <f>IF(Table48[[#This Row],[Column1]]&lt;=$M$2,-T$3,0)*((1+$I$5)^((Table48[[#This Row],[Data]]-$L$7)/365))</f>
        <v>-2296.8036487229901</v>
      </c>
      <c r="U26" s="311">
        <f>IF(Table48[[#This Row],[Column1]]&lt;=$M$2,-U$3,0)*((1+$I$5)^((Table48[[#This Row],[Data]]-$L$7)/365))</f>
        <v>-3799.5646915655639</v>
      </c>
      <c r="V26" s="311">
        <f>SUM(Table48[[#This Row],[ICMS - Parcelamento]:[IPTU]])</f>
        <v>-96826.761429765349</v>
      </c>
      <c r="W26" t="s">
        <v>908</v>
      </c>
      <c r="X26" s="311">
        <f t="shared" si="2"/>
        <v>19</v>
      </c>
      <c r="Y26" s="311">
        <f>SUM(Table48[[#This Row],[ICMS - Parcelamento]:[INSS - Parcelamento]])</f>
        <v>-62211.864131859547</v>
      </c>
      <c r="Z26" s="311">
        <f>SUM(Table48[[#This Row],[ICMS]:[IPTU]])</f>
        <v>-34614.897297905794</v>
      </c>
    </row>
    <row r="27" spans="1:26">
      <c r="A27" s="289" t="s">
        <v>54</v>
      </c>
      <c r="B27" s="394">
        <v>45832</v>
      </c>
      <c r="C27" s="289" t="s">
        <v>922</v>
      </c>
      <c r="D27" s="392">
        <v>1083105.93</v>
      </c>
      <c r="E27" s="393">
        <v>60</v>
      </c>
      <c r="F27" s="393">
        <v>1</v>
      </c>
      <c r="G27" s="393">
        <v>1</v>
      </c>
      <c r="H27" s="392">
        <v>16521.95</v>
      </c>
      <c r="I27" s="392">
        <f>D27-108310.59</f>
        <v>974795.34</v>
      </c>
      <c r="L27" s="280">
        <f t="shared" si="1"/>
        <v>46508</v>
      </c>
      <c r="M27" s="311">
        <f>-$H$25*(1+$I$5)^(YEARFRAC(M$4,Table48[[#This Row],[Data]]))</f>
        <v>-39469.066504176102</v>
      </c>
      <c r="N27" s="311">
        <f>-$H$26*(1+$I$5)^(YEARFRAC(N$4,Table48[[#This Row],[Data]]))</f>
        <v>-2116.1271390451916</v>
      </c>
      <c r="O27" s="311">
        <f>-$H$27*(1+$I$5)^(YEARFRAC(O$4,Table48[[#This Row],[Data]]))</f>
        <v>-21355.477308372196</v>
      </c>
      <c r="P27" s="311">
        <f>IF(Table48[[#This Row],[Column1]]&lt;=$M$2,-P$3,0)*((1+$I$5)^((Table48[[#This Row],[Data]]-$L$7)/365))</f>
        <v>-10275.748022950564</v>
      </c>
      <c r="Q27" s="311">
        <f>IF(Table48[[#This Row],[Column1]]&lt;=$M$2,-Q$3,0)*((1+$I$5)^((Table48[[#This Row],[Data]]-$L$7)/365))</f>
        <v>-16106.263966346029</v>
      </c>
      <c r="R27" s="311">
        <f>IF(Table48[[#This Row],[Column1]]&lt;=$M$2,-R$3,0)*((1+$I$5)^((Table48[[#This Row],[Data]]-$L$7)/365))</f>
        <v>-450.81582373151042</v>
      </c>
      <c r="S27" s="311">
        <f>IF(Table48[[#This Row],[Column1]]&lt;=$M$2,-S$3,0)*((1+$I$5)^((Table48[[#This Row],[Data]]-$L$7)/365))</f>
        <v>-2015.1904005557938</v>
      </c>
      <c r="T27" s="311">
        <f>IF(Table48[[#This Row],[Column1]]&lt;=$M$2,-T$3,0)*((1+$I$5)^((Table48[[#This Row],[Data]]-$L$7)/365))</f>
        <v>-2323.3398044428004</v>
      </c>
      <c r="U27" s="311">
        <f>IF(Table48[[#This Row],[Column1]]&lt;=$M$2,-U$3,0)*((1+$I$5)^((Table48[[#This Row],[Data]]-$L$7)/365))</f>
        <v>-3843.4630197395609</v>
      </c>
      <c r="V27" s="311">
        <f>SUM(Table48[[#This Row],[ICMS - Parcelamento]:[IPTU]])</f>
        <v>-97955.49198935974</v>
      </c>
      <c r="W27" t="s">
        <v>908</v>
      </c>
      <c r="X27" s="311">
        <f t="shared" si="2"/>
        <v>20</v>
      </c>
      <c r="Y27" s="311">
        <f>SUM(Table48[[#This Row],[ICMS - Parcelamento]:[INSS - Parcelamento]])</f>
        <v>-62940.670951593493</v>
      </c>
      <c r="Z27" s="311">
        <f>SUM(Table48[[#This Row],[ICMS]:[IPTU]])</f>
        <v>-35014.821037766262</v>
      </c>
    </row>
    <row r="28" spans="1:26">
      <c r="A28" s="2"/>
      <c r="B28"/>
      <c r="H28" s="391">
        <f>SUM(H25:H27)</f>
        <v>48694.89</v>
      </c>
      <c r="I28" s="391">
        <f>SUM(I25:I27)</f>
        <v>2081570.6600000001</v>
      </c>
      <c r="L28" s="280">
        <f t="shared" si="1"/>
        <v>46539</v>
      </c>
      <c r="M28" s="311">
        <f>-$H$25*(1+$I$5)^(YEARFRAC(M$4,Table48[[#This Row],[Data]]))</f>
        <v>-39931.443339176694</v>
      </c>
      <c r="N28" s="311">
        <f>-$H$26*(1+$I$5)^(YEARFRAC(N$4,Table48[[#This Row],[Data]]))</f>
        <v>-2140.9173926709532</v>
      </c>
      <c r="O28" s="311">
        <f>-$H$27*(1+$I$5)^(YEARFRAC(O$4,Table48[[#This Row],[Data]]))</f>
        <v>-21605.654950823588</v>
      </c>
      <c r="P28" s="311">
        <f>IF(Table48[[#This Row],[Column1]]&lt;=$M$2,-P$3,0)*((1+$I$5)^((Table48[[#This Row],[Data]]-$L$7)/365))</f>
        <v>-10398.449935605535</v>
      </c>
      <c r="Q28" s="311">
        <f>IF(Table48[[#This Row],[Column1]]&lt;=$M$2,-Q$3,0)*((1+$I$5)^((Table48[[#This Row],[Data]]-$L$7)/365))</f>
        <v>-16298.587619084745</v>
      </c>
      <c r="R28" s="311">
        <f>IF(Table48[[#This Row],[Column1]]&lt;=$M$2,-R$3,0)*((1+$I$5)^((Table48[[#This Row],[Data]]-$L$7)/365))</f>
        <v>-456.19898062708984</v>
      </c>
      <c r="S28" s="311">
        <f>IF(Table48[[#This Row],[Column1]]&lt;=$M$2,-S$3,0)*((1+$I$5)^((Table48[[#This Row],[Data]]-$L$7)/365))</f>
        <v>-2039.2536333209287</v>
      </c>
      <c r="T28" s="311">
        <f>IF(Table48[[#This Row],[Column1]]&lt;=$M$2,-T$3,0)*((1+$I$5)^((Table48[[#This Row],[Data]]-$L$7)/365))</f>
        <v>-2351.0826254146505</v>
      </c>
      <c r="U28" s="311">
        <f>IF(Table48[[#This Row],[Column1]]&lt;=$M$2,-U$3,0)*((1+$I$5)^((Table48[[#This Row],[Data]]-$L$7)/365))</f>
        <v>-3889.3575144943361</v>
      </c>
      <c r="V28" s="311">
        <f>SUM(Table48[[#This Row],[ICMS - Parcelamento]:[IPTU]])</f>
        <v>-99110.945991218512</v>
      </c>
      <c r="W28" t="s">
        <v>908</v>
      </c>
      <c r="X28" s="311">
        <f t="shared" si="2"/>
        <v>21</v>
      </c>
      <c r="Y28" s="311">
        <f>SUM(Table48[[#This Row],[ICMS - Parcelamento]:[INSS - Parcelamento]])</f>
        <v>-63678.015682671234</v>
      </c>
      <c r="Z28" s="311">
        <f>SUM(Table48[[#This Row],[ICMS]:[IPTU]])</f>
        <v>-35432.930308547286</v>
      </c>
    </row>
    <row r="29" spans="1:26">
      <c r="A29" s="2"/>
      <c r="B29"/>
      <c r="L29" s="280">
        <f t="shared" si="1"/>
        <v>46569</v>
      </c>
      <c r="M29" s="311">
        <f>-$H$25*(1+$I$5)^(YEARFRAC(M$4,Table48[[#This Row],[Data]]))</f>
        <v>-40399.236880384982</v>
      </c>
      <c r="N29" s="311"/>
      <c r="O29" s="311">
        <f>-$H$27*(1+$I$5)^(YEARFRAC(O$4,Table48[[#This Row],[Data]]))</f>
        <v>-21858.763403571505</v>
      </c>
      <c r="P29" s="311">
        <f>IF(Table48[[#This Row],[Column1]]&lt;=$M$2,-P$3,0)*((1+$I$5)^((Table48[[#This Row],[Data]]-$L$7)/365))</f>
        <v>-10518.588584326899</v>
      </c>
      <c r="Q29" s="311">
        <f>IF(Table48[[#This Row],[Column1]]&lt;=$M$2,-Q$3,0)*((1+$I$5)^((Table48[[#This Row],[Data]]-$L$7)/365))</f>
        <v>-16486.893597836333</v>
      </c>
      <c r="R29" s="311">
        <f>IF(Table48[[#This Row],[Column1]]&lt;=$M$2,-R$3,0)*((1+$I$5)^((Table48[[#This Row],[Data]]-$L$7)/365))</f>
        <v>-461.46968245476666</v>
      </c>
      <c r="S29" s="311">
        <f>IF(Table48[[#This Row],[Column1]]&lt;=$M$2,-S$3,0)*((1+$I$5)^((Table48[[#This Row],[Data]]-$L$7)/365))</f>
        <v>-2062.8141810395286</v>
      </c>
      <c r="T29" s="311">
        <f>IF(Table48[[#This Row],[Column1]]&lt;=$M$2,-T$3,0)*((1+$I$5)^((Table48[[#This Row],[Data]]-$L$7)/365))</f>
        <v>-2378.2458941132309</v>
      </c>
      <c r="U29" s="311">
        <f>IF(Table48[[#This Row],[Column1]]&lt;=$M$2,-U$3,0)*((1+$I$5)^((Table48[[#This Row],[Data]]-$L$7)/365))</f>
        <v>-3934.2932654071401</v>
      </c>
      <c r="V29" s="311">
        <f>SUM(Table48[[#This Row],[ICMS - Parcelamento]:[IPTU]])</f>
        <v>-98100.305489134378</v>
      </c>
      <c r="W29" t="s">
        <v>908</v>
      </c>
      <c r="X29" s="311">
        <f t="shared" si="2"/>
        <v>22</v>
      </c>
      <c r="Y29" s="311">
        <f>SUM(Table48[[#This Row],[ICMS - Parcelamento]:[INSS - Parcelamento]])</f>
        <v>-62258.000283956484</v>
      </c>
      <c r="Z29" s="311">
        <f>SUM(Table48[[#This Row],[ICMS]:[IPTU]])</f>
        <v>-35842.305205177901</v>
      </c>
    </row>
    <row r="30" spans="1:26">
      <c r="A30" s="2"/>
      <c r="B30"/>
      <c r="L30" s="280">
        <f t="shared" si="1"/>
        <v>46600</v>
      </c>
      <c r="M30" s="311">
        <f>-$H$25*(1+$I$5)^(YEARFRAC(M$4,Table48[[#This Row],[Data]]))</f>
        <v>-40872.510584064155</v>
      </c>
      <c r="N30" s="311"/>
      <c r="O30" s="311">
        <f>-$H$27*(1+$I$5)^(YEARFRAC(O$4,Table48[[#This Row],[Data]]))</f>
        <v>-22114.83700081507</v>
      </c>
      <c r="P30" s="311">
        <f>IF(Table48[[#This Row],[Column1]]&lt;=$M$2,-P$3,0)*((1+$I$5)^((Table48[[#This Row],[Data]]-$L$7)/365))</f>
        <v>-10644.19023734963</v>
      </c>
      <c r="Q30" s="311">
        <f>IF(Table48[[#This Row],[Column1]]&lt;=$M$2,-Q$3,0)*((1+$I$5)^((Table48[[#This Row],[Data]]-$L$7)/365))</f>
        <v>-16683.762319575642</v>
      </c>
      <c r="R30" s="311">
        <f>IF(Table48[[#This Row],[Column1]]&lt;=$M$2,-R$3,0)*((1+$I$5)^((Table48[[#This Row],[Data]]-$L$7)/365))</f>
        <v>-466.98005625363908</v>
      </c>
      <c r="S30" s="311">
        <f>IF(Table48[[#This Row],[Column1]]&lt;=$M$2,-S$3,0)*((1+$I$5)^((Table48[[#This Row],[Data]]-$L$7)/365))</f>
        <v>-2087.4460856853057</v>
      </c>
      <c r="T30" s="311">
        <f>IF(Table48[[#This Row],[Column1]]&lt;=$M$2,-T$3,0)*((1+$I$5)^((Table48[[#This Row],[Data]]-$L$7)/365))</f>
        <v>-2406.6443444566771</v>
      </c>
      <c r="U30" s="311">
        <f>IF(Table48[[#This Row],[Column1]]&lt;=$M$2,-U$3,0)*((1+$I$5)^((Table48[[#This Row],[Data]]-$L$7)/365))</f>
        <v>-3981.2723571027354</v>
      </c>
      <c r="V30" s="311">
        <f>SUM(Table48[[#This Row],[ICMS - Parcelamento]:[IPTU]])</f>
        <v>-99257.642985302868</v>
      </c>
      <c r="W30" t="s">
        <v>908</v>
      </c>
      <c r="X30" s="311">
        <f t="shared" si="2"/>
        <v>23</v>
      </c>
      <c r="Y30" s="311">
        <f>SUM(Table48[[#This Row],[ICMS - Parcelamento]:[INSS - Parcelamento]])</f>
        <v>-62987.34758487923</v>
      </c>
      <c r="Z30" s="311">
        <f>SUM(Table48[[#This Row],[ICMS]:[IPTU]])</f>
        <v>-36270.295400423631</v>
      </c>
    </row>
    <row r="31" spans="1:26">
      <c r="A31" s="2"/>
      <c r="B31"/>
      <c r="L31" s="280">
        <f t="shared" si="1"/>
        <v>46631</v>
      </c>
      <c r="M31" s="311">
        <f>-$H$25*(1+$I$5)^(YEARFRAC(M$4,Table48[[#This Row],[Data]]))</f>
        <v>-41351.328649862298</v>
      </c>
      <c r="N31" s="311"/>
      <c r="O31" s="311">
        <f>-$H$27*(1+$I$5)^(YEARFRAC(O$4,Table48[[#This Row],[Data]]))</f>
        <v>-22373.910478975718</v>
      </c>
      <c r="P31" s="311">
        <f>IF(Table48[[#This Row],[Column1]]&lt;=$M$2,-P$3,0)*((1+$I$5)^((Table48[[#This Row],[Data]]-$L$7)/365))</f>
        <v>-10771.291689999998</v>
      </c>
      <c r="Q31" s="311">
        <f>IF(Table48[[#This Row],[Column1]]&lt;=$M$2,-Q$3,0)*((1+$I$5)^((Table48[[#This Row],[Data]]-$L$7)/365))</f>
        <v>-16882.981835499999</v>
      </c>
      <c r="R31" s="311">
        <f>IF(Table48[[#This Row],[Column1]]&lt;=$M$2,-R$3,0)*((1+$I$5)^((Table48[[#This Row],[Data]]-$L$7)/365))</f>
        <v>-472.55622899999986</v>
      </c>
      <c r="S31" s="311">
        <f>IF(Table48[[#This Row],[Column1]]&lt;=$M$2,-S$3,0)*((1+$I$5)^((Table48[[#This Row],[Data]]-$L$7)/365))</f>
        <v>-2112.3721179999993</v>
      </c>
      <c r="T31" s="311">
        <f>IF(Table48[[#This Row],[Column1]]&lt;=$M$2,-T$3,0)*((1+$I$5)^((Table48[[#This Row],[Data]]-$L$7)/365))</f>
        <v>-2435.3818984999994</v>
      </c>
      <c r="U31" s="311">
        <f>IF(Table48[[#This Row],[Column1]]&lt;=$M$2,-U$3,0)*((1+$I$5)^((Table48[[#This Row],[Data]]-$L$7)/365))</f>
        <v>-4028.8124224999988</v>
      </c>
      <c r="V31" s="311">
        <f>SUM(Table48[[#This Row],[ICMS - Parcelamento]:[IPTU]])</f>
        <v>-100428.635322338</v>
      </c>
      <c r="W31" t="s">
        <v>908</v>
      </c>
      <c r="X31" s="311">
        <f t="shared" si="2"/>
        <v>24</v>
      </c>
      <c r="Y31" s="311">
        <f>SUM(Table48[[#This Row],[ICMS - Parcelamento]:[INSS - Parcelamento]])</f>
        <v>-63725.239128838017</v>
      </c>
      <c r="Z31" s="311">
        <f>SUM(Table48[[#This Row],[ICMS]:[IPTU]])</f>
        <v>-36703.396193499997</v>
      </c>
    </row>
    <row r="32" spans="1:26">
      <c r="A32" s="2" t="s">
        <v>921</v>
      </c>
      <c r="B32"/>
      <c r="L32" s="280">
        <f t="shared" si="1"/>
        <v>46661</v>
      </c>
      <c r="M32" s="311">
        <f>-$H$25*(1+$I$5)^(YEARFRAC(M$4,Table48[[#This Row],[Data]]))</f>
        <v>-41835.756029520984</v>
      </c>
      <c r="N32" s="311"/>
      <c r="O32" s="311">
        <f>-$H$27*(1+$I$5)^(YEARFRAC(O$4,Table48[[#This Row],[Data]]))</f>
        <v>-22636.018981409154</v>
      </c>
      <c r="P32" s="311">
        <f>IF(Table48[[#This Row],[Column1]]&lt;=$M$2,-P$3,0)*((1+$I$5)^((Table48[[#This Row],[Data]]-$L$7)/365))</f>
        <v>-10895.737971574072</v>
      </c>
      <c r="Q32" s="311">
        <f>IF(Table48[[#This Row],[Column1]]&lt;=$M$2,-Q$3,0)*((1+$I$5)^((Table48[[#This Row],[Data]]-$L$7)/365))</f>
        <v>-17078.0396216763</v>
      </c>
      <c r="R32" s="311">
        <f>IF(Table48[[#This Row],[Column1]]&lt;=$M$2,-R$3,0)*((1+$I$5)^((Table48[[#This Row],[Data]]-$L$7)/365))</f>
        <v>-478.01591454433554</v>
      </c>
      <c r="S32" s="311">
        <f>IF(Table48[[#This Row],[Column1]]&lt;=$M$2,-S$3,0)*((1+$I$5)^((Table48[[#This Row],[Data]]-$L$7)/365))</f>
        <v>-2136.7774412380568</v>
      </c>
      <c r="T32" s="311">
        <f>IF(Table48[[#This Row],[Column1]]&lt;=$M$2,-T$3,0)*((1+$I$5)^((Table48[[#This Row],[Data]]-$L$7)/365))</f>
        <v>-2463.5191201261205</v>
      </c>
      <c r="U32" s="311">
        <f>IF(Table48[[#This Row],[Column1]]&lt;=$M$2,-U$3,0)*((1+$I$5)^((Table48[[#This Row],[Data]]-$L$7)/365))</f>
        <v>-4075.3593678032275</v>
      </c>
      <c r="V32" s="311">
        <f>SUM(Table48[[#This Row],[ICMS - Parcelamento]:[IPTU]])</f>
        <v>-101599.22444789225</v>
      </c>
      <c r="W32" t="s">
        <v>908</v>
      </c>
      <c r="X32" s="311">
        <f t="shared" si="2"/>
        <v>25</v>
      </c>
      <c r="Y32" s="311">
        <f>SUM(Table48[[#This Row],[ICMS - Parcelamento]:[INSS - Parcelamento]])</f>
        <v>-64471.775010930141</v>
      </c>
      <c r="Z32" s="311">
        <f>SUM(Table48[[#This Row],[ICMS]:[IPTU]])</f>
        <v>-37127.44943696211</v>
      </c>
    </row>
    <row r="33" spans="1:26">
      <c r="B33"/>
      <c r="C33" s="389" t="s">
        <v>920</v>
      </c>
      <c r="D33" s="389" t="s">
        <v>919</v>
      </c>
      <c r="E33" s="389" t="s">
        <v>918</v>
      </c>
      <c r="L33" s="280">
        <f t="shared" si="1"/>
        <v>46692</v>
      </c>
      <c r="M33" s="311">
        <f>-$H$25*(1+$I$5)^(YEARFRAC(M$4,Table48[[#This Row],[Data]]))</f>
        <v>-42325.858435686067</v>
      </c>
      <c r="N33" s="311"/>
      <c r="O33" s="311">
        <f>-$H$27*(1+$I$5)^(YEARFRAC(O$4,Table48[[#This Row],[Data]]))</f>
        <v>-22901.198063172582</v>
      </c>
      <c r="P33" s="311">
        <f>IF(Table48[[#This Row],[Column1]]&lt;=$M$2,-P$3,0)*((1+$I$5)^((Table48[[#This Row],[Data]]-$L$7)/365))</f>
        <v>-11025.843136269968</v>
      </c>
      <c r="Q33" s="311">
        <f>IF(Table48[[#This Row],[Column1]]&lt;=$M$2,-Q$3,0)*((1+$I$5)^((Table48[[#This Row],[Data]]-$L$7)/365))</f>
        <v>-17281.96717238081</v>
      </c>
      <c r="R33" s="311">
        <f>IF(Table48[[#This Row],[Column1]]&lt;=$M$2,-R$3,0)*((1+$I$5)^((Table48[[#This Row],[Data]]-$L$7)/365))</f>
        <v>-483.72386562128912</v>
      </c>
      <c r="S33" s="311">
        <f>IF(Table48[[#This Row],[Column1]]&lt;=$M$2,-S$3,0)*((1+$I$5)^((Table48[[#This Row],[Data]]-$L$7)/365))</f>
        <v>-2162.2925354552676</v>
      </c>
      <c r="T33" s="311">
        <f>IF(Table48[[#This Row],[Column1]]&lt;=$M$2,-T$3,0)*((1+$I$5)^((Table48[[#This Row],[Data]]-$L$7)/365))</f>
        <v>-2492.9358114683405</v>
      </c>
      <c r="U33" s="311">
        <f>IF(Table48[[#This Row],[Column1]]&lt;=$M$2,-U$3,0)*((1+$I$5)^((Table48[[#This Row],[Data]]-$L$7)/365))</f>
        <v>-4124.0229189207666</v>
      </c>
      <c r="V33" s="311">
        <f>SUM(Table48[[#This Row],[ICMS - Parcelamento]:[IPTU]])</f>
        <v>-102797.84193897509</v>
      </c>
      <c r="W33" t="s">
        <v>908</v>
      </c>
      <c r="X33" s="311">
        <f t="shared" si="2"/>
        <v>26</v>
      </c>
      <c r="Y33" s="311">
        <f>SUM(Table48[[#This Row],[ICMS - Parcelamento]:[INSS - Parcelamento]])</f>
        <v>-65227.056498858648</v>
      </c>
      <c r="Z33" s="311">
        <f>SUM(Table48[[#This Row],[ICMS]:[IPTU]])</f>
        <v>-37570.785440116444</v>
      </c>
    </row>
    <row r="34" spans="1:26">
      <c r="A34" t="s">
        <v>917</v>
      </c>
      <c r="B34" s="16">
        <v>36</v>
      </c>
      <c r="C34" s="33">
        <v>30248.04</v>
      </c>
      <c r="D34" s="33">
        <v>30535.77</v>
      </c>
      <c r="E34" s="33">
        <v>1098999.99</v>
      </c>
      <c r="L34" s="280">
        <f t="shared" si="1"/>
        <v>46722</v>
      </c>
      <c r="M34" s="311">
        <f>-$H$25*(1+$I$5)^(YEARFRAC(M$4,Table48[[#This Row],[Data]]))</f>
        <v>-42821.702350821601</v>
      </c>
      <c r="N34" s="311"/>
      <c r="O34" s="311">
        <f>-$H$27*(1+$I$5)^(YEARFRAC(O$4,Table48[[#This Row],[Data]]))</f>
        <v>-23169.483695847754</v>
      </c>
      <c r="P34" s="311">
        <f>IF(Table48[[#This Row],[Column1]]&lt;=$M$2,-P$3,0)*((1+$I$5)^((Table48[[#This Row],[Data]]-$L$7)/365))</f>
        <v>-11153.230381831398</v>
      </c>
      <c r="Q34" s="311">
        <f>IF(Table48[[#This Row],[Column1]]&lt;=$M$2,-Q$3,0)*((1+$I$5)^((Table48[[#This Row],[Data]]-$L$7)/365))</f>
        <v>-17481.634641685785</v>
      </c>
      <c r="R34" s="311">
        <f>IF(Table48[[#This Row],[Column1]]&lt;=$M$2,-R$3,0)*((1+$I$5)^((Table48[[#This Row],[Data]]-$L$7)/365))</f>
        <v>-489.31257662436167</v>
      </c>
      <c r="S34" s="311">
        <f>IF(Table48[[#This Row],[Column1]]&lt;=$M$2,-S$3,0)*((1+$I$5)^((Table48[[#This Row],[Data]]-$L$7)/365))</f>
        <v>-2187.2746149919867</v>
      </c>
      <c r="T34" s="311">
        <f>IF(Table48[[#This Row],[Column1]]&lt;=$M$2,-T$3,0)*((1+$I$5)^((Table48[[#This Row],[Data]]-$L$7)/365))</f>
        <v>-2521.7379830990749</v>
      </c>
      <c r="U34" s="311">
        <f>IF(Table48[[#This Row],[Column1]]&lt;=$M$2,-U$3,0)*((1+$I$5)^((Table48[[#This Row],[Data]]-$L$7)/365))</f>
        <v>-4171.6698801354942</v>
      </c>
      <c r="V34" s="311">
        <f>SUM(Table48[[#This Row],[ICMS - Parcelamento]:[IPTU]])</f>
        <v>-103996.04612503744</v>
      </c>
      <c r="W34" t="s">
        <v>908</v>
      </c>
      <c r="X34" s="311">
        <f t="shared" si="2"/>
        <v>27</v>
      </c>
      <c r="Y34" s="311">
        <f>SUM(Table48[[#This Row],[ICMS - Parcelamento]:[INSS - Parcelamento]])</f>
        <v>-65991.186046669347</v>
      </c>
      <c r="Z34" s="311">
        <f>SUM(Table48[[#This Row],[ICMS]:[IPTU]])</f>
        <v>-38004.860078368096</v>
      </c>
    </row>
    <row r="35" spans="1:26">
      <c r="A35" t="s">
        <v>916</v>
      </c>
      <c r="B35" s="16">
        <v>24</v>
      </c>
      <c r="C35" s="41">
        <v>1637.17</v>
      </c>
      <c r="D35" s="41">
        <v>1653.19</v>
      </c>
      <c r="E35" s="41">
        <v>39660.54</v>
      </c>
      <c r="L35" s="280">
        <f t="shared" si="1"/>
        <v>46753</v>
      </c>
      <c r="M35" s="311">
        <f>-$H$25*(1+$I$5)^(YEARFRAC(M$4,Table48[[#This Row],[Data]]))</f>
        <v>-43323.355036228168</v>
      </c>
      <c r="N35" s="311"/>
      <c r="O35" s="311">
        <f>-$H$27*(1+$I$5)^(YEARFRAC(O$4,Table48[[#This Row],[Data]]))</f>
        <v>-23440.912272420508</v>
      </c>
      <c r="P35" s="311">
        <f>IF(Table48[[#This Row],[Column1]]&lt;=$M$2,-P$3,0)*((1+$I$5)^((Table48[[#This Row],[Data]]-$L$7)/365))</f>
        <v>-11286.410243489712</v>
      </c>
      <c r="Q35" s="311">
        <f>IF(Table48[[#This Row],[Column1]]&lt;=$M$2,-Q$3,0)*((1+$I$5)^((Table48[[#This Row],[Data]]-$L$7)/365))</f>
        <v>-17690.381489319592</v>
      </c>
      <c r="R35" s="311">
        <f>IF(Table48[[#This Row],[Column1]]&lt;=$M$2,-R$3,0)*((1+$I$5)^((Table48[[#This Row],[Data]]-$L$7)/365))</f>
        <v>-495.1554202697921</v>
      </c>
      <c r="S35" s="311">
        <f>IF(Table48[[#This Row],[Column1]]&lt;=$M$2,-S$3,0)*((1+$I$5)^((Table48[[#This Row],[Data]]-$L$7)/365))</f>
        <v>-2213.3926920567183</v>
      </c>
      <c r="T35" s="311">
        <f>IF(Table48[[#This Row],[Column1]]&lt;=$M$2,-T$3,0)*((1+$I$5)^((Table48[[#This Row],[Data]]-$L$7)/365))</f>
        <v>-2551.8498613827637</v>
      </c>
      <c r="U35" s="311">
        <f>IF(Table48[[#This Row],[Column1]]&lt;=$M$2,-U$3,0)*((1+$I$5)^((Table48[[#This Row],[Data]]-$L$7)/365))</f>
        <v>-4221.4834676343808</v>
      </c>
      <c r="V35" s="311">
        <f>SUM(Table48[[#This Row],[ICMS - Parcelamento]:[IPTU]])</f>
        <v>-105222.94048280163</v>
      </c>
      <c r="W35" t="s">
        <v>908</v>
      </c>
      <c r="X35" s="311">
        <f t="shared" si="2"/>
        <v>28</v>
      </c>
      <c r="Y35" s="311">
        <f>SUM(Table48[[#This Row],[ICMS - Parcelamento]:[INSS - Parcelamento]])</f>
        <v>-66764.267308648676</v>
      </c>
      <c r="Z35" s="311">
        <f>SUM(Table48[[#This Row],[ICMS]:[IPTU]])</f>
        <v>-38458.673174152958</v>
      </c>
    </row>
    <row r="36" spans="1:26">
      <c r="A36" t="s">
        <v>915</v>
      </c>
      <c r="B36" s="16">
        <v>60</v>
      </c>
      <c r="C36" s="283">
        <v>108310.59</v>
      </c>
      <c r="D36" s="283">
        <v>16521.95</v>
      </c>
      <c r="E36" s="283">
        <v>1083105.93</v>
      </c>
      <c r="L36" s="280">
        <f t="shared" si="1"/>
        <v>46784</v>
      </c>
      <c r="M36" s="311">
        <f>-$H$25*(1+$I$5)^(YEARFRAC(M$4,Table48[[#This Row],[Data]]))</f>
        <v>-43830.884541166888</v>
      </c>
      <c r="N36" s="311"/>
      <c r="O36" s="311">
        <f>-$H$27*(1+$I$5)^(YEARFRAC(O$4,Table48[[#This Row],[Data]]))</f>
        <v>-23715.520612217486</v>
      </c>
      <c r="P36" s="311">
        <f>IF(Table48[[#This Row],[Column1]]&lt;=$M$2,-P$3,0)*((1+$I$5)^((Table48[[#This Row],[Data]]-$L$7)/365))</f>
        <v>-11421.180395579056</v>
      </c>
      <c r="Q36" s="311">
        <f>IF(Table48[[#This Row],[Column1]]&lt;=$M$2,-Q$3,0)*((1+$I$5)^((Table48[[#This Row],[Data]]-$L$7)/365))</f>
        <v>-17901.620966921371</v>
      </c>
      <c r="R36" s="311">
        <f>IF(Table48[[#This Row],[Column1]]&lt;=$M$2,-R$3,0)*((1+$I$5)^((Table48[[#This Row],[Data]]-$L$7)/365))</f>
        <v>-501.06803285944312</v>
      </c>
      <c r="S36" s="311">
        <f>IF(Table48[[#This Row],[Column1]]&lt;=$M$2,-S$3,0)*((1+$I$5)^((Table48[[#This Row],[Data]]-$L$7)/365))</f>
        <v>-2239.8226430603149</v>
      </c>
      <c r="T36" s="311">
        <f>IF(Table48[[#This Row],[Column1]]&lt;=$M$2,-T$3,0)*((1+$I$5)^((Table48[[#This Row],[Data]]-$L$7)/365))</f>
        <v>-2582.3213032768867</v>
      </c>
      <c r="U36" s="311">
        <f>IF(Table48[[#This Row],[Column1]]&lt;=$M$2,-U$3,0)*((1+$I$5)^((Table48[[#This Row],[Data]]-$L$7)/365))</f>
        <v>-4271.8918753301687</v>
      </c>
      <c r="V36" s="311">
        <f>SUM(Table48[[#This Row],[ICMS - Parcelamento]:[IPTU]])</f>
        <v>-106464.31037041161</v>
      </c>
      <c r="W36" t="s">
        <v>908</v>
      </c>
      <c r="X36" s="311">
        <f t="shared" si="2"/>
        <v>29</v>
      </c>
      <c r="Y36" s="311">
        <f>SUM(Table48[[#This Row],[ICMS - Parcelamento]:[INSS - Parcelamento]])</f>
        <v>-67546.405153384374</v>
      </c>
      <c r="Z36" s="311">
        <f>SUM(Table48[[#This Row],[ICMS]:[IPTU]])</f>
        <v>-38917.905217027241</v>
      </c>
    </row>
    <row r="37" spans="1:26">
      <c r="A37" s="2" t="s">
        <v>914</v>
      </c>
      <c r="B37"/>
      <c r="C37" s="391">
        <v>140195.79999999999</v>
      </c>
      <c r="D37" s="391">
        <v>51933.152033898303</v>
      </c>
      <c r="E37" s="391">
        <v>2411878.4500000002</v>
      </c>
      <c r="L37" s="280">
        <f t="shared" si="1"/>
        <v>46813</v>
      </c>
      <c r="M37" s="311">
        <f>-$H$25*(1+$I$5)^(YEARFRAC(M$4,Table48[[#This Row],[Data]]))</f>
        <v>-44344.359712090336</v>
      </c>
      <c r="N37" s="311"/>
      <c r="O37" s="311">
        <f>-$H$27*(1+$I$5)^(YEARFRAC(O$4,Table48[[#This Row],[Data]]))</f>
        <v>-23993.345965900677</v>
      </c>
      <c r="P37" s="311">
        <f>IF(Table48[[#This Row],[Column1]]&lt;=$M$2,-P$3,0)*((1+$I$5)^((Table48[[#This Row],[Data]]-$L$7)/365))</f>
        <v>-11548.712218581371</v>
      </c>
      <c r="Q37" s="311">
        <f>IF(Table48[[#This Row],[Column1]]&lt;=$M$2,-Q$3,0)*((1+$I$5)^((Table48[[#This Row],[Data]]-$L$7)/365))</f>
        <v>-18101.515047702342</v>
      </c>
      <c r="R37" s="311">
        <f>IF(Table48[[#This Row],[Column1]]&lt;=$M$2,-R$3,0)*((1+$I$5)^((Table48[[#This Row],[Data]]-$L$7)/365))</f>
        <v>-506.6630867387675</v>
      </c>
      <c r="S37" s="311">
        <f>IF(Table48[[#This Row],[Column1]]&lt;=$M$2,-S$3,0)*((1+$I$5)^((Table48[[#This Row],[Data]]-$L$7)/365))</f>
        <v>-2264.833075868286</v>
      </c>
      <c r="T37" s="311">
        <f>IF(Table48[[#This Row],[Column1]]&lt;=$M$2,-T$3,0)*((1+$I$5)^((Table48[[#This Row],[Data]]-$L$7)/365))</f>
        <v>-2611.1561637709988</v>
      </c>
      <c r="U37" s="311">
        <f>IF(Table48[[#This Row],[Column1]]&lt;=$M$2,-U$3,0)*((1+$I$5)^((Table48[[#This Row],[Data]]-$L$7)/365))</f>
        <v>-4319.5929131966668</v>
      </c>
      <c r="V37" s="311">
        <f>SUM(Table48[[#This Row],[ICMS - Parcelamento]:[IPTU]])</f>
        <v>-107690.17818384945</v>
      </c>
      <c r="W37" t="s">
        <v>908</v>
      </c>
      <c r="X37" s="311">
        <f t="shared" si="2"/>
        <v>30</v>
      </c>
      <c r="Y37" s="311">
        <f>SUM(Table48[[#This Row],[ICMS - Parcelamento]:[INSS - Parcelamento]])</f>
        <v>-68337.705677991005</v>
      </c>
      <c r="Z37" s="311">
        <f>SUM(Table48[[#This Row],[ICMS]:[IPTU]])</f>
        <v>-39352.472505858437</v>
      </c>
    </row>
    <row r="38" spans="1:26">
      <c r="B38"/>
      <c r="L38" s="280">
        <f t="shared" si="1"/>
        <v>46844</v>
      </c>
      <c r="M38" s="311">
        <f>-$H$25*(1+$I$5)^(YEARFRAC(M$4,Table48[[#This Row],[Data]]))</f>
        <v>-44863.850201981557</v>
      </c>
      <c r="N38" s="311"/>
      <c r="O38" s="311">
        <f>-$H$27*(1+$I$5)^(YEARFRAC(O$4,Table48[[#This Row],[Data]]))</f>
        <v>-24274.426020520499</v>
      </c>
      <c r="P38" s="311">
        <f>IF(Table48[[#This Row],[Column1]]&lt;=$M$2,-P$3,0)*((1+$I$5)^((Table48[[#This Row],[Data]]-$L$7)/365))</f>
        <v>-11686.614498274959</v>
      </c>
      <c r="Q38" s="311">
        <f>IF(Table48[[#This Row],[Column1]]&lt;=$M$2,-Q$3,0)*((1+$I$5)^((Table48[[#This Row],[Data]]-$L$7)/365))</f>
        <v>-18317.663839337274</v>
      </c>
      <c r="R38" s="311">
        <f>IF(Table48[[#This Row],[Column1]]&lt;=$M$2,-R$3,0)*((1+$I$5)^((Table48[[#This Row],[Data]]-$L$7)/365))</f>
        <v>-512.71311148398956</v>
      </c>
      <c r="S38" s="311">
        <f>IF(Table48[[#This Row],[Column1]]&lt;=$M$2,-S$3,0)*((1+$I$5)^((Table48[[#This Row],[Data]]-$L$7)/365))</f>
        <v>-2291.8772725177755</v>
      </c>
      <c r="T38" s="311">
        <f>IF(Table48[[#This Row],[Column1]]&lt;=$M$2,-T$3,0)*((1+$I$5)^((Table48[[#This Row],[Data]]-$L$7)/365))</f>
        <v>-2642.3357776365715</v>
      </c>
      <c r="U38" s="311">
        <f>IF(Table48[[#This Row],[Column1]]&lt;=$M$2,-U$3,0)*((1+$I$5)^((Table48[[#This Row],[Data]]-$L$7)/365))</f>
        <v>-4371.172838196414</v>
      </c>
      <c r="V38" s="311">
        <f>SUM(Table48[[#This Row],[ICMS - Parcelamento]:[IPTU]])</f>
        <v>-108960.65355994903</v>
      </c>
      <c r="W38" t="s">
        <v>908</v>
      </c>
      <c r="X38" s="311">
        <f t="shared" si="2"/>
        <v>31</v>
      </c>
      <c r="Y38" s="311">
        <f>SUM(Table48[[#This Row],[ICMS - Parcelamento]:[INSS - Parcelamento]])</f>
        <v>-69138.276222502056</v>
      </c>
      <c r="Z38" s="311">
        <f>SUM(Table48[[#This Row],[ICMS]:[IPTU]])</f>
        <v>-39822.377337446982</v>
      </c>
    </row>
    <row r="39" spans="1:26">
      <c r="L39" s="280">
        <f t="shared" si="1"/>
        <v>46874</v>
      </c>
      <c r="M39" s="311">
        <f>-$H$25*(1+$I$5)^(YEARFRAC(M$4,Table48[[#This Row],[Data]]))</f>
        <v>-45389.426479802518</v>
      </c>
      <c r="N39" s="311"/>
      <c r="O39" s="311">
        <f>-$H$27*(1+$I$5)^(YEARFRAC(O$4,Table48[[#This Row],[Data]]))</f>
        <v>-24558.798904628024</v>
      </c>
      <c r="P39" s="311">
        <f>IF(Table48[[#This Row],[Column1]]&lt;=$M$2,-P$3,0)*((1+$I$5)^((Table48[[#This Row],[Data]]-$L$7)/365))</f>
        <v>-11821.63597576871</v>
      </c>
      <c r="Q39" s="311">
        <f>IF(Table48[[#This Row],[Column1]]&lt;=$M$2,-Q$3,0)*((1+$I$5)^((Table48[[#This Row],[Data]]-$L$7)/365))</f>
        <v>-18529.297245760175</v>
      </c>
      <c r="R39" s="311">
        <f>IF(Table48[[#This Row],[Column1]]&lt;=$M$2,-R$3,0)*((1+$I$5)^((Table48[[#This Row],[Data]]-$L$7)/365))</f>
        <v>-518.63675017791627</v>
      </c>
      <c r="S39" s="311">
        <f>IF(Table48[[#This Row],[Column1]]&lt;=$M$2,-S$3,0)*((1+$I$5)^((Table48[[#This Row],[Data]]-$L$7)/365))</f>
        <v>-2318.3565112755332</v>
      </c>
      <c r="T39" s="311">
        <f>IF(Table48[[#This Row],[Column1]]&lt;=$M$2,-T$3,0)*((1+$I$5)^((Table48[[#This Row],[Data]]-$L$7)/365))</f>
        <v>-2672.8640440377394</v>
      </c>
      <c r="U39" s="311">
        <f>IF(Table48[[#This Row],[Column1]]&lt;=$M$2,-U$3,0)*((1+$I$5)^((Table48[[#This Row],[Data]]-$L$7)/365))</f>
        <v>-4421.6752497443395</v>
      </c>
      <c r="V39" s="311">
        <f>SUM(Table48[[#This Row],[ICMS - Parcelamento]:[IPTU]])</f>
        <v>-110230.69116119495</v>
      </c>
      <c r="W39" t="s">
        <v>908</v>
      </c>
      <c r="X39" s="311">
        <f t="shared" si="2"/>
        <v>32</v>
      </c>
      <c r="Y39" s="311">
        <f>SUM(Table48[[#This Row],[ICMS - Parcelamento]:[INSS - Parcelamento]])</f>
        <v>-69948.225384430538</v>
      </c>
      <c r="Z39" s="311">
        <f>SUM(Table48[[#This Row],[ICMS]:[IPTU]])</f>
        <v>-40282.465776764417</v>
      </c>
    </row>
    <row r="40" spans="1:26">
      <c r="L40" s="280">
        <f t="shared" ref="L40:L68" si="3">EDATE(L39,1)</f>
        <v>46905</v>
      </c>
      <c r="M40" s="311"/>
      <c r="N40" s="311"/>
      <c r="O40" s="311">
        <f>-$H$27*(1+$I$5)^(YEARFRAC(O$4,Table48[[#This Row],[Data]]))</f>
        <v>-24846.503193447123</v>
      </c>
      <c r="P40" s="311">
        <f>IF(Table48[[#This Row],[Column1]]&lt;=$M$2,-P$3,0)*((1+$I$5)^((Table48[[#This Row],[Data]]-$L$7)/365))</f>
        <v>-11962.797216945304</v>
      </c>
      <c r="Q40" s="311">
        <f>IF(Table48[[#This Row],[Column1]]&lt;=$M$2,-Q$3,0)*((1+$I$5)^((Table48[[#This Row],[Data]]-$L$7)/365))</f>
        <v>-18750.554151547403</v>
      </c>
      <c r="R40" s="311">
        <f>IF(Table48[[#This Row],[Column1]]&lt;=$M$2,-R$3,0)*((1+$I$5)^((Table48[[#This Row],[Data]]-$L$7)/365))</f>
        <v>-524.82975151250105</v>
      </c>
      <c r="S40" s="311">
        <f>IF(Table48[[#This Row],[Column1]]&lt;=$M$2,-S$3,0)*((1+$I$5)^((Table48[[#This Row],[Data]]-$L$7)/365))</f>
        <v>-2346.039827128965</v>
      </c>
      <c r="T40" s="311">
        <f>IF(Table48[[#This Row],[Column1]]&lt;=$M$2,-T$3,0)*((1+$I$5)^((Table48[[#This Row],[Data]]-$L$7)/365))</f>
        <v>-2704.7805069305264</v>
      </c>
      <c r="U40" s="311">
        <f>IF(Table48[[#This Row],[Column1]]&lt;=$M$2,-U$3,0)*((1+$I$5)^((Table48[[#This Row],[Data]]-$L$7)/365))</f>
        <v>-4474.4741320321318</v>
      </c>
      <c r="V40" s="311">
        <f>SUM(Table48[[#This Row],[ICMS - Parcelamento]:[IPTU]])</f>
        <v>-65609.978779543948</v>
      </c>
      <c r="W40" t="s">
        <v>908</v>
      </c>
      <c r="X40" s="311">
        <f t="shared" si="2"/>
        <v>33</v>
      </c>
      <c r="Y40" s="311">
        <f>SUM(Table48[[#This Row],[ICMS - Parcelamento]:[INSS - Parcelamento]])</f>
        <v>-24846.503193447123</v>
      </c>
      <c r="Z40" s="311">
        <f>SUM(Table48[[#This Row],[ICMS]:[IPTU]])</f>
        <v>-40763.475586096836</v>
      </c>
    </row>
    <row r="41" spans="1:26">
      <c r="L41" s="280">
        <f t="shared" si="3"/>
        <v>46935</v>
      </c>
      <c r="M41" s="311"/>
      <c r="N41" s="311"/>
      <c r="O41" s="311">
        <f>-$H$27*(1+$I$5)^(YEARFRAC(O$4,Table48[[#This Row],[Data]]))</f>
        <v>-25137.577914107223</v>
      </c>
      <c r="P41" s="311">
        <f>IF(Table48[[#This Row],[Column1]]&lt;=$M$2,-P$3,0)*((1+$I$5)^((Table48[[#This Row],[Data]]-$L$7)/365))</f>
        <v>-12101.0095756595</v>
      </c>
      <c r="Q41" s="311">
        <f>IF(Table48[[#This Row],[Column1]]&lt;=$M$2,-Q$3,0)*((1+$I$5)^((Table48[[#This Row],[Data]]-$L$7)/365))</f>
        <v>-18967.188962744625</v>
      </c>
      <c r="R41" s="311">
        <f>IF(Table48[[#This Row],[Column1]]&lt;=$M$2,-R$3,0)*((1+$I$5)^((Table48[[#This Row],[Data]]-$L$7)/365))</f>
        <v>-530.8933799903939</v>
      </c>
      <c r="S41" s="311">
        <f>IF(Table48[[#This Row],[Column1]]&lt;=$M$2,-S$3,0)*((1+$I$5)^((Table48[[#This Row],[Data]]-$L$7)/365))</f>
        <v>-2373.1448337812244</v>
      </c>
      <c r="T41" s="311">
        <f>IF(Table48[[#This Row],[Column1]]&lt;=$M$2,-T$3,0)*((1+$I$5)^((Table48[[#This Row],[Data]]-$L$7)/365))</f>
        <v>-2736.0302294567518</v>
      </c>
      <c r="U41" s="311">
        <f>IF(Table48[[#This Row],[Column1]]&lt;=$M$2,-U$3,0)*((1+$I$5)^((Table48[[#This Row],[Data]]-$L$7)/365))</f>
        <v>-4526.17003664195</v>
      </c>
      <c r="V41" s="311">
        <f>SUM(Table48[[#This Row],[ICMS - Parcelamento]:[IPTU]])</f>
        <v>-66372.014932381673</v>
      </c>
      <c r="W41" t="s">
        <v>908</v>
      </c>
      <c r="X41" s="311">
        <f t="shared" ref="X41:X68" si="4">X40+1</f>
        <v>34</v>
      </c>
      <c r="Y41" s="311">
        <f>SUM(Table48[[#This Row],[ICMS - Parcelamento]:[INSS - Parcelamento]])</f>
        <v>-25137.577914107223</v>
      </c>
      <c r="Z41" s="311">
        <f>SUM(Table48[[#This Row],[ICMS]:[IPTU]])</f>
        <v>-41234.437018274446</v>
      </c>
    </row>
    <row r="42" spans="1:26">
      <c r="L42" s="280">
        <f t="shared" si="3"/>
        <v>46966</v>
      </c>
      <c r="M42" s="311"/>
      <c r="N42" s="311"/>
      <c r="O42" s="311">
        <f>-$H$27*(1+$I$5)^(YEARFRAC(O$4,Table48[[#This Row],[Data]]))</f>
        <v>-25432.062550937331</v>
      </c>
      <c r="P42" s="311">
        <f>IF(Table48[[#This Row],[Column1]]&lt;=$M$2,-P$3,0)*((1+$I$5)^((Table48[[#This Row],[Data]]-$L$7)/365))</f>
        <v>-12245.506795392141</v>
      </c>
      <c r="Q42" s="311">
        <f>IF(Table48[[#This Row],[Column1]]&lt;=$M$2,-Q$3,0)*((1+$I$5)^((Table48[[#This Row],[Data]]-$L$7)/365))</f>
        <v>-19193.674699668012</v>
      </c>
      <c r="R42" s="311">
        <f>IF(Table48[[#This Row],[Column1]]&lt;=$M$2,-R$3,0)*((1+$I$5)^((Table48[[#This Row],[Data]]-$L$7)/365))</f>
        <v>-537.23273679392707</v>
      </c>
      <c r="S42" s="311">
        <f>IF(Table48[[#This Row],[Column1]]&lt;=$M$2,-S$3,0)*((1+$I$5)^((Table48[[#This Row],[Data]]-$L$7)/365))</f>
        <v>-2401.4823727576431</v>
      </c>
      <c r="T42" s="311">
        <f>IF(Table48[[#This Row],[Column1]]&lt;=$M$2,-T$3,0)*((1+$I$5)^((Table48[[#This Row],[Data]]-$L$7)/365))</f>
        <v>-2768.7009548858255</v>
      </c>
      <c r="U42" s="311">
        <f>IF(Table48[[#This Row],[Column1]]&lt;=$M$2,-U$3,0)*((1+$I$5)^((Table48[[#This Row],[Data]]-$L$7)/365))</f>
        <v>-4580.2166831008926</v>
      </c>
      <c r="V42" s="311">
        <f>SUM(Table48[[#This Row],[ICMS - Parcelamento]:[IPTU]])</f>
        <v>-67158.876793535776</v>
      </c>
      <c r="W42" t="s">
        <v>908</v>
      </c>
      <c r="X42" s="311">
        <f t="shared" si="4"/>
        <v>35</v>
      </c>
      <c r="Y42" s="311">
        <f>SUM(Table48[[#This Row],[ICMS - Parcelamento]:[INSS - Parcelamento]])</f>
        <v>-25432.062550937331</v>
      </c>
      <c r="Z42" s="311">
        <f>SUM(Table48[[#This Row],[ICMS]:[IPTU]])</f>
        <v>-41726.814242598448</v>
      </c>
    </row>
    <row r="43" spans="1:26">
      <c r="L43" s="280">
        <f t="shared" si="3"/>
        <v>46997</v>
      </c>
      <c r="M43" s="311"/>
      <c r="N43" s="311"/>
      <c r="O43" s="311">
        <f>-$H$27*(1+$I$5)^(YEARFRAC(O$4,Table48[[#This Row],[Data]]))</f>
        <v>-25729.997050822072</v>
      </c>
      <c r="P43" s="311">
        <f>IF(Table48[[#This Row],[Column1]]&lt;=$M$2,-P$3,0)*((1+$I$5)^((Table48[[#This Row],[Data]]-$L$7)/365))</f>
        <v>-12391.729445253559</v>
      </c>
      <c r="Q43" s="311">
        <f>IF(Table48[[#This Row],[Column1]]&lt;=$M$2,-Q$3,0)*((1+$I$5)^((Table48[[#This Row],[Data]]-$L$7)/365))</f>
        <v>-19422.864885264873</v>
      </c>
      <c r="R43" s="311">
        <f>IF(Table48[[#This Row],[Column1]]&lt;=$M$2,-R$3,0)*((1+$I$5)^((Table48[[#This Row],[Data]]-$L$7)/365))</f>
        <v>-543.64779136691288</v>
      </c>
      <c r="S43" s="311">
        <f>IF(Table48[[#This Row],[Column1]]&lt;=$M$2,-S$3,0)*((1+$I$5)^((Table48[[#This Row],[Data]]-$L$7)/365))</f>
        <v>-2430.1582880960141</v>
      </c>
      <c r="T43" s="311">
        <f>IF(Table48[[#This Row],[Column1]]&lt;=$M$2,-T$3,0)*((1+$I$5)^((Table48[[#This Row],[Data]]-$L$7)/365))</f>
        <v>-2801.761798921254</v>
      </c>
      <c r="U43" s="311">
        <f>IF(Table48[[#This Row],[Column1]]&lt;=$M$2,-U$3,0)*((1+$I$5)^((Table48[[#This Row],[Data]]-$L$7)/365))</f>
        <v>-4634.908696386492</v>
      </c>
      <c r="V43" s="311">
        <f>SUM(Table48[[#This Row],[ICMS - Parcelamento]:[IPTU]])</f>
        <v>-67955.067956111176</v>
      </c>
      <c r="W43" t="s">
        <v>908</v>
      </c>
      <c r="X43" s="311">
        <f t="shared" si="4"/>
        <v>36</v>
      </c>
      <c r="Y43" s="311">
        <f>SUM(Table48[[#This Row],[ICMS - Parcelamento]:[INSS - Parcelamento]])</f>
        <v>-25729.997050822072</v>
      </c>
      <c r="Z43" s="311">
        <f>SUM(Table48[[#This Row],[ICMS]:[IPTU]])</f>
        <v>-42225.070905289103</v>
      </c>
    </row>
    <row r="44" spans="1:26">
      <c r="C44" s="388"/>
      <c r="D44" s="280"/>
      <c r="E44" s="283"/>
      <c r="L44" s="280">
        <f t="shared" si="3"/>
        <v>47027</v>
      </c>
      <c r="M44" s="311"/>
      <c r="N44" s="311"/>
      <c r="O44" s="311">
        <f>-$H$27*(1+$I$5)^(YEARFRAC(O$4,Table48[[#This Row],[Data]]))</f>
        <v>-26031.421828620525</v>
      </c>
      <c r="P44" s="311">
        <f>IF(Table48[[#This Row],[Column1]]&lt;=$M$2,-P$3,0)*((1+$I$5)^((Table48[[#This Row],[Data]]-$L$7)/365))</f>
        <v>-12534.897478959807</v>
      </c>
      <c r="Q44" s="311">
        <f>IF(Table48[[#This Row],[Column1]]&lt;=$M$2,-Q$3,0)*((1+$I$5)^((Table48[[#This Row],[Data]]-$L$7)/365))</f>
        <v>-19647.267248700158</v>
      </c>
      <c r="R44" s="311">
        <f>IF(Table48[[#This Row],[Column1]]&lt;=$M$2,-R$3,0)*((1+$I$5)^((Table48[[#This Row],[Data]]-$L$7)/365))</f>
        <v>-549.9288343530925</v>
      </c>
      <c r="S44" s="311">
        <f>IF(Table48[[#This Row],[Column1]]&lt;=$M$2,-S$3,0)*((1+$I$5)^((Table48[[#This Row],[Data]]-$L$7)/365))</f>
        <v>-2458.235158660269</v>
      </c>
      <c r="T44" s="311">
        <f>IF(Table48[[#This Row],[Column1]]&lt;=$M$2,-T$3,0)*((1+$I$5)^((Table48[[#This Row],[Data]]-$L$7)/365))</f>
        <v>-2834.1319962723978</v>
      </c>
      <c r="U44" s="311">
        <f>IF(Table48[[#This Row],[Column1]]&lt;=$M$2,-U$3,0)*((1+$I$5)^((Table48[[#This Row],[Data]]-$L$7)/365))</f>
        <v>-4688.4581841639083</v>
      </c>
      <c r="V44" s="311">
        <f>SUM(Table48[[#This Row],[ICMS - Parcelamento]:[IPTU]])</f>
        <v>-68744.340729730146</v>
      </c>
      <c r="W44" t="s">
        <v>908</v>
      </c>
      <c r="X44" s="311">
        <f t="shared" si="4"/>
        <v>37</v>
      </c>
      <c r="Y44" s="311">
        <f>SUM(Table48[[#This Row],[ICMS - Parcelamento]:[INSS - Parcelamento]])</f>
        <v>-26031.421828620525</v>
      </c>
      <c r="Z44" s="311">
        <f>SUM(Table48[[#This Row],[ICMS]:[IPTU]])</f>
        <v>-42712.918901109639</v>
      </c>
    </row>
    <row r="45" spans="1:26">
      <c r="C45" s="388"/>
      <c r="D45" s="280"/>
      <c r="E45" s="283"/>
      <c r="L45" s="280">
        <f t="shared" si="3"/>
        <v>47058</v>
      </c>
      <c r="M45" s="311"/>
      <c r="N45" s="311"/>
      <c r="O45" s="311">
        <f>-$H$27*(1+$I$5)^(YEARFRAC(O$4,Table48[[#This Row],[Data]]))</f>
        <v>-26336.37777264847</v>
      </c>
      <c r="P45" s="311">
        <f>IF(Table48[[#This Row],[Column1]]&lt;=$M$2,-P$3,0)*((1+$I$5)^((Table48[[#This Row],[Data]]-$L$7)/365))</f>
        <v>-12684.575720598968</v>
      </c>
      <c r="Q45" s="311">
        <f>IF(Table48[[#This Row],[Column1]]&lt;=$M$2,-Q$3,0)*((1+$I$5)^((Table48[[#This Row],[Data]]-$L$7)/365))</f>
        <v>-19881.873747854719</v>
      </c>
      <c r="R45" s="311">
        <f>IF(Table48[[#This Row],[Column1]]&lt;=$M$2,-R$3,0)*((1+$I$5)^((Table48[[#This Row],[Data]]-$L$7)/365))</f>
        <v>-556.49549204541177</v>
      </c>
      <c r="S45" s="311">
        <f>IF(Table48[[#This Row],[Column1]]&lt;=$M$2,-S$3,0)*((1+$I$5)^((Table48[[#This Row],[Data]]-$L$7)/365))</f>
        <v>-2487.5887546271638</v>
      </c>
      <c r="T45" s="311">
        <f>IF(Table48[[#This Row],[Column1]]&lt;=$M$2,-T$3,0)*((1+$I$5)^((Table48[[#This Row],[Data]]-$L$7)/365))</f>
        <v>-2867.9741473141107</v>
      </c>
      <c r="U45" s="311">
        <f>IF(Table48[[#This Row],[Column1]]&lt;=$M$2,-U$3,0)*((1+$I$5)^((Table48[[#This Row],[Data]]-$L$7)/365))</f>
        <v>-4744.4427008448229</v>
      </c>
      <c r="V45" s="311">
        <f>SUM(Table48[[#This Row],[ICMS - Parcelamento]:[IPTU]])</f>
        <v>-69559.328335933664</v>
      </c>
      <c r="W45" t="s">
        <v>908</v>
      </c>
      <c r="X45" s="311">
        <f t="shared" si="4"/>
        <v>38</v>
      </c>
      <c r="Y45" s="311">
        <f>SUM(Table48[[#This Row],[ICMS - Parcelamento]:[INSS - Parcelamento]])</f>
        <v>-26336.37777264847</v>
      </c>
      <c r="Z45" s="311">
        <f>SUM(Table48[[#This Row],[ICMS]:[IPTU]])</f>
        <v>-43222.950563285201</v>
      </c>
    </row>
    <row r="46" spans="1:26">
      <c r="C46" s="388"/>
      <c r="D46" s="280"/>
      <c r="E46" s="283"/>
      <c r="L46" s="280">
        <f t="shared" si="3"/>
        <v>47088</v>
      </c>
      <c r="M46" s="311"/>
      <c r="N46" s="311"/>
      <c r="O46" s="311">
        <f>-$H$27*(1+$I$5)^(YEARFRAC(O$4,Table48[[#This Row],[Data]]))</f>
        <v>-26644.906250224914</v>
      </c>
      <c r="P46" s="311">
        <f>IF(Table48[[#This Row],[Column1]]&lt;=$M$2,-P$3,0)*((1+$I$5)^((Table48[[#This Row],[Data]]-$L$7)/365))</f>
        <v>-12831.127158179926</v>
      </c>
      <c r="Q46" s="311">
        <f>IF(Table48[[#This Row],[Column1]]&lt;=$M$2,-Q$3,0)*((1+$I$5)^((Table48[[#This Row],[Data]]-$L$7)/365))</f>
        <v>-20111.57927713147</v>
      </c>
      <c r="R46" s="311">
        <f>IF(Table48[[#This Row],[Column1]]&lt;=$M$2,-R$3,0)*((1+$I$5)^((Table48[[#This Row],[Data]]-$L$7)/365))</f>
        <v>-562.92497113584261</v>
      </c>
      <c r="S46" s="311">
        <f>IF(Table48[[#This Row],[Column1]]&lt;=$M$2,-S$3,0)*((1+$I$5)^((Table48[[#This Row],[Data]]-$L$7)/365))</f>
        <v>-2516.3291489557505</v>
      </c>
      <c r="T46" s="311">
        <f>IF(Table48[[#This Row],[Column1]]&lt;=$M$2,-T$3,0)*((1+$I$5)^((Table48[[#This Row],[Data]]-$L$7)/365))</f>
        <v>-2901.1093300345979</v>
      </c>
      <c r="U46" s="311">
        <f>IF(Table48[[#This Row],[Column1]]&lt;=$M$2,-U$3,0)*((1+$I$5)^((Table48[[#This Row],[Data]]-$L$7)/365))</f>
        <v>-4799.2576914006495</v>
      </c>
      <c r="V46" s="311">
        <f>SUM(Table48[[#This Row],[ICMS - Parcelamento]:[IPTU]])</f>
        <v>-70367.233827063159</v>
      </c>
      <c r="W46" t="s">
        <v>908</v>
      </c>
      <c r="X46" s="311">
        <f t="shared" si="4"/>
        <v>39</v>
      </c>
      <c r="Y46" s="311">
        <f>SUM(Table48[[#This Row],[ICMS - Parcelamento]:[INSS - Parcelamento]])</f>
        <v>-26644.906250224914</v>
      </c>
      <c r="Z46" s="311">
        <f>SUM(Table48[[#This Row],[ICMS]:[IPTU]])</f>
        <v>-43722.327576838237</v>
      </c>
    </row>
    <row r="47" spans="1:26">
      <c r="L47" s="280">
        <f t="shared" si="3"/>
        <v>47119</v>
      </c>
      <c r="M47" s="311"/>
      <c r="N47" s="311"/>
      <c r="O47" s="311">
        <f>-$H$27*(1+$I$5)^(YEARFRAC(O$4,Table48[[#This Row],[Data]]))</f>
        <v>-26957.049113283578</v>
      </c>
      <c r="P47" s="311">
        <f>IF(Table48[[#This Row],[Column1]]&lt;=$M$2,-P$3,0)*((1+$I$5)^((Table48[[#This Row],[Data]]-$L$7)/365))</f>
        <v>-12984.342655515149</v>
      </c>
      <c r="Q47" s="311">
        <f>IF(Table48[[#This Row],[Column1]]&lt;=$M$2,-Q$3,0)*((1+$I$5)^((Table48[[#This Row],[Data]]-$L$7)/365))</f>
        <v>-20351.730090318451</v>
      </c>
      <c r="R47" s="311">
        <f>IF(Table48[[#This Row],[Column1]]&lt;=$M$2,-R$3,0)*((1+$I$5)^((Table48[[#This Row],[Data]]-$L$7)/365))</f>
        <v>-569.64681469266611</v>
      </c>
      <c r="S47" s="311">
        <f>IF(Table48[[#This Row],[Column1]]&lt;=$M$2,-S$3,0)*((1+$I$5)^((Table48[[#This Row],[Data]]-$L$7)/365))</f>
        <v>-2546.3764407691274</v>
      </c>
      <c r="T47" s="311">
        <f>IF(Table48[[#This Row],[Column1]]&lt;=$M$2,-T$3,0)*((1+$I$5)^((Table48[[#This Row],[Data]]-$L$7)/365))</f>
        <v>-2935.7512522402972</v>
      </c>
      <c r="U47" s="311">
        <f>IF(Table48[[#This Row],[Column1]]&lt;=$M$2,-U$3,0)*((1+$I$5)^((Table48[[#This Row],[Data]]-$L$7)/365))</f>
        <v>-4856.5652564308248</v>
      </c>
      <c r="V47" s="311">
        <f>SUM(Table48[[#This Row],[ICMS - Parcelamento]:[IPTU]])</f>
        <v>-71201.461623250085</v>
      </c>
      <c r="W47" t="s">
        <v>908</v>
      </c>
      <c r="X47" s="311">
        <f t="shared" si="4"/>
        <v>40</v>
      </c>
      <c r="Y47" s="311">
        <f>SUM(Table48[[#This Row],[ICMS - Parcelamento]:[INSS - Parcelamento]])</f>
        <v>-26957.049113283578</v>
      </c>
      <c r="Z47" s="311">
        <f>SUM(Table48[[#This Row],[ICMS]:[IPTU]])</f>
        <v>-44244.412509966518</v>
      </c>
    </row>
    <row r="48" spans="1:26">
      <c r="L48" s="280">
        <f t="shared" si="3"/>
        <v>47150</v>
      </c>
      <c r="M48" s="311"/>
      <c r="N48" s="311"/>
      <c r="O48" s="311">
        <f>-$H$27*(1+$I$5)^(YEARFRAC(O$4,Table48[[#This Row],[Data]]))</f>
        <v>-27272.848704050102</v>
      </c>
      <c r="P48" s="311">
        <f>IF(Table48[[#This Row],[Column1]]&lt;=$M$2,-P$3,0)*((1+$I$5)^((Table48[[#This Row],[Data]]-$L$7)/365))</f>
        <v>-13139.387687257933</v>
      </c>
      <c r="Q48" s="311">
        <f>IF(Table48[[#This Row],[Column1]]&lt;=$M$2,-Q$3,0)*((1+$I$5)^((Table48[[#This Row],[Data]]-$L$7)/365))</f>
        <v>-20594.74852579803</v>
      </c>
      <c r="R48" s="311">
        <f>IF(Table48[[#This Row],[Column1]]&lt;=$M$2,-R$3,0)*((1+$I$5)^((Table48[[#This Row],[Data]]-$L$7)/365))</f>
        <v>-576.44892326369074</v>
      </c>
      <c r="S48" s="311">
        <f>IF(Table48[[#This Row],[Column1]]&lt;=$M$2,-S$3,0)*((1+$I$5)^((Table48[[#This Row],[Data]]-$L$7)/365))</f>
        <v>-2576.7825249708894</v>
      </c>
      <c r="T48" s="311">
        <f>IF(Table48[[#This Row],[Column1]]&lt;=$M$2,-T$3,0)*((1+$I$5)^((Table48[[#This Row],[Data]]-$L$7)/365))</f>
        <v>-2970.8068309606556</v>
      </c>
      <c r="U48" s="311">
        <f>IF(Table48[[#This Row],[Column1]]&lt;=$M$2,-U$3,0)*((1+$I$5)^((Table48[[#This Row],[Data]]-$L$7)/365))</f>
        <v>-4914.5571266641928</v>
      </c>
      <c r="V48" s="311">
        <f>SUM(Table48[[#This Row],[ICMS - Parcelamento]:[IPTU]])</f>
        <v>-72045.580322965499</v>
      </c>
      <c r="W48" t="s">
        <v>908</v>
      </c>
      <c r="X48" s="311">
        <f t="shared" si="4"/>
        <v>41</v>
      </c>
      <c r="Y48" s="311">
        <f>SUM(Table48[[#This Row],[ICMS - Parcelamento]:[INSS - Parcelamento]])</f>
        <v>-27272.848704050102</v>
      </c>
      <c r="Z48" s="311">
        <f>SUM(Table48[[#This Row],[ICMS]:[IPTU]])</f>
        <v>-44772.731618915393</v>
      </c>
    </row>
    <row r="49" spans="3:26">
      <c r="L49" s="280">
        <f t="shared" si="3"/>
        <v>47178</v>
      </c>
      <c r="M49" s="311"/>
      <c r="N49" s="311"/>
      <c r="O49" s="311">
        <f>-$H$27*(1+$I$5)^(YEARFRAC(O$4,Table48[[#This Row],[Data]]))</f>
        <v>-27592.347860785776</v>
      </c>
      <c r="P49" s="311">
        <f>IF(Table48[[#This Row],[Column1]]&lt;=$M$2,-P$3,0)*((1+$I$5)^((Table48[[#This Row],[Data]]-$L$7)/365))</f>
        <v>-13281.019051368577</v>
      </c>
      <c r="Q49" s="311">
        <f>IF(Table48[[#This Row],[Column1]]&lt;=$M$2,-Q$3,0)*((1+$I$5)^((Table48[[#This Row],[Data]]-$L$7)/365))</f>
        <v>-20816.742304857693</v>
      </c>
      <c r="R49" s="311">
        <f>IF(Table48[[#This Row],[Column1]]&lt;=$M$2,-R$3,0)*((1+$I$5)^((Table48[[#This Row],[Data]]-$L$7)/365))</f>
        <v>-582.66254974958258</v>
      </c>
      <c r="S49" s="311">
        <f>IF(Table48[[#This Row],[Column1]]&lt;=$M$2,-S$3,0)*((1+$I$5)^((Table48[[#This Row],[Data]]-$L$7)/365))</f>
        <v>-2604.5580372485288</v>
      </c>
      <c r="T49" s="311">
        <f>IF(Table48[[#This Row],[Column1]]&lt;=$M$2,-T$3,0)*((1+$I$5)^((Table48[[#This Row],[Data]]-$L$7)/365))</f>
        <v>-3002.8295883366491</v>
      </c>
      <c r="U49" s="311">
        <f>IF(Table48[[#This Row],[Column1]]&lt;=$M$2,-U$3,0)*((1+$I$5)^((Table48[[#This Row],[Data]]-$L$7)/365))</f>
        <v>-4967.5318501761676</v>
      </c>
      <c r="V49" s="311">
        <f>SUM(Table48[[#This Row],[ICMS - Parcelamento]:[IPTU]])</f>
        <v>-72847.691242522968</v>
      </c>
      <c r="W49" t="s">
        <v>908</v>
      </c>
      <c r="X49" s="311">
        <f t="shared" si="4"/>
        <v>42</v>
      </c>
      <c r="Y49" s="311">
        <f>SUM(Table48[[#This Row],[ICMS - Parcelamento]:[INSS - Parcelamento]])</f>
        <v>-27592.347860785776</v>
      </c>
      <c r="Z49" s="311">
        <f>SUM(Table48[[#This Row],[ICMS]:[IPTU]])</f>
        <v>-45255.343381737199</v>
      </c>
    </row>
    <row r="50" spans="3:26">
      <c r="C50" s="388"/>
      <c r="D50" s="280"/>
      <c r="E50" s="283"/>
      <c r="L50" s="280">
        <f t="shared" si="3"/>
        <v>47209</v>
      </c>
      <c r="M50" s="311"/>
      <c r="N50" s="311"/>
      <c r="O50" s="311">
        <f>-$H$27*(1+$I$5)^(YEARFRAC(O$4,Table48[[#This Row],[Data]]))</f>
        <v>-27915.589923598574</v>
      </c>
      <c r="P50" s="311">
        <f>IF(Table48[[#This Row],[Column1]]&lt;=$M$2,-P$3,0)*((1+$I$5)^((Table48[[#This Row],[Data]]-$L$7)/365))</f>
        <v>-13439.606673016202</v>
      </c>
      <c r="Q50" s="311">
        <f>IF(Table48[[#This Row],[Column1]]&lt;=$M$2,-Q$3,0)*((1+$I$5)^((Table48[[#This Row],[Data]]-$L$7)/365))</f>
        <v>-21065.313415237866</v>
      </c>
      <c r="R50" s="311">
        <f>IF(Table48[[#This Row],[Column1]]&lt;=$M$2,-R$3,0)*((1+$I$5)^((Table48[[#This Row],[Data]]-$L$7)/365))</f>
        <v>-589.620078206588</v>
      </c>
      <c r="S50" s="311">
        <f>IF(Table48[[#This Row],[Column1]]&lt;=$M$2,-S$3,0)*((1+$I$5)^((Table48[[#This Row],[Data]]-$L$7)/365))</f>
        <v>-2635.6588633954416</v>
      </c>
      <c r="T50" s="311">
        <f>IF(Table48[[#This Row],[Column1]]&lt;=$M$2,-T$3,0)*((1+$I$5)^((Table48[[#This Row],[Data]]-$L$7)/365))</f>
        <v>-3038.6861442820568</v>
      </c>
      <c r="U50" s="311">
        <f>IF(Table48[[#This Row],[Column1]]&lt;=$M$2,-U$3,0)*((1+$I$5)^((Table48[[#This Row],[Data]]-$L$7)/365))</f>
        <v>-5026.8487639258765</v>
      </c>
      <c r="V50" s="311">
        <f>SUM(Table48[[#This Row],[ICMS - Parcelamento]:[IPTU]])</f>
        <v>-73711.323861662604</v>
      </c>
      <c r="W50" t="s">
        <v>908</v>
      </c>
      <c r="X50" s="311">
        <f t="shared" si="4"/>
        <v>43</v>
      </c>
      <c r="Y50" s="311">
        <f>SUM(Table48[[#This Row],[ICMS - Parcelamento]:[INSS - Parcelamento]])</f>
        <v>-27915.589923598574</v>
      </c>
      <c r="Z50" s="311">
        <f>SUM(Table48[[#This Row],[ICMS]:[IPTU]])</f>
        <v>-45795.733938064033</v>
      </c>
    </row>
    <row r="51" spans="3:26">
      <c r="L51" s="280">
        <f t="shared" si="3"/>
        <v>47239</v>
      </c>
      <c r="M51" s="311"/>
      <c r="N51" s="311"/>
      <c r="O51" s="311">
        <f>-$H$27*(1+$I$5)^(YEARFRAC(O$4,Table48[[#This Row],[Data]]))</f>
        <v>-28242.618740322225</v>
      </c>
      <c r="P51" s="311">
        <f>IF(Table48[[#This Row],[Column1]]&lt;=$M$2,-P$3,0)*((1+$I$5)^((Table48[[#This Row],[Data]]-$L$7)/365))</f>
        <v>-13594.881372134016</v>
      </c>
      <c r="Q51" s="311">
        <f>IF(Table48[[#This Row],[Column1]]&lt;=$M$2,-Q$3,0)*((1+$I$5)^((Table48[[#This Row],[Data]]-$L$7)/365))</f>
        <v>-21308.691832624198</v>
      </c>
      <c r="R51" s="311">
        <f>IF(Table48[[#This Row],[Column1]]&lt;=$M$2,-R$3,0)*((1+$I$5)^((Table48[[#This Row],[Data]]-$L$7)/365))</f>
        <v>-596.43226270460377</v>
      </c>
      <c r="S51" s="311">
        <f>IF(Table48[[#This Row],[Column1]]&lt;=$M$2,-S$3,0)*((1+$I$5)^((Table48[[#This Row],[Data]]-$L$7)/365))</f>
        <v>-2666.1099879668632</v>
      </c>
      <c r="T51" s="311">
        <f>IF(Table48[[#This Row],[Column1]]&lt;=$M$2,-T$3,0)*((1+$I$5)^((Table48[[#This Row],[Data]]-$L$7)/365))</f>
        <v>-3073.7936506433998</v>
      </c>
      <c r="U51" s="311">
        <f>IF(Table48[[#This Row],[Column1]]&lt;=$M$2,-U$3,0)*((1+$I$5)^((Table48[[#This Row],[Data]]-$L$7)/365))</f>
        <v>-5084.9265372059899</v>
      </c>
      <c r="V51" s="311">
        <f>SUM(Table48[[#This Row],[ICMS - Parcelamento]:[IPTU]])</f>
        <v>-74567.454383601304</v>
      </c>
      <c r="W51" t="s">
        <v>908</v>
      </c>
      <c r="X51" s="311">
        <f t="shared" si="4"/>
        <v>44</v>
      </c>
      <c r="Y51" s="311">
        <f>SUM(Table48[[#This Row],[ICMS - Parcelamento]:[INSS - Parcelamento]])</f>
        <v>-28242.618740322225</v>
      </c>
      <c r="Z51" s="311">
        <f>SUM(Table48[[#This Row],[ICMS]:[IPTU]])</f>
        <v>-46324.835643279068</v>
      </c>
    </row>
    <row r="52" spans="3:26">
      <c r="L52" s="280">
        <f t="shared" si="3"/>
        <v>47270</v>
      </c>
      <c r="M52" s="311"/>
      <c r="N52" s="311"/>
      <c r="O52" s="311">
        <f>-$H$27*(1+$I$5)^(YEARFRAC(O$4,Table48[[#This Row],[Data]]))</f>
        <v>-28573.478672464189</v>
      </c>
      <c r="P52" s="311">
        <f>IF(Table48[[#This Row],[Column1]]&lt;=$M$2,-P$3,0)*((1+$I$5)^((Table48[[#This Row],[Data]]-$L$7)/365))</f>
        <v>-13757.216799487098</v>
      </c>
      <c r="Q52" s="311">
        <f>IF(Table48[[#This Row],[Column1]]&lt;=$M$2,-Q$3,0)*((1+$I$5)^((Table48[[#This Row],[Data]]-$L$7)/365))</f>
        <v>-21563.137274279507</v>
      </c>
      <c r="R52" s="311">
        <f>IF(Table48[[#This Row],[Column1]]&lt;=$M$2,-R$3,0)*((1+$I$5)^((Table48[[#This Row],[Data]]-$L$7)/365))</f>
        <v>-603.55421423937605</v>
      </c>
      <c r="S52" s="311">
        <f>IF(Table48[[#This Row],[Column1]]&lt;=$M$2,-S$3,0)*((1+$I$5)^((Table48[[#This Row],[Data]]-$L$7)/365))</f>
        <v>-2697.9458011983088</v>
      </c>
      <c r="T52" s="311">
        <f>IF(Table48[[#This Row],[Column1]]&lt;=$M$2,-T$3,0)*((1+$I$5)^((Table48[[#This Row],[Data]]-$L$7)/365))</f>
        <v>-3110.4975829701048</v>
      </c>
      <c r="U52" s="311">
        <f>IF(Table48[[#This Row],[Column1]]&lt;=$M$2,-U$3,0)*((1+$I$5)^((Table48[[#This Row],[Data]]-$L$7)/365))</f>
        <v>-5145.6452518369497</v>
      </c>
      <c r="V52" s="311">
        <f>SUM(Table48[[#This Row],[ICMS - Parcelamento]:[IPTU]])</f>
        <v>-75451.475596475531</v>
      </c>
      <c r="W52" t="s">
        <v>908</v>
      </c>
      <c r="X52" s="311">
        <f t="shared" si="4"/>
        <v>45</v>
      </c>
      <c r="Y52" s="311">
        <f>SUM(Table48[[#This Row],[ICMS - Parcelamento]:[INSS - Parcelamento]])</f>
        <v>-28573.478672464189</v>
      </c>
      <c r="Z52" s="311">
        <f>SUM(Table48[[#This Row],[ICMS]:[IPTU]])</f>
        <v>-46877.996924011342</v>
      </c>
    </row>
    <row r="53" spans="3:26">
      <c r="D53" s="280"/>
      <c r="E53" s="283"/>
      <c r="L53" s="280">
        <f t="shared" si="3"/>
        <v>47300</v>
      </c>
      <c r="M53" s="311"/>
      <c r="N53" s="311"/>
      <c r="O53" s="311">
        <f>-$H$27*(1+$I$5)^(YEARFRAC(O$4,Table48[[#This Row],[Data]]))</f>
        <v>-28908.21460122331</v>
      </c>
      <c r="P53" s="311">
        <f>IF(Table48[[#This Row],[Column1]]&lt;=$M$2,-P$3,0)*((1+$I$5)^((Table48[[#This Row],[Data]]-$L$7)/365))</f>
        <v>-13916.161012008424</v>
      </c>
      <c r="Q53" s="311">
        <f>IF(Table48[[#This Row],[Column1]]&lt;=$M$2,-Q$3,0)*((1+$I$5)^((Table48[[#This Row],[Data]]-$L$7)/365))</f>
        <v>-21812.267307156319</v>
      </c>
      <c r="R53" s="311">
        <f>IF(Table48[[#This Row],[Column1]]&lt;=$M$2,-R$3,0)*((1+$I$5)^((Table48[[#This Row],[Data]]-$L$7)/365))</f>
        <v>-610.52738698895303</v>
      </c>
      <c r="S53" s="311">
        <f>IF(Table48[[#This Row],[Column1]]&lt;=$M$2,-S$3,0)*((1+$I$5)^((Table48[[#This Row],[Data]]-$L$7)/365))</f>
        <v>-2729.1165588484082</v>
      </c>
      <c r="T53" s="311">
        <f>IF(Table48[[#This Row],[Column1]]&lt;=$M$2,-T$3,0)*((1+$I$5)^((Table48[[#This Row],[Data]]-$L$7)/365))</f>
        <v>-3146.4347638752647</v>
      </c>
      <c r="U53" s="311">
        <f>IF(Table48[[#This Row],[Column1]]&lt;=$M$2,-U$3,0)*((1+$I$5)^((Table48[[#This Row],[Data]]-$L$7)/365))</f>
        <v>-5205.0955421382423</v>
      </c>
      <c r="V53" s="311">
        <f>SUM(Table48[[#This Row],[ICMS - Parcelamento]:[IPTU]])</f>
        <v>-76327.817172238923</v>
      </c>
      <c r="W53" t="s">
        <v>908</v>
      </c>
      <c r="X53" s="311">
        <f t="shared" si="4"/>
        <v>46</v>
      </c>
      <c r="Y53" s="311">
        <f>SUM(Table48[[#This Row],[ICMS - Parcelamento]:[INSS - Parcelamento]])</f>
        <v>-28908.21460122331</v>
      </c>
      <c r="Z53" s="311">
        <f>SUM(Table48[[#This Row],[ICMS]:[IPTU]])</f>
        <v>-47419.60257101561</v>
      </c>
    </row>
    <row r="54" spans="3:26">
      <c r="D54" s="280"/>
      <c r="E54" s="283"/>
      <c r="L54" s="280">
        <f t="shared" si="3"/>
        <v>47331</v>
      </c>
      <c r="M54" s="311"/>
      <c r="N54" s="311"/>
      <c r="O54" s="311">
        <f>-$H$27*(1+$I$5)^(YEARFRAC(O$4,Table48[[#This Row],[Data]]))</f>
        <v>-29246.871933577931</v>
      </c>
      <c r="P54" s="311">
        <f>IF(Table48[[#This Row],[Column1]]&lt;=$M$2,-P$3,0)*((1+$I$5)^((Table48[[#This Row],[Data]]-$L$7)/365))</f>
        <v>-14082.332814700962</v>
      </c>
      <c r="Q54" s="311">
        <f>IF(Table48[[#This Row],[Column1]]&lt;=$M$2,-Q$3,0)*((1+$I$5)^((Table48[[#This Row],[Data]]-$L$7)/365))</f>
        <v>-22072.725904618215</v>
      </c>
      <c r="R54" s="311">
        <f>IF(Table48[[#This Row],[Column1]]&lt;=$M$2,-R$3,0)*((1+$I$5)^((Table48[[#This Row],[Data]]-$L$7)/365))</f>
        <v>-617.8176473130161</v>
      </c>
      <c r="S54" s="311">
        <f>IF(Table48[[#This Row],[Column1]]&lt;=$M$2,-S$3,0)*((1+$I$5)^((Table48[[#This Row],[Data]]-$L$7)/365))</f>
        <v>-2761.7047286712896</v>
      </c>
      <c r="T54" s="311">
        <f>IF(Table48[[#This Row],[Column1]]&lt;=$M$2,-T$3,0)*((1+$I$5)^((Table48[[#This Row],[Data]]-$L$7)/365))</f>
        <v>-3184.0060981186989</v>
      </c>
      <c r="U54" s="311">
        <f>IF(Table48[[#This Row],[Column1]]&lt;=$M$2,-U$3,0)*((1+$I$5)^((Table48[[#This Row],[Data]]-$L$7)/365))</f>
        <v>-5267.2491855660264</v>
      </c>
      <c r="V54" s="311">
        <f>SUM(Table48[[#This Row],[ICMS - Parcelamento]:[IPTU]])</f>
        <v>-77232.70831256613</v>
      </c>
      <c r="W54" t="s">
        <v>908</v>
      </c>
      <c r="X54" s="311">
        <f t="shared" si="4"/>
        <v>47</v>
      </c>
      <c r="Y54" s="311">
        <f>SUM(Table48[[#This Row],[ICMS - Parcelamento]:[INSS - Parcelamento]])</f>
        <v>-29246.871933577931</v>
      </c>
      <c r="Z54" s="311">
        <f>SUM(Table48[[#This Row],[ICMS]:[IPTU]])</f>
        <v>-47985.836378988206</v>
      </c>
    </row>
    <row r="55" spans="3:26">
      <c r="D55" s="280"/>
      <c r="E55" s="283"/>
      <c r="L55" s="280">
        <f t="shared" si="3"/>
        <v>47362</v>
      </c>
      <c r="M55" s="311"/>
      <c r="N55" s="311"/>
      <c r="O55" s="311">
        <f>-$H$27*(1+$I$5)^(YEARFRAC(O$4,Table48[[#This Row],[Data]]))</f>
        <v>-29589.496608445384</v>
      </c>
      <c r="P55" s="311">
        <f>IF(Table48[[#This Row],[Column1]]&lt;=$M$2,-P$3,0)*((1+$I$5)^((Table48[[#This Row],[Data]]-$L$7)/365))</f>
        <v>-14250.48886204159</v>
      </c>
      <c r="Q55" s="311">
        <f>IF(Table48[[#This Row],[Column1]]&lt;=$M$2,-Q$3,0)*((1+$I$5)^((Table48[[#This Row],[Data]]-$L$7)/365))</f>
        <v>-22336.294618054599</v>
      </c>
      <c r="R55" s="311">
        <f>IF(Table48[[#This Row],[Column1]]&lt;=$M$2,-R$3,0)*((1+$I$5)^((Table48[[#This Row],[Data]]-$L$7)/365))</f>
        <v>-625.19496007194971</v>
      </c>
      <c r="S55" s="311">
        <f>IF(Table48[[#This Row],[Column1]]&lt;=$M$2,-S$3,0)*((1+$I$5)^((Table48[[#This Row],[Data]]-$L$7)/365))</f>
        <v>-2794.6820313104158</v>
      </c>
      <c r="T55" s="311">
        <f>IF(Table48[[#This Row],[Column1]]&lt;=$M$2,-T$3,0)*((1+$I$5)^((Table48[[#This Row],[Data]]-$L$7)/365))</f>
        <v>-3222.0260687594418</v>
      </c>
      <c r="U55" s="311">
        <f>IF(Table48[[#This Row],[Column1]]&lt;=$M$2,-U$3,0)*((1+$I$5)^((Table48[[#This Row],[Data]]-$L$7)/365))</f>
        <v>-5330.1450008444654</v>
      </c>
      <c r="V55" s="311">
        <f>SUM(Table48[[#This Row],[ICMS - Parcelamento]:[IPTU]])</f>
        <v>-78148.328149527835</v>
      </c>
      <c r="W55" t="s">
        <v>908</v>
      </c>
      <c r="X55" s="311">
        <f t="shared" si="4"/>
        <v>48</v>
      </c>
      <c r="Y55" s="311">
        <f>SUM(Table48[[#This Row],[ICMS - Parcelamento]:[INSS - Parcelamento]])</f>
        <v>-29589.496608445384</v>
      </c>
      <c r="Z55" s="311">
        <f>SUM(Table48[[#This Row],[ICMS]:[IPTU]])</f>
        <v>-48558.831541082465</v>
      </c>
    </row>
    <row r="56" spans="3:26">
      <c r="L56" s="280">
        <f t="shared" si="3"/>
        <v>47392</v>
      </c>
      <c r="M56" s="311"/>
      <c r="N56" s="311"/>
      <c r="O56" s="311">
        <f>-$H$27*(1+$I$5)^(YEARFRAC(O$4,Table48[[#This Row],[Data]]))</f>
        <v>-29936.135102913599</v>
      </c>
      <c r="P56" s="311">
        <f>IF(Table48[[#This Row],[Column1]]&lt;=$M$2,-P$3,0)*((1+$I$5)^((Table48[[#This Row],[Data]]-$L$7)/365))</f>
        <v>-14415.132100803778</v>
      </c>
      <c r="Q56" s="311">
        <f>IF(Table48[[#This Row],[Column1]]&lt;=$M$2,-Q$3,0)*((1+$I$5)^((Table48[[#This Row],[Data]]-$L$7)/365))</f>
        <v>-22594.357336005178</v>
      </c>
      <c r="R56" s="311">
        <f>IF(Table48[[#This Row],[Column1]]&lt;=$M$2,-R$3,0)*((1+$I$5)^((Table48[[#This Row],[Data]]-$L$7)/365))</f>
        <v>-632.41815950605633</v>
      </c>
      <c r="S56" s="311">
        <f>IF(Table48[[#This Row],[Column1]]&lt;=$M$2,-S$3,0)*((1+$I$5)^((Table48[[#This Row],[Data]]-$L$7)/365))</f>
        <v>-2826.970432459309</v>
      </c>
      <c r="T56" s="311">
        <f>IF(Table48[[#This Row],[Column1]]&lt;=$M$2,-T$3,0)*((1+$I$5)^((Table48[[#This Row],[Data]]-$L$7)/365))</f>
        <v>-3259.2517957132577</v>
      </c>
      <c r="U56" s="311">
        <f>IF(Table48[[#This Row],[Column1]]&lt;=$M$2,-U$3,0)*((1+$I$5)^((Table48[[#This Row],[Data]]-$L$7)/365))</f>
        <v>-5391.7269117884935</v>
      </c>
      <c r="V56" s="311">
        <f>SUM(Table48[[#This Row],[ICMS - Parcelamento]:[IPTU]])</f>
        <v>-79055.991839189664</v>
      </c>
      <c r="W56" t="s">
        <v>908</v>
      </c>
      <c r="X56" s="311">
        <f t="shared" si="4"/>
        <v>49</v>
      </c>
      <c r="Y56" s="311">
        <f>SUM(Table48[[#This Row],[ICMS - Parcelamento]:[INSS - Parcelamento]])</f>
        <v>-29936.135102913599</v>
      </c>
      <c r="Z56" s="311">
        <f>SUM(Table48[[#This Row],[ICMS]:[IPTU]])</f>
        <v>-49119.85673627608</v>
      </c>
    </row>
    <row r="57" spans="3:26">
      <c r="L57" s="280">
        <f t="shared" si="3"/>
        <v>47423</v>
      </c>
      <c r="M57" s="311"/>
      <c r="N57" s="311"/>
      <c r="O57" s="311">
        <f>-$H$27*(1+$I$5)^(YEARFRAC(O$4,Table48[[#This Row],[Data]]))</f>
        <v>-30286.834438545739</v>
      </c>
      <c r="P57" s="311">
        <f>IF(Table48[[#This Row],[Column1]]&lt;=$M$2,-P$3,0)*((1+$I$5)^((Table48[[#This Row],[Data]]-$L$7)/365))</f>
        <v>-14587.262078688813</v>
      </c>
      <c r="Q57" s="311">
        <f>IF(Table48[[#This Row],[Column1]]&lt;=$M$2,-Q$3,0)*((1+$I$5)^((Table48[[#This Row],[Data]]-$L$7)/365))</f>
        <v>-22864.154810032927</v>
      </c>
      <c r="R57" s="311">
        <f>IF(Table48[[#This Row],[Column1]]&lt;=$M$2,-R$3,0)*((1+$I$5)^((Table48[[#This Row],[Data]]-$L$7)/365))</f>
        <v>-639.96981585222352</v>
      </c>
      <c r="S57" s="311">
        <f>IF(Table48[[#This Row],[Column1]]&lt;=$M$2,-S$3,0)*((1+$I$5)^((Table48[[#This Row],[Data]]-$L$7)/365))</f>
        <v>-2860.7270678212381</v>
      </c>
      <c r="T57" s="311">
        <f>IF(Table48[[#This Row],[Column1]]&lt;=$M$2,-T$3,0)*((1+$I$5)^((Table48[[#This Row],[Data]]-$L$7)/365))</f>
        <v>-3298.1702694112273</v>
      </c>
      <c r="U57" s="311">
        <f>IF(Table48[[#This Row],[Column1]]&lt;=$M$2,-U$3,0)*((1+$I$5)^((Table48[[#This Row],[Data]]-$L$7)/365))</f>
        <v>-5456.1091059715473</v>
      </c>
      <c r="V57" s="311">
        <f>SUM(Table48[[#This Row],[ICMS - Parcelamento]:[IPTU]])</f>
        <v>-79993.227586323716</v>
      </c>
      <c r="W57" t="s">
        <v>908</v>
      </c>
      <c r="X57" s="311">
        <f t="shared" si="4"/>
        <v>50</v>
      </c>
      <c r="Y57" s="311">
        <f>SUM(Table48[[#This Row],[ICMS - Parcelamento]:[INSS - Parcelamento]])</f>
        <v>-30286.834438545739</v>
      </c>
      <c r="Z57" s="311">
        <f>SUM(Table48[[#This Row],[ICMS]:[IPTU]])</f>
        <v>-49706.39314777797</v>
      </c>
    </row>
    <row r="58" spans="3:26">
      <c r="E58" s="387"/>
      <c r="L58" s="280">
        <f t="shared" si="3"/>
        <v>47453</v>
      </c>
      <c r="M58" s="311"/>
      <c r="N58" s="311"/>
      <c r="O58" s="311">
        <f>-$H$27*(1+$I$5)^(YEARFRAC(O$4,Table48[[#This Row],[Data]]))</f>
        <v>-30641.642187758651</v>
      </c>
      <c r="P58" s="311">
        <f>IF(Table48[[#This Row],[Column1]]&lt;=$M$2,-P$3,0)*((1+$I$5)^((Table48[[#This Row],[Data]]-$L$7)/365))</f>
        <v>-14755.796231906914</v>
      </c>
      <c r="Q58" s="311">
        <f>IF(Table48[[#This Row],[Column1]]&lt;=$M$2,-Q$3,0)*((1+$I$5)^((Table48[[#This Row],[Data]]-$L$7)/365))</f>
        <v>-23128.316168701193</v>
      </c>
      <c r="R58" s="311">
        <f>IF(Table48[[#This Row],[Column1]]&lt;=$M$2,-R$3,0)*((1+$I$5)^((Table48[[#This Row],[Data]]-$L$7)/365))</f>
        <v>-647.36371680621892</v>
      </c>
      <c r="S58" s="311">
        <f>IF(Table48[[#This Row],[Column1]]&lt;=$M$2,-S$3,0)*((1+$I$5)^((Table48[[#This Row],[Data]]-$L$7)/365))</f>
        <v>-2893.778521299113</v>
      </c>
      <c r="T58" s="311">
        <f>IF(Table48[[#This Row],[Column1]]&lt;=$M$2,-T$3,0)*((1+$I$5)^((Table48[[#This Row],[Data]]-$L$7)/365))</f>
        <v>-3336.2757295397873</v>
      </c>
      <c r="U58" s="311">
        <f>IF(Table48[[#This Row],[Column1]]&lt;=$M$2,-U$3,0)*((1+$I$5)^((Table48[[#This Row],[Data]]-$L$7)/365))</f>
        <v>-5519.1463451107466</v>
      </c>
      <c r="V58" s="311">
        <f>SUM(Table48[[#This Row],[ICMS - Parcelamento]:[IPTU]])</f>
        <v>-80922.31890112262</v>
      </c>
      <c r="W58" t="s">
        <v>908</v>
      </c>
      <c r="X58" s="311">
        <f t="shared" si="4"/>
        <v>51</v>
      </c>
      <c r="Y58" s="311">
        <f>SUM(Table48[[#This Row],[ICMS - Parcelamento]:[INSS - Parcelamento]])</f>
        <v>-30641.642187758651</v>
      </c>
      <c r="Z58" s="311">
        <f>SUM(Table48[[#This Row],[ICMS]:[IPTU]])</f>
        <v>-50280.676713363981</v>
      </c>
    </row>
    <row r="59" spans="3:26">
      <c r="L59" s="280">
        <f t="shared" si="3"/>
        <v>47484</v>
      </c>
      <c r="M59" s="311"/>
      <c r="N59" s="311"/>
      <c r="O59" s="311">
        <f>-$H$27*(1+$I$5)^(YEARFRAC(O$4,Table48[[#This Row],[Data]]))</f>
        <v>-31000.606480276118</v>
      </c>
      <c r="P59" s="311">
        <f>IF(Table48[[#This Row],[Column1]]&lt;=$M$2,-P$3,0)*((1+$I$5)^((Table48[[#This Row],[Data]]-$L$7)/365))</f>
        <v>-14931.99405384242</v>
      </c>
      <c r="Q59" s="311">
        <f>IF(Table48[[#This Row],[Column1]]&lt;=$M$2,-Q$3,0)*((1+$I$5)^((Table48[[#This Row],[Data]]-$L$7)/365))</f>
        <v>-23404.489603866219</v>
      </c>
      <c r="R59" s="311">
        <f>IF(Table48[[#This Row],[Column1]]&lt;=$M$2,-R$3,0)*((1+$I$5)^((Table48[[#This Row],[Data]]-$L$7)/365))</f>
        <v>-655.0938368965659</v>
      </c>
      <c r="S59" s="311">
        <f>IF(Table48[[#This Row],[Column1]]&lt;=$M$2,-S$3,0)*((1+$I$5)^((Table48[[#This Row],[Data]]-$L$7)/365))</f>
        <v>-2928.332906884496</v>
      </c>
      <c r="T59" s="311">
        <f>IF(Table48[[#This Row],[Column1]]&lt;=$M$2,-T$3,0)*((1+$I$5)^((Table48[[#This Row],[Data]]-$L$7)/365))</f>
        <v>-3376.1139400763418</v>
      </c>
      <c r="U59" s="311">
        <f>IF(Table48[[#This Row],[Column1]]&lt;=$M$2,-U$3,0)*((1+$I$5)^((Table48[[#This Row],[Data]]-$L$7)/365))</f>
        <v>-5585.0500448954481</v>
      </c>
      <c r="V59" s="311">
        <f>SUM(Table48[[#This Row],[ICMS - Parcelamento]:[IPTU]])</f>
        <v>-81881.680866737588</v>
      </c>
      <c r="W59" t="s">
        <v>908</v>
      </c>
      <c r="X59" s="311">
        <f t="shared" si="4"/>
        <v>52</v>
      </c>
      <c r="Y59" s="311">
        <f>SUM(Table48[[#This Row],[ICMS - Parcelamento]:[INSS - Parcelamento]])</f>
        <v>-31000.606480276118</v>
      </c>
      <c r="Z59" s="311">
        <f>SUM(Table48[[#This Row],[ICMS]:[IPTU]])</f>
        <v>-50881.074386461492</v>
      </c>
    </row>
    <row r="60" spans="3:26">
      <c r="L60" s="280">
        <f t="shared" si="3"/>
        <v>47515</v>
      </c>
      <c r="M60" s="311"/>
      <c r="N60" s="311"/>
      <c r="O60" s="311">
        <f>-$H$27*(1+$I$5)^(YEARFRAC(O$4,Table48[[#This Row],[Data]]))</f>
        <v>-31363.776009657617</v>
      </c>
      <c r="P60" s="311">
        <f>IF(Table48[[#This Row],[Column1]]&lt;=$M$2,-P$3,0)*((1+$I$5)^((Table48[[#This Row],[Data]]-$L$7)/365))</f>
        <v>-15110.295840346624</v>
      </c>
      <c r="Q60" s="311">
        <f>IF(Table48[[#This Row],[Column1]]&lt;=$M$2,-Q$3,0)*((1+$I$5)^((Table48[[#This Row],[Data]]-$L$7)/365))</f>
        <v>-23683.960804667731</v>
      </c>
      <c r="R60" s="311">
        <f>IF(Table48[[#This Row],[Column1]]&lt;=$M$2,-R$3,0)*((1+$I$5)^((Table48[[#This Row],[Data]]-$L$7)/365))</f>
        <v>-662.91626175324427</v>
      </c>
      <c r="S60" s="311">
        <f>IF(Table48[[#This Row],[Column1]]&lt;=$M$2,-S$3,0)*((1+$I$5)^((Table48[[#This Row],[Data]]-$L$7)/365))</f>
        <v>-2963.2999037165232</v>
      </c>
      <c r="T60" s="311">
        <f>IF(Table48[[#This Row],[Column1]]&lt;=$M$2,-T$3,0)*((1+$I$5)^((Table48[[#This Row],[Data]]-$L$7)/365))</f>
        <v>-3416.4278556047539</v>
      </c>
      <c r="U60" s="311">
        <f>IF(Table48[[#This Row],[Column1]]&lt;=$M$2,-U$3,0)*((1+$I$5)^((Table48[[#This Row],[Data]]-$L$7)/365))</f>
        <v>-5651.7406956638215</v>
      </c>
      <c r="V60" s="311">
        <f>SUM(Table48[[#This Row],[ICMS - Parcelamento]:[IPTU]])</f>
        <v>-82852.417371410309</v>
      </c>
      <c r="W60" t="s">
        <v>908</v>
      </c>
      <c r="X60" s="311">
        <f t="shared" si="4"/>
        <v>53</v>
      </c>
      <c r="Y60" s="311">
        <f>SUM(Table48[[#This Row],[ICMS - Parcelamento]:[INSS - Parcelamento]])</f>
        <v>-31363.776009657617</v>
      </c>
      <c r="Z60" s="311">
        <f>SUM(Table48[[#This Row],[ICMS]:[IPTU]])</f>
        <v>-51488.641361752692</v>
      </c>
    </row>
    <row r="61" spans="3:26">
      <c r="L61" s="280">
        <f t="shared" si="3"/>
        <v>47543</v>
      </c>
      <c r="M61" s="311"/>
      <c r="N61" s="311"/>
      <c r="O61" s="311">
        <f>-$H$27*(1+$I$5)^(YEARFRAC(O$4,Table48[[#This Row],[Data]]))</f>
        <v>-31731.200039903641</v>
      </c>
      <c r="P61" s="311">
        <f>IF(Table48[[#This Row],[Column1]]&lt;=$M$2,-P$3,0)*((1+$I$5)^((Table48[[#This Row],[Data]]-$L$7)/365))</f>
        <v>-15273.171909073862</v>
      </c>
      <c r="Q61" s="311">
        <f>IF(Table48[[#This Row],[Column1]]&lt;=$M$2,-Q$3,0)*((1+$I$5)^((Table48[[#This Row],[Data]]-$L$7)/365))</f>
        <v>-23939.253650586346</v>
      </c>
      <c r="R61" s="311">
        <f>IF(Table48[[#This Row],[Column1]]&lt;=$M$2,-R$3,0)*((1+$I$5)^((Table48[[#This Row],[Data]]-$L$7)/365))</f>
        <v>-670.06193221202</v>
      </c>
      <c r="S61" s="311">
        <f>IF(Table48[[#This Row],[Column1]]&lt;=$M$2,-S$3,0)*((1+$I$5)^((Table48[[#This Row],[Data]]-$L$7)/365))</f>
        <v>-2995.2417428358081</v>
      </c>
      <c r="T61" s="311">
        <f>IF(Table48[[#This Row],[Column1]]&lt;=$M$2,-T$3,0)*((1+$I$5)^((Table48[[#This Row],[Data]]-$L$7)/365))</f>
        <v>-3453.2540265871457</v>
      </c>
      <c r="U61" s="311">
        <f>IF(Table48[[#This Row],[Column1]]&lt;=$M$2,-U$3,0)*((1+$I$5)^((Table48[[#This Row],[Data]]-$L$7)/365))</f>
        <v>-5712.6616277025923</v>
      </c>
      <c r="V61" s="311">
        <f>SUM(Table48[[#This Row],[ICMS - Parcelamento]:[IPTU]])</f>
        <v>-83774.84492890141</v>
      </c>
      <c r="W61" t="s">
        <v>908</v>
      </c>
      <c r="X61" s="311">
        <f t="shared" si="4"/>
        <v>54</v>
      </c>
      <c r="Y61" s="311">
        <f>SUM(Table48[[#This Row],[ICMS - Parcelamento]:[INSS - Parcelamento]])</f>
        <v>-31731.200039903641</v>
      </c>
      <c r="Z61" s="311">
        <f>SUM(Table48[[#This Row],[ICMS]:[IPTU]])</f>
        <v>-52043.644888997769</v>
      </c>
    </row>
    <row r="62" spans="3:26">
      <c r="L62" s="280">
        <f t="shared" si="3"/>
        <v>47574</v>
      </c>
      <c r="M62" s="311"/>
      <c r="N62" s="311"/>
      <c r="O62" s="311">
        <f>-$H$27*(1+$I$5)^(YEARFRAC(O$4,Table48[[#This Row],[Data]]))</f>
        <v>-32102.928412138361</v>
      </c>
      <c r="P62" s="311">
        <f>IF(Table48[[#This Row],[Column1]]&lt;=$M$2,-P$3,0)*((1+$I$5)^((Table48[[#This Row],[Data]]-$L$7)/365))</f>
        <v>-15455.547673968631</v>
      </c>
      <c r="Q62" s="311">
        <f>IF(Table48[[#This Row],[Column1]]&lt;=$M$2,-Q$3,0)*((1+$I$5)^((Table48[[#This Row],[Data]]-$L$7)/365))</f>
        <v>-24225.110427523541</v>
      </c>
      <c r="R62" s="311">
        <f>IF(Table48[[#This Row],[Column1]]&lt;=$M$2,-R$3,0)*((1+$I$5)^((Table48[[#This Row],[Data]]-$L$7)/365))</f>
        <v>-678.06308993757614</v>
      </c>
      <c r="S62" s="311">
        <f>IF(Table48[[#This Row],[Column1]]&lt;=$M$2,-S$3,0)*((1+$I$5)^((Table48[[#This Row],[Data]]-$L$7)/365))</f>
        <v>-3031.0076929047573</v>
      </c>
      <c r="T62" s="311">
        <f>IF(Table48[[#This Row],[Column1]]&lt;=$M$2,-T$3,0)*((1+$I$5)^((Table48[[#This Row],[Data]]-$L$7)/365))</f>
        <v>-3494.4890659243651</v>
      </c>
      <c r="U62" s="311">
        <f>IF(Table48[[#This Row],[Column1]]&lt;=$M$2,-U$3,0)*((1+$I$5)^((Table48[[#This Row],[Data]]-$L$7)/365))</f>
        <v>-5780.876078514757</v>
      </c>
      <c r="V62" s="311">
        <f>SUM(Table48[[#This Row],[ICMS - Parcelamento]:[IPTU]])</f>
        <v>-84768.022440911998</v>
      </c>
      <c r="W62" t="s">
        <v>908</v>
      </c>
      <c r="X62" s="311">
        <f t="shared" si="4"/>
        <v>55</v>
      </c>
      <c r="Y62" s="311">
        <f>SUM(Table48[[#This Row],[ICMS - Parcelamento]:[INSS - Parcelamento]])</f>
        <v>-32102.928412138361</v>
      </c>
      <c r="Z62" s="311">
        <f>SUM(Table48[[#This Row],[ICMS]:[IPTU]])</f>
        <v>-52665.09402877363</v>
      </c>
    </row>
    <row r="63" spans="3:26">
      <c r="L63" s="280">
        <f t="shared" si="3"/>
        <v>47604</v>
      </c>
      <c r="M63" s="311"/>
      <c r="N63" s="311"/>
      <c r="O63" s="311">
        <f>-$H$27*(1+$I$5)^(YEARFRAC(O$4,Table48[[#This Row],[Data]]))</f>
        <v>-32479.011551370553</v>
      </c>
      <c r="P63" s="311">
        <f>IF(Table48[[#This Row],[Column1]]&lt;=$M$2,-P$3,0)*((1+$I$5)^((Table48[[#This Row],[Data]]-$L$7)/365))</f>
        <v>-15634.113577954118</v>
      </c>
      <c r="Q63" s="311">
        <f>IF(Table48[[#This Row],[Column1]]&lt;=$M$2,-Q$3,0)*((1+$I$5)^((Table48[[#This Row],[Data]]-$L$7)/365))</f>
        <v>-24504.995607517831</v>
      </c>
      <c r="R63" s="311">
        <f>IF(Table48[[#This Row],[Column1]]&lt;=$M$2,-R$3,0)*((1+$I$5)^((Table48[[#This Row],[Data]]-$L$7)/365))</f>
        <v>-685.89710211029433</v>
      </c>
      <c r="S63" s="311">
        <f>IF(Table48[[#This Row],[Column1]]&lt;=$M$2,-S$3,0)*((1+$I$5)^((Table48[[#This Row],[Data]]-$L$7)/365))</f>
        <v>-3066.026486161893</v>
      </c>
      <c r="T63" s="311">
        <f>IF(Table48[[#This Row],[Column1]]&lt;=$M$2,-T$3,0)*((1+$I$5)^((Table48[[#This Row],[Data]]-$L$7)/365))</f>
        <v>-3534.8626982399101</v>
      </c>
      <c r="U63" s="311">
        <f>IF(Table48[[#This Row],[Column1]]&lt;=$M$2,-U$3,0)*((1+$I$5)^((Table48[[#This Row],[Data]]-$L$7)/365))</f>
        <v>-5847.6655177868888</v>
      </c>
      <c r="V63" s="311">
        <f>SUM(Table48[[#This Row],[ICMS - Parcelamento]:[IPTU]])</f>
        <v>-85752.572541141504</v>
      </c>
      <c r="W63" t="s">
        <v>908</v>
      </c>
      <c r="X63" s="311">
        <f t="shared" si="4"/>
        <v>56</v>
      </c>
      <c r="Y63" s="311">
        <f>SUM(Table48[[#This Row],[ICMS - Parcelamento]:[INSS - Parcelamento]])</f>
        <v>-32479.011551370553</v>
      </c>
      <c r="Z63" s="311">
        <f>SUM(Table48[[#This Row],[ICMS]:[IPTU]])</f>
        <v>-53273.560989770929</v>
      </c>
    </row>
    <row r="64" spans="3:26">
      <c r="L64" s="280">
        <f t="shared" si="3"/>
        <v>47635</v>
      </c>
      <c r="M64" s="33"/>
      <c r="N64" s="311"/>
      <c r="O64" s="311"/>
      <c r="P64" s="311">
        <f>IF(Table48[[#This Row],[Column1]]&lt;=$M$2,-P$3,0)*((1+$I$5)^((Table48[[#This Row],[Data]]-$L$7)/365))</f>
        <v>-15820.799319410162</v>
      </c>
      <c r="Q64" s="311">
        <f>IF(Table48[[#This Row],[Column1]]&lt;=$M$2,-Q$3,0)*((1+$I$5)^((Table48[[#This Row],[Data]]-$L$7)/365))</f>
        <v>-24797.607865421436</v>
      </c>
      <c r="R64" s="311">
        <f>IF(Table48[[#This Row],[Column1]]&lt;=$M$2,-R$3,0)*((1+$I$5)^((Table48[[#This Row],[Data]]-$L$7)/365))</f>
        <v>-694.08734637528244</v>
      </c>
      <c r="S64" s="311">
        <f>IF(Table48[[#This Row],[Column1]]&lt;=$M$2,-S$3,0)*((1+$I$5)^((Table48[[#This Row],[Data]]-$L$7)/365))</f>
        <v>-3102.6376713780555</v>
      </c>
      <c r="T64" s="311">
        <f>IF(Table48[[#This Row],[Column1]]&lt;=$M$2,-T$3,0)*((1+$I$5)^((Table48[[#This Row],[Data]]-$L$7)/365))</f>
        <v>-3577.0722204156204</v>
      </c>
      <c r="U64" s="311">
        <f>IF(Table48[[#This Row],[Column1]]&lt;=$M$2,-U$3,0)*((1+$I$5)^((Table48[[#This Row],[Data]]-$L$7)/365))</f>
        <v>-5917.4920396124926</v>
      </c>
      <c r="V64" s="311">
        <f>SUM(Table48[[#This Row],[ICMS - Parcelamento]:[IPTU]])</f>
        <v>-53909.696462613043</v>
      </c>
      <c r="W64" t="s">
        <v>908</v>
      </c>
      <c r="X64" s="311">
        <f t="shared" si="4"/>
        <v>57</v>
      </c>
      <c r="Y64" s="311">
        <f>SUM(Table48[[#This Row],[ICMS - Parcelamento]:[INSS - Parcelamento]])</f>
        <v>0</v>
      </c>
      <c r="Z64" s="311">
        <f>SUM(Table48[[#This Row],[ICMS]:[IPTU]])</f>
        <v>-53909.696462613043</v>
      </c>
    </row>
    <row r="65" spans="12:26">
      <c r="L65" s="280">
        <f t="shared" si="3"/>
        <v>47665</v>
      </c>
      <c r="M65" s="33"/>
      <c r="N65" s="311"/>
      <c r="O65" s="311"/>
      <c r="P65" s="311">
        <f>IF(Table48[[#This Row],[Column1]]&lt;=$M$2,-P$3,0)*((1+$I$5)^((Table48[[#This Row],[Data]]-$L$7)/365))</f>
        <v>-16003.585163809688</v>
      </c>
      <c r="Q65" s="311">
        <f>IF(Table48[[#This Row],[Column1]]&lt;=$M$2,-Q$3,0)*((1+$I$5)^((Table48[[#This Row],[Data]]-$L$7)/365))</f>
        <v>-25084.107403229766</v>
      </c>
      <c r="R65" s="311">
        <f>IF(Table48[[#This Row],[Column1]]&lt;=$M$2,-R$3,0)*((1+$I$5)^((Table48[[#This Row],[Data]]-$L$7)/365))</f>
        <v>-702.10649503729599</v>
      </c>
      <c r="S65" s="311">
        <f>IF(Table48[[#This Row],[Column1]]&lt;=$M$2,-S$3,0)*((1+$I$5)^((Table48[[#This Row],[Data]]-$L$7)/365))</f>
        <v>-3138.4840426756696</v>
      </c>
      <c r="T65" s="311">
        <f>IF(Table48[[#This Row],[Column1]]&lt;=$M$2,-T$3,0)*((1+$I$5)^((Table48[[#This Row],[Data]]-$L$7)/365))</f>
        <v>-3618.3999784565544</v>
      </c>
      <c r="U65" s="311">
        <f>IF(Table48[[#This Row],[Column1]]&lt;=$M$2,-U$3,0)*((1+$I$5)^((Table48[[#This Row],[Data]]-$L$7)/365))</f>
        <v>-5985.8598734589796</v>
      </c>
      <c r="V65" s="311">
        <f>SUM(Table48[[#This Row],[ICMS - Parcelamento]:[IPTU]])</f>
        <v>-54532.542956667952</v>
      </c>
      <c r="W65" t="s">
        <v>908</v>
      </c>
      <c r="X65" s="311">
        <f t="shared" si="4"/>
        <v>58</v>
      </c>
      <c r="Y65" s="311">
        <f>SUM(Table48[[#This Row],[ICMS - Parcelamento]:[INSS - Parcelamento]])</f>
        <v>0</v>
      </c>
      <c r="Z65" s="311">
        <f>SUM(Table48[[#This Row],[ICMS]:[IPTU]])</f>
        <v>-54532.542956667952</v>
      </c>
    </row>
    <row r="66" spans="12:26">
      <c r="L66" s="280">
        <f t="shared" si="3"/>
        <v>47696</v>
      </c>
      <c r="M66" s="33"/>
      <c r="N66" s="311"/>
      <c r="O66" s="311"/>
      <c r="P66" s="311">
        <f>IF(Table48[[#This Row],[Column1]]&lt;=$M$2,-P$3,0)*((1+$I$5)^((Table48[[#This Row],[Data]]-$L$7)/365))</f>
        <v>-16194.682736906103</v>
      </c>
      <c r="Q66" s="311">
        <f>IF(Table48[[#This Row],[Column1]]&lt;=$M$2,-Q$3,0)*((1+$I$5)^((Table48[[#This Row],[Data]]-$L$7)/365))</f>
        <v>-25383.634790310942</v>
      </c>
      <c r="R66" s="311">
        <f>IF(Table48[[#This Row],[Column1]]&lt;=$M$2,-R$3,0)*((1+$I$5)^((Table48[[#This Row],[Data]]-$L$7)/365))</f>
        <v>-710.49029440996833</v>
      </c>
      <c r="S66" s="311">
        <f>IF(Table48[[#This Row],[Column1]]&lt;=$M$2,-S$3,0)*((1+$I$5)^((Table48[[#This Row],[Data]]-$L$7)/365))</f>
        <v>-3175.9604379719826</v>
      </c>
      <c r="T66" s="311">
        <f>IF(Table48[[#This Row],[Column1]]&lt;=$M$2,-T$3,0)*((1+$I$5)^((Table48[[#This Row],[Data]]-$L$7)/365))</f>
        <v>-3661.6070128365031</v>
      </c>
      <c r="U66" s="311">
        <f>IF(Table48[[#This Row],[Column1]]&lt;=$M$2,-U$3,0)*((1+$I$5)^((Table48[[#This Row],[Data]]-$L$7)/365))</f>
        <v>-6057.3365634009297</v>
      </c>
      <c r="V66" s="311">
        <f>SUM(Table48[[#This Row],[ICMS - Parcelamento]:[IPTU]])</f>
        <v>-55183.711835836431</v>
      </c>
      <c r="W66" t="s">
        <v>908</v>
      </c>
      <c r="X66" s="311">
        <f t="shared" si="4"/>
        <v>59</v>
      </c>
      <c r="Y66" s="311">
        <f>SUM(Table48[[#This Row],[ICMS - Parcelamento]:[INSS - Parcelamento]])</f>
        <v>0</v>
      </c>
      <c r="Z66" s="311">
        <f>SUM(Table48[[#This Row],[ICMS]:[IPTU]])</f>
        <v>-55183.711835836431</v>
      </c>
    </row>
    <row r="67" spans="12:26">
      <c r="L67" s="280">
        <f t="shared" si="3"/>
        <v>47727</v>
      </c>
      <c r="M67" s="33"/>
      <c r="N67" s="311"/>
      <c r="O67" s="311"/>
      <c r="P67" s="311">
        <f>IF(Table48[[#This Row],[Column1]]&lt;=$M$2,-P$3,0)*((1+$I$5)^((Table48[[#This Row],[Data]]-$L$7)/365))</f>
        <v>-16388.062191347828</v>
      </c>
      <c r="Q67" s="311">
        <f>IF(Table48[[#This Row],[Column1]]&lt;=$M$2,-Q$3,0)*((1+$I$5)^((Table48[[#This Row],[Data]]-$L$7)/365))</f>
        <v>-25686.738810762792</v>
      </c>
      <c r="R67" s="311">
        <f>IF(Table48[[#This Row],[Column1]]&lt;=$M$2,-R$3,0)*((1+$I$5)^((Table48[[#This Row],[Data]]-$L$7)/365))</f>
        <v>-718.97420408274218</v>
      </c>
      <c r="S67" s="311">
        <f>IF(Table48[[#This Row],[Column1]]&lt;=$M$2,-S$3,0)*((1+$I$5)^((Table48[[#This Row],[Data]]-$L$7)/365))</f>
        <v>-3213.8843360069782</v>
      </c>
      <c r="T67" s="311">
        <f>IF(Table48[[#This Row],[Column1]]&lt;=$M$2,-T$3,0)*((1+$I$5)^((Table48[[#This Row],[Data]]-$L$7)/365))</f>
        <v>-3705.3299790733581</v>
      </c>
      <c r="U67" s="311">
        <f>IF(Table48[[#This Row],[Column1]]&lt;=$M$2,-U$3,0)*((1+$I$5)^((Table48[[#This Row],[Data]]-$L$7)/365))</f>
        <v>-6129.666750971136</v>
      </c>
      <c r="V67" s="311">
        <f>SUM(Table48[[#This Row],[ICMS - Parcelamento]:[IPTU]])</f>
        <v>-55842.656272244829</v>
      </c>
      <c r="W67" t="s">
        <v>908</v>
      </c>
      <c r="X67" s="311">
        <f t="shared" si="4"/>
        <v>60</v>
      </c>
      <c r="Y67" s="311">
        <f>SUM(Table48[[#This Row],[ICMS - Parcelamento]:[INSS - Parcelamento]])</f>
        <v>0</v>
      </c>
      <c r="Z67" s="311">
        <f>SUM(Table48[[#This Row],[ICMS]:[IPTU]])</f>
        <v>-55842.656272244829</v>
      </c>
    </row>
    <row r="68" spans="12:26">
      <c r="L68" s="280">
        <f t="shared" si="3"/>
        <v>47757</v>
      </c>
      <c r="M68" s="33"/>
      <c r="N68" s="311"/>
      <c r="O68" s="311"/>
      <c r="P68" s="311">
        <f>IF(Table48[[#This Row],[Column1]]&lt;=$M$2,-P$3,0)*((1+$I$5)^((Table48[[#This Row],[Data]]-$L$7)/365))</f>
        <v>0</v>
      </c>
      <c r="Q68" s="311">
        <f>IF(Table48[[#This Row],[Column1]]&lt;=$M$2,-Q$3,0)*((1+$I$5)^((Table48[[#This Row],[Data]]-$L$7)/365))</f>
        <v>0</v>
      </c>
      <c r="R68" s="311">
        <f>IF(Table48[[#This Row],[Column1]]&lt;=$M$2,-R$3,0)*((1+$I$5)^((Table48[[#This Row],[Data]]-$L$7)/365))</f>
        <v>0</v>
      </c>
      <c r="S68" s="311">
        <f>IF(Table48[[#This Row],[Column1]]&lt;=$M$2,-S$3,0)*((1+$I$5)^((Table48[[#This Row],[Data]]-$L$7)/365))</f>
        <v>0</v>
      </c>
      <c r="T68" s="311">
        <f>IF(Table48[[#This Row],[Column1]]&lt;=$M$2,-T$3,0)*((1+$I$5)^((Table48[[#This Row],[Data]]-$L$7)/365))</f>
        <v>0</v>
      </c>
      <c r="U68" s="311">
        <f>IF(Table48[[#This Row],[Column1]]&lt;=$M$2,-U$3,0)*((1+$I$5)^((Table48[[#This Row],[Data]]-$L$7)/365))</f>
        <v>0</v>
      </c>
      <c r="V68" s="311">
        <f>SUM(Table48[[#This Row],[ICMS - Parcelamento]:[IPTU]])</f>
        <v>0</v>
      </c>
      <c r="W68" t="s">
        <v>908</v>
      </c>
      <c r="X68" s="311">
        <f t="shared" si="4"/>
        <v>61</v>
      </c>
      <c r="Y68" s="311">
        <f>SUM(Table48[[#This Row],[ICMS - Parcelamento]:[INSS - Parcelamento]])</f>
        <v>0</v>
      </c>
      <c r="Z68" s="311">
        <f>SUM(Table48[[#This Row],[ICMS]:[IPTU]])</f>
        <v>0</v>
      </c>
    </row>
  </sheetData>
  <autoFilter ref="A7:E7" xr:uid="{4F352384-706E-47FA-8965-5E5603F8A58A}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01FF-D54B-42C2-8C5A-4B81E276FC94}">
  <sheetPr>
    <tabColor theme="7" tint="0.79998168889431442"/>
  </sheetPr>
  <dimension ref="B1:BM1664"/>
  <sheetViews>
    <sheetView showGridLines="0" zoomScale="85" zoomScaleNormal="85" workbookViewId="0">
      <selection activeCell="BM1" sqref="BM1:BM1048576"/>
    </sheetView>
  </sheetViews>
  <sheetFormatPr defaultRowHeight="14.7" customHeight="1"/>
  <cols>
    <col min="1" max="1" width="1.6640625" customWidth="1"/>
    <col min="3" max="3" width="15.44140625" customWidth="1"/>
    <col min="4" max="4" width="19" bestFit="1" customWidth="1"/>
    <col min="7" max="7" width="10.5546875" bestFit="1" customWidth="1"/>
    <col min="8" max="16" width="11" customWidth="1"/>
    <col min="17" max="17" width="2.5546875" customWidth="1"/>
    <col min="18" max="18" width="27.6640625" bestFit="1" customWidth="1"/>
    <col min="19" max="19" width="11" bestFit="1" customWidth="1"/>
    <col min="20" max="20" width="13.44140625" customWidth="1"/>
    <col min="21" max="21" width="16.33203125" bestFit="1" customWidth="1"/>
    <col min="22" max="22" width="36" bestFit="1" customWidth="1"/>
    <col min="23" max="23" width="14.33203125" bestFit="1" customWidth="1"/>
    <col min="24" max="24" width="14.33203125" customWidth="1"/>
    <col min="25" max="25" width="18.5546875" bestFit="1" customWidth="1"/>
    <col min="26" max="26" width="25.5546875" customWidth="1"/>
    <col min="28" max="28" width="18.5546875" bestFit="1" customWidth="1"/>
    <col min="29" max="29" width="20.88671875" bestFit="1" customWidth="1"/>
    <col min="30" max="30" width="7" bestFit="1" customWidth="1"/>
    <col min="31" max="31" width="12.44140625" bestFit="1" customWidth="1"/>
    <col min="34" max="34" width="36.44140625" bestFit="1" customWidth="1"/>
    <col min="35" max="35" width="23.44140625" style="41" hidden="1" customWidth="1"/>
    <col min="36" max="36" width="8" hidden="1" customWidth="1"/>
    <col min="37" max="37" width="12.44140625" hidden="1" customWidth="1"/>
    <col min="41" max="41" width="16.33203125" bestFit="1" customWidth="1"/>
    <col min="42" max="42" width="7.5546875" customWidth="1"/>
    <col min="43" max="43" width="27.6640625" bestFit="1" customWidth="1"/>
    <col min="44" max="45" width="0" hidden="1" customWidth="1"/>
    <col min="47" max="47" width="4" style="147" bestFit="1" customWidth="1"/>
    <col min="48" max="48" width="11.44140625" bestFit="1" customWidth="1"/>
    <col min="49" max="49" width="16.5546875" style="147" customWidth="1"/>
    <col min="50" max="50" width="4.6640625" style="147" customWidth="1"/>
    <col min="51" max="51" width="7.5546875" style="147" bestFit="1" customWidth="1"/>
    <col min="52" max="52" width="6.6640625" customWidth="1"/>
    <col min="53" max="53" width="11.33203125" bestFit="1" customWidth="1"/>
    <col min="54" max="55" width="10.6640625" bestFit="1" customWidth="1"/>
    <col min="56" max="56" width="9.33203125" bestFit="1" customWidth="1"/>
    <col min="57" max="58" width="10.33203125" bestFit="1" customWidth="1"/>
    <col min="59" max="59" width="8.5546875" bestFit="1" customWidth="1"/>
    <col min="60" max="60" width="11.33203125" bestFit="1" customWidth="1"/>
    <col min="65" max="65" width="0" hidden="1" customWidth="1"/>
  </cols>
  <sheetData>
    <row r="1" spans="2:65" ht="14.7" customHeight="1">
      <c r="B1" s="30" t="s">
        <v>41</v>
      </c>
      <c r="C1" s="29"/>
      <c r="D1" s="369">
        <v>45887</v>
      </c>
      <c r="F1" s="368"/>
      <c r="G1" s="368"/>
      <c r="H1" s="149"/>
      <c r="X1" s="363"/>
      <c r="Y1" s="363"/>
      <c r="Z1" s="363"/>
      <c r="BM1" s="60" t="s">
        <v>476</v>
      </c>
    </row>
    <row r="2" spans="2:65" ht="14.7" customHeight="1">
      <c r="B2" s="367"/>
      <c r="C2" s="366"/>
      <c r="D2" s="365"/>
      <c r="F2" s="363"/>
      <c r="G2" s="363"/>
      <c r="H2" s="364"/>
      <c r="V2" t="s">
        <v>439</v>
      </c>
      <c r="W2" t="s">
        <v>439</v>
      </c>
      <c r="X2" s="363"/>
      <c r="Y2" s="363"/>
      <c r="Z2" s="363"/>
      <c r="AA2" t="s">
        <v>439</v>
      </c>
      <c r="BM2" s="60"/>
    </row>
    <row r="3" spans="2:65" ht="14.7" customHeight="1">
      <c r="B3" s="362" t="s">
        <v>39</v>
      </c>
      <c r="C3" s="361"/>
      <c r="D3" s="360" t="s">
        <v>905</v>
      </c>
      <c r="F3" s="353"/>
      <c r="G3" s="353"/>
      <c r="H3" s="359"/>
      <c r="V3" t="s">
        <v>439</v>
      </c>
      <c r="W3" t="s">
        <v>439</v>
      </c>
      <c r="X3" s="353"/>
      <c r="Y3" s="353"/>
      <c r="Z3" s="353"/>
      <c r="AA3" t="s">
        <v>439</v>
      </c>
      <c r="BM3" s="60" t="s">
        <v>671</v>
      </c>
    </row>
    <row r="4" spans="2:65" ht="14.7" customHeight="1" thickBot="1">
      <c r="B4" s="358" t="s">
        <v>39</v>
      </c>
      <c r="C4" s="357"/>
      <c r="D4" s="356" t="s">
        <v>904</v>
      </c>
      <c r="E4" s="355"/>
      <c r="F4" s="355"/>
      <c r="G4" s="355"/>
      <c r="H4" s="354"/>
      <c r="V4" t="s">
        <v>439</v>
      </c>
      <c r="W4" t="s">
        <v>903</v>
      </c>
      <c r="X4" s="353"/>
      <c r="Y4" s="353"/>
      <c r="Z4" s="353"/>
      <c r="AA4" t="s">
        <v>439</v>
      </c>
      <c r="BM4" s="60"/>
    </row>
    <row r="5" spans="2:65" ht="14.7" customHeight="1">
      <c r="T5" s="343"/>
      <c r="U5" s="343"/>
      <c r="V5" t="s">
        <v>439</v>
      </c>
      <c r="W5" t="s">
        <v>902</v>
      </c>
      <c r="AA5" t="s">
        <v>439</v>
      </c>
      <c r="BM5" s="60" t="s">
        <v>466</v>
      </c>
    </row>
    <row r="6" spans="2:65" ht="14.7" customHeight="1" thickBot="1">
      <c r="T6" s="343"/>
      <c r="U6" s="343"/>
      <c r="V6" t="s">
        <v>439</v>
      </c>
      <c r="W6" t="s">
        <v>439</v>
      </c>
      <c r="AA6" t="s">
        <v>439</v>
      </c>
      <c r="AB6" s="352" t="s">
        <v>901</v>
      </c>
      <c r="AC6" s="352"/>
      <c r="AD6" s="352"/>
      <c r="AE6" s="352"/>
      <c r="BM6" s="60"/>
    </row>
    <row r="7" spans="2:65" ht="14.7" customHeight="1">
      <c r="H7" s="351">
        <f t="shared" ref="H7:O7" si="0">SUBTOTAL(9,H10:H408)</f>
        <v>0</v>
      </c>
      <c r="I7" s="350">
        <f t="shared" si="0"/>
        <v>2222705.6900000013</v>
      </c>
      <c r="J7" s="349">
        <f t="shared" si="0"/>
        <v>1862580.2599999984</v>
      </c>
      <c r="K7" s="348">
        <f t="shared" si="0"/>
        <v>411089.82000000007</v>
      </c>
      <c r="L7" s="347">
        <f t="shared" si="0"/>
        <v>104028.68999999997</v>
      </c>
      <c r="M7" s="346">
        <f t="shared" si="0"/>
        <v>25039.46</v>
      </c>
      <c r="N7" s="345">
        <f t="shared" si="0"/>
        <v>3930.9600000000005</v>
      </c>
      <c r="O7" s="344">
        <f t="shared" si="0"/>
        <v>10661.54</v>
      </c>
      <c r="T7" s="343"/>
      <c r="U7" s="343"/>
      <c r="V7" t="s">
        <v>439</v>
      </c>
      <c r="W7" t="s">
        <v>439</v>
      </c>
      <c r="X7" s="280"/>
      <c r="Y7" s="280"/>
      <c r="Z7" s="280"/>
      <c r="AA7" t="s">
        <v>439</v>
      </c>
      <c r="AB7" s="339" t="s">
        <v>900</v>
      </c>
      <c r="AC7" s="338"/>
      <c r="AD7" s="338"/>
      <c r="AE7" s="337"/>
      <c r="BM7" s="60" t="s">
        <v>609</v>
      </c>
    </row>
    <row r="8" spans="2:65" ht="14.7" customHeight="1">
      <c r="C8" s="342" t="s">
        <v>899</v>
      </c>
      <c r="D8" s="341">
        <v>45938</v>
      </c>
      <c r="V8" t="s">
        <v>439</v>
      </c>
      <c r="W8" t="s">
        <v>439</v>
      </c>
      <c r="AA8" t="s">
        <v>439</v>
      </c>
      <c r="AB8" s="339" t="s">
        <v>898</v>
      </c>
      <c r="AC8" s="338"/>
      <c r="AD8" s="338"/>
      <c r="AE8" s="337"/>
      <c r="AQ8" s="315" t="s">
        <v>897</v>
      </c>
      <c r="AR8" s="2"/>
      <c r="AS8" s="2"/>
      <c r="BM8" s="60" t="s">
        <v>583</v>
      </c>
    </row>
    <row r="9" spans="2:65" ht="14.7" customHeight="1" thickBot="1">
      <c r="B9" s="147"/>
      <c r="D9" s="147"/>
      <c r="E9" s="147"/>
      <c r="F9" s="147"/>
      <c r="G9" s="147"/>
      <c r="H9" s="336" t="s">
        <v>888</v>
      </c>
      <c r="I9" s="336"/>
      <c r="J9" s="336"/>
      <c r="K9" s="335"/>
      <c r="L9" s="334" t="s">
        <v>896</v>
      </c>
      <c r="M9" s="334"/>
      <c r="N9" s="334"/>
      <c r="O9" s="334"/>
      <c r="AQ9" s="307" t="s">
        <v>691</v>
      </c>
      <c r="AR9" s="60"/>
      <c r="AS9" s="60"/>
      <c r="BM9" s="60" t="s">
        <v>494</v>
      </c>
    </row>
    <row r="10" spans="2:65" ht="15" thickBot="1">
      <c r="B10" s="333" t="s">
        <v>876</v>
      </c>
      <c r="C10" s="332" t="s">
        <v>875</v>
      </c>
      <c r="D10" s="331" t="s">
        <v>887</v>
      </c>
      <c r="E10" s="331" t="s">
        <v>14</v>
      </c>
      <c r="F10" s="331" t="s">
        <v>895</v>
      </c>
      <c r="G10" s="330" t="s">
        <v>879</v>
      </c>
      <c r="H10" s="329" t="s">
        <v>894</v>
      </c>
      <c r="I10" s="328" t="s">
        <v>893</v>
      </c>
      <c r="J10" s="327" t="s">
        <v>891</v>
      </c>
      <c r="K10" s="326" t="s">
        <v>892</v>
      </c>
      <c r="L10" s="325" t="s">
        <v>892</v>
      </c>
      <c r="M10" s="324" t="s">
        <v>891</v>
      </c>
      <c r="N10" s="323" t="s">
        <v>890</v>
      </c>
      <c r="O10" s="322" t="s">
        <v>889</v>
      </c>
      <c r="P10" s="321" t="s">
        <v>888</v>
      </c>
      <c r="R10" s="318" t="s">
        <v>887</v>
      </c>
      <c r="S10" s="320" t="s">
        <v>886</v>
      </c>
      <c r="T10" s="320" t="s">
        <v>885</v>
      </c>
      <c r="U10" s="320" t="s">
        <v>884</v>
      </c>
      <c r="V10" s="320" t="s">
        <v>883</v>
      </c>
      <c r="W10" s="320" t="s">
        <v>882</v>
      </c>
      <c r="X10" s="320" t="s">
        <v>881</v>
      </c>
      <c r="Y10" s="320" t="s">
        <v>880</v>
      </c>
      <c r="Z10" s="319" t="s">
        <v>879</v>
      </c>
      <c r="AB10" s="318" t="s">
        <v>878</v>
      </c>
      <c r="AC10" s="317" t="s">
        <v>877</v>
      </c>
      <c r="AG10" s="316" t="s">
        <v>876</v>
      </c>
      <c r="AH10" s="316" t="s">
        <v>875</v>
      </c>
      <c r="AI10"/>
      <c r="AM10" s="471" t="s">
        <v>874</v>
      </c>
      <c r="AN10" s="472"/>
      <c r="AO10" s="315" t="s">
        <v>873</v>
      </c>
      <c r="AQ10" s="307" t="s">
        <v>521</v>
      </c>
      <c r="AR10" s="60"/>
      <c r="AS10" s="60"/>
      <c r="BM10" s="60" t="s">
        <v>654</v>
      </c>
    </row>
    <row r="11" spans="2:65" ht="14.7" customHeight="1" thickBot="1">
      <c r="B11" s="304">
        <v>1</v>
      </c>
      <c r="C11" s="303" t="s">
        <v>477</v>
      </c>
      <c r="D11" s="302">
        <f t="shared" ref="D11:D74" si="1">SUMIFS(R:R,V:V,C11)</f>
        <v>242999.87999999995</v>
      </c>
      <c r="E11" s="301">
        <f t="shared" ref="E11:E74" si="2">D11/SUM(D:D)</f>
        <v>5.1330578933107635E-2</v>
      </c>
      <c r="F11" s="300">
        <f>E11</f>
        <v>5.1330578933107635E-2</v>
      </c>
      <c r="G11" s="299" t="s">
        <v>68</v>
      </c>
      <c r="H11" s="298">
        <f t="shared" ref="H11:H74" si="3">SUMIFS(R:R,V:V,C11,U:U,$AO$18)</f>
        <v>0</v>
      </c>
      <c r="I11" s="297">
        <f t="shared" ref="I11:I74" si="4">SUMIFS(R:R,V:V,C11,U:U,$AO$17)</f>
        <v>215126.37999999995</v>
      </c>
      <c r="J11" s="296">
        <f t="shared" ref="J11:J74" si="5">SUMIFS(R:R,V:V,C11,U:U,$AO$16)</f>
        <v>27873.5</v>
      </c>
      <c r="K11" s="295">
        <f t="shared" ref="K11:K74" si="6">SUMIFS(R:R,V:V,C11,U:U,$AO$15)</f>
        <v>0</v>
      </c>
      <c r="L11" s="294">
        <f t="shared" ref="L11:L74" si="7">SUMIFS(R:R,V:V,C11,U:U,$AO$14)</f>
        <v>0</v>
      </c>
      <c r="M11" s="293">
        <f t="shared" ref="M11:M74" si="8">SUMIFS(R:R,V:V,C11,U:U,$AO$13)</f>
        <v>0</v>
      </c>
      <c r="N11" s="292">
        <f t="shared" ref="N11:N74" si="9">SUMIFS(R:R,V:V,C11,U:U,$AO$12)</f>
        <v>0</v>
      </c>
      <c r="O11" s="291">
        <f t="shared" ref="O11:O74" si="10">SUMIFS(R:R,V:V,C11,U:U,$AO$11)</f>
        <v>0</v>
      </c>
      <c r="P11" s="290">
        <f t="shared" ref="P11:P74" si="11">SUM(H11:K11)</f>
        <v>242999.87999999995</v>
      </c>
      <c r="R11" s="33">
        <v>435</v>
      </c>
      <c r="S11" s="280">
        <v>45911</v>
      </c>
      <c r="T11" s="282">
        <v>-27</v>
      </c>
      <c r="U11" s="282" t="s">
        <v>870</v>
      </c>
      <c r="V11" t="s">
        <v>821</v>
      </c>
      <c r="W11" t="s">
        <v>903</v>
      </c>
      <c r="X11" s="280">
        <v>45938</v>
      </c>
      <c r="Y11" s="281" t="s">
        <v>906</v>
      </c>
      <c r="Z11" s="280" t="s">
        <v>66</v>
      </c>
      <c r="AB11" s="287" t="s">
        <v>866</v>
      </c>
      <c r="AC11" s="311">
        <v>725513.22152249992</v>
      </c>
      <c r="AG11" s="289">
        <v>1</v>
      </c>
      <c r="AH11" s="288" t="s">
        <v>470</v>
      </c>
      <c r="AI11"/>
      <c r="AM11" s="314">
        <v>90</v>
      </c>
      <c r="AN11" s="314">
        <v>99999</v>
      </c>
      <c r="AO11" s="313" t="s">
        <v>867</v>
      </c>
      <c r="AQ11" s="307" t="s">
        <v>494</v>
      </c>
      <c r="AR11" s="60"/>
      <c r="AS11" s="60"/>
      <c r="BM11" s="60" t="s">
        <v>521</v>
      </c>
    </row>
    <row r="12" spans="2:65" ht="14.7" customHeight="1" thickBot="1">
      <c r="B12" s="304">
        <f t="shared" ref="B12:B75" si="12">B11+1</f>
        <v>2</v>
      </c>
      <c r="C12" s="303" t="s">
        <v>800</v>
      </c>
      <c r="D12" s="302">
        <f t="shared" si="1"/>
        <v>205322.66</v>
      </c>
      <c r="E12" s="301">
        <f t="shared" si="2"/>
        <v>4.337175395265884E-2</v>
      </c>
      <c r="F12" s="300">
        <f t="shared" ref="F12:F75" si="13">E12+F11</f>
        <v>9.4702332885766474E-2</v>
      </c>
      <c r="G12" s="299" t="s">
        <v>68</v>
      </c>
      <c r="H12" s="298">
        <f t="shared" si="3"/>
        <v>0</v>
      </c>
      <c r="I12" s="297">
        <f t="shared" si="4"/>
        <v>0</v>
      </c>
      <c r="J12" s="296">
        <f t="shared" si="5"/>
        <v>109686.20999999998</v>
      </c>
      <c r="K12" s="295">
        <f t="shared" si="6"/>
        <v>74787.200000000012</v>
      </c>
      <c r="L12" s="294">
        <f t="shared" si="7"/>
        <v>20849.25</v>
      </c>
      <c r="M12" s="293">
        <f t="shared" si="8"/>
        <v>0</v>
      </c>
      <c r="N12" s="292">
        <f t="shared" si="9"/>
        <v>0</v>
      </c>
      <c r="O12" s="291">
        <f t="shared" si="10"/>
        <v>0</v>
      </c>
      <c r="P12" s="290">
        <f t="shared" si="11"/>
        <v>184473.40999999997</v>
      </c>
      <c r="R12" s="33">
        <v>435</v>
      </c>
      <c r="S12" s="280">
        <v>45941</v>
      </c>
      <c r="T12" s="282">
        <v>3</v>
      </c>
      <c r="U12" s="282" t="s">
        <v>872</v>
      </c>
      <c r="V12" t="s">
        <v>821</v>
      </c>
      <c r="W12" t="s">
        <v>902</v>
      </c>
      <c r="X12" s="280">
        <v>45941</v>
      </c>
      <c r="Y12" s="281" t="s">
        <v>906</v>
      </c>
      <c r="Z12" s="280" t="s">
        <v>66</v>
      </c>
      <c r="AB12" s="287" t="s">
        <v>868</v>
      </c>
      <c r="AC12" s="311">
        <v>1335343.217888</v>
      </c>
      <c r="AG12" s="289">
        <v>2</v>
      </c>
      <c r="AH12" s="288" t="s">
        <v>469</v>
      </c>
      <c r="AI12"/>
      <c r="AM12" s="314">
        <v>60</v>
      </c>
      <c r="AN12" s="314">
        <f t="shared" ref="AN12:AN18" si="14">AM11</f>
        <v>90</v>
      </c>
      <c r="AO12" s="313" t="s">
        <v>869</v>
      </c>
      <c r="AQ12" s="307" t="s">
        <v>476</v>
      </c>
      <c r="AR12" s="60"/>
      <c r="AS12" s="60"/>
      <c r="BM12" s="60" t="s">
        <v>572</v>
      </c>
    </row>
    <row r="13" spans="2:65" ht="14.7" customHeight="1" thickBot="1">
      <c r="B13" s="304">
        <f t="shared" si="12"/>
        <v>3</v>
      </c>
      <c r="C13" s="303" t="s">
        <v>483</v>
      </c>
      <c r="D13" s="302">
        <f t="shared" si="1"/>
        <v>193114.21000000008</v>
      </c>
      <c r="E13" s="301">
        <f t="shared" si="2"/>
        <v>4.079287693273647E-2</v>
      </c>
      <c r="F13" s="300">
        <f t="shared" si="13"/>
        <v>0.13549520981850294</v>
      </c>
      <c r="G13" s="299" t="s">
        <v>68</v>
      </c>
      <c r="H13" s="298">
        <f t="shared" si="3"/>
        <v>0</v>
      </c>
      <c r="I13" s="297">
        <f t="shared" si="4"/>
        <v>143302.72000000006</v>
      </c>
      <c r="J13" s="296">
        <f t="shared" si="5"/>
        <v>49811.489999999991</v>
      </c>
      <c r="K13" s="295">
        <f t="shared" si="6"/>
        <v>0</v>
      </c>
      <c r="L13" s="294">
        <f t="shared" si="7"/>
        <v>0</v>
      </c>
      <c r="M13" s="293">
        <f t="shared" si="8"/>
        <v>0</v>
      </c>
      <c r="N13" s="292">
        <f t="shared" si="9"/>
        <v>0</v>
      </c>
      <c r="O13" s="291">
        <f t="shared" si="10"/>
        <v>0</v>
      </c>
      <c r="P13" s="290">
        <f t="shared" si="11"/>
        <v>193114.21000000005</v>
      </c>
      <c r="R13" s="33">
        <v>706.14</v>
      </c>
      <c r="S13" s="280">
        <v>45888</v>
      </c>
      <c r="T13" s="282">
        <v>-50</v>
      </c>
      <c r="U13" s="282" t="s">
        <v>868</v>
      </c>
      <c r="V13" t="s">
        <v>812</v>
      </c>
      <c r="W13" t="s">
        <v>903</v>
      </c>
      <c r="X13" s="280">
        <v>45938</v>
      </c>
      <c r="Y13" s="281" t="s">
        <v>906</v>
      </c>
      <c r="Z13" s="280" t="s">
        <v>66</v>
      </c>
      <c r="AB13" s="287" t="s">
        <v>870</v>
      </c>
      <c r="AC13" s="311">
        <v>2195209.3200889998</v>
      </c>
      <c r="AG13" s="289">
        <v>3</v>
      </c>
      <c r="AH13" s="288" t="s">
        <v>556</v>
      </c>
      <c r="AI13"/>
      <c r="AM13" s="314">
        <v>30</v>
      </c>
      <c r="AN13" s="314">
        <f t="shared" si="14"/>
        <v>60</v>
      </c>
      <c r="AO13" s="313" t="s">
        <v>871</v>
      </c>
      <c r="AQ13" s="307" t="s">
        <v>625</v>
      </c>
      <c r="AR13" s="60"/>
      <c r="AS13" s="60"/>
      <c r="BM13" s="60" t="s">
        <v>585</v>
      </c>
    </row>
    <row r="14" spans="2:65" ht="14.7" customHeight="1" thickBot="1">
      <c r="B14" s="304">
        <f t="shared" si="12"/>
        <v>4</v>
      </c>
      <c r="C14" s="303" t="s">
        <v>771</v>
      </c>
      <c r="D14" s="302">
        <f t="shared" si="1"/>
        <v>157009.65</v>
      </c>
      <c r="E14" s="301">
        <f t="shared" si="2"/>
        <v>3.3166256018663895E-2</v>
      </c>
      <c r="F14" s="300">
        <f t="shared" si="13"/>
        <v>0.16866146583716685</v>
      </c>
      <c r="G14" s="299" t="s">
        <v>68</v>
      </c>
      <c r="H14" s="298">
        <f t="shared" si="3"/>
        <v>0</v>
      </c>
      <c r="I14" s="297">
        <f t="shared" si="4"/>
        <v>0</v>
      </c>
      <c r="J14" s="296">
        <f t="shared" si="5"/>
        <v>75139.960000000006</v>
      </c>
      <c r="K14" s="295">
        <f t="shared" si="6"/>
        <v>55920.56</v>
      </c>
      <c r="L14" s="294">
        <f t="shared" si="7"/>
        <v>24155.649999999998</v>
      </c>
      <c r="M14" s="293">
        <f t="shared" si="8"/>
        <v>1793.48</v>
      </c>
      <c r="N14" s="292">
        <f t="shared" si="9"/>
        <v>0</v>
      </c>
      <c r="O14" s="291">
        <f t="shared" si="10"/>
        <v>0</v>
      </c>
      <c r="P14" s="290">
        <f t="shared" si="11"/>
        <v>131060.52</v>
      </c>
      <c r="R14" s="33">
        <v>4048.81</v>
      </c>
      <c r="S14" s="280">
        <v>45887</v>
      </c>
      <c r="T14" s="282">
        <v>-51</v>
      </c>
      <c r="U14" s="282" t="s">
        <v>868</v>
      </c>
      <c r="V14" t="s">
        <v>835</v>
      </c>
      <c r="W14" t="s">
        <v>903</v>
      </c>
      <c r="X14" s="280">
        <v>45938</v>
      </c>
      <c r="Y14" s="281" t="s">
        <v>906</v>
      </c>
      <c r="Z14" s="280" t="s">
        <v>66</v>
      </c>
      <c r="AB14" s="287" t="s">
        <v>872</v>
      </c>
      <c r="AC14" s="311">
        <v>610996.54000000039</v>
      </c>
      <c r="AG14" s="289">
        <v>4</v>
      </c>
      <c r="AH14" s="288" t="s">
        <v>702</v>
      </c>
      <c r="AI14"/>
      <c r="AM14" s="314">
        <v>0</v>
      </c>
      <c r="AN14" s="314">
        <f t="shared" si="14"/>
        <v>30</v>
      </c>
      <c r="AO14" s="313" t="s">
        <v>872</v>
      </c>
      <c r="AQ14" s="307" t="s">
        <v>671</v>
      </c>
      <c r="AR14" s="60"/>
      <c r="AS14" s="60"/>
      <c r="BM14" s="60" t="s">
        <v>659</v>
      </c>
    </row>
    <row r="15" spans="2:65" ht="14.7" customHeight="1" thickBot="1">
      <c r="B15" s="304">
        <f t="shared" si="12"/>
        <v>5</v>
      </c>
      <c r="C15" s="303" t="s">
        <v>794</v>
      </c>
      <c r="D15" s="302">
        <f t="shared" si="1"/>
        <v>156208.55000000005</v>
      </c>
      <c r="E15" s="301">
        <f t="shared" si="2"/>
        <v>3.29970340141785E-2</v>
      </c>
      <c r="F15" s="300">
        <f t="shared" si="13"/>
        <v>0.20165849985134535</v>
      </c>
      <c r="G15" s="299" t="s">
        <v>68</v>
      </c>
      <c r="H15" s="298">
        <f t="shared" si="3"/>
        <v>0</v>
      </c>
      <c r="I15" s="297">
        <f t="shared" si="4"/>
        <v>0</v>
      </c>
      <c r="J15" s="296">
        <f t="shared" si="5"/>
        <v>81240.330000000016</v>
      </c>
      <c r="K15" s="295">
        <f t="shared" si="6"/>
        <v>66447.23</v>
      </c>
      <c r="L15" s="294">
        <f t="shared" si="7"/>
        <v>8520.99</v>
      </c>
      <c r="M15" s="293">
        <f t="shared" si="8"/>
        <v>0</v>
      </c>
      <c r="N15" s="292">
        <f t="shared" si="9"/>
        <v>0</v>
      </c>
      <c r="O15" s="291">
        <f t="shared" si="10"/>
        <v>0</v>
      </c>
      <c r="P15" s="290">
        <f t="shared" si="11"/>
        <v>147687.56</v>
      </c>
      <c r="R15" s="33">
        <v>1320.5</v>
      </c>
      <c r="S15" s="280">
        <v>45891</v>
      </c>
      <c r="T15" s="282">
        <v>-47</v>
      </c>
      <c r="U15" s="282" t="s">
        <v>868</v>
      </c>
      <c r="V15" t="s">
        <v>835</v>
      </c>
      <c r="W15" t="s">
        <v>903</v>
      </c>
      <c r="X15" s="280">
        <v>45938</v>
      </c>
      <c r="Y15" s="281" t="s">
        <v>906</v>
      </c>
      <c r="Z15" s="280" t="s">
        <v>66</v>
      </c>
      <c r="AB15" s="287" t="s">
        <v>871</v>
      </c>
      <c r="AC15" s="311">
        <v>152919.53000000009</v>
      </c>
      <c r="AG15" s="289">
        <v>5</v>
      </c>
      <c r="AH15" s="288" t="s">
        <v>585</v>
      </c>
      <c r="AI15"/>
      <c r="AM15" s="314">
        <v>-30</v>
      </c>
      <c r="AN15" s="314">
        <f t="shared" si="14"/>
        <v>0</v>
      </c>
      <c r="AO15" s="313" t="s">
        <v>870</v>
      </c>
      <c r="AQ15" s="307" t="s">
        <v>664</v>
      </c>
      <c r="AR15" s="60"/>
      <c r="AS15" s="60"/>
      <c r="BM15" s="60" t="s">
        <v>532</v>
      </c>
    </row>
    <row r="16" spans="2:65" ht="14.7" customHeight="1" thickBot="1">
      <c r="B16" s="304">
        <f t="shared" si="12"/>
        <v>6</v>
      </c>
      <c r="C16" s="303" t="s">
        <v>476</v>
      </c>
      <c r="D16" s="302">
        <f t="shared" si="1"/>
        <v>145712.4</v>
      </c>
      <c r="E16" s="301">
        <f t="shared" si="2"/>
        <v>3.0779858202944602E-2</v>
      </c>
      <c r="F16" s="300">
        <f t="shared" si="13"/>
        <v>0.23243835805428995</v>
      </c>
      <c r="G16" s="299" t="s">
        <v>68</v>
      </c>
      <c r="H16" s="298">
        <f t="shared" si="3"/>
        <v>0</v>
      </c>
      <c r="I16" s="297">
        <f t="shared" si="4"/>
        <v>107543.06000000001</v>
      </c>
      <c r="J16" s="296">
        <f t="shared" si="5"/>
        <v>38169.340000000004</v>
      </c>
      <c r="K16" s="295">
        <f t="shared" si="6"/>
        <v>0</v>
      </c>
      <c r="L16" s="294">
        <f t="shared" si="7"/>
        <v>0</v>
      </c>
      <c r="M16" s="293">
        <f t="shared" si="8"/>
        <v>0</v>
      </c>
      <c r="N16" s="292">
        <f t="shared" si="9"/>
        <v>0</v>
      </c>
      <c r="O16" s="291">
        <f t="shared" si="10"/>
        <v>0</v>
      </c>
      <c r="P16" s="290">
        <f t="shared" si="11"/>
        <v>145712.40000000002</v>
      </c>
      <c r="R16" s="33">
        <v>4048.81</v>
      </c>
      <c r="S16" s="280">
        <v>45894</v>
      </c>
      <c r="T16" s="282">
        <v>-44</v>
      </c>
      <c r="U16" s="282" t="s">
        <v>868</v>
      </c>
      <c r="V16" t="s">
        <v>835</v>
      </c>
      <c r="W16" t="s">
        <v>903</v>
      </c>
      <c r="X16" s="280">
        <v>45938</v>
      </c>
      <c r="Y16" s="281" t="s">
        <v>906</v>
      </c>
      <c r="Z16" s="280" t="s">
        <v>66</v>
      </c>
      <c r="AB16" s="287" t="s">
        <v>869</v>
      </c>
      <c r="AC16" s="311">
        <v>25039.46</v>
      </c>
      <c r="AG16" s="289">
        <v>6</v>
      </c>
      <c r="AH16" s="288" t="s">
        <v>497</v>
      </c>
      <c r="AI16"/>
      <c r="AM16" s="314">
        <v>-60</v>
      </c>
      <c r="AN16" s="314">
        <f t="shared" si="14"/>
        <v>-30</v>
      </c>
      <c r="AO16" s="313" t="s">
        <v>868</v>
      </c>
      <c r="AQ16" s="307" t="s">
        <v>468</v>
      </c>
      <c r="AR16" s="60"/>
      <c r="AS16" s="60"/>
      <c r="BM16" s="60" t="s">
        <v>533</v>
      </c>
    </row>
    <row r="17" spans="2:65" ht="14.7" customHeight="1" thickBot="1">
      <c r="B17" s="304">
        <f t="shared" si="12"/>
        <v>7</v>
      </c>
      <c r="C17" s="303" t="s">
        <v>822</v>
      </c>
      <c r="D17" s="302">
        <f t="shared" si="1"/>
        <v>130732.39</v>
      </c>
      <c r="E17" s="301">
        <f t="shared" si="2"/>
        <v>2.7615525011818163E-2</v>
      </c>
      <c r="F17" s="300">
        <f t="shared" si="13"/>
        <v>0.2600538830661081</v>
      </c>
      <c r="G17" s="299" t="s">
        <v>68</v>
      </c>
      <c r="H17" s="298">
        <f t="shared" si="3"/>
        <v>0</v>
      </c>
      <c r="I17" s="297">
        <f t="shared" si="4"/>
        <v>0</v>
      </c>
      <c r="J17" s="296">
        <f t="shared" si="5"/>
        <v>114975.81</v>
      </c>
      <c r="K17" s="295">
        <f t="shared" si="6"/>
        <v>15756.58</v>
      </c>
      <c r="L17" s="294">
        <f t="shared" si="7"/>
        <v>0</v>
      </c>
      <c r="M17" s="293">
        <f t="shared" si="8"/>
        <v>0</v>
      </c>
      <c r="N17" s="292">
        <f t="shared" si="9"/>
        <v>0</v>
      </c>
      <c r="O17" s="291">
        <f t="shared" si="10"/>
        <v>0</v>
      </c>
      <c r="P17" s="290">
        <f t="shared" si="11"/>
        <v>130732.39</v>
      </c>
      <c r="R17" s="33">
        <v>4897.1000000000004</v>
      </c>
      <c r="S17" s="280">
        <v>45894</v>
      </c>
      <c r="T17" s="282">
        <v>-44</v>
      </c>
      <c r="U17" s="282" t="s">
        <v>868</v>
      </c>
      <c r="V17" t="s">
        <v>835</v>
      </c>
      <c r="W17" t="s">
        <v>903</v>
      </c>
      <c r="X17" s="280">
        <v>45938</v>
      </c>
      <c r="Y17" s="281" t="s">
        <v>906</v>
      </c>
      <c r="Z17" s="280" t="s">
        <v>66</v>
      </c>
      <c r="AB17" s="287" t="s">
        <v>867</v>
      </c>
      <c r="AC17" s="311">
        <v>14592.500000000002</v>
      </c>
      <c r="AG17" s="289">
        <v>7</v>
      </c>
      <c r="AH17" s="288" t="s">
        <v>862</v>
      </c>
      <c r="AI17"/>
      <c r="AM17" s="314">
        <v>-180</v>
      </c>
      <c r="AN17" s="314">
        <f t="shared" si="14"/>
        <v>-60</v>
      </c>
      <c r="AO17" s="313" t="s">
        <v>866</v>
      </c>
      <c r="AQ17" s="307" t="s">
        <v>466</v>
      </c>
      <c r="AR17" s="60"/>
      <c r="AS17" s="60"/>
      <c r="BM17" s="60" t="s">
        <v>501</v>
      </c>
    </row>
    <row r="18" spans="2:65" ht="14.7" customHeight="1" thickBot="1">
      <c r="B18" s="304">
        <f t="shared" si="12"/>
        <v>8</v>
      </c>
      <c r="C18" s="303" t="s">
        <v>493</v>
      </c>
      <c r="D18" s="302">
        <f t="shared" si="1"/>
        <v>117220.76</v>
      </c>
      <c r="E18" s="301">
        <f t="shared" si="2"/>
        <v>2.4761368087008385E-2</v>
      </c>
      <c r="F18" s="300">
        <f t="shared" si="13"/>
        <v>0.28481525115311651</v>
      </c>
      <c r="G18" s="299" t="s">
        <v>68</v>
      </c>
      <c r="H18" s="298">
        <f t="shared" si="3"/>
        <v>0</v>
      </c>
      <c r="I18" s="297">
        <f t="shared" si="4"/>
        <v>109767.45999999999</v>
      </c>
      <c r="J18" s="296">
        <f t="shared" si="5"/>
        <v>7453.2999999999993</v>
      </c>
      <c r="K18" s="295">
        <f t="shared" si="6"/>
        <v>0</v>
      </c>
      <c r="L18" s="294">
        <f t="shared" si="7"/>
        <v>0</v>
      </c>
      <c r="M18" s="293">
        <f t="shared" si="8"/>
        <v>0</v>
      </c>
      <c r="N18" s="292">
        <f t="shared" si="9"/>
        <v>0</v>
      </c>
      <c r="O18" s="291">
        <f t="shared" si="10"/>
        <v>0</v>
      </c>
      <c r="P18" s="290">
        <f t="shared" si="11"/>
        <v>117220.76</v>
      </c>
      <c r="R18" s="33">
        <v>4897.1000000000004</v>
      </c>
      <c r="S18" s="280">
        <v>45908</v>
      </c>
      <c r="T18" s="282">
        <v>-30</v>
      </c>
      <c r="U18" s="282" t="s">
        <v>868</v>
      </c>
      <c r="V18" t="s">
        <v>835</v>
      </c>
      <c r="W18" t="s">
        <v>903</v>
      </c>
      <c r="X18" s="280">
        <v>45938</v>
      </c>
      <c r="Y18" s="281" t="s">
        <v>906</v>
      </c>
      <c r="Z18" s="280" t="s">
        <v>66</v>
      </c>
      <c r="AB18" s="287" t="s">
        <v>865</v>
      </c>
      <c r="AC18" s="311">
        <v>2156.4899999999998</v>
      </c>
      <c r="AG18" s="289">
        <v>8</v>
      </c>
      <c r="AH18" s="288" t="s">
        <v>511</v>
      </c>
      <c r="AI18"/>
      <c r="AM18" s="314"/>
      <c r="AN18" s="314">
        <f t="shared" si="14"/>
        <v>-180</v>
      </c>
      <c r="AO18" s="313" t="s">
        <v>864</v>
      </c>
      <c r="AQ18" s="307" t="s">
        <v>594</v>
      </c>
      <c r="AR18" s="60"/>
      <c r="AS18" s="60"/>
      <c r="BM18" s="60" t="s">
        <v>636</v>
      </c>
    </row>
    <row r="19" spans="2:65" ht="15" thickBot="1">
      <c r="B19" s="304">
        <f t="shared" si="12"/>
        <v>9</v>
      </c>
      <c r="C19" s="303" t="s">
        <v>559</v>
      </c>
      <c r="D19" s="302">
        <f t="shared" si="1"/>
        <v>94343.5</v>
      </c>
      <c r="E19" s="301">
        <f t="shared" si="2"/>
        <v>1.99288430659951E-2</v>
      </c>
      <c r="F19" s="300">
        <f t="shared" si="13"/>
        <v>0.30474409421911164</v>
      </c>
      <c r="G19" s="299" t="s">
        <v>68</v>
      </c>
      <c r="H19" s="298">
        <f t="shared" si="3"/>
        <v>0</v>
      </c>
      <c r="I19" s="297">
        <f t="shared" si="4"/>
        <v>24300</v>
      </c>
      <c r="J19" s="296">
        <f t="shared" si="5"/>
        <v>70043.5</v>
      </c>
      <c r="K19" s="295">
        <f t="shared" si="6"/>
        <v>0</v>
      </c>
      <c r="L19" s="294">
        <f t="shared" si="7"/>
        <v>0</v>
      </c>
      <c r="M19" s="293">
        <f t="shared" si="8"/>
        <v>0</v>
      </c>
      <c r="N19" s="292">
        <f t="shared" si="9"/>
        <v>0</v>
      </c>
      <c r="O19" s="291">
        <f t="shared" si="10"/>
        <v>0</v>
      </c>
      <c r="P19" s="290">
        <f t="shared" si="11"/>
        <v>94343.5</v>
      </c>
      <c r="R19" s="33">
        <v>864</v>
      </c>
      <c r="S19" s="280">
        <v>45894</v>
      </c>
      <c r="T19" s="282">
        <v>-44</v>
      </c>
      <c r="U19" s="282" t="s">
        <v>868</v>
      </c>
      <c r="V19" t="s">
        <v>827</v>
      </c>
      <c r="W19" t="s">
        <v>903</v>
      </c>
      <c r="X19" s="280">
        <v>45938</v>
      </c>
      <c r="Y19" s="281" t="s">
        <v>906</v>
      </c>
      <c r="Z19" s="280" t="s">
        <v>66</v>
      </c>
      <c r="AB19" s="287" t="s">
        <v>864</v>
      </c>
      <c r="AC19" s="311">
        <v>5493.0938999999998</v>
      </c>
      <c r="AG19" s="289">
        <v>9</v>
      </c>
      <c r="AH19" s="288" t="s">
        <v>533</v>
      </c>
      <c r="AI19"/>
      <c r="AQ19" s="307" t="s">
        <v>572</v>
      </c>
      <c r="AR19" s="60"/>
      <c r="AS19" s="60"/>
      <c r="BM19" s="60" t="s">
        <v>535</v>
      </c>
    </row>
    <row r="20" spans="2:65" ht="14.7" customHeight="1" thickBot="1">
      <c r="B20" s="304">
        <f t="shared" si="12"/>
        <v>10</v>
      </c>
      <c r="C20" s="303" t="s">
        <v>517</v>
      </c>
      <c r="D20" s="302">
        <f t="shared" si="1"/>
        <v>87039.1</v>
      </c>
      <c r="E20" s="301">
        <f t="shared" si="2"/>
        <v>1.838588312396142E-2</v>
      </c>
      <c r="F20" s="300">
        <f t="shared" si="13"/>
        <v>0.32312997734307308</v>
      </c>
      <c r="G20" s="299" t="s">
        <v>68</v>
      </c>
      <c r="H20" s="298">
        <f t="shared" si="3"/>
        <v>0</v>
      </c>
      <c r="I20" s="297">
        <f t="shared" si="4"/>
        <v>0</v>
      </c>
      <c r="J20" s="296">
        <f t="shared" si="5"/>
        <v>87039.1</v>
      </c>
      <c r="K20" s="295">
        <f t="shared" si="6"/>
        <v>0</v>
      </c>
      <c r="L20" s="294">
        <f t="shared" si="7"/>
        <v>0</v>
      </c>
      <c r="M20" s="293">
        <f t="shared" si="8"/>
        <v>0</v>
      </c>
      <c r="N20" s="292">
        <f t="shared" si="9"/>
        <v>0</v>
      </c>
      <c r="O20" s="291">
        <f t="shared" si="10"/>
        <v>0</v>
      </c>
      <c r="P20" s="290">
        <f t="shared" si="11"/>
        <v>87039.1</v>
      </c>
      <c r="R20" s="33">
        <v>110</v>
      </c>
      <c r="S20" s="280">
        <v>45894</v>
      </c>
      <c r="T20" s="282">
        <v>-44</v>
      </c>
      <c r="U20" s="282" t="s">
        <v>868</v>
      </c>
      <c r="V20" t="s">
        <v>827</v>
      </c>
      <c r="W20" t="s">
        <v>903</v>
      </c>
      <c r="X20" s="280">
        <v>45938</v>
      </c>
      <c r="Y20" s="281" t="s">
        <v>906</v>
      </c>
      <c r="Z20" s="280" t="s">
        <v>66</v>
      </c>
      <c r="AB20" s="312" t="s">
        <v>450</v>
      </c>
      <c r="AC20" s="311">
        <v>5493.0938999999998</v>
      </c>
      <c r="AG20" s="289">
        <v>10</v>
      </c>
      <c r="AH20" s="288" t="s">
        <v>473</v>
      </c>
      <c r="AI20"/>
      <c r="AQ20" s="307" t="s">
        <v>585</v>
      </c>
      <c r="AR20" s="60"/>
      <c r="AS20" s="60"/>
      <c r="BM20" s="60" t="s">
        <v>645</v>
      </c>
    </row>
    <row r="21" spans="2:65" ht="15" thickBot="1">
      <c r="B21" s="304">
        <f t="shared" si="12"/>
        <v>11</v>
      </c>
      <c r="C21" s="303" t="s">
        <v>851</v>
      </c>
      <c r="D21" s="302">
        <f t="shared" si="1"/>
        <v>71525.73</v>
      </c>
      <c r="E21" s="301">
        <f t="shared" si="2"/>
        <v>1.5108884537363332E-2</v>
      </c>
      <c r="F21" s="300">
        <f t="shared" si="13"/>
        <v>0.33823886188043639</v>
      </c>
      <c r="G21" s="299" t="s">
        <v>67</v>
      </c>
      <c r="H21" s="298">
        <f t="shared" si="3"/>
        <v>0</v>
      </c>
      <c r="I21" s="297">
        <f t="shared" si="4"/>
        <v>0</v>
      </c>
      <c r="J21" s="296">
        <f t="shared" si="5"/>
        <v>62526.39</v>
      </c>
      <c r="K21" s="295">
        <f t="shared" si="6"/>
        <v>8999.34</v>
      </c>
      <c r="L21" s="294">
        <f t="shared" si="7"/>
        <v>0</v>
      </c>
      <c r="M21" s="293">
        <f t="shared" si="8"/>
        <v>0</v>
      </c>
      <c r="N21" s="292">
        <f t="shared" si="9"/>
        <v>0</v>
      </c>
      <c r="O21" s="291">
        <f t="shared" si="10"/>
        <v>0</v>
      </c>
      <c r="P21" s="290">
        <f t="shared" si="11"/>
        <v>71525.73</v>
      </c>
      <c r="R21" s="33">
        <v>596.66</v>
      </c>
      <c r="S21" s="280">
        <v>45895</v>
      </c>
      <c r="T21" s="282">
        <v>-43</v>
      </c>
      <c r="U21" s="282" t="s">
        <v>868</v>
      </c>
      <c r="V21" t="s">
        <v>847</v>
      </c>
      <c r="W21" t="s">
        <v>903</v>
      </c>
      <c r="X21" s="280">
        <v>45938</v>
      </c>
      <c r="Y21" s="281" t="s">
        <v>906</v>
      </c>
      <c r="Z21" s="280" t="s">
        <v>66</v>
      </c>
      <c r="AB21" s="310" t="s">
        <v>795</v>
      </c>
      <c r="AC21" s="309">
        <v>5067263.3733994998</v>
      </c>
      <c r="AG21" s="289">
        <v>11</v>
      </c>
      <c r="AH21" s="288" t="s">
        <v>673</v>
      </c>
      <c r="AI21"/>
      <c r="AQ21" s="307" t="s">
        <v>659</v>
      </c>
      <c r="AR21" s="60"/>
      <c r="AS21" s="60"/>
      <c r="BM21" s="60" t="s">
        <v>513</v>
      </c>
    </row>
    <row r="22" spans="2:65" ht="14.7" customHeight="1" thickBot="1">
      <c r="B22" s="304">
        <f t="shared" si="12"/>
        <v>12</v>
      </c>
      <c r="C22" s="303" t="s">
        <v>503</v>
      </c>
      <c r="D22" s="302">
        <f t="shared" si="1"/>
        <v>70297.179999999993</v>
      </c>
      <c r="E22" s="301">
        <f t="shared" si="2"/>
        <v>1.4849369253864963E-2</v>
      </c>
      <c r="F22" s="300">
        <f t="shared" si="13"/>
        <v>0.35308823113430138</v>
      </c>
      <c r="G22" s="299" t="s">
        <v>67</v>
      </c>
      <c r="H22" s="298">
        <f t="shared" si="3"/>
        <v>0</v>
      </c>
      <c r="I22" s="297">
        <f t="shared" si="4"/>
        <v>65869.62</v>
      </c>
      <c r="J22" s="296">
        <f t="shared" si="5"/>
        <v>4427.5600000000004</v>
      </c>
      <c r="K22" s="295">
        <f t="shared" si="6"/>
        <v>0</v>
      </c>
      <c r="L22" s="294">
        <f t="shared" si="7"/>
        <v>0</v>
      </c>
      <c r="M22" s="293">
        <f t="shared" si="8"/>
        <v>0</v>
      </c>
      <c r="N22" s="292">
        <f t="shared" si="9"/>
        <v>0</v>
      </c>
      <c r="O22" s="291">
        <f t="shared" si="10"/>
        <v>0</v>
      </c>
      <c r="P22" s="290">
        <f t="shared" si="11"/>
        <v>70297.179999999993</v>
      </c>
      <c r="R22" s="33">
        <v>612</v>
      </c>
      <c r="S22" s="280">
        <v>45901</v>
      </c>
      <c r="T22" s="282">
        <v>-37</v>
      </c>
      <c r="U22" s="282" t="s">
        <v>868</v>
      </c>
      <c r="V22" t="s">
        <v>847</v>
      </c>
      <c r="W22" t="s">
        <v>903</v>
      </c>
      <c r="X22" s="280">
        <v>45938</v>
      </c>
      <c r="Y22" s="281" t="s">
        <v>906</v>
      </c>
      <c r="Z22" s="280" t="s">
        <v>66</v>
      </c>
      <c r="AG22" s="289">
        <v>12</v>
      </c>
      <c r="AH22" s="288" t="s">
        <v>855</v>
      </c>
      <c r="AI22"/>
      <c r="AQ22" s="307" t="s">
        <v>609</v>
      </c>
      <c r="AR22" s="60"/>
      <c r="AS22" s="60"/>
      <c r="BM22" s="60" t="s">
        <v>590</v>
      </c>
    </row>
    <row r="23" spans="2:65" ht="14.7" customHeight="1" thickBot="1">
      <c r="B23" s="304">
        <f t="shared" si="12"/>
        <v>13</v>
      </c>
      <c r="C23" s="303" t="s">
        <v>492</v>
      </c>
      <c r="D23" s="302">
        <f t="shared" si="1"/>
        <v>67351.080000000016</v>
      </c>
      <c r="E23" s="301">
        <f t="shared" si="2"/>
        <v>1.4227043767141154E-2</v>
      </c>
      <c r="F23" s="300">
        <f t="shared" si="13"/>
        <v>0.36731527490144256</v>
      </c>
      <c r="G23" s="299" t="s">
        <v>67</v>
      </c>
      <c r="H23" s="298">
        <f t="shared" si="3"/>
        <v>0</v>
      </c>
      <c r="I23" s="297">
        <f t="shared" si="4"/>
        <v>66117.860000000015</v>
      </c>
      <c r="J23" s="296">
        <f t="shared" si="5"/>
        <v>1233.22</v>
      </c>
      <c r="K23" s="295">
        <f t="shared" si="6"/>
        <v>0</v>
      </c>
      <c r="L23" s="294">
        <f t="shared" si="7"/>
        <v>0</v>
      </c>
      <c r="M23" s="293">
        <f t="shared" si="8"/>
        <v>0</v>
      </c>
      <c r="N23" s="292">
        <f t="shared" si="9"/>
        <v>0</v>
      </c>
      <c r="O23" s="291">
        <f t="shared" si="10"/>
        <v>0</v>
      </c>
      <c r="P23" s="290">
        <f t="shared" si="11"/>
        <v>67351.080000000016</v>
      </c>
      <c r="R23" s="33">
        <v>3948</v>
      </c>
      <c r="S23" s="280">
        <v>45912</v>
      </c>
      <c r="T23" s="282">
        <v>-26</v>
      </c>
      <c r="U23" s="282" t="s">
        <v>870</v>
      </c>
      <c r="V23" t="s">
        <v>847</v>
      </c>
      <c r="W23" t="s">
        <v>903</v>
      </c>
      <c r="X23" s="280">
        <v>45938</v>
      </c>
      <c r="Y23" s="281" t="s">
        <v>906</v>
      </c>
      <c r="Z23" s="280" t="s">
        <v>66</v>
      </c>
      <c r="AG23" s="289">
        <v>13</v>
      </c>
      <c r="AH23" s="288" t="s">
        <v>478</v>
      </c>
      <c r="AI23"/>
      <c r="AQ23" s="307" t="s">
        <v>583</v>
      </c>
      <c r="AR23" s="60"/>
      <c r="AS23" s="60"/>
      <c r="BM23" s="60" t="s">
        <v>634</v>
      </c>
    </row>
    <row r="24" spans="2:65" ht="14.7" customHeight="1" thickBot="1">
      <c r="B24" s="304">
        <f t="shared" si="12"/>
        <v>14</v>
      </c>
      <c r="C24" s="303" t="s">
        <v>524</v>
      </c>
      <c r="D24" s="302">
        <f t="shared" si="1"/>
        <v>63669.289999999986</v>
      </c>
      <c r="E24" s="301">
        <f t="shared" si="2"/>
        <v>1.3449313291677019E-2</v>
      </c>
      <c r="F24" s="300">
        <f t="shared" si="13"/>
        <v>0.38076458819311959</v>
      </c>
      <c r="G24" s="299" t="s">
        <v>67</v>
      </c>
      <c r="H24" s="298">
        <f t="shared" si="3"/>
        <v>0</v>
      </c>
      <c r="I24" s="297">
        <f t="shared" si="4"/>
        <v>56186.349999999991</v>
      </c>
      <c r="J24" s="296">
        <f t="shared" si="5"/>
        <v>7482.9400000000005</v>
      </c>
      <c r="K24" s="295">
        <f t="shared" si="6"/>
        <v>0</v>
      </c>
      <c r="L24" s="294">
        <f t="shared" si="7"/>
        <v>0</v>
      </c>
      <c r="M24" s="293">
        <f t="shared" si="8"/>
        <v>0</v>
      </c>
      <c r="N24" s="292">
        <f t="shared" si="9"/>
        <v>0</v>
      </c>
      <c r="O24" s="291">
        <f t="shared" si="10"/>
        <v>0</v>
      </c>
      <c r="P24" s="290">
        <f t="shared" si="11"/>
        <v>63669.289999999994</v>
      </c>
      <c r="R24" s="33">
        <v>2157.46</v>
      </c>
      <c r="S24" s="280">
        <v>45890</v>
      </c>
      <c r="T24" s="282">
        <v>-48</v>
      </c>
      <c r="U24" s="282" t="s">
        <v>868</v>
      </c>
      <c r="V24" t="s">
        <v>844</v>
      </c>
      <c r="W24" t="s">
        <v>903</v>
      </c>
      <c r="X24" s="280">
        <v>45938</v>
      </c>
      <c r="Y24" s="281" t="s">
        <v>906</v>
      </c>
      <c r="Z24" s="280" t="s">
        <v>66</v>
      </c>
      <c r="AG24" s="289">
        <v>14</v>
      </c>
      <c r="AH24" s="288" t="s">
        <v>843</v>
      </c>
      <c r="AI24"/>
      <c r="AQ24" s="307" t="s">
        <v>655</v>
      </c>
      <c r="AR24" s="60"/>
      <c r="AS24" s="60"/>
      <c r="BM24" s="60" t="s">
        <v>655</v>
      </c>
    </row>
    <row r="25" spans="2:65" ht="14.7" customHeight="1" thickBot="1">
      <c r="B25" s="304">
        <f t="shared" si="12"/>
        <v>15</v>
      </c>
      <c r="C25" s="303" t="s">
        <v>494</v>
      </c>
      <c r="D25" s="302">
        <f t="shared" si="1"/>
        <v>61126.84</v>
      </c>
      <c r="E25" s="301">
        <f t="shared" si="2"/>
        <v>1.2912253642065344E-2</v>
      </c>
      <c r="F25" s="300">
        <f t="shared" si="13"/>
        <v>0.39367684183518492</v>
      </c>
      <c r="G25" s="299" t="s">
        <v>67</v>
      </c>
      <c r="H25" s="298">
        <f t="shared" si="3"/>
        <v>0</v>
      </c>
      <c r="I25" s="297">
        <f t="shared" si="4"/>
        <v>54936.979999999989</v>
      </c>
      <c r="J25" s="296">
        <f t="shared" si="5"/>
        <v>6189.86</v>
      </c>
      <c r="K25" s="295">
        <f t="shared" si="6"/>
        <v>0</v>
      </c>
      <c r="L25" s="294">
        <f t="shared" si="7"/>
        <v>0</v>
      </c>
      <c r="M25" s="293">
        <f t="shared" si="8"/>
        <v>0</v>
      </c>
      <c r="N25" s="292">
        <f t="shared" si="9"/>
        <v>0</v>
      </c>
      <c r="O25" s="291">
        <f t="shared" si="10"/>
        <v>0</v>
      </c>
      <c r="P25" s="290">
        <f t="shared" si="11"/>
        <v>61126.839999999989</v>
      </c>
      <c r="R25" s="33">
        <v>2157.5</v>
      </c>
      <c r="S25" s="280">
        <v>45902</v>
      </c>
      <c r="T25" s="282">
        <v>-36</v>
      </c>
      <c r="U25" s="282" t="s">
        <v>868</v>
      </c>
      <c r="V25" t="s">
        <v>844</v>
      </c>
      <c r="W25" t="s">
        <v>903</v>
      </c>
      <c r="X25" s="280">
        <v>45938</v>
      </c>
      <c r="Y25" s="281" t="s">
        <v>906</v>
      </c>
      <c r="Z25" s="280" t="s">
        <v>66</v>
      </c>
      <c r="AG25" s="289">
        <v>15</v>
      </c>
      <c r="AH25" s="288" t="s">
        <v>508</v>
      </c>
      <c r="AI25"/>
      <c r="AQ25" s="307" t="s">
        <v>654</v>
      </c>
      <c r="AR25" s="60"/>
      <c r="AS25" s="60"/>
      <c r="BM25" s="60" t="s">
        <v>648</v>
      </c>
    </row>
    <row r="26" spans="2:65" ht="14.7" customHeight="1" thickBot="1">
      <c r="B26" s="304">
        <f t="shared" si="12"/>
        <v>16</v>
      </c>
      <c r="C26" s="303" t="s">
        <v>522</v>
      </c>
      <c r="D26" s="302">
        <f t="shared" si="1"/>
        <v>61030.34</v>
      </c>
      <c r="E26" s="301">
        <f t="shared" si="2"/>
        <v>1.2891869266290981E-2</v>
      </c>
      <c r="F26" s="300">
        <f t="shared" si="13"/>
        <v>0.40656871110147591</v>
      </c>
      <c r="G26" s="299" t="s">
        <v>67</v>
      </c>
      <c r="H26" s="298">
        <f t="shared" si="3"/>
        <v>0</v>
      </c>
      <c r="I26" s="297">
        <f t="shared" si="4"/>
        <v>51610.239999999998</v>
      </c>
      <c r="J26" s="296">
        <f t="shared" si="5"/>
        <v>9420.1</v>
      </c>
      <c r="K26" s="295">
        <f t="shared" si="6"/>
        <v>0</v>
      </c>
      <c r="L26" s="294">
        <f t="shared" si="7"/>
        <v>0</v>
      </c>
      <c r="M26" s="293">
        <f t="shared" si="8"/>
        <v>0</v>
      </c>
      <c r="N26" s="292">
        <f t="shared" si="9"/>
        <v>0</v>
      </c>
      <c r="O26" s="291">
        <f t="shared" si="10"/>
        <v>0</v>
      </c>
      <c r="P26" s="290">
        <f t="shared" si="11"/>
        <v>61030.34</v>
      </c>
      <c r="R26" s="33">
        <v>2157.5</v>
      </c>
      <c r="S26" s="280">
        <v>45909</v>
      </c>
      <c r="T26" s="282">
        <v>-29</v>
      </c>
      <c r="U26" s="282" t="s">
        <v>870</v>
      </c>
      <c r="V26" t="s">
        <v>844</v>
      </c>
      <c r="W26" t="s">
        <v>903</v>
      </c>
      <c r="X26" s="280">
        <v>45938</v>
      </c>
      <c r="Y26" s="281" t="s">
        <v>906</v>
      </c>
      <c r="Z26" s="280" t="s">
        <v>66</v>
      </c>
      <c r="AG26" s="289">
        <v>16</v>
      </c>
      <c r="AH26" s="288" t="s">
        <v>590</v>
      </c>
      <c r="AI26"/>
      <c r="AQ26" s="307" t="s">
        <v>541</v>
      </c>
      <c r="AR26" s="60"/>
      <c r="AS26" s="60"/>
      <c r="BM26" s="60" t="s">
        <v>531</v>
      </c>
    </row>
    <row r="27" spans="2:65" ht="14.7" customHeight="1" thickBot="1">
      <c r="B27" s="304">
        <f t="shared" si="12"/>
        <v>17</v>
      </c>
      <c r="C27" s="303" t="s">
        <v>855</v>
      </c>
      <c r="D27" s="302">
        <f t="shared" si="1"/>
        <v>52325.85</v>
      </c>
      <c r="E27" s="301">
        <f t="shared" si="2"/>
        <v>1.105315843640314E-2</v>
      </c>
      <c r="F27" s="300">
        <f t="shared" si="13"/>
        <v>0.41762186953787905</v>
      </c>
      <c r="G27" s="299" t="s">
        <v>67</v>
      </c>
      <c r="H27" s="298">
        <f t="shared" si="3"/>
        <v>0</v>
      </c>
      <c r="I27" s="297">
        <f t="shared" si="4"/>
        <v>0</v>
      </c>
      <c r="J27" s="296">
        <f t="shared" si="5"/>
        <v>26548.019999999997</v>
      </c>
      <c r="K27" s="295">
        <f t="shared" si="6"/>
        <v>19187.080000000002</v>
      </c>
      <c r="L27" s="294">
        <f t="shared" si="7"/>
        <v>6590.75</v>
      </c>
      <c r="M27" s="293">
        <f t="shared" si="8"/>
        <v>0</v>
      </c>
      <c r="N27" s="292">
        <f t="shared" si="9"/>
        <v>0</v>
      </c>
      <c r="O27" s="291">
        <f t="shared" si="10"/>
        <v>0</v>
      </c>
      <c r="P27" s="290">
        <f t="shared" si="11"/>
        <v>45735.1</v>
      </c>
      <c r="R27" s="33">
        <v>1831.8</v>
      </c>
      <c r="S27" s="280">
        <v>45888</v>
      </c>
      <c r="T27" s="282">
        <v>-50</v>
      </c>
      <c r="U27" s="282" t="s">
        <v>868</v>
      </c>
      <c r="V27" t="s">
        <v>819</v>
      </c>
      <c r="W27" t="s">
        <v>903</v>
      </c>
      <c r="X27" s="280">
        <v>45938</v>
      </c>
      <c r="Y27" s="281" t="s">
        <v>906</v>
      </c>
      <c r="Z27" s="280" t="s">
        <v>66</v>
      </c>
      <c r="AG27" s="289">
        <v>17</v>
      </c>
      <c r="AH27" s="288" t="s">
        <v>659</v>
      </c>
      <c r="AI27"/>
      <c r="AQ27" s="307" t="s">
        <v>651</v>
      </c>
      <c r="AR27" s="60"/>
      <c r="AS27" s="60"/>
      <c r="BM27" s="60" t="s">
        <v>467</v>
      </c>
    </row>
    <row r="28" spans="2:65" ht="14.7" customHeight="1" thickBot="1">
      <c r="B28" s="304">
        <f t="shared" si="12"/>
        <v>18</v>
      </c>
      <c r="C28" s="303" t="s">
        <v>569</v>
      </c>
      <c r="D28" s="302">
        <f t="shared" si="1"/>
        <v>49440.75</v>
      </c>
      <c r="E28" s="301">
        <f t="shared" si="2"/>
        <v>1.0443718410013379E-2</v>
      </c>
      <c r="F28" s="300">
        <f t="shared" si="13"/>
        <v>0.42806558794789246</v>
      </c>
      <c r="G28" s="299" t="s">
        <v>67</v>
      </c>
      <c r="H28" s="298">
        <f t="shared" si="3"/>
        <v>0</v>
      </c>
      <c r="I28" s="297">
        <f t="shared" si="4"/>
        <v>49440.75</v>
      </c>
      <c r="J28" s="296">
        <f t="shared" si="5"/>
        <v>0</v>
      </c>
      <c r="K28" s="295">
        <f t="shared" si="6"/>
        <v>0</v>
      </c>
      <c r="L28" s="294">
        <f t="shared" si="7"/>
        <v>0</v>
      </c>
      <c r="M28" s="293">
        <f t="shared" si="8"/>
        <v>0</v>
      </c>
      <c r="N28" s="292">
        <f t="shared" si="9"/>
        <v>0</v>
      </c>
      <c r="O28" s="291">
        <f t="shared" si="10"/>
        <v>0</v>
      </c>
      <c r="P28" s="290">
        <f t="shared" si="11"/>
        <v>49440.75</v>
      </c>
      <c r="R28" s="33">
        <v>971.28</v>
      </c>
      <c r="S28" s="280">
        <v>45888</v>
      </c>
      <c r="T28" s="282">
        <v>-50</v>
      </c>
      <c r="U28" s="282" t="s">
        <v>868</v>
      </c>
      <c r="V28" t="s">
        <v>819</v>
      </c>
      <c r="W28" t="s">
        <v>903</v>
      </c>
      <c r="X28" s="280">
        <v>45938</v>
      </c>
      <c r="Y28" s="281" t="s">
        <v>906</v>
      </c>
      <c r="Z28" s="280" t="s">
        <v>66</v>
      </c>
      <c r="AG28" s="289">
        <v>18</v>
      </c>
      <c r="AH28" s="288" t="s">
        <v>648</v>
      </c>
      <c r="AI28"/>
      <c r="AQ28" s="307" t="s">
        <v>648</v>
      </c>
      <c r="AR28" s="60"/>
      <c r="AS28" s="60"/>
      <c r="BM28" s="60" t="s">
        <v>643</v>
      </c>
    </row>
    <row r="29" spans="2:65" ht="14.7" customHeight="1" thickBot="1">
      <c r="B29" s="304">
        <f t="shared" si="12"/>
        <v>19</v>
      </c>
      <c r="C29" s="303" t="s">
        <v>740</v>
      </c>
      <c r="D29" s="302">
        <f t="shared" si="1"/>
        <v>45844.080000000009</v>
      </c>
      <c r="E29" s="301">
        <f t="shared" si="2"/>
        <v>9.6839684326416216E-3</v>
      </c>
      <c r="F29" s="300">
        <f t="shared" si="13"/>
        <v>0.43774955638053409</v>
      </c>
      <c r="G29" s="299" t="s">
        <v>67</v>
      </c>
      <c r="H29" s="298">
        <f t="shared" si="3"/>
        <v>0</v>
      </c>
      <c r="I29" s="297">
        <f t="shared" si="4"/>
        <v>0</v>
      </c>
      <c r="J29" s="296">
        <f t="shared" si="5"/>
        <v>45844.080000000009</v>
      </c>
      <c r="K29" s="295">
        <f t="shared" si="6"/>
        <v>0</v>
      </c>
      <c r="L29" s="294">
        <f t="shared" si="7"/>
        <v>0</v>
      </c>
      <c r="M29" s="293">
        <f t="shared" si="8"/>
        <v>0</v>
      </c>
      <c r="N29" s="292">
        <f t="shared" si="9"/>
        <v>0</v>
      </c>
      <c r="O29" s="291">
        <f t="shared" si="10"/>
        <v>0</v>
      </c>
      <c r="P29" s="290">
        <f t="shared" si="11"/>
        <v>45844.080000000009</v>
      </c>
      <c r="R29" s="33">
        <v>1831.8</v>
      </c>
      <c r="S29" s="280">
        <v>45895</v>
      </c>
      <c r="T29" s="282">
        <v>-43</v>
      </c>
      <c r="U29" s="282" t="s">
        <v>868</v>
      </c>
      <c r="V29" t="s">
        <v>819</v>
      </c>
      <c r="W29" t="s">
        <v>903</v>
      </c>
      <c r="X29" s="280">
        <v>45938</v>
      </c>
      <c r="Y29" s="281" t="s">
        <v>906</v>
      </c>
      <c r="Z29" s="280" t="s">
        <v>66</v>
      </c>
      <c r="AG29" s="289">
        <v>19</v>
      </c>
      <c r="AH29" s="288" t="s">
        <v>609</v>
      </c>
      <c r="AI29"/>
      <c r="AQ29" s="307" t="s">
        <v>501</v>
      </c>
      <c r="AR29" s="60"/>
      <c r="AS29" s="60"/>
      <c r="BM29" s="60" t="s">
        <v>491</v>
      </c>
    </row>
    <row r="30" spans="2:65" ht="14.7" customHeight="1" thickBot="1">
      <c r="B30" s="304">
        <f t="shared" si="12"/>
        <v>20</v>
      </c>
      <c r="C30" s="303" t="s">
        <v>618</v>
      </c>
      <c r="D30" s="302">
        <f t="shared" si="1"/>
        <v>43945.549999999996</v>
      </c>
      <c r="E30" s="301">
        <f t="shared" si="2"/>
        <v>9.2829285472644206E-3</v>
      </c>
      <c r="F30" s="300">
        <f t="shared" si="13"/>
        <v>0.44703248492779851</v>
      </c>
      <c r="G30" s="299" t="s">
        <v>67</v>
      </c>
      <c r="H30" s="298">
        <f t="shared" si="3"/>
        <v>0</v>
      </c>
      <c r="I30" s="297">
        <f t="shared" si="4"/>
        <v>22645.55</v>
      </c>
      <c r="J30" s="296">
        <f t="shared" si="5"/>
        <v>21300</v>
      </c>
      <c r="K30" s="295">
        <f t="shared" si="6"/>
        <v>0</v>
      </c>
      <c r="L30" s="294">
        <f t="shared" si="7"/>
        <v>0</v>
      </c>
      <c r="M30" s="293">
        <f t="shared" si="8"/>
        <v>0</v>
      </c>
      <c r="N30" s="292">
        <f t="shared" si="9"/>
        <v>0</v>
      </c>
      <c r="O30" s="291">
        <f t="shared" si="10"/>
        <v>0</v>
      </c>
      <c r="P30" s="290">
        <f t="shared" si="11"/>
        <v>43945.55</v>
      </c>
      <c r="R30" s="33">
        <v>2115.8000000000002</v>
      </c>
      <c r="S30" s="280">
        <v>45896</v>
      </c>
      <c r="T30" s="282">
        <v>-42</v>
      </c>
      <c r="U30" s="282" t="s">
        <v>868</v>
      </c>
      <c r="V30" t="s">
        <v>819</v>
      </c>
      <c r="W30" t="s">
        <v>903</v>
      </c>
      <c r="X30" s="280">
        <v>45938</v>
      </c>
      <c r="Y30" s="281" t="s">
        <v>906</v>
      </c>
      <c r="Z30" s="280" t="s">
        <v>66</v>
      </c>
      <c r="AG30" s="289">
        <v>20</v>
      </c>
      <c r="AH30" s="288" t="s">
        <v>730</v>
      </c>
      <c r="AI30"/>
      <c r="AQ30" s="307" t="s">
        <v>636</v>
      </c>
      <c r="AR30" s="60"/>
      <c r="AS30" s="60"/>
      <c r="BM30" s="60" t="s">
        <v>512</v>
      </c>
    </row>
    <row r="31" spans="2:65" ht="14.7" customHeight="1" thickBot="1">
      <c r="B31" s="304">
        <f t="shared" si="12"/>
        <v>21</v>
      </c>
      <c r="C31" s="303" t="s">
        <v>574</v>
      </c>
      <c r="D31" s="302">
        <f t="shared" si="1"/>
        <v>42817.789999999994</v>
      </c>
      <c r="E31" s="301">
        <f t="shared" si="2"/>
        <v>9.0447038465048899E-3</v>
      </c>
      <c r="F31" s="300">
        <f t="shared" si="13"/>
        <v>0.45607718877430342</v>
      </c>
      <c r="G31" s="299" t="s">
        <v>67</v>
      </c>
      <c r="H31" s="298">
        <f t="shared" si="3"/>
        <v>0</v>
      </c>
      <c r="I31" s="297">
        <f t="shared" si="4"/>
        <v>42817.789999999994</v>
      </c>
      <c r="J31" s="296">
        <f t="shared" si="5"/>
        <v>0</v>
      </c>
      <c r="K31" s="295">
        <f t="shared" si="6"/>
        <v>0</v>
      </c>
      <c r="L31" s="294">
        <f t="shared" si="7"/>
        <v>0</v>
      </c>
      <c r="M31" s="293">
        <f t="shared" si="8"/>
        <v>0</v>
      </c>
      <c r="N31" s="292">
        <f t="shared" si="9"/>
        <v>0</v>
      </c>
      <c r="O31" s="291">
        <f t="shared" si="10"/>
        <v>0</v>
      </c>
      <c r="P31" s="290">
        <f t="shared" si="11"/>
        <v>42817.789999999994</v>
      </c>
      <c r="R31" s="33">
        <v>1831.8</v>
      </c>
      <c r="S31" s="280">
        <v>45902</v>
      </c>
      <c r="T31" s="282">
        <v>-36</v>
      </c>
      <c r="U31" s="282" t="s">
        <v>868</v>
      </c>
      <c r="V31" t="s">
        <v>819</v>
      </c>
      <c r="W31" t="s">
        <v>903</v>
      </c>
      <c r="X31" s="280">
        <v>45938</v>
      </c>
      <c r="Y31" s="281" t="s">
        <v>906</v>
      </c>
      <c r="Z31" s="280" t="s">
        <v>66</v>
      </c>
      <c r="AG31" s="289">
        <v>21</v>
      </c>
      <c r="AH31" s="288" t="s">
        <v>545</v>
      </c>
      <c r="AI31"/>
      <c r="AQ31" s="307" t="s">
        <v>535</v>
      </c>
      <c r="AR31" s="60"/>
      <c r="AS31" s="60"/>
      <c r="BM31" s="60" t="s">
        <v>627</v>
      </c>
    </row>
    <row r="32" spans="2:65" ht="14.7" customHeight="1" thickBot="1">
      <c r="B32" s="304">
        <f t="shared" si="12"/>
        <v>22</v>
      </c>
      <c r="C32" s="303" t="s">
        <v>486</v>
      </c>
      <c r="D32" s="302">
        <f t="shared" si="1"/>
        <v>42380.25</v>
      </c>
      <c r="E32" s="301">
        <f t="shared" si="2"/>
        <v>8.9522791856104424E-3</v>
      </c>
      <c r="F32" s="300">
        <f t="shared" si="13"/>
        <v>0.46502946795991384</v>
      </c>
      <c r="G32" s="299" t="s">
        <v>67</v>
      </c>
      <c r="H32" s="298">
        <f t="shared" si="3"/>
        <v>0</v>
      </c>
      <c r="I32" s="297">
        <f t="shared" si="4"/>
        <v>38284.53</v>
      </c>
      <c r="J32" s="296">
        <f t="shared" si="5"/>
        <v>4095.72</v>
      </c>
      <c r="K32" s="295">
        <f t="shared" si="6"/>
        <v>0</v>
      </c>
      <c r="L32" s="294">
        <f t="shared" si="7"/>
        <v>0</v>
      </c>
      <c r="M32" s="293">
        <f t="shared" si="8"/>
        <v>0</v>
      </c>
      <c r="N32" s="292">
        <f t="shared" si="9"/>
        <v>0</v>
      </c>
      <c r="O32" s="291">
        <f t="shared" si="10"/>
        <v>0</v>
      </c>
      <c r="P32" s="290">
        <f t="shared" si="11"/>
        <v>42380.25</v>
      </c>
      <c r="R32" s="33">
        <v>2115.8000000000002</v>
      </c>
      <c r="S32" s="280">
        <v>45903</v>
      </c>
      <c r="T32" s="282">
        <v>-35</v>
      </c>
      <c r="U32" s="282" t="s">
        <v>868</v>
      </c>
      <c r="V32" t="s">
        <v>819</v>
      </c>
      <c r="W32" t="s">
        <v>903</v>
      </c>
      <c r="X32" s="280">
        <v>45938</v>
      </c>
      <c r="Y32" s="281" t="s">
        <v>906</v>
      </c>
      <c r="Z32" s="280" t="s">
        <v>66</v>
      </c>
      <c r="AG32" s="289">
        <v>22</v>
      </c>
      <c r="AH32" s="288" t="s">
        <v>786</v>
      </c>
      <c r="AI32"/>
      <c r="AQ32" s="307" t="s">
        <v>532</v>
      </c>
      <c r="AR32" s="60"/>
      <c r="AS32" s="60"/>
      <c r="BM32" s="308" t="s">
        <v>801</v>
      </c>
    </row>
    <row r="33" spans="2:45" ht="14.7" customHeight="1" thickBot="1">
      <c r="B33" s="304">
        <f t="shared" si="12"/>
        <v>23</v>
      </c>
      <c r="C33" s="303" t="s">
        <v>552</v>
      </c>
      <c r="D33" s="302">
        <f t="shared" si="1"/>
        <v>38036</v>
      </c>
      <c r="E33" s="301">
        <f t="shared" si="2"/>
        <v>8.0346126109184998E-3</v>
      </c>
      <c r="F33" s="300">
        <f t="shared" si="13"/>
        <v>0.47306408057083232</v>
      </c>
      <c r="G33" s="299" t="s">
        <v>67</v>
      </c>
      <c r="H33" s="298">
        <f t="shared" si="3"/>
        <v>0</v>
      </c>
      <c r="I33" s="297">
        <f t="shared" si="4"/>
        <v>38036</v>
      </c>
      <c r="J33" s="296">
        <f t="shared" si="5"/>
        <v>0</v>
      </c>
      <c r="K33" s="295">
        <f t="shared" si="6"/>
        <v>0</v>
      </c>
      <c r="L33" s="294">
        <f t="shared" si="7"/>
        <v>0</v>
      </c>
      <c r="M33" s="293">
        <f t="shared" si="8"/>
        <v>0</v>
      </c>
      <c r="N33" s="292">
        <f t="shared" si="9"/>
        <v>0</v>
      </c>
      <c r="O33" s="291">
        <f t="shared" si="10"/>
        <v>0</v>
      </c>
      <c r="P33" s="290">
        <f t="shared" si="11"/>
        <v>38036</v>
      </c>
      <c r="R33" s="33">
        <v>2115.8000000000002</v>
      </c>
      <c r="S33" s="280">
        <v>45910</v>
      </c>
      <c r="T33" s="282">
        <v>-28</v>
      </c>
      <c r="U33" s="282" t="s">
        <v>870</v>
      </c>
      <c r="V33" t="s">
        <v>819</v>
      </c>
      <c r="W33" t="s">
        <v>903</v>
      </c>
      <c r="X33" s="280">
        <v>45938</v>
      </c>
      <c r="Y33" s="281" t="s">
        <v>906</v>
      </c>
      <c r="Z33" s="280" t="s">
        <v>66</v>
      </c>
      <c r="AG33" s="289">
        <v>23</v>
      </c>
      <c r="AH33" s="288" t="s">
        <v>520</v>
      </c>
      <c r="AI33"/>
      <c r="AQ33" s="307" t="s">
        <v>531</v>
      </c>
      <c r="AR33" s="60"/>
      <c r="AS33" s="60"/>
    </row>
    <row r="34" spans="2:45" ht="14.7" customHeight="1" thickBot="1">
      <c r="B34" s="304">
        <f t="shared" si="12"/>
        <v>24</v>
      </c>
      <c r="C34" s="303" t="s">
        <v>518</v>
      </c>
      <c r="D34" s="302">
        <f t="shared" si="1"/>
        <v>36023.15</v>
      </c>
      <c r="E34" s="301">
        <f t="shared" si="2"/>
        <v>7.6094241054529606E-3</v>
      </c>
      <c r="F34" s="300">
        <f t="shared" si="13"/>
        <v>0.48067350467628528</v>
      </c>
      <c r="G34" s="299" t="s">
        <v>67</v>
      </c>
      <c r="H34" s="298">
        <f t="shared" si="3"/>
        <v>0</v>
      </c>
      <c r="I34" s="297">
        <f t="shared" si="4"/>
        <v>0</v>
      </c>
      <c r="J34" s="296">
        <f t="shared" si="5"/>
        <v>36023.15</v>
      </c>
      <c r="K34" s="295">
        <f t="shared" si="6"/>
        <v>0</v>
      </c>
      <c r="L34" s="294">
        <f t="shared" si="7"/>
        <v>0</v>
      </c>
      <c r="M34" s="293">
        <f t="shared" si="8"/>
        <v>0</v>
      </c>
      <c r="N34" s="292">
        <f t="shared" si="9"/>
        <v>0</v>
      </c>
      <c r="O34" s="291">
        <f t="shared" si="10"/>
        <v>0</v>
      </c>
      <c r="P34" s="290">
        <f t="shared" si="11"/>
        <v>36023.15</v>
      </c>
      <c r="R34" s="33">
        <v>1481.77</v>
      </c>
      <c r="S34" s="280">
        <v>45890</v>
      </c>
      <c r="T34" s="282">
        <v>-48</v>
      </c>
      <c r="U34" s="282" t="s">
        <v>868</v>
      </c>
      <c r="V34" t="s">
        <v>862</v>
      </c>
      <c r="W34" t="s">
        <v>903</v>
      </c>
      <c r="X34" s="280">
        <v>45938</v>
      </c>
      <c r="Y34" s="281" t="s">
        <v>906</v>
      </c>
      <c r="Z34" s="280" t="s">
        <v>66</v>
      </c>
      <c r="AG34" s="289">
        <v>24</v>
      </c>
      <c r="AH34" s="288" t="s">
        <v>654</v>
      </c>
      <c r="AI34"/>
      <c r="AQ34" s="307" t="s">
        <v>467</v>
      </c>
      <c r="AR34" s="60"/>
      <c r="AS34" s="60"/>
    </row>
    <row r="35" spans="2:45" ht="14.7" customHeight="1" thickBot="1">
      <c r="B35" s="304">
        <f t="shared" si="12"/>
        <v>25</v>
      </c>
      <c r="C35" s="303" t="s">
        <v>706</v>
      </c>
      <c r="D35" s="302">
        <f t="shared" si="1"/>
        <v>35700</v>
      </c>
      <c r="E35" s="301">
        <f t="shared" si="2"/>
        <v>7.5411628512406792E-3</v>
      </c>
      <c r="F35" s="300">
        <f t="shared" si="13"/>
        <v>0.48821466752752596</v>
      </c>
      <c r="G35" s="299" t="s">
        <v>67</v>
      </c>
      <c r="H35" s="298">
        <f t="shared" si="3"/>
        <v>0</v>
      </c>
      <c r="I35" s="297">
        <f t="shared" si="4"/>
        <v>0</v>
      </c>
      <c r="J35" s="296">
        <f t="shared" si="5"/>
        <v>0</v>
      </c>
      <c r="K35" s="295">
        <f t="shared" si="6"/>
        <v>11900</v>
      </c>
      <c r="L35" s="294">
        <f t="shared" si="7"/>
        <v>11900</v>
      </c>
      <c r="M35" s="293">
        <f t="shared" si="8"/>
        <v>11900</v>
      </c>
      <c r="N35" s="292">
        <f t="shared" si="9"/>
        <v>0</v>
      </c>
      <c r="O35" s="291">
        <f t="shared" si="10"/>
        <v>0</v>
      </c>
      <c r="P35" s="290">
        <f t="shared" si="11"/>
        <v>11900</v>
      </c>
      <c r="R35" s="33">
        <v>36.700000000000003</v>
      </c>
      <c r="S35" s="280">
        <v>45894</v>
      </c>
      <c r="T35" s="282">
        <v>-44</v>
      </c>
      <c r="U35" s="282" t="s">
        <v>868</v>
      </c>
      <c r="V35" t="s">
        <v>862</v>
      </c>
      <c r="W35" t="s">
        <v>903</v>
      </c>
      <c r="X35" s="280">
        <v>45938</v>
      </c>
      <c r="Y35" s="281" t="s">
        <v>906</v>
      </c>
      <c r="Z35" s="280" t="s">
        <v>66</v>
      </c>
      <c r="AG35" s="289">
        <v>25</v>
      </c>
      <c r="AH35" s="288" t="s">
        <v>696</v>
      </c>
      <c r="AI35"/>
      <c r="AQ35" s="307" t="s">
        <v>645</v>
      </c>
      <c r="AR35" s="60"/>
      <c r="AS35" s="60"/>
    </row>
    <row r="36" spans="2:45" ht="14.7" customHeight="1" thickBot="1">
      <c r="B36" s="304">
        <f t="shared" si="12"/>
        <v>26</v>
      </c>
      <c r="C36" s="303" t="s">
        <v>691</v>
      </c>
      <c r="D36" s="302">
        <f t="shared" si="1"/>
        <v>32003.260000000002</v>
      </c>
      <c r="E36" s="301">
        <f t="shared" si="2"/>
        <v>6.760274381809434E-3</v>
      </c>
      <c r="F36" s="300">
        <f t="shared" si="13"/>
        <v>0.49497494190933539</v>
      </c>
      <c r="G36" s="299" t="s">
        <v>67</v>
      </c>
      <c r="H36" s="298">
        <f t="shared" si="3"/>
        <v>0</v>
      </c>
      <c r="I36" s="297">
        <f t="shared" si="4"/>
        <v>32003.260000000002</v>
      </c>
      <c r="J36" s="296">
        <f t="shared" si="5"/>
        <v>0</v>
      </c>
      <c r="K36" s="295">
        <f t="shared" si="6"/>
        <v>0</v>
      </c>
      <c r="L36" s="294">
        <f t="shared" si="7"/>
        <v>0</v>
      </c>
      <c r="M36" s="293">
        <f t="shared" si="8"/>
        <v>0</v>
      </c>
      <c r="N36" s="292">
        <f t="shared" si="9"/>
        <v>0</v>
      </c>
      <c r="O36" s="291">
        <f t="shared" si="10"/>
        <v>0</v>
      </c>
      <c r="P36" s="290">
        <f t="shared" si="11"/>
        <v>32003.260000000002</v>
      </c>
      <c r="R36" s="33">
        <v>143.22999999999999</v>
      </c>
      <c r="S36" s="280">
        <v>45905</v>
      </c>
      <c r="T36" s="282">
        <v>-33</v>
      </c>
      <c r="U36" s="282" t="s">
        <v>868</v>
      </c>
      <c r="V36" t="s">
        <v>862</v>
      </c>
      <c r="W36" t="s">
        <v>903</v>
      </c>
      <c r="X36" s="280">
        <v>45938</v>
      </c>
      <c r="Y36" s="281" t="s">
        <v>906</v>
      </c>
      <c r="Z36" s="280" t="s">
        <v>66</v>
      </c>
      <c r="AG36" s="289">
        <v>26</v>
      </c>
      <c r="AH36" s="288" t="s">
        <v>589</v>
      </c>
      <c r="AI36"/>
      <c r="AQ36" s="307" t="s">
        <v>644</v>
      </c>
      <c r="AR36" s="60"/>
      <c r="AS36" s="60"/>
    </row>
    <row r="37" spans="2:45" ht="14.7" customHeight="1" thickBot="1">
      <c r="B37" s="304">
        <f t="shared" si="12"/>
        <v>27</v>
      </c>
      <c r="C37" s="303" t="s">
        <v>479</v>
      </c>
      <c r="D37" s="302">
        <f t="shared" si="1"/>
        <v>31374.39</v>
      </c>
      <c r="E37" s="301">
        <f t="shared" si="2"/>
        <v>6.6274337352475367E-3</v>
      </c>
      <c r="F37" s="300">
        <f t="shared" si="13"/>
        <v>0.50160237564458288</v>
      </c>
      <c r="G37" s="299" t="s">
        <v>67</v>
      </c>
      <c r="H37" s="298">
        <f t="shared" si="3"/>
        <v>0</v>
      </c>
      <c r="I37" s="297">
        <f t="shared" si="4"/>
        <v>0</v>
      </c>
      <c r="J37" s="296">
        <f t="shared" si="5"/>
        <v>31374.39</v>
      </c>
      <c r="K37" s="295">
        <f t="shared" si="6"/>
        <v>0</v>
      </c>
      <c r="L37" s="294">
        <f t="shared" si="7"/>
        <v>0</v>
      </c>
      <c r="M37" s="293">
        <f t="shared" si="8"/>
        <v>0</v>
      </c>
      <c r="N37" s="292">
        <f t="shared" si="9"/>
        <v>0</v>
      </c>
      <c r="O37" s="291">
        <f t="shared" si="10"/>
        <v>0</v>
      </c>
      <c r="P37" s="290">
        <f t="shared" si="11"/>
        <v>31374.39</v>
      </c>
      <c r="R37" s="33">
        <v>600.29999999999995</v>
      </c>
      <c r="S37" s="280">
        <v>45908</v>
      </c>
      <c r="T37" s="282">
        <v>-30</v>
      </c>
      <c r="U37" s="282" t="s">
        <v>868</v>
      </c>
      <c r="V37" t="s">
        <v>862</v>
      </c>
      <c r="W37" t="s">
        <v>903</v>
      </c>
      <c r="X37" s="280">
        <v>45938</v>
      </c>
      <c r="Y37" s="281" t="s">
        <v>906</v>
      </c>
      <c r="Z37" s="280" t="s">
        <v>66</v>
      </c>
      <c r="AG37" s="289">
        <v>27</v>
      </c>
      <c r="AH37" s="288" t="s">
        <v>661</v>
      </c>
      <c r="AI37"/>
      <c r="AQ37" s="307" t="s">
        <v>643</v>
      </c>
      <c r="AR37" s="60"/>
      <c r="AS37" s="60"/>
    </row>
    <row r="38" spans="2:45" ht="14.7" customHeight="1" thickBot="1">
      <c r="B38" s="304">
        <f t="shared" si="12"/>
        <v>28</v>
      </c>
      <c r="C38" s="303" t="s">
        <v>467</v>
      </c>
      <c r="D38" s="302">
        <f t="shared" si="1"/>
        <v>31190.02</v>
      </c>
      <c r="E38" s="301">
        <f t="shared" si="2"/>
        <v>6.588487959480499E-3</v>
      </c>
      <c r="F38" s="300">
        <f t="shared" si="13"/>
        <v>0.5081908636040634</v>
      </c>
      <c r="G38" s="299" t="s">
        <v>67</v>
      </c>
      <c r="H38" s="298">
        <f t="shared" si="3"/>
        <v>0</v>
      </c>
      <c r="I38" s="297">
        <f t="shared" si="4"/>
        <v>23378.54</v>
      </c>
      <c r="J38" s="296">
        <f t="shared" si="5"/>
        <v>7811.48</v>
      </c>
      <c r="K38" s="295">
        <f t="shared" si="6"/>
        <v>0</v>
      </c>
      <c r="L38" s="294">
        <f t="shared" si="7"/>
        <v>0</v>
      </c>
      <c r="M38" s="293">
        <f t="shared" si="8"/>
        <v>0</v>
      </c>
      <c r="N38" s="292">
        <f t="shared" si="9"/>
        <v>0</v>
      </c>
      <c r="O38" s="291">
        <f t="shared" si="10"/>
        <v>0</v>
      </c>
      <c r="P38" s="290">
        <f t="shared" si="11"/>
        <v>31190.02</v>
      </c>
      <c r="R38" s="33">
        <v>431.19</v>
      </c>
      <c r="S38" s="280">
        <v>45908</v>
      </c>
      <c r="T38" s="282">
        <v>-30</v>
      </c>
      <c r="U38" s="282" t="s">
        <v>868</v>
      </c>
      <c r="V38" t="s">
        <v>862</v>
      </c>
      <c r="W38" t="s">
        <v>903</v>
      </c>
      <c r="X38" s="280">
        <v>45938</v>
      </c>
      <c r="Y38" s="281" t="s">
        <v>906</v>
      </c>
      <c r="Z38" s="280" t="s">
        <v>66</v>
      </c>
      <c r="AG38" s="289">
        <v>28</v>
      </c>
      <c r="AH38" s="288" t="s">
        <v>842</v>
      </c>
      <c r="AI38"/>
      <c r="AQ38" s="307" t="s">
        <v>533</v>
      </c>
      <c r="AR38" s="60"/>
      <c r="AS38" s="60"/>
    </row>
    <row r="39" spans="2:45" ht="14.7" customHeight="1" thickBot="1">
      <c r="B39" s="304">
        <f t="shared" si="12"/>
        <v>29</v>
      </c>
      <c r="C39" s="303" t="s">
        <v>571</v>
      </c>
      <c r="D39" s="302">
        <f t="shared" si="1"/>
        <v>31173.35</v>
      </c>
      <c r="E39" s="301">
        <f t="shared" si="2"/>
        <v>6.584966637779373E-3</v>
      </c>
      <c r="F39" s="300">
        <f t="shared" si="13"/>
        <v>0.51477583024184281</v>
      </c>
      <c r="G39" s="299" t="s">
        <v>67</v>
      </c>
      <c r="H39" s="298">
        <f t="shared" si="3"/>
        <v>0</v>
      </c>
      <c r="I39" s="297">
        <f t="shared" si="4"/>
        <v>31173.35</v>
      </c>
      <c r="J39" s="296">
        <f t="shared" si="5"/>
        <v>0</v>
      </c>
      <c r="K39" s="295">
        <f t="shared" si="6"/>
        <v>0</v>
      </c>
      <c r="L39" s="294">
        <f t="shared" si="7"/>
        <v>0</v>
      </c>
      <c r="M39" s="293">
        <f t="shared" si="8"/>
        <v>0</v>
      </c>
      <c r="N39" s="292">
        <f t="shared" si="9"/>
        <v>0</v>
      </c>
      <c r="O39" s="291">
        <f t="shared" si="10"/>
        <v>0</v>
      </c>
      <c r="P39" s="290">
        <f t="shared" si="11"/>
        <v>31173.35</v>
      </c>
      <c r="R39" s="33">
        <v>1820.43</v>
      </c>
      <c r="S39" s="280">
        <v>45908</v>
      </c>
      <c r="T39" s="282">
        <v>-30</v>
      </c>
      <c r="U39" s="282" t="s">
        <v>868</v>
      </c>
      <c r="V39" t="s">
        <v>862</v>
      </c>
      <c r="W39" t="s">
        <v>903</v>
      </c>
      <c r="X39" s="280">
        <v>45938</v>
      </c>
      <c r="Y39" s="281" t="s">
        <v>906</v>
      </c>
      <c r="Z39" s="280" t="s">
        <v>66</v>
      </c>
      <c r="AG39" s="289">
        <v>29</v>
      </c>
      <c r="AH39" s="288" t="s">
        <v>626</v>
      </c>
      <c r="AI39"/>
      <c r="AQ39" s="307" t="s">
        <v>513</v>
      </c>
      <c r="AR39" s="60"/>
      <c r="AS39" s="60"/>
    </row>
    <row r="40" spans="2:45" ht="14.7" customHeight="1" thickBot="1">
      <c r="B40" s="304">
        <f t="shared" si="12"/>
        <v>30</v>
      </c>
      <c r="C40" s="303" t="s">
        <v>521</v>
      </c>
      <c r="D40" s="302">
        <f t="shared" si="1"/>
        <v>31093.049999999996</v>
      </c>
      <c r="E40" s="301">
        <f t="shared" si="2"/>
        <v>6.5680043022904476E-3</v>
      </c>
      <c r="F40" s="300">
        <f t="shared" si="13"/>
        <v>0.52134383454413324</v>
      </c>
      <c r="G40" s="299" t="s">
        <v>67</v>
      </c>
      <c r="H40" s="298">
        <f t="shared" si="3"/>
        <v>0</v>
      </c>
      <c r="I40" s="297">
        <f t="shared" si="4"/>
        <v>20414.109999999997</v>
      </c>
      <c r="J40" s="296">
        <f t="shared" si="5"/>
        <v>10678.94</v>
      </c>
      <c r="K40" s="295">
        <f t="shared" si="6"/>
        <v>0</v>
      </c>
      <c r="L40" s="294">
        <f t="shared" si="7"/>
        <v>0</v>
      </c>
      <c r="M40" s="293">
        <f t="shared" si="8"/>
        <v>0</v>
      </c>
      <c r="N40" s="292">
        <f t="shared" si="9"/>
        <v>0</v>
      </c>
      <c r="O40" s="291">
        <f t="shared" si="10"/>
        <v>0</v>
      </c>
      <c r="P40" s="290">
        <f t="shared" si="11"/>
        <v>31093.049999999996</v>
      </c>
      <c r="R40" s="33">
        <v>163.6</v>
      </c>
      <c r="S40" s="280">
        <v>45908</v>
      </c>
      <c r="T40" s="282">
        <v>-30</v>
      </c>
      <c r="U40" s="282" t="s">
        <v>868</v>
      </c>
      <c r="V40" t="s">
        <v>862</v>
      </c>
      <c r="W40" t="s">
        <v>903</v>
      </c>
      <c r="X40" s="280">
        <v>45938</v>
      </c>
      <c r="Y40" s="281" t="s">
        <v>906</v>
      </c>
      <c r="Z40" s="280" t="s">
        <v>66</v>
      </c>
      <c r="AG40" s="289">
        <v>30</v>
      </c>
      <c r="AH40" s="288" t="s">
        <v>558</v>
      </c>
      <c r="AI40"/>
      <c r="AQ40" s="307" t="s">
        <v>491</v>
      </c>
      <c r="AR40" s="60"/>
      <c r="AS40" s="60"/>
    </row>
    <row r="41" spans="2:45" ht="14.7" customHeight="1" thickBot="1">
      <c r="B41" s="304">
        <f t="shared" si="12"/>
        <v>31</v>
      </c>
      <c r="C41" s="303" t="s">
        <v>801</v>
      </c>
      <c r="D41" s="302">
        <f t="shared" si="1"/>
        <v>29508.529999999995</v>
      </c>
      <c r="E41" s="301">
        <f t="shared" si="2"/>
        <v>6.2332949644459687E-3</v>
      </c>
      <c r="F41" s="300">
        <f t="shared" si="13"/>
        <v>0.52757712950857927</v>
      </c>
      <c r="G41" s="299" t="s">
        <v>66</v>
      </c>
      <c r="H41" s="298">
        <f t="shared" si="3"/>
        <v>0</v>
      </c>
      <c r="I41" s="297">
        <f t="shared" si="4"/>
        <v>0</v>
      </c>
      <c r="J41" s="296">
        <f t="shared" si="5"/>
        <v>25225.149999999994</v>
      </c>
      <c r="K41" s="295">
        <f t="shared" si="6"/>
        <v>4283.38</v>
      </c>
      <c r="L41" s="294">
        <f t="shared" si="7"/>
        <v>0</v>
      </c>
      <c r="M41" s="293">
        <f t="shared" si="8"/>
        <v>0</v>
      </c>
      <c r="N41" s="292">
        <f t="shared" si="9"/>
        <v>0</v>
      </c>
      <c r="O41" s="291">
        <f t="shared" si="10"/>
        <v>0</v>
      </c>
      <c r="P41" s="290">
        <f t="shared" si="11"/>
        <v>29508.529999999995</v>
      </c>
      <c r="R41" s="33">
        <v>36.700000000000003</v>
      </c>
      <c r="S41" s="280">
        <v>45908</v>
      </c>
      <c r="T41" s="282">
        <v>-30</v>
      </c>
      <c r="U41" s="282" t="s">
        <v>868</v>
      </c>
      <c r="V41" t="s">
        <v>862</v>
      </c>
      <c r="W41" t="s">
        <v>903</v>
      </c>
      <c r="X41" s="280">
        <v>45938</v>
      </c>
      <c r="Y41" s="281" t="s">
        <v>906</v>
      </c>
      <c r="Z41" s="280" t="s">
        <v>66</v>
      </c>
      <c r="AG41" s="289">
        <v>31</v>
      </c>
      <c r="AH41" s="288" t="s">
        <v>466</v>
      </c>
      <c r="AI41"/>
      <c r="AQ41" s="307" t="s">
        <v>590</v>
      </c>
      <c r="AR41" s="60"/>
      <c r="AS41" s="60"/>
    </row>
    <row r="42" spans="2:45" ht="14.7" customHeight="1" thickBot="1">
      <c r="B42" s="304">
        <f t="shared" si="12"/>
        <v>32</v>
      </c>
      <c r="C42" s="303" t="s">
        <v>813</v>
      </c>
      <c r="D42" s="302">
        <f t="shared" si="1"/>
        <v>29397.599999999999</v>
      </c>
      <c r="E42" s="301">
        <f t="shared" si="2"/>
        <v>6.2098624379729123E-3</v>
      </c>
      <c r="F42" s="300">
        <f t="shared" si="13"/>
        <v>0.53378699194655221</v>
      </c>
      <c r="G42" s="299" t="s">
        <v>66</v>
      </c>
      <c r="H42" s="298">
        <f t="shared" si="3"/>
        <v>0</v>
      </c>
      <c r="I42" s="297">
        <f t="shared" si="4"/>
        <v>0</v>
      </c>
      <c r="J42" s="296">
        <f t="shared" si="5"/>
        <v>29397.599999999999</v>
      </c>
      <c r="K42" s="295">
        <f t="shared" si="6"/>
        <v>0</v>
      </c>
      <c r="L42" s="294">
        <f t="shared" si="7"/>
        <v>0</v>
      </c>
      <c r="M42" s="293">
        <f t="shared" si="8"/>
        <v>0</v>
      </c>
      <c r="N42" s="292">
        <f t="shared" si="9"/>
        <v>0</v>
      </c>
      <c r="O42" s="291">
        <f t="shared" si="10"/>
        <v>0</v>
      </c>
      <c r="P42" s="290">
        <f t="shared" si="11"/>
        <v>29397.599999999999</v>
      </c>
      <c r="R42" s="33">
        <v>387.5</v>
      </c>
      <c r="S42" s="280">
        <v>45908</v>
      </c>
      <c r="T42" s="282">
        <v>-30</v>
      </c>
      <c r="U42" s="282" t="s">
        <v>868</v>
      </c>
      <c r="V42" t="s">
        <v>862</v>
      </c>
      <c r="W42" t="s">
        <v>903</v>
      </c>
      <c r="X42" s="280">
        <v>45938</v>
      </c>
      <c r="Y42" s="281" t="s">
        <v>906</v>
      </c>
      <c r="Z42" s="280" t="s">
        <v>66</v>
      </c>
      <c r="AG42" s="289">
        <v>32</v>
      </c>
      <c r="AH42" s="288" t="s">
        <v>754</v>
      </c>
      <c r="AI42"/>
      <c r="AQ42" s="307" t="s">
        <v>634</v>
      </c>
      <c r="AR42" s="60"/>
      <c r="AS42" s="60"/>
    </row>
    <row r="43" spans="2:45" ht="14.7" customHeight="1" thickBot="1">
      <c r="B43" s="304">
        <f t="shared" si="12"/>
        <v>33</v>
      </c>
      <c r="C43" s="303" t="s">
        <v>824</v>
      </c>
      <c r="D43" s="302">
        <f t="shared" si="1"/>
        <v>29379.19</v>
      </c>
      <c r="E43" s="301">
        <f t="shared" si="2"/>
        <v>6.2059735637966847E-3</v>
      </c>
      <c r="F43" s="300">
        <f t="shared" si="13"/>
        <v>0.53999296551034892</v>
      </c>
      <c r="G43" s="299" t="s">
        <v>66</v>
      </c>
      <c r="H43" s="298">
        <f t="shared" si="3"/>
        <v>0</v>
      </c>
      <c r="I43" s="297">
        <f t="shared" si="4"/>
        <v>0</v>
      </c>
      <c r="J43" s="296">
        <f t="shared" si="5"/>
        <v>11927.67</v>
      </c>
      <c r="K43" s="295">
        <f t="shared" si="6"/>
        <v>11528.779999999999</v>
      </c>
      <c r="L43" s="294">
        <f t="shared" si="7"/>
        <v>5922.74</v>
      </c>
      <c r="M43" s="293">
        <f t="shared" si="8"/>
        <v>0</v>
      </c>
      <c r="N43" s="292">
        <f t="shared" si="9"/>
        <v>0</v>
      </c>
      <c r="O43" s="291">
        <f t="shared" si="10"/>
        <v>0</v>
      </c>
      <c r="P43" s="290">
        <f t="shared" si="11"/>
        <v>23456.449999999997</v>
      </c>
      <c r="R43" s="33">
        <v>11.4</v>
      </c>
      <c r="S43" s="280">
        <v>45909</v>
      </c>
      <c r="T43" s="282">
        <v>-29</v>
      </c>
      <c r="U43" s="282" t="s">
        <v>870</v>
      </c>
      <c r="V43" t="s">
        <v>862</v>
      </c>
      <c r="W43" t="s">
        <v>903</v>
      </c>
      <c r="X43" s="280">
        <v>45938</v>
      </c>
      <c r="Y43" s="281" t="s">
        <v>906</v>
      </c>
      <c r="Z43" s="280" t="s">
        <v>66</v>
      </c>
      <c r="AG43" s="289">
        <v>33</v>
      </c>
      <c r="AH43" s="288" t="s">
        <v>514</v>
      </c>
      <c r="AI43"/>
      <c r="AQ43" s="307" t="s">
        <v>623</v>
      </c>
      <c r="AR43" s="60"/>
      <c r="AS43" s="60"/>
    </row>
    <row r="44" spans="2:45" ht="14.7" customHeight="1" thickBot="1">
      <c r="B44" s="304">
        <f t="shared" si="12"/>
        <v>34</v>
      </c>
      <c r="C44" s="303" t="s">
        <v>553</v>
      </c>
      <c r="D44" s="302">
        <f t="shared" si="1"/>
        <v>28723.64</v>
      </c>
      <c r="E44" s="301">
        <f t="shared" si="2"/>
        <v>6.0674971126165496E-3</v>
      </c>
      <c r="F44" s="300">
        <f t="shared" si="13"/>
        <v>0.54606046262296548</v>
      </c>
      <c r="G44" s="299" t="s">
        <v>66</v>
      </c>
      <c r="H44" s="298">
        <f t="shared" si="3"/>
        <v>0</v>
      </c>
      <c r="I44" s="297">
        <f t="shared" si="4"/>
        <v>28723.64</v>
      </c>
      <c r="J44" s="296">
        <f t="shared" si="5"/>
        <v>0</v>
      </c>
      <c r="K44" s="295">
        <f t="shared" si="6"/>
        <v>0</v>
      </c>
      <c r="L44" s="294">
        <f t="shared" si="7"/>
        <v>0</v>
      </c>
      <c r="M44" s="293">
        <f t="shared" si="8"/>
        <v>0</v>
      </c>
      <c r="N44" s="292">
        <f t="shared" si="9"/>
        <v>0</v>
      </c>
      <c r="O44" s="291">
        <f t="shared" si="10"/>
        <v>0</v>
      </c>
      <c r="P44" s="290">
        <f t="shared" si="11"/>
        <v>28723.64</v>
      </c>
      <c r="R44" s="33">
        <v>19.059999999999999</v>
      </c>
      <c r="S44" s="280">
        <v>45911</v>
      </c>
      <c r="T44" s="282">
        <v>-27</v>
      </c>
      <c r="U44" s="282" t="s">
        <v>870</v>
      </c>
      <c r="V44" t="s">
        <v>862</v>
      </c>
      <c r="W44" t="s">
        <v>903</v>
      </c>
      <c r="X44" s="280">
        <v>45938</v>
      </c>
      <c r="Y44" s="281" t="s">
        <v>906</v>
      </c>
      <c r="Z44" s="280" t="s">
        <v>66</v>
      </c>
      <c r="AG44" s="289">
        <v>34</v>
      </c>
      <c r="AH44" s="288" t="s">
        <v>619</v>
      </c>
      <c r="AI44"/>
      <c r="AQ44" s="307" t="s">
        <v>512</v>
      </c>
      <c r="AR44" s="60"/>
      <c r="AS44" s="60"/>
    </row>
    <row r="45" spans="2:45" ht="14.7" customHeight="1" thickBot="1">
      <c r="B45" s="304">
        <f t="shared" si="12"/>
        <v>35</v>
      </c>
      <c r="C45" s="303" t="s">
        <v>863</v>
      </c>
      <c r="D45" s="302">
        <f t="shared" si="1"/>
        <v>27291.579999999998</v>
      </c>
      <c r="E45" s="301">
        <f t="shared" si="2"/>
        <v>5.7649929761250159E-3</v>
      </c>
      <c r="F45" s="300">
        <f t="shared" si="13"/>
        <v>0.55182545559909046</v>
      </c>
      <c r="G45" s="299" t="s">
        <v>66</v>
      </c>
      <c r="H45" s="298">
        <f t="shared" si="3"/>
        <v>0</v>
      </c>
      <c r="I45" s="297">
        <f t="shared" si="4"/>
        <v>0</v>
      </c>
      <c r="J45" s="296">
        <f t="shared" si="5"/>
        <v>27291.579999999998</v>
      </c>
      <c r="K45" s="295">
        <f t="shared" si="6"/>
        <v>0</v>
      </c>
      <c r="L45" s="294">
        <f t="shared" si="7"/>
        <v>0</v>
      </c>
      <c r="M45" s="293">
        <f t="shared" si="8"/>
        <v>0</v>
      </c>
      <c r="N45" s="292">
        <f t="shared" si="9"/>
        <v>0</v>
      </c>
      <c r="O45" s="291">
        <f t="shared" si="10"/>
        <v>0</v>
      </c>
      <c r="P45" s="290">
        <f t="shared" si="11"/>
        <v>27291.579999999998</v>
      </c>
      <c r="R45" s="33">
        <v>621.9</v>
      </c>
      <c r="S45" s="280">
        <v>45911</v>
      </c>
      <c r="T45" s="282">
        <v>-27</v>
      </c>
      <c r="U45" s="282" t="s">
        <v>870</v>
      </c>
      <c r="V45" t="s">
        <v>862</v>
      </c>
      <c r="W45" t="s">
        <v>903</v>
      </c>
      <c r="X45" s="280">
        <v>45938</v>
      </c>
      <c r="Y45" s="281" t="s">
        <v>906</v>
      </c>
      <c r="Z45" s="280" t="s">
        <v>66</v>
      </c>
      <c r="AG45" s="289">
        <v>35</v>
      </c>
      <c r="AH45" s="288" t="s">
        <v>570</v>
      </c>
      <c r="AI45"/>
      <c r="AQ45" s="307" t="s">
        <v>627</v>
      </c>
      <c r="AR45" s="60"/>
      <c r="AS45" s="60"/>
    </row>
    <row r="46" spans="2:45" ht="14.7" customHeight="1" thickBot="1">
      <c r="B46" s="304">
        <f t="shared" si="12"/>
        <v>36</v>
      </c>
      <c r="C46" s="303" t="s">
        <v>759</v>
      </c>
      <c r="D46" s="302">
        <f t="shared" si="1"/>
        <v>26964.33</v>
      </c>
      <c r="E46" s="301">
        <f t="shared" si="2"/>
        <v>5.6958656499886441E-3</v>
      </c>
      <c r="F46" s="300">
        <f t="shared" si="13"/>
        <v>0.55752132124907916</v>
      </c>
      <c r="G46" s="299" t="s">
        <v>66</v>
      </c>
      <c r="H46" s="298">
        <f t="shared" si="3"/>
        <v>0</v>
      </c>
      <c r="I46" s="297">
        <f t="shared" si="4"/>
        <v>0</v>
      </c>
      <c r="J46" s="296">
        <f t="shared" si="5"/>
        <v>25755.29</v>
      </c>
      <c r="K46" s="295">
        <f t="shared" si="6"/>
        <v>1209.04</v>
      </c>
      <c r="L46" s="294">
        <f t="shared" si="7"/>
        <v>0</v>
      </c>
      <c r="M46" s="293">
        <f t="shared" si="8"/>
        <v>0</v>
      </c>
      <c r="N46" s="292">
        <f t="shared" si="9"/>
        <v>0</v>
      </c>
      <c r="O46" s="291">
        <f t="shared" si="10"/>
        <v>0</v>
      </c>
      <c r="P46" s="290">
        <f t="shared" si="11"/>
        <v>26964.33</v>
      </c>
      <c r="R46" s="33">
        <v>147.19999999999999</v>
      </c>
      <c r="S46" s="280">
        <v>45912</v>
      </c>
      <c r="T46" s="282">
        <v>-26</v>
      </c>
      <c r="U46" s="282" t="s">
        <v>870</v>
      </c>
      <c r="V46" t="s">
        <v>862</v>
      </c>
      <c r="W46" t="s">
        <v>903</v>
      </c>
      <c r="X46" s="280">
        <v>45938</v>
      </c>
      <c r="Y46" s="281" t="s">
        <v>906</v>
      </c>
      <c r="Z46" s="280" t="s">
        <v>66</v>
      </c>
      <c r="AG46" s="289">
        <v>36</v>
      </c>
      <c r="AH46" s="288" t="s">
        <v>573</v>
      </c>
      <c r="AI46"/>
      <c r="AQ46" s="307" t="s">
        <v>495</v>
      </c>
      <c r="AR46" s="60"/>
      <c r="AS46" s="60"/>
    </row>
    <row r="47" spans="2:45" ht="14.7" customHeight="1" thickBot="1">
      <c r="B47" s="304">
        <f t="shared" si="12"/>
        <v>37</v>
      </c>
      <c r="C47" s="303" t="s">
        <v>593</v>
      </c>
      <c r="D47" s="302">
        <f t="shared" si="1"/>
        <v>26816.500000000004</v>
      </c>
      <c r="E47" s="301">
        <f t="shared" si="2"/>
        <v>5.6646384761987589E-3</v>
      </c>
      <c r="F47" s="300">
        <f t="shared" si="13"/>
        <v>0.56318595972527796</v>
      </c>
      <c r="G47" s="299" t="s">
        <v>66</v>
      </c>
      <c r="H47" s="298">
        <f t="shared" si="3"/>
        <v>0</v>
      </c>
      <c r="I47" s="297">
        <f t="shared" si="4"/>
        <v>26816.500000000004</v>
      </c>
      <c r="J47" s="296">
        <f t="shared" si="5"/>
        <v>0</v>
      </c>
      <c r="K47" s="295">
        <f t="shared" si="6"/>
        <v>0</v>
      </c>
      <c r="L47" s="294">
        <f t="shared" si="7"/>
        <v>0</v>
      </c>
      <c r="M47" s="293">
        <f t="shared" si="8"/>
        <v>0</v>
      </c>
      <c r="N47" s="292">
        <f t="shared" si="9"/>
        <v>0</v>
      </c>
      <c r="O47" s="291">
        <f t="shared" si="10"/>
        <v>0</v>
      </c>
      <c r="P47" s="290">
        <f t="shared" si="11"/>
        <v>26816.500000000004</v>
      </c>
      <c r="R47" s="33">
        <v>3095.1</v>
      </c>
      <c r="S47" s="280">
        <v>45916</v>
      </c>
      <c r="T47" s="282">
        <v>-22</v>
      </c>
      <c r="U47" s="282" t="s">
        <v>870</v>
      </c>
      <c r="V47" t="s">
        <v>862</v>
      </c>
      <c r="W47" t="s">
        <v>903</v>
      </c>
      <c r="X47" s="280">
        <v>45938</v>
      </c>
      <c r="Y47" s="281" t="s">
        <v>906</v>
      </c>
      <c r="Z47" s="280" t="s">
        <v>66</v>
      </c>
      <c r="AG47" s="289">
        <v>37</v>
      </c>
      <c r="AH47" s="288" t="s">
        <v>760</v>
      </c>
      <c r="AI47"/>
      <c r="AQ47" s="307" t="s">
        <v>610</v>
      </c>
      <c r="AR47" s="60"/>
      <c r="AS47" s="60"/>
    </row>
    <row r="48" spans="2:45" ht="14.7" customHeight="1" thickBot="1">
      <c r="B48" s="304">
        <f t="shared" si="12"/>
        <v>38</v>
      </c>
      <c r="C48" s="303" t="s">
        <v>751</v>
      </c>
      <c r="D48" s="302">
        <f t="shared" si="1"/>
        <v>26666.65</v>
      </c>
      <c r="E48" s="301">
        <f t="shared" si="2"/>
        <v>5.6329846035584668E-3</v>
      </c>
      <c r="F48" s="300">
        <f t="shared" si="13"/>
        <v>0.5688189443288364</v>
      </c>
      <c r="G48" s="299" t="s">
        <v>66</v>
      </c>
      <c r="H48" s="298">
        <f t="shared" si="3"/>
        <v>0</v>
      </c>
      <c r="I48" s="297">
        <f t="shared" si="4"/>
        <v>0</v>
      </c>
      <c r="J48" s="296">
        <f t="shared" si="5"/>
        <v>21041.65</v>
      </c>
      <c r="K48" s="295">
        <f t="shared" si="6"/>
        <v>5625</v>
      </c>
      <c r="L48" s="294">
        <f t="shared" si="7"/>
        <v>0</v>
      </c>
      <c r="M48" s="293">
        <f t="shared" si="8"/>
        <v>0</v>
      </c>
      <c r="N48" s="292">
        <f t="shared" si="9"/>
        <v>0</v>
      </c>
      <c r="O48" s="291">
        <f t="shared" si="10"/>
        <v>0</v>
      </c>
      <c r="P48" s="290">
        <f t="shared" si="11"/>
        <v>26666.65</v>
      </c>
      <c r="R48" s="33">
        <v>196.47</v>
      </c>
      <c r="S48" s="280">
        <v>45916</v>
      </c>
      <c r="T48" s="282">
        <v>-22</v>
      </c>
      <c r="U48" s="282" t="s">
        <v>870</v>
      </c>
      <c r="V48" t="s">
        <v>862</v>
      </c>
      <c r="W48" t="s">
        <v>903</v>
      </c>
      <c r="X48" s="280">
        <v>45938</v>
      </c>
      <c r="Y48" s="281" t="s">
        <v>906</v>
      </c>
      <c r="Z48" s="280" t="s">
        <v>66</v>
      </c>
      <c r="AG48" s="289">
        <v>38</v>
      </c>
      <c r="AH48" s="288" t="s">
        <v>783</v>
      </c>
      <c r="AI48"/>
      <c r="AQ48" s="307" t="s">
        <v>604</v>
      </c>
      <c r="AR48" s="60"/>
      <c r="AS48" s="60"/>
    </row>
    <row r="49" spans="2:45" ht="14.7" customHeight="1" thickBot="1">
      <c r="B49" s="304">
        <f t="shared" si="12"/>
        <v>39</v>
      </c>
      <c r="C49" s="303" t="s">
        <v>478</v>
      </c>
      <c r="D49" s="302">
        <f t="shared" si="1"/>
        <v>26188.89</v>
      </c>
      <c r="E49" s="301">
        <f t="shared" si="2"/>
        <v>5.5320639883257288E-3</v>
      </c>
      <c r="F49" s="300">
        <f t="shared" si="13"/>
        <v>0.57435100831716213</v>
      </c>
      <c r="G49" s="299" t="s">
        <v>66</v>
      </c>
      <c r="H49" s="298">
        <f t="shared" si="3"/>
        <v>0</v>
      </c>
      <c r="I49" s="297">
        <f t="shared" si="4"/>
        <v>0</v>
      </c>
      <c r="J49" s="296">
        <f t="shared" si="5"/>
        <v>26188.89</v>
      </c>
      <c r="K49" s="295">
        <f t="shared" si="6"/>
        <v>0</v>
      </c>
      <c r="L49" s="294">
        <f t="shared" si="7"/>
        <v>0</v>
      </c>
      <c r="M49" s="293">
        <f t="shared" si="8"/>
        <v>0</v>
      </c>
      <c r="N49" s="292">
        <f t="shared" si="9"/>
        <v>0</v>
      </c>
      <c r="O49" s="291">
        <f t="shared" si="10"/>
        <v>0</v>
      </c>
      <c r="P49" s="290">
        <f t="shared" si="11"/>
        <v>26188.89</v>
      </c>
      <c r="R49" s="33">
        <v>349.65</v>
      </c>
      <c r="S49" s="280">
        <v>45917</v>
      </c>
      <c r="T49" s="282">
        <v>-21</v>
      </c>
      <c r="U49" s="282" t="s">
        <v>870</v>
      </c>
      <c r="V49" t="s">
        <v>862</v>
      </c>
      <c r="W49" t="s">
        <v>903</v>
      </c>
      <c r="X49" s="280">
        <v>45938</v>
      </c>
      <c r="Y49" s="281" t="s">
        <v>906</v>
      </c>
      <c r="Z49" s="280" t="s">
        <v>66</v>
      </c>
      <c r="AG49" s="289">
        <v>39</v>
      </c>
      <c r="AH49" s="288" t="s">
        <v>550</v>
      </c>
      <c r="AI49"/>
      <c r="AQ49" s="307" t="s">
        <v>603</v>
      </c>
      <c r="AR49" s="60"/>
      <c r="AS49" s="60"/>
    </row>
    <row r="50" spans="2:45" ht="14.7" customHeight="1" thickBot="1">
      <c r="B50" s="304">
        <f t="shared" si="12"/>
        <v>40</v>
      </c>
      <c r="C50" s="303" t="s">
        <v>603</v>
      </c>
      <c r="D50" s="302">
        <f t="shared" si="1"/>
        <v>25728.560000000001</v>
      </c>
      <c r="E50" s="301">
        <f t="shared" si="2"/>
        <v>5.4348252349556555E-3</v>
      </c>
      <c r="F50" s="300">
        <f t="shared" si="13"/>
        <v>0.57978583355211777</v>
      </c>
      <c r="G50" s="299" t="s">
        <v>66</v>
      </c>
      <c r="H50" s="298">
        <f t="shared" si="3"/>
        <v>0</v>
      </c>
      <c r="I50" s="297">
        <f t="shared" si="4"/>
        <v>25728.560000000001</v>
      </c>
      <c r="J50" s="296">
        <f t="shared" si="5"/>
        <v>0</v>
      </c>
      <c r="K50" s="295">
        <f t="shared" si="6"/>
        <v>0</v>
      </c>
      <c r="L50" s="294">
        <f t="shared" si="7"/>
        <v>0</v>
      </c>
      <c r="M50" s="293">
        <f t="shared" si="8"/>
        <v>0</v>
      </c>
      <c r="N50" s="292">
        <f t="shared" si="9"/>
        <v>0</v>
      </c>
      <c r="O50" s="291">
        <f t="shared" si="10"/>
        <v>0</v>
      </c>
      <c r="P50" s="290">
        <f t="shared" si="11"/>
        <v>25728.560000000001</v>
      </c>
      <c r="R50" s="33">
        <v>7018.41</v>
      </c>
      <c r="S50" s="280">
        <v>45888</v>
      </c>
      <c r="T50" s="282">
        <v>-50</v>
      </c>
      <c r="U50" s="282" t="s">
        <v>868</v>
      </c>
      <c r="V50" t="s">
        <v>863</v>
      </c>
      <c r="W50" t="s">
        <v>903</v>
      </c>
      <c r="X50" s="280">
        <v>45938</v>
      </c>
      <c r="Y50" s="281" t="s">
        <v>906</v>
      </c>
      <c r="Z50" s="280" t="s">
        <v>66</v>
      </c>
      <c r="AG50" s="289">
        <v>40</v>
      </c>
      <c r="AH50" s="288" t="s">
        <v>700</v>
      </c>
      <c r="AI50"/>
      <c r="AQ50" s="307" t="s">
        <v>507</v>
      </c>
      <c r="AR50" s="60"/>
      <c r="AS50" s="60"/>
    </row>
    <row r="51" spans="2:45" ht="14.7" customHeight="1" thickBot="1">
      <c r="B51" s="304">
        <f t="shared" si="12"/>
        <v>41</v>
      </c>
      <c r="C51" s="303" t="s">
        <v>496</v>
      </c>
      <c r="D51" s="302">
        <f t="shared" si="1"/>
        <v>24511.99</v>
      </c>
      <c r="E51" s="301">
        <f t="shared" si="2"/>
        <v>5.1778405713720733E-3</v>
      </c>
      <c r="F51" s="300">
        <f t="shared" si="13"/>
        <v>0.58496367412348982</v>
      </c>
      <c r="G51" s="299" t="s">
        <v>66</v>
      </c>
      <c r="H51" s="298">
        <f t="shared" si="3"/>
        <v>0</v>
      </c>
      <c r="I51" s="297">
        <f t="shared" si="4"/>
        <v>18533.68</v>
      </c>
      <c r="J51" s="296">
        <f t="shared" si="5"/>
        <v>5978.31</v>
      </c>
      <c r="K51" s="295">
        <f t="shared" si="6"/>
        <v>0</v>
      </c>
      <c r="L51" s="294">
        <f t="shared" si="7"/>
        <v>0</v>
      </c>
      <c r="M51" s="293">
        <f t="shared" si="8"/>
        <v>0</v>
      </c>
      <c r="N51" s="292">
        <f t="shared" si="9"/>
        <v>0</v>
      </c>
      <c r="O51" s="291">
        <f t="shared" si="10"/>
        <v>0</v>
      </c>
      <c r="P51" s="290">
        <f t="shared" si="11"/>
        <v>24511.99</v>
      </c>
      <c r="R51" s="33">
        <v>4517.41</v>
      </c>
      <c r="S51" s="280">
        <v>45890</v>
      </c>
      <c r="T51" s="282">
        <v>-48</v>
      </c>
      <c r="U51" s="282" t="s">
        <v>868</v>
      </c>
      <c r="V51" t="s">
        <v>863</v>
      </c>
      <c r="W51" t="s">
        <v>903</v>
      </c>
      <c r="X51" s="280">
        <v>45938</v>
      </c>
      <c r="Y51" s="281" t="s">
        <v>906</v>
      </c>
      <c r="Z51" s="280" t="s">
        <v>66</v>
      </c>
      <c r="AG51" s="289">
        <v>41</v>
      </c>
      <c r="AH51" s="288" t="s">
        <v>797</v>
      </c>
      <c r="AI51"/>
    </row>
    <row r="52" spans="2:45" ht="14.7" customHeight="1" thickBot="1">
      <c r="B52" s="304">
        <f t="shared" si="12"/>
        <v>42</v>
      </c>
      <c r="C52" s="303" t="s">
        <v>468</v>
      </c>
      <c r="D52" s="302">
        <f t="shared" si="1"/>
        <v>24496.799999999999</v>
      </c>
      <c r="E52" s="301">
        <f t="shared" si="2"/>
        <v>5.1746318805118395E-3</v>
      </c>
      <c r="F52" s="300">
        <f t="shared" si="13"/>
        <v>0.59013830600400163</v>
      </c>
      <c r="G52" s="299" t="s">
        <v>66</v>
      </c>
      <c r="H52" s="298">
        <f t="shared" si="3"/>
        <v>0</v>
      </c>
      <c r="I52" s="297">
        <f t="shared" si="4"/>
        <v>22957.94</v>
      </c>
      <c r="J52" s="296">
        <f t="shared" si="5"/>
        <v>1538.86</v>
      </c>
      <c r="K52" s="295">
        <f t="shared" si="6"/>
        <v>0</v>
      </c>
      <c r="L52" s="294">
        <f t="shared" si="7"/>
        <v>0</v>
      </c>
      <c r="M52" s="293">
        <f t="shared" si="8"/>
        <v>0</v>
      </c>
      <c r="N52" s="292">
        <f t="shared" si="9"/>
        <v>0</v>
      </c>
      <c r="O52" s="291">
        <f t="shared" si="10"/>
        <v>0</v>
      </c>
      <c r="P52" s="290">
        <f t="shared" si="11"/>
        <v>24496.799999999999</v>
      </c>
      <c r="R52" s="33">
        <v>4219.9399999999996</v>
      </c>
      <c r="S52" s="280">
        <v>45891</v>
      </c>
      <c r="T52" s="282">
        <v>-47</v>
      </c>
      <c r="U52" s="282" t="s">
        <v>868</v>
      </c>
      <c r="V52" t="s">
        <v>863</v>
      </c>
      <c r="W52" t="s">
        <v>903</v>
      </c>
      <c r="X52" s="280">
        <v>45938</v>
      </c>
      <c r="Y52" s="281" t="s">
        <v>906</v>
      </c>
      <c r="Z52" s="280" t="s">
        <v>66</v>
      </c>
      <c r="AG52" s="289">
        <v>42</v>
      </c>
      <c r="AH52" s="288" t="s">
        <v>665</v>
      </c>
      <c r="AI52"/>
    </row>
    <row r="53" spans="2:45" ht="14.7" customHeight="1" thickBot="1">
      <c r="B53" s="304">
        <f t="shared" si="12"/>
        <v>43</v>
      </c>
      <c r="C53" s="303" t="s">
        <v>741</v>
      </c>
      <c r="D53" s="302">
        <f t="shared" si="1"/>
        <v>24418.47</v>
      </c>
      <c r="E53" s="301">
        <f t="shared" si="2"/>
        <v>5.1580856820205882E-3</v>
      </c>
      <c r="F53" s="300">
        <f t="shared" si="13"/>
        <v>0.59529639168602222</v>
      </c>
      <c r="G53" s="299" t="s">
        <v>66</v>
      </c>
      <c r="H53" s="298">
        <f t="shared" si="3"/>
        <v>0</v>
      </c>
      <c r="I53" s="297">
        <f t="shared" si="4"/>
        <v>0</v>
      </c>
      <c r="J53" s="296">
        <f t="shared" si="5"/>
        <v>12209.24</v>
      </c>
      <c r="K53" s="295">
        <f t="shared" si="6"/>
        <v>12209.23</v>
      </c>
      <c r="L53" s="294">
        <f t="shared" si="7"/>
        <v>0</v>
      </c>
      <c r="M53" s="293">
        <f t="shared" si="8"/>
        <v>0</v>
      </c>
      <c r="N53" s="292">
        <f t="shared" si="9"/>
        <v>0</v>
      </c>
      <c r="O53" s="291">
        <f t="shared" si="10"/>
        <v>0</v>
      </c>
      <c r="P53" s="290">
        <f t="shared" si="11"/>
        <v>24418.47</v>
      </c>
      <c r="R53" s="33">
        <v>7018.41</v>
      </c>
      <c r="S53" s="280">
        <v>45895</v>
      </c>
      <c r="T53" s="282">
        <v>-43</v>
      </c>
      <c r="U53" s="282" t="s">
        <v>868</v>
      </c>
      <c r="V53" t="s">
        <v>863</v>
      </c>
      <c r="W53" t="s">
        <v>903</v>
      </c>
      <c r="X53" s="280">
        <v>45938</v>
      </c>
      <c r="Y53" s="281" t="s">
        <v>906</v>
      </c>
      <c r="Z53" s="280" t="s">
        <v>66</v>
      </c>
      <c r="AG53" s="289">
        <v>43</v>
      </c>
      <c r="AH53" s="288" t="s">
        <v>763</v>
      </c>
      <c r="AI53"/>
    </row>
    <row r="54" spans="2:45" ht="14.7" customHeight="1" thickBot="1">
      <c r="B54" s="304">
        <f t="shared" si="12"/>
        <v>44</v>
      </c>
      <c r="C54" s="303" t="s">
        <v>562</v>
      </c>
      <c r="D54" s="302">
        <f t="shared" si="1"/>
        <v>24401</v>
      </c>
      <c r="E54" s="301">
        <f t="shared" si="2"/>
        <v>5.1543953706757375E-3</v>
      </c>
      <c r="F54" s="300">
        <f t="shared" si="13"/>
        <v>0.60045078705669797</v>
      </c>
      <c r="G54" s="299" t="s">
        <v>66</v>
      </c>
      <c r="H54" s="298">
        <f t="shared" si="3"/>
        <v>0</v>
      </c>
      <c r="I54" s="297">
        <f t="shared" si="4"/>
        <v>18300.75</v>
      </c>
      <c r="J54" s="296">
        <f t="shared" si="5"/>
        <v>6100.25</v>
      </c>
      <c r="K54" s="295">
        <f t="shared" si="6"/>
        <v>0</v>
      </c>
      <c r="L54" s="294">
        <f t="shared" si="7"/>
        <v>0</v>
      </c>
      <c r="M54" s="293">
        <f t="shared" si="8"/>
        <v>0</v>
      </c>
      <c r="N54" s="292">
        <f t="shared" si="9"/>
        <v>0</v>
      </c>
      <c r="O54" s="291">
        <f t="shared" si="10"/>
        <v>0</v>
      </c>
      <c r="P54" s="290">
        <f t="shared" si="11"/>
        <v>24401</v>
      </c>
      <c r="R54" s="33">
        <v>4517.41</v>
      </c>
      <c r="S54" s="280">
        <v>45904</v>
      </c>
      <c r="T54" s="282">
        <v>-34</v>
      </c>
      <c r="U54" s="282" t="s">
        <v>868</v>
      </c>
      <c r="V54" t="s">
        <v>863</v>
      </c>
      <c r="W54" t="s">
        <v>903</v>
      </c>
      <c r="X54" s="280">
        <v>45938</v>
      </c>
      <c r="Y54" s="281" t="s">
        <v>906</v>
      </c>
      <c r="Z54" s="280" t="s">
        <v>66</v>
      </c>
      <c r="AG54" s="289">
        <v>44</v>
      </c>
      <c r="AH54" s="288" t="s">
        <v>636</v>
      </c>
      <c r="AI54"/>
    </row>
    <row r="55" spans="2:45" ht="14.7" customHeight="1" thickBot="1">
      <c r="B55" s="304">
        <f t="shared" si="12"/>
        <v>45</v>
      </c>
      <c r="C55" s="303" t="s">
        <v>482</v>
      </c>
      <c r="D55" s="302">
        <f t="shared" si="1"/>
        <v>24103.86</v>
      </c>
      <c r="E55" s="301">
        <f t="shared" si="2"/>
        <v>5.0916283922550747E-3</v>
      </c>
      <c r="F55" s="300">
        <f t="shared" si="13"/>
        <v>0.60554241544895304</v>
      </c>
      <c r="G55" s="299" t="s">
        <v>66</v>
      </c>
      <c r="H55" s="298">
        <f t="shared" si="3"/>
        <v>0</v>
      </c>
      <c r="I55" s="297">
        <f t="shared" si="4"/>
        <v>5271.93</v>
      </c>
      <c r="J55" s="296">
        <f t="shared" si="5"/>
        <v>15069.43</v>
      </c>
      <c r="K55" s="295">
        <f t="shared" si="6"/>
        <v>3762.5</v>
      </c>
      <c r="L55" s="294">
        <f t="shared" si="7"/>
        <v>0</v>
      </c>
      <c r="M55" s="293">
        <f t="shared" si="8"/>
        <v>0</v>
      </c>
      <c r="N55" s="292">
        <f t="shared" si="9"/>
        <v>0</v>
      </c>
      <c r="O55" s="291">
        <f t="shared" si="10"/>
        <v>0</v>
      </c>
      <c r="P55" s="290">
        <f t="shared" si="11"/>
        <v>24103.86</v>
      </c>
      <c r="R55" s="33">
        <v>924.08</v>
      </c>
      <c r="S55" s="280">
        <v>45885</v>
      </c>
      <c r="T55" s="282">
        <v>-53</v>
      </c>
      <c r="U55" s="282" t="s">
        <v>868</v>
      </c>
      <c r="V55" t="s">
        <v>829</v>
      </c>
      <c r="W55" t="s">
        <v>903</v>
      </c>
      <c r="X55" s="280">
        <v>45938</v>
      </c>
      <c r="Y55" s="281" t="s">
        <v>906</v>
      </c>
      <c r="Z55" s="280" t="s">
        <v>66</v>
      </c>
      <c r="AG55" s="289">
        <v>45</v>
      </c>
      <c r="AH55" s="288" t="s">
        <v>528</v>
      </c>
      <c r="AI55"/>
    </row>
    <row r="56" spans="2:45" ht="14.7" customHeight="1" thickBot="1">
      <c r="B56" s="304">
        <f t="shared" si="12"/>
        <v>46</v>
      </c>
      <c r="C56" s="303" t="s">
        <v>683</v>
      </c>
      <c r="D56" s="302">
        <f t="shared" si="1"/>
        <v>24054</v>
      </c>
      <c r="E56" s="301">
        <f t="shared" si="2"/>
        <v>5.0810961127098963E-3</v>
      </c>
      <c r="F56" s="300">
        <f t="shared" si="13"/>
        <v>0.61062351156166295</v>
      </c>
      <c r="G56" s="299" t="s">
        <v>66</v>
      </c>
      <c r="H56" s="298">
        <f t="shared" si="3"/>
        <v>0</v>
      </c>
      <c r="I56" s="297">
        <f t="shared" si="4"/>
        <v>24054</v>
      </c>
      <c r="J56" s="296">
        <f t="shared" si="5"/>
        <v>0</v>
      </c>
      <c r="K56" s="295">
        <f t="shared" si="6"/>
        <v>0</v>
      </c>
      <c r="L56" s="294">
        <f t="shared" si="7"/>
        <v>0</v>
      </c>
      <c r="M56" s="293">
        <f t="shared" si="8"/>
        <v>0</v>
      </c>
      <c r="N56" s="292">
        <f t="shared" si="9"/>
        <v>0</v>
      </c>
      <c r="O56" s="291">
        <f t="shared" si="10"/>
        <v>0</v>
      </c>
      <c r="P56" s="290">
        <f t="shared" si="11"/>
        <v>24054</v>
      </c>
      <c r="R56" s="33">
        <v>230.88</v>
      </c>
      <c r="S56" s="280">
        <v>45930</v>
      </c>
      <c r="T56" s="282">
        <v>-8</v>
      </c>
      <c r="U56" s="282" t="s">
        <v>870</v>
      </c>
      <c r="V56" t="s">
        <v>829</v>
      </c>
      <c r="W56" t="s">
        <v>903</v>
      </c>
      <c r="X56" s="280">
        <v>45938</v>
      </c>
      <c r="Y56" s="281" t="s">
        <v>906</v>
      </c>
      <c r="Z56" s="280" t="s">
        <v>66</v>
      </c>
      <c r="AG56" s="289">
        <v>46</v>
      </c>
      <c r="AH56" s="288" t="s">
        <v>465</v>
      </c>
      <c r="AI56"/>
    </row>
    <row r="57" spans="2:45" ht="14.7" customHeight="1" thickBot="1">
      <c r="B57" s="304">
        <f t="shared" si="12"/>
        <v>47</v>
      </c>
      <c r="C57" s="303" t="s">
        <v>572</v>
      </c>
      <c r="D57" s="302">
        <f t="shared" si="1"/>
        <v>23497.13</v>
      </c>
      <c r="E57" s="301">
        <f t="shared" si="2"/>
        <v>4.9634645340832749E-3</v>
      </c>
      <c r="F57" s="300">
        <f t="shared" si="13"/>
        <v>0.6155869760957462</v>
      </c>
      <c r="G57" s="299" t="s">
        <v>66</v>
      </c>
      <c r="H57" s="298">
        <f t="shared" si="3"/>
        <v>0</v>
      </c>
      <c r="I57" s="297">
        <f t="shared" si="4"/>
        <v>23497.13</v>
      </c>
      <c r="J57" s="296">
        <f t="shared" si="5"/>
        <v>0</v>
      </c>
      <c r="K57" s="295">
        <f t="shared" si="6"/>
        <v>0</v>
      </c>
      <c r="L57" s="294">
        <f t="shared" si="7"/>
        <v>0</v>
      </c>
      <c r="M57" s="293">
        <f t="shared" si="8"/>
        <v>0</v>
      </c>
      <c r="N57" s="292">
        <f t="shared" si="9"/>
        <v>0</v>
      </c>
      <c r="O57" s="291">
        <f t="shared" si="10"/>
        <v>0</v>
      </c>
      <c r="P57" s="290">
        <f t="shared" si="11"/>
        <v>23497.13</v>
      </c>
      <c r="R57" s="33">
        <v>3097.85</v>
      </c>
      <c r="S57" s="280">
        <v>45891</v>
      </c>
      <c r="T57" s="282">
        <v>-47</v>
      </c>
      <c r="U57" s="282" t="s">
        <v>868</v>
      </c>
      <c r="V57" t="s">
        <v>850</v>
      </c>
      <c r="W57" t="s">
        <v>903</v>
      </c>
      <c r="X57" s="280">
        <v>45938</v>
      </c>
      <c r="Y57" s="281" t="s">
        <v>906</v>
      </c>
      <c r="Z57" s="280" t="s">
        <v>66</v>
      </c>
      <c r="AG57" s="289">
        <v>47</v>
      </c>
      <c r="AH57" s="288" t="s">
        <v>602</v>
      </c>
      <c r="AI57"/>
    </row>
    <row r="58" spans="2:45" ht="14.7" customHeight="1" thickBot="1">
      <c r="B58" s="304">
        <f t="shared" si="12"/>
        <v>48</v>
      </c>
      <c r="C58" s="303" t="s">
        <v>513</v>
      </c>
      <c r="D58" s="302">
        <f t="shared" si="1"/>
        <v>21841.41</v>
      </c>
      <c r="E58" s="301">
        <f t="shared" si="2"/>
        <v>4.6137151179472457E-3</v>
      </c>
      <c r="F58" s="300">
        <f t="shared" si="13"/>
        <v>0.62020069121369348</v>
      </c>
      <c r="G58" s="299" t="s">
        <v>66</v>
      </c>
      <c r="H58" s="298">
        <f t="shared" si="3"/>
        <v>0</v>
      </c>
      <c r="I58" s="297">
        <f t="shared" si="4"/>
        <v>11056.49</v>
      </c>
      <c r="J58" s="296">
        <f t="shared" si="5"/>
        <v>10784.92</v>
      </c>
      <c r="K58" s="295">
        <f t="shared" si="6"/>
        <v>0</v>
      </c>
      <c r="L58" s="294">
        <f t="shared" si="7"/>
        <v>0</v>
      </c>
      <c r="M58" s="293">
        <f t="shared" si="8"/>
        <v>0</v>
      </c>
      <c r="N58" s="292">
        <f t="shared" si="9"/>
        <v>0</v>
      </c>
      <c r="O58" s="291">
        <f t="shared" si="10"/>
        <v>0</v>
      </c>
      <c r="P58" s="290">
        <f t="shared" si="11"/>
        <v>21841.41</v>
      </c>
      <c r="R58" s="33">
        <v>724.9</v>
      </c>
      <c r="S58" s="280">
        <v>45894</v>
      </c>
      <c r="T58" s="282">
        <v>-44</v>
      </c>
      <c r="U58" s="282" t="s">
        <v>868</v>
      </c>
      <c r="V58" t="s">
        <v>814</v>
      </c>
      <c r="W58" t="s">
        <v>903</v>
      </c>
      <c r="X58" s="280">
        <v>45938</v>
      </c>
      <c r="Y58" s="281" t="s">
        <v>906</v>
      </c>
      <c r="Z58" s="280" t="s">
        <v>66</v>
      </c>
      <c r="AG58" s="289">
        <v>48</v>
      </c>
      <c r="AH58" s="288" t="s">
        <v>859</v>
      </c>
      <c r="AI58"/>
    </row>
    <row r="59" spans="2:45" ht="14.7" customHeight="1" thickBot="1">
      <c r="B59" s="304">
        <f t="shared" si="12"/>
        <v>49</v>
      </c>
      <c r="C59" s="303" t="s">
        <v>581</v>
      </c>
      <c r="D59" s="302">
        <f t="shared" si="1"/>
        <v>20190</v>
      </c>
      <c r="E59" s="301">
        <f t="shared" si="2"/>
        <v>4.2648761335167878E-3</v>
      </c>
      <c r="F59" s="300">
        <f t="shared" si="13"/>
        <v>0.62446556734721026</v>
      </c>
      <c r="G59" s="299" t="s">
        <v>66</v>
      </c>
      <c r="H59" s="298">
        <f t="shared" si="3"/>
        <v>0</v>
      </c>
      <c r="I59" s="297">
        <f t="shared" si="4"/>
        <v>20190</v>
      </c>
      <c r="J59" s="296">
        <f t="shared" si="5"/>
        <v>0</v>
      </c>
      <c r="K59" s="295">
        <f t="shared" si="6"/>
        <v>0</v>
      </c>
      <c r="L59" s="294">
        <f t="shared" si="7"/>
        <v>0</v>
      </c>
      <c r="M59" s="293">
        <f t="shared" si="8"/>
        <v>0</v>
      </c>
      <c r="N59" s="292">
        <f t="shared" si="9"/>
        <v>0</v>
      </c>
      <c r="O59" s="291">
        <f t="shared" si="10"/>
        <v>0</v>
      </c>
      <c r="P59" s="290">
        <f t="shared" si="11"/>
        <v>20190</v>
      </c>
      <c r="R59" s="33">
        <v>2980</v>
      </c>
      <c r="S59" s="280">
        <v>45898</v>
      </c>
      <c r="T59" s="282">
        <v>-40</v>
      </c>
      <c r="U59" s="282" t="s">
        <v>868</v>
      </c>
      <c r="V59" t="s">
        <v>815</v>
      </c>
      <c r="W59" t="s">
        <v>903</v>
      </c>
      <c r="X59" s="280">
        <v>45938</v>
      </c>
      <c r="Y59" s="281" t="s">
        <v>906</v>
      </c>
      <c r="Z59" s="280" t="s">
        <v>66</v>
      </c>
      <c r="AG59" s="289">
        <v>49</v>
      </c>
      <c r="AH59" s="288" t="s">
        <v>487</v>
      </c>
      <c r="AI59"/>
    </row>
    <row r="60" spans="2:45" ht="14.7" customHeight="1" thickBot="1">
      <c r="B60" s="304">
        <f t="shared" si="12"/>
        <v>50</v>
      </c>
      <c r="C60" s="303" t="s">
        <v>670</v>
      </c>
      <c r="D60" s="302">
        <f t="shared" si="1"/>
        <v>20000</v>
      </c>
      <c r="E60" s="301">
        <f t="shared" si="2"/>
        <v>4.2247410931320331E-3</v>
      </c>
      <c r="F60" s="300">
        <f t="shared" si="13"/>
        <v>0.62869030844034224</v>
      </c>
      <c r="G60" s="299" t="s">
        <v>66</v>
      </c>
      <c r="H60" s="298">
        <f t="shared" si="3"/>
        <v>0</v>
      </c>
      <c r="I60" s="297">
        <f t="shared" si="4"/>
        <v>20000</v>
      </c>
      <c r="J60" s="296">
        <f t="shared" si="5"/>
        <v>0</v>
      </c>
      <c r="K60" s="295">
        <f t="shared" si="6"/>
        <v>0</v>
      </c>
      <c r="L60" s="294">
        <f t="shared" si="7"/>
        <v>0</v>
      </c>
      <c r="M60" s="293">
        <f t="shared" si="8"/>
        <v>0</v>
      </c>
      <c r="N60" s="292">
        <f t="shared" si="9"/>
        <v>0</v>
      </c>
      <c r="O60" s="291">
        <f t="shared" si="10"/>
        <v>0</v>
      </c>
      <c r="P60" s="290">
        <f t="shared" si="11"/>
        <v>20000</v>
      </c>
      <c r="R60" s="33">
        <v>2980</v>
      </c>
      <c r="S60" s="280">
        <v>45912</v>
      </c>
      <c r="T60" s="282">
        <v>-26</v>
      </c>
      <c r="U60" s="282" t="s">
        <v>870</v>
      </c>
      <c r="V60" t="s">
        <v>815</v>
      </c>
      <c r="W60" t="s">
        <v>903</v>
      </c>
      <c r="X60" s="280">
        <v>45938</v>
      </c>
      <c r="Y60" s="281" t="s">
        <v>906</v>
      </c>
      <c r="Z60" s="280" t="s">
        <v>66</v>
      </c>
      <c r="AG60" s="289">
        <v>50</v>
      </c>
      <c r="AH60" s="288" t="s">
        <v>853</v>
      </c>
      <c r="AI60"/>
    </row>
    <row r="61" spans="2:45" ht="14.7" customHeight="1" thickBot="1">
      <c r="B61" s="304">
        <f t="shared" si="12"/>
        <v>51</v>
      </c>
      <c r="C61" s="303" t="s">
        <v>523</v>
      </c>
      <c r="D61" s="302">
        <f t="shared" si="1"/>
        <v>19519.53</v>
      </c>
      <c r="E61" s="301">
        <f t="shared" si="2"/>
        <v>4.1232480254811757E-3</v>
      </c>
      <c r="F61" s="300">
        <f t="shared" si="13"/>
        <v>0.63281355646582338</v>
      </c>
      <c r="G61" s="299" t="s">
        <v>66</v>
      </c>
      <c r="H61" s="298">
        <f t="shared" si="3"/>
        <v>0</v>
      </c>
      <c r="I61" s="297">
        <f t="shared" si="4"/>
        <v>19519.53</v>
      </c>
      <c r="J61" s="296">
        <f t="shared" si="5"/>
        <v>0</v>
      </c>
      <c r="K61" s="295">
        <f t="shared" si="6"/>
        <v>0</v>
      </c>
      <c r="L61" s="294">
        <f t="shared" si="7"/>
        <v>0</v>
      </c>
      <c r="M61" s="293">
        <f t="shared" si="8"/>
        <v>0</v>
      </c>
      <c r="N61" s="292">
        <f t="shared" si="9"/>
        <v>0</v>
      </c>
      <c r="O61" s="291">
        <f t="shared" si="10"/>
        <v>0</v>
      </c>
      <c r="P61" s="290">
        <f t="shared" si="11"/>
        <v>19519.53</v>
      </c>
      <c r="R61" s="33">
        <v>1961.75</v>
      </c>
      <c r="S61" s="280">
        <v>45898</v>
      </c>
      <c r="T61" s="282">
        <v>-40</v>
      </c>
      <c r="U61" s="282" t="s">
        <v>868</v>
      </c>
      <c r="V61" t="s">
        <v>809</v>
      </c>
      <c r="W61" t="s">
        <v>903</v>
      </c>
      <c r="X61" s="280">
        <v>45938</v>
      </c>
      <c r="Y61" s="281" t="s">
        <v>906</v>
      </c>
      <c r="Z61" s="280" t="s">
        <v>66</v>
      </c>
      <c r="AG61" s="289">
        <v>51</v>
      </c>
      <c r="AH61" s="288" t="s">
        <v>759</v>
      </c>
      <c r="AI61"/>
    </row>
    <row r="62" spans="2:45" ht="14.7" customHeight="1" thickBot="1">
      <c r="B62" s="304">
        <f t="shared" si="12"/>
        <v>52</v>
      </c>
      <c r="C62" s="303" t="s">
        <v>835</v>
      </c>
      <c r="D62" s="302">
        <f t="shared" si="1"/>
        <v>19212.32</v>
      </c>
      <c r="E62" s="301">
        <f t="shared" si="2"/>
        <v>4.0583538899201209E-3</v>
      </c>
      <c r="F62" s="300">
        <f t="shared" si="13"/>
        <v>0.63687191035574353</v>
      </c>
      <c r="G62" s="299" t="s">
        <v>66</v>
      </c>
      <c r="H62" s="298">
        <f t="shared" si="3"/>
        <v>0</v>
      </c>
      <c r="I62" s="297">
        <f t="shared" si="4"/>
        <v>0</v>
      </c>
      <c r="J62" s="296">
        <f t="shared" si="5"/>
        <v>19212.32</v>
      </c>
      <c r="K62" s="295">
        <f t="shared" si="6"/>
        <v>0</v>
      </c>
      <c r="L62" s="294">
        <f t="shared" si="7"/>
        <v>0</v>
      </c>
      <c r="M62" s="293">
        <f t="shared" si="8"/>
        <v>0</v>
      </c>
      <c r="N62" s="292">
        <f t="shared" si="9"/>
        <v>0</v>
      </c>
      <c r="O62" s="291">
        <f t="shared" si="10"/>
        <v>0</v>
      </c>
      <c r="P62" s="290">
        <f t="shared" si="11"/>
        <v>19212.32</v>
      </c>
      <c r="R62" s="33">
        <v>413</v>
      </c>
      <c r="S62" s="280">
        <v>45898</v>
      </c>
      <c r="T62" s="282">
        <v>-40</v>
      </c>
      <c r="U62" s="282" t="s">
        <v>868</v>
      </c>
      <c r="V62" t="s">
        <v>809</v>
      </c>
      <c r="W62" t="s">
        <v>903</v>
      </c>
      <c r="X62" s="280">
        <v>45938</v>
      </c>
      <c r="Y62" s="281" t="s">
        <v>906</v>
      </c>
      <c r="Z62" s="280" t="s">
        <v>66</v>
      </c>
      <c r="AG62" s="289">
        <v>52</v>
      </c>
      <c r="AH62" s="288" t="s">
        <v>492</v>
      </c>
      <c r="AI62"/>
    </row>
    <row r="63" spans="2:45" ht="14.7" customHeight="1" thickBot="1">
      <c r="B63" s="304">
        <f t="shared" si="12"/>
        <v>53</v>
      </c>
      <c r="C63" s="303" t="s">
        <v>831</v>
      </c>
      <c r="D63" s="302">
        <f t="shared" si="1"/>
        <v>19166</v>
      </c>
      <c r="E63" s="301">
        <f t="shared" si="2"/>
        <v>4.0485693895484275E-3</v>
      </c>
      <c r="F63" s="300">
        <f t="shared" si="13"/>
        <v>0.64092047974529198</v>
      </c>
      <c r="G63" s="299" t="s">
        <v>66</v>
      </c>
      <c r="H63" s="298">
        <f t="shared" si="3"/>
        <v>0</v>
      </c>
      <c r="I63" s="297">
        <f t="shared" si="4"/>
        <v>0</v>
      </c>
      <c r="J63" s="296">
        <f t="shared" si="5"/>
        <v>9013.68</v>
      </c>
      <c r="K63" s="295">
        <f t="shared" si="6"/>
        <v>10152.32</v>
      </c>
      <c r="L63" s="294">
        <f t="shared" si="7"/>
        <v>0</v>
      </c>
      <c r="M63" s="293">
        <f t="shared" si="8"/>
        <v>0</v>
      </c>
      <c r="N63" s="292">
        <f t="shared" si="9"/>
        <v>0</v>
      </c>
      <c r="O63" s="291">
        <f t="shared" si="10"/>
        <v>0</v>
      </c>
      <c r="P63" s="290">
        <f t="shared" si="11"/>
        <v>19166</v>
      </c>
      <c r="R63" s="33">
        <v>619.5</v>
      </c>
      <c r="S63" s="280">
        <v>45902</v>
      </c>
      <c r="T63" s="282">
        <v>-36</v>
      </c>
      <c r="U63" s="282" t="s">
        <v>868</v>
      </c>
      <c r="V63" t="s">
        <v>809</v>
      </c>
      <c r="W63" t="s">
        <v>903</v>
      </c>
      <c r="X63" s="280">
        <v>45938</v>
      </c>
      <c r="Y63" s="281" t="s">
        <v>906</v>
      </c>
      <c r="Z63" s="280" t="s">
        <v>66</v>
      </c>
      <c r="AG63" s="289">
        <v>53</v>
      </c>
      <c r="AH63" s="288" t="s">
        <v>653</v>
      </c>
      <c r="AI63"/>
    </row>
    <row r="64" spans="2:45" ht="14.7" customHeight="1" thickBot="1">
      <c r="B64" s="304">
        <f t="shared" si="12"/>
        <v>54</v>
      </c>
      <c r="C64" s="303" t="s">
        <v>583</v>
      </c>
      <c r="D64" s="302">
        <f t="shared" si="1"/>
        <v>19067.16</v>
      </c>
      <c r="E64" s="301">
        <f t="shared" si="2"/>
        <v>4.027690719066169E-3</v>
      </c>
      <c r="F64" s="300">
        <f t="shared" si="13"/>
        <v>0.64494817046435815</v>
      </c>
      <c r="G64" s="299" t="s">
        <v>66</v>
      </c>
      <c r="H64" s="298">
        <f t="shared" si="3"/>
        <v>0</v>
      </c>
      <c r="I64" s="297">
        <f t="shared" si="4"/>
        <v>19067.16</v>
      </c>
      <c r="J64" s="296">
        <f t="shared" si="5"/>
        <v>0</v>
      </c>
      <c r="K64" s="295">
        <f t="shared" si="6"/>
        <v>0</v>
      </c>
      <c r="L64" s="294">
        <f t="shared" si="7"/>
        <v>0</v>
      </c>
      <c r="M64" s="293">
        <f t="shared" si="8"/>
        <v>0</v>
      </c>
      <c r="N64" s="292">
        <f t="shared" si="9"/>
        <v>0</v>
      </c>
      <c r="O64" s="291">
        <f t="shared" si="10"/>
        <v>0</v>
      </c>
      <c r="P64" s="290">
        <f t="shared" si="11"/>
        <v>19067.16</v>
      </c>
      <c r="R64" s="33">
        <v>4282.1099999999997</v>
      </c>
      <c r="S64" s="280">
        <v>45887</v>
      </c>
      <c r="T64" s="282">
        <v>-51</v>
      </c>
      <c r="U64" s="282" t="s">
        <v>868</v>
      </c>
      <c r="V64" t="s">
        <v>801</v>
      </c>
      <c r="W64" t="s">
        <v>903</v>
      </c>
      <c r="X64" s="280">
        <v>45938</v>
      </c>
      <c r="Y64" s="281" t="s">
        <v>906</v>
      </c>
      <c r="Z64" s="280" t="s">
        <v>66</v>
      </c>
      <c r="AG64" s="289">
        <v>54</v>
      </c>
      <c r="AH64" s="288" t="s">
        <v>662</v>
      </c>
      <c r="AI64"/>
    </row>
    <row r="65" spans="2:35" ht="14.7" customHeight="1" thickBot="1">
      <c r="B65" s="304">
        <f t="shared" si="12"/>
        <v>55</v>
      </c>
      <c r="C65" s="303" t="s">
        <v>582</v>
      </c>
      <c r="D65" s="302">
        <f t="shared" si="1"/>
        <v>18476.080000000002</v>
      </c>
      <c r="E65" s="301">
        <f t="shared" si="2"/>
        <v>3.9028327207997452E-3</v>
      </c>
      <c r="F65" s="300">
        <f t="shared" si="13"/>
        <v>0.64885100318515787</v>
      </c>
      <c r="G65" s="299" t="s">
        <v>66</v>
      </c>
      <c r="H65" s="298">
        <f t="shared" si="3"/>
        <v>0</v>
      </c>
      <c r="I65" s="297">
        <f t="shared" si="4"/>
        <v>18476.080000000002</v>
      </c>
      <c r="J65" s="296">
        <f t="shared" si="5"/>
        <v>0</v>
      </c>
      <c r="K65" s="295">
        <f t="shared" si="6"/>
        <v>0</v>
      </c>
      <c r="L65" s="294">
        <f t="shared" si="7"/>
        <v>0</v>
      </c>
      <c r="M65" s="293">
        <f t="shared" si="8"/>
        <v>0</v>
      </c>
      <c r="N65" s="292">
        <f t="shared" si="9"/>
        <v>0</v>
      </c>
      <c r="O65" s="291">
        <f t="shared" si="10"/>
        <v>0</v>
      </c>
      <c r="P65" s="290">
        <f t="shared" si="11"/>
        <v>18476.080000000002</v>
      </c>
      <c r="R65" s="33">
        <v>1230.28</v>
      </c>
      <c r="S65" s="280">
        <v>45888</v>
      </c>
      <c r="T65" s="282">
        <v>-50</v>
      </c>
      <c r="U65" s="282" t="s">
        <v>868</v>
      </c>
      <c r="V65" t="s">
        <v>801</v>
      </c>
      <c r="W65" t="s">
        <v>903</v>
      </c>
      <c r="X65" s="280">
        <v>45938</v>
      </c>
      <c r="Y65" s="281" t="s">
        <v>906</v>
      </c>
      <c r="Z65" s="280" t="s">
        <v>66</v>
      </c>
      <c r="AG65" s="289">
        <v>55</v>
      </c>
      <c r="AH65" s="288" t="s">
        <v>540</v>
      </c>
      <c r="AI65"/>
    </row>
    <row r="66" spans="2:35" ht="14.7" customHeight="1" thickBot="1">
      <c r="B66" s="304">
        <f t="shared" si="12"/>
        <v>56</v>
      </c>
      <c r="C66" s="303" t="s">
        <v>808</v>
      </c>
      <c r="D66" s="302">
        <f t="shared" si="1"/>
        <v>18216.919999999998</v>
      </c>
      <c r="E66" s="301">
        <f t="shared" si="2"/>
        <v>3.8480885257149394E-3</v>
      </c>
      <c r="F66" s="300">
        <f t="shared" si="13"/>
        <v>0.65269909171087281</v>
      </c>
      <c r="G66" s="299" t="s">
        <v>66</v>
      </c>
      <c r="H66" s="298">
        <f t="shared" si="3"/>
        <v>0</v>
      </c>
      <c r="I66" s="297">
        <f t="shared" si="4"/>
        <v>0</v>
      </c>
      <c r="J66" s="296">
        <f t="shared" si="5"/>
        <v>18216.919999999998</v>
      </c>
      <c r="K66" s="295">
        <f t="shared" si="6"/>
        <v>0</v>
      </c>
      <c r="L66" s="294">
        <f t="shared" si="7"/>
        <v>0</v>
      </c>
      <c r="M66" s="293">
        <f t="shared" si="8"/>
        <v>0</v>
      </c>
      <c r="N66" s="292">
        <f t="shared" si="9"/>
        <v>0</v>
      </c>
      <c r="O66" s="291">
        <f t="shared" si="10"/>
        <v>0</v>
      </c>
      <c r="P66" s="290">
        <f t="shared" si="11"/>
        <v>18216.919999999998</v>
      </c>
      <c r="R66" s="33">
        <v>851.36</v>
      </c>
      <c r="S66" s="280">
        <v>45890</v>
      </c>
      <c r="T66" s="282">
        <v>-48</v>
      </c>
      <c r="U66" s="282" t="s">
        <v>868</v>
      </c>
      <c r="V66" t="s">
        <v>801</v>
      </c>
      <c r="W66" t="s">
        <v>903</v>
      </c>
      <c r="X66" s="280">
        <v>45938</v>
      </c>
      <c r="Y66" s="281" t="s">
        <v>906</v>
      </c>
      <c r="Z66" s="280" t="s">
        <v>66</v>
      </c>
      <c r="AG66" s="289">
        <v>56</v>
      </c>
      <c r="AH66" s="288" t="s">
        <v>779</v>
      </c>
      <c r="AI66"/>
    </row>
    <row r="67" spans="2:35" ht="14.7" customHeight="1" thickBot="1">
      <c r="B67" s="304">
        <f t="shared" si="12"/>
        <v>57</v>
      </c>
      <c r="C67" s="303" t="s">
        <v>528</v>
      </c>
      <c r="D67" s="302">
        <f t="shared" si="1"/>
        <v>18081.25</v>
      </c>
      <c r="E67" s="301">
        <f t="shared" si="2"/>
        <v>3.8194299945096787E-3</v>
      </c>
      <c r="F67" s="300">
        <f t="shared" si="13"/>
        <v>0.6565185217053825</v>
      </c>
      <c r="G67" s="299" t="s">
        <v>66</v>
      </c>
      <c r="H67" s="298">
        <f t="shared" si="3"/>
        <v>0</v>
      </c>
      <c r="I67" s="297">
        <f t="shared" si="4"/>
        <v>14394.099999999999</v>
      </c>
      <c r="J67" s="296">
        <f t="shared" si="5"/>
        <v>3687.15</v>
      </c>
      <c r="K67" s="295">
        <f t="shared" si="6"/>
        <v>0</v>
      </c>
      <c r="L67" s="294">
        <f t="shared" si="7"/>
        <v>0</v>
      </c>
      <c r="M67" s="293">
        <f t="shared" si="8"/>
        <v>0</v>
      </c>
      <c r="N67" s="292">
        <f t="shared" si="9"/>
        <v>0</v>
      </c>
      <c r="O67" s="291">
        <f t="shared" si="10"/>
        <v>0</v>
      </c>
      <c r="P67" s="290">
        <f t="shared" si="11"/>
        <v>18081.25</v>
      </c>
      <c r="R67" s="33">
        <v>1035.3599999999999</v>
      </c>
      <c r="S67" s="280">
        <v>45891</v>
      </c>
      <c r="T67" s="282">
        <v>-47</v>
      </c>
      <c r="U67" s="282" t="s">
        <v>868</v>
      </c>
      <c r="V67" t="s">
        <v>801</v>
      </c>
      <c r="W67" t="s">
        <v>903</v>
      </c>
      <c r="X67" s="280">
        <v>45938</v>
      </c>
      <c r="Y67" s="281" t="s">
        <v>906</v>
      </c>
      <c r="Z67" s="280" t="s">
        <v>66</v>
      </c>
      <c r="AG67" s="289">
        <v>57</v>
      </c>
      <c r="AH67" s="288" t="s">
        <v>499</v>
      </c>
      <c r="AI67"/>
    </row>
    <row r="68" spans="2:35" ht="14.7" customHeight="1" thickBot="1">
      <c r="B68" s="304">
        <f t="shared" si="12"/>
        <v>58</v>
      </c>
      <c r="C68" s="303" t="s">
        <v>733</v>
      </c>
      <c r="D68" s="302">
        <f t="shared" si="1"/>
        <v>17700</v>
      </c>
      <c r="E68" s="301">
        <f t="shared" si="2"/>
        <v>3.7388958674218495E-3</v>
      </c>
      <c r="F68" s="300">
        <f t="shared" si="13"/>
        <v>0.66025741757280432</v>
      </c>
      <c r="G68" s="299" t="s">
        <v>66</v>
      </c>
      <c r="H68" s="298">
        <f t="shared" si="3"/>
        <v>0</v>
      </c>
      <c r="I68" s="297">
        <f t="shared" si="4"/>
        <v>0</v>
      </c>
      <c r="J68" s="296">
        <f t="shared" si="5"/>
        <v>5775</v>
      </c>
      <c r="K68" s="295">
        <f t="shared" si="6"/>
        <v>8850</v>
      </c>
      <c r="L68" s="294">
        <f t="shared" si="7"/>
        <v>3075</v>
      </c>
      <c r="M68" s="293">
        <f t="shared" si="8"/>
        <v>0</v>
      </c>
      <c r="N68" s="292">
        <f t="shared" si="9"/>
        <v>0</v>
      </c>
      <c r="O68" s="291">
        <f t="shared" si="10"/>
        <v>0</v>
      </c>
      <c r="P68" s="290">
        <f t="shared" si="11"/>
        <v>14625</v>
      </c>
      <c r="R68" s="33">
        <v>5279.41</v>
      </c>
      <c r="S68" s="280">
        <v>45894</v>
      </c>
      <c r="T68" s="282">
        <v>-44</v>
      </c>
      <c r="U68" s="282" t="s">
        <v>868</v>
      </c>
      <c r="V68" t="s">
        <v>801</v>
      </c>
      <c r="W68" t="s">
        <v>903</v>
      </c>
      <c r="X68" s="280">
        <v>45938</v>
      </c>
      <c r="Y68" s="281" t="s">
        <v>906</v>
      </c>
      <c r="Z68" s="280" t="s">
        <v>66</v>
      </c>
      <c r="AG68" s="289">
        <v>58</v>
      </c>
      <c r="AH68" s="288" t="s">
        <v>841</v>
      </c>
      <c r="AI68"/>
    </row>
    <row r="69" spans="2:35" ht="14.7" customHeight="1" thickBot="1">
      <c r="B69" s="304">
        <f t="shared" si="12"/>
        <v>59</v>
      </c>
      <c r="C69" s="303" t="s">
        <v>796</v>
      </c>
      <c r="D69" s="302">
        <f t="shared" si="1"/>
        <v>16240</v>
      </c>
      <c r="E69" s="301">
        <f t="shared" si="2"/>
        <v>3.4304897676232108E-3</v>
      </c>
      <c r="F69" s="300">
        <f t="shared" si="13"/>
        <v>0.66368790734042749</v>
      </c>
      <c r="G69" s="299" t="s">
        <v>66</v>
      </c>
      <c r="H69" s="298">
        <f t="shared" si="3"/>
        <v>0</v>
      </c>
      <c r="I69" s="297">
        <f t="shared" si="4"/>
        <v>0</v>
      </c>
      <c r="J69" s="296">
        <f t="shared" si="5"/>
        <v>10826.66</v>
      </c>
      <c r="K69" s="295">
        <f t="shared" si="6"/>
        <v>5413.34</v>
      </c>
      <c r="L69" s="294">
        <f t="shared" si="7"/>
        <v>0</v>
      </c>
      <c r="M69" s="293">
        <f t="shared" si="8"/>
        <v>0</v>
      </c>
      <c r="N69" s="292">
        <f t="shared" si="9"/>
        <v>0</v>
      </c>
      <c r="O69" s="291">
        <f t="shared" si="10"/>
        <v>0</v>
      </c>
      <c r="P69" s="290">
        <f t="shared" si="11"/>
        <v>16240</v>
      </c>
      <c r="R69" s="33">
        <v>596.14</v>
      </c>
      <c r="S69" s="280">
        <v>45895</v>
      </c>
      <c r="T69" s="282">
        <v>-43</v>
      </c>
      <c r="U69" s="282" t="s">
        <v>868</v>
      </c>
      <c r="V69" t="s">
        <v>801</v>
      </c>
      <c r="W69" t="s">
        <v>903</v>
      </c>
      <c r="X69" s="280">
        <v>45938</v>
      </c>
      <c r="Y69" s="281" t="s">
        <v>906</v>
      </c>
      <c r="Z69" s="280" t="s">
        <v>66</v>
      </c>
      <c r="AG69" s="289">
        <v>59</v>
      </c>
      <c r="AH69" s="288" t="s">
        <v>660</v>
      </c>
      <c r="AI69"/>
    </row>
    <row r="70" spans="2:35" ht="14.7" customHeight="1" thickBot="1">
      <c r="B70" s="304">
        <f t="shared" si="12"/>
        <v>60</v>
      </c>
      <c r="C70" s="303" t="s">
        <v>551</v>
      </c>
      <c r="D70" s="302">
        <f t="shared" si="1"/>
        <v>15680</v>
      </c>
      <c r="E70" s="301">
        <f t="shared" si="2"/>
        <v>3.3121970170155138E-3</v>
      </c>
      <c r="F70" s="300">
        <f t="shared" si="13"/>
        <v>0.66700010435744295</v>
      </c>
      <c r="G70" s="299" t="s">
        <v>66</v>
      </c>
      <c r="H70" s="298">
        <f t="shared" si="3"/>
        <v>0</v>
      </c>
      <c r="I70" s="297">
        <f t="shared" si="4"/>
        <v>15680</v>
      </c>
      <c r="J70" s="296">
        <f t="shared" si="5"/>
        <v>0</v>
      </c>
      <c r="K70" s="295">
        <f t="shared" si="6"/>
        <v>0</v>
      </c>
      <c r="L70" s="294">
        <f t="shared" si="7"/>
        <v>0</v>
      </c>
      <c r="M70" s="293">
        <f t="shared" si="8"/>
        <v>0</v>
      </c>
      <c r="N70" s="292">
        <f t="shared" si="9"/>
        <v>0</v>
      </c>
      <c r="O70" s="291">
        <f t="shared" si="10"/>
        <v>0</v>
      </c>
      <c r="P70" s="290">
        <f t="shared" si="11"/>
        <v>15680</v>
      </c>
      <c r="R70" s="33">
        <v>305.14</v>
      </c>
      <c r="S70" s="280">
        <v>45897</v>
      </c>
      <c r="T70" s="282">
        <v>-41</v>
      </c>
      <c r="U70" s="282" t="s">
        <v>868</v>
      </c>
      <c r="V70" t="s">
        <v>801</v>
      </c>
      <c r="W70" t="s">
        <v>903</v>
      </c>
      <c r="X70" s="280">
        <v>45938</v>
      </c>
      <c r="Y70" s="281" t="s">
        <v>906</v>
      </c>
      <c r="Z70" s="280" t="s">
        <v>66</v>
      </c>
      <c r="AG70" s="289">
        <v>60</v>
      </c>
      <c r="AH70" s="288" t="s">
        <v>513</v>
      </c>
      <c r="AI70"/>
    </row>
    <row r="71" spans="2:35" ht="14.7" customHeight="1" thickBot="1">
      <c r="B71" s="304">
        <f t="shared" si="12"/>
        <v>61</v>
      </c>
      <c r="C71" s="303" t="s">
        <v>527</v>
      </c>
      <c r="D71" s="302">
        <f t="shared" si="1"/>
        <v>15647.899999999998</v>
      </c>
      <c r="E71" s="301">
        <f t="shared" si="2"/>
        <v>3.3054163075610368E-3</v>
      </c>
      <c r="F71" s="300">
        <f t="shared" si="13"/>
        <v>0.67030552066500393</v>
      </c>
      <c r="G71" s="299" t="s">
        <v>66</v>
      </c>
      <c r="H71" s="298">
        <f t="shared" si="3"/>
        <v>0</v>
      </c>
      <c r="I71" s="297">
        <f t="shared" si="4"/>
        <v>8165.2699999999995</v>
      </c>
      <c r="J71" s="296">
        <f t="shared" si="5"/>
        <v>7482.63</v>
      </c>
      <c r="K71" s="295">
        <f t="shared" si="6"/>
        <v>0</v>
      </c>
      <c r="L71" s="294">
        <f t="shared" si="7"/>
        <v>0</v>
      </c>
      <c r="M71" s="293">
        <f t="shared" si="8"/>
        <v>0</v>
      </c>
      <c r="N71" s="292">
        <f t="shared" si="9"/>
        <v>0</v>
      </c>
      <c r="O71" s="291">
        <f t="shared" si="10"/>
        <v>0</v>
      </c>
      <c r="P71" s="290">
        <f t="shared" si="11"/>
        <v>15647.9</v>
      </c>
      <c r="R71" s="33">
        <v>4282.1099999999997</v>
      </c>
      <c r="S71" s="280">
        <v>45901</v>
      </c>
      <c r="T71" s="282">
        <v>-37</v>
      </c>
      <c r="U71" s="282" t="s">
        <v>868</v>
      </c>
      <c r="V71" t="s">
        <v>801</v>
      </c>
      <c r="W71" t="s">
        <v>903</v>
      </c>
      <c r="X71" s="280">
        <v>45938</v>
      </c>
      <c r="Y71" s="281" t="s">
        <v>906</v>
      </c>
      <c r="Z71" s="280" t="s">
        <v>66</v>
      </c>
      <c r="AG71" s="289">
        <v>61</v>
      </c>
      <c r="AH71" s="288" t="s">
        <v>552</v>
      </c>
      <c r="AI71"/>
    </row>
    <row r="72" spans="2:35" ht="14.7" customHeight="1" thickBot="1">
      <c r="B72" s="304">
        <f t="shared" si="12"/>
        <v>62</v>
      </c>
      <c r="C72" s="303" t="s">
        <v>685</v>
      </c>
      <c r="D72" s="302">
        <f t="shared" si="1"/>
        <v>15455.6</v>
      </c>
      <c r="E72" s="301">
        <f t="shared" si="2"/>
        <v>3.2647954219505726E-3</v>
      </c>
      <c r="F72" s="300">
        <f t="shared" si="13"/>
        <v>0.6735703160869545</v>
      </c>
      <c r="G72" s="299" t="s">
        <v>66</v>
      </c>
      <c r="H72" s="298">
        <f t="shared" si="3"/>
        <v>0</v>
      </c>
      <c r="I72" s="297">
        <f t="shared" si="4"/>
        <v>15455.6</v>
      </c>
      <c r="J72" s="296">
        <f t="shared" si="5"/>
        <v>0</v>
      </c>
      <c r="K72" s="295">
        <f t="shared" si="6"/>
        <v>0</v>
      </c>
      <c r="L72" s="294">
        <f t="shared" si="7"/>
        <v>0</v>
      </c>
      <c r="M72" s="293">
        <f t="shared" si="8"/>
        <v>0</v>
      </c>
      <c r="N72" s="292">
        <f t="shared" si="9"/>
        <v>0</v>
      </c>
      <c r="O72" s="291">
        <f t="shared" si="10"/>
        <v>0</v>
      </c>
      <c r="P72" s="290">
        <f t="shared" si="11"/>
        <v>15455.6</v>
      </c>
      <c r="R72" s="33">
        <v>1230.6400000000001</v>
      </c>
      <c r="S72" s="280">
        <v>45902</v>
      </c>
      <c r="T72" s="282">
        <v>-36</v>
      </c>
      <c r="U72" s="282" t="s">
        <v>868</v>
      </c>
      <c r="V72" t="s">
        <v>801</v>
      </c>
      <c r="W72" t="s">
        <v>903</v>
      </c>
      <c r="X72" s="280">
        <v>45938</v>
      </c>
      <c r="Y72" s="281" t="s">
        <v>906</v>
      </c>
      <c r="Z72" s="280" t="s">
        <v>66</v>
      </c>
      <c r="AG72" s="289">
        <v>62</v>
      </c>
      <c r="AH72" s="288" t="s">
        <v>780</v>
      </c>
      <c r="AI72"/>
    </row>
    <row r="73" spans="2:35" ht="14.7" customHeight="1" thickBot="1">
      <c r="B73" s="304">
        <f t="shared" si="12"/>
        <v>63</v>
      </c>
      <c r="C73" s="303" t="s">
        <v>692</v>
      </c>
      <c r="D73" s="302">
        <f t="shared" si="1"/>
        <v>15336.86</v>
      </c>
      <c r="E73" s="301">
        <f t="shared" si="2"/>
        <v>3.239713134080648E-3</v>
      </c>
      <c r="F73" s="300">
        <f t="shared" si="13"/>
        <v>0.67681002922103517</v>
      </c>
      <c r="G73" s="299" t="s">
        <v>66</v>
      </c>
      <c r="H73" s="298">
        <f t="shared" si="3"/>
        <v>0</v>
      </c>
      <c r="I73" s="297">
        <f t="shared" si="4"/>
        <v>15336.86</v>
      </c>
      <c r="J73" s="296">
        <f t="shared" si="5"/>
        <v>0</v>
      </c>
      <c r="K73" s="295">
        <f t="shared" si="6"/>
        <v>0</v>
      </c>
      <c r="L73" s="294">
        <f t="shared" si="7"/>
        <v>0</v>
      </c>
      <c r="M73" s="293">
        <f t="shared" si="8"/>
        <v>0</v>
      </c>
      <c r="N73" s="292">
        <f t="shared" si="9"/>
        <v>0</v>
      </c>
      <c r="O73" s="291">
        <f t="shared" si="10"/>
        <v>0</v>
      </c>
      <c r="P73" s="290">
        <f t="shared" si="11"/>
        <v>15336.86</v>
      </c>
      <c r="R73" s="33">
        <v>851.61</v>
      </c>
      <c r="S73" s="280">
        <v>45904</v>
      </c>
      <c r="T73" s="282">
        <v>-34</v>
      </c>
      <c r="U73" s="282" t="s">
        <v>868</v>
      </c>
      <c r="V73" t="s">
        <v>801</v>
      </c>
      <c r="W73" t="s">
        <v>903</v>
      </c>
      <c r="X73" s="280">
        <v>45938</v>
      </c>
      <c r="Y73" s="281" t="s">
        <v>906</v>
      </c>
      <c r="Z73" s="280" t="s">
        <v>66</v>
      </c>
      <c r="AG73" s="289">
        <v>63</v>
      </c>
      <c r="AH73" s="288" t="s">
        <v>464</v>
      </c>
      <c r="AI73"/>
    </row>
    <row r="74" spans="2:35" ht="14.7" customHeight="1" thickBot="1">
      <c r="B74" s="304">
        <f t="shared" si="12"/>
        <v>64</v>
      </c>
      <c r="C74" s="303" t="s">
        <v>607</v>
      </c>
      <c r="D74" s="302">
        <f t="shared" si="1"/>
        <v>15257.95</v>
      </c>
      <c r="E74" s="301">
        <f t="shared" si="2"/>
        <v>3.2230444180976953E-3</v>
      </c>
      <c r="F74" s="300">
        <f t="shared" si="13"/>
        <v>0.6800330736391329</v>
      </c>
      <c r="G74" s="299" t="s">
        <v>66</v>
      </c>
      <c r="H74" s="298">
        <f t="shared" si="3"/>
        <v>0</v>
      </c>
      <c r="I74" s="297">
        <f t="shared" si="4"/>
        <v>15257.95</v>
      </c>
      <c r="J74" s="296">
        <f t="shared" si="5"/>
        <v>0</v>
      </c>
      <c r="K74" s="295">
        <f t="shared" si="6"/>
        <v>0</v>
      </c>
      <c r="L74" s="294">
        <f t="shared" si="7"/>
        <v>0</v>
      </c>
      <c r="M74" s="293">
        <f t="shared" si="8"/>
        <v>0</v>
      </c>
      <c r="N74" s="292">
        <f t="shared" si="9"/>
        <v>0</v>
      </c>
      <c r="O74" s="291">
        <f t="shared" si="10"/>
        <v>0</v>
      </c>
      <c r="P74" s="290">
        <f t="shared" si="11"/>
        <v>15257.95</v>
      </c>
      <c r="R74" s="33">
        <v>5280.99</v>
      </c>
      <c r="S74" s="280">
        <v>45908</v>
      </c>
      <c r="T74" s="282">
        <v>-30</v>
      </c>
      <c r="U74" s="282" t="s">
        <v>868</v>
      </c>
      <c r="V74" t="s">
        <v>801</v>
      </c>
      <c r="W74" t="s">
        <v>903</v>
      </c>
      <c r="X74" s="280">
        <v>45938</v>
      </c>
      <c r="Y74" s="281" t="s">
        <v>906</v>
      </c>
      <c r="Z74" s="280" t="s">
        <v>66</v>
      </c>
      <c r="AG74" s="289">
        <v>64</v>
      </c>
      <c r="AH74" s="288" t="s">
        <v>529</v>
      </c>
      <c r="AI74"/>
    </row>
    <row r="75" spans="2:35" ht="14.7" customHeight="1" thickBot="1">
      <c r="B75" s="304">
        <f t="shared" si="12"/>
        <v>65</v>
      </c>
      <c r="C75" s="303" t="s">
        <v>519</v>
      </c>
      <c r="D75" s="302">
        <f t="shared" ref="D75:D138" si="15">SUMIFS(R:R,V:V,C75)</f>
        <v>15201.78</v>
      </c>
      <c r="E75" s="301">
        <f t="shared" ref="E75:E138" si="16">D75/SUM(D:D)</f>
        <v>3.2111792327376341E-3</v>
      </c>
      <c r="F75" s="300">
        <f t="shared" si="13"/>
        <v>0.68324425287187052</v>
      </c>
      <c r="G75" s="299" t="s">
        <v>66</v>
      </c>
      <c r="H75" s="298">
        <f t="shared" ref="H75:H138" si="17">SUMIFS(R:R,V:V,C75,U:U,$AO$18)</f>
        <v>0</v>
      </c>
      <c r="I75" s="297">
        <f t="shared" ref="I75:I138" si="18">SUMIFS(R:R,V:V,C75,U:U,$AO$17)</f>
        <v>0</v>
      </c>
      <c r="J75" s="296">
        <f t="shared" ref="J75:J138" si="19">SUMIFS(R:R,V:V,C75,U:U,$AO$16)</f>
        <v>15201.78</v>
      </c>
      <c r="K75" s="295">
        <f t="shared" ref="K75:K138" si="20">SUMIFS(R:R,V:V,C75,U:U,$AO$15)</f>
        <v>0</v>
      </c>
      <c r="L75" s="294">
        <f t="shared" ref="L75:L138" si="21">SUMIFS(R:R,V:V,C75,U:U,$AO$14)</f>
        <v>0</v>
      </c>
      <c r="M75" s="293">
        <f t="shared" ref="M75:M138" si="22">SUMIFS(R:R,V:V,C75,U:U,$AO$13)</f>
        <v>0</v>
      </c>
      <c r="N75" s="292">
        <f t="shared" ref="N75:N138" si="23">SUMIFS(R:R,V:V,C75,U:U,$AO$12)</f>
        <v>0</v>
      </c>
      <c r="O75" s="291">
        <f t="shared" ref="O75:O138" si="24">SUMIFS(R:R,V:V,C75,U:U,$AO$11)</f>
        <v>0</v>
      </c>
      <c r="P75" s="290">
        <f t="shared" ref="P75:P138" si="25">SUM(H75:K75)</f>
        <v>15201.78</v>
      </c>
      <c r="R75" s="33">
        <v>4283.38</v>
      </c>
      <c r="S75" s="280">
        <v>45915</v>
      </c>
      <c r="T75" s="282">
        <v>-23</v>
      </c>
      <c r="U75" s="282" t="s">
        <v>870</v>
      </c>
      <c r="V75" t="s">
        <v>801</v>
      </c>
      <c r="W75" t="s">
        <v>903</v>
      </c>
      <c r="X75" s="280">
        <v>45938</v>
      </c>
      <c r="Y75" s="281" t="s">
        <v>906</v>
      </c>
      <c r="Z75" s="280" t="s">
        <v>66</v>
      </c>
      <c r="AG75" s="289">
        <v>65</v>
      </c>
      <c r="AH75" s="288" t="s">
        <v>794</v>
      </c>
      <c r="AI75"/>
    </row>
    <row r="76" spans="2:35" ht="14.7" customHeight="1" thickBot="1">
      <c r="B76" s="304">
        <f t="shared" ref="B76:B139" si="26">B75+1</f>
        <v>66</v>
      </c>
      <c r="C76" s="303" t="s">
        <v>666</v>
      </c>
      <c r="D76" s="302">
        <f t="shared" si="15"/>
        <v>14986.050000000001</v>
      </c>
      <c r="E76" s="301">
        <f t="shared" si="16"/>
        <v>3.1656090629365655E-3</v>
      </c>
      <c r="F76" s="300">
        <f t="shared" ref="F76:F139" si="27">E76+F75</f>
        <v>0.68640986193480713</v>
      </c>
      <c r="G76" s="299" t="s">
        <v>66</v>
      </c>
      <c r="H76" s="298">
        <f t="shared" si="17"/>
        <v>0</v>
      </c>
      <c r="I76" s="297">
        <f t="shared" si="18"/>
        <v>14986.050000000001</v>
      </c>
      <c r="J76" s="296">
        <f t="shared" si="19"/>
        <v>0</v>
      </c>
      <c r="K76" s="295">
        <f t="shared" si="20"/>
        <v>0</v>
      </c>
      <c r="L76" s="294">
        <f t="shared" si="21"/>
        <v>0</v>
      </c>
      <c r="M76" s="293">
        <f t="shared" si="22"/>
        <v>0</v>
      </c>
      <c r="N76" s="292">
        <f t="shared" si="23"/>
        <v>0</v>
      </c>
      <c r="O76" s="291">
        <f t="shared" si="24"/>
        <v>0</v>
      </c>
      <c r="P76" s="290">
        <f t="shared" si="25"/>
        <v>14986.050000000001</v>
      </c>
      <c r="R76" s="33">
        <v>2297.0100000000002</v>
      </c>
      <c r="S76" s="280">
        <v>45888</v>
      </c>
      <c r="T76" s="282">
        <v>-50</v>
      </c>
      <c r="U76" s="282" t="s">
        <v>868</v>
      </c>
      <c r="V76" t="s">
        <v>861</v>
      </c>
      <c r="W76" t="s">
        <v>903</v>
      </c>
      <c r="X76" s="280">
        <v>45938</v>
      </c>
      <c r="Y76" s="281" t="s">
        <v>906</v>
      </c>
      <c r="Z76" s="280" t="s">
        <v>66</v>
      </c>
      <c r="AG76" s="289">
        <v>66</v>
      </c>
      <c r="AH76" s="288" t="s">
        <v>483</v>
      </c>
      <c r="AI76"/>
    </row>
    <row r="77" spans="2:35" ht="14.7" customHeight="1" thickBot="1">
      <c r="B77" s="304">
        <f t="shared" si="26"/>
        <v>67</v>
      </c>
      <c r="C77" s="303" t="s">
        <v>501</v>
      </c>
      <c r="D77" s="302">
        <f t="shared" si="15"/>
        <v>14927.34</v>
      </c>
      <c r="E77" s="301">
        <f t="shared" si="16"/>
        <v>3.1532073354576763E-3</v>
      </c>
      <c r="F77" s="300">
        <f t="shared" si="27"/>
        <v>0.68956306927026478</v>
      </c>
      <c r="G77" s="299" t="s">
        <v>66</v>
      </c>
      <c r="H77" s="298">
        <f t="shared" si="17"/>
        <v>0</v>
      </c>
      <c r="I77" s="297">
        <f t="shared" si="18"/>
        <v>8428.61</v>
      </c>
      <c r="J77" s="296">
        <f t="shared" si="19"/>
        <v>6498.73</v>
      </c>
      <c r="K77" s="295">
        <f t="shared" si="20"/>
        <v>0</v>
      </c>
      <c r="L77" s="294">
        <f t="shared" si="21"/>
        <v>0</v>
      </c>
      <c r="M77" s="293">
        <f t="shared" si="22"/>
        <v>0</v>
      </c>
      <c r="N77" s="292">
        <f t="shared" si="23"/>
        <v>0</v>
      </c>
      <c r="O77" s="291">
        <f t="shared" si="24"/>
        <v>0</v>
      </c>
      <c r="P77" s="290">
        <f t="shared" si="25"/>
        <v>14927.34</v>
      </c>
      <c r="R77" s="33">
        <v>241.5</v>
      </c>
      <c r="S77" s="280">
        <v>45888</v>
      </c>
      <c r="T77" s="282">
        <v>-50</v>
      </c>
      <c r="U77" s="282" t="s">
        <v>868</v>
      </c>
      <c r="V77" t="s">
        <v>861</v>
      </c>
      <c r="W77" t="s">
        <v>903</v>
      </c>
      <c r="X77" s="280">
        <v>45938</v>
      </c>
      <c r="Y77" s="281" t="s">
        <v>906</v>
      </c>
      <c r="Z77" s="280" t="s">
        <v>66</v>
      </c>
      <c r="AG77" s="289">
        <v>67</v>
      </c>
      <c r="AH77" s="288" t="s">
        <v>851</v>
      </c>
      <c r="AI77"/>
    </row>
    <row r="78" spans="2:35" ht="14.7" customHeight="1" thickBot="1">
      <c r="B78" s="304">
        <f t="shared" si="26"/>
        <v>68</v>
      </c>
      <c r="C78" s="303" t="s">
        <v>546</v>
      </c>
      <c r="D78" s="302">
        <f t="shared" si="15"/>
        <v>14782.68</v>
      </c>
      <c r="E78" s="301">
        <f t="shared" si="16"/>
        <v>3.1226497831310521E-3</v>
      </c>
      <c r="F78" s="300">
        <f t="shared" si="27"/>
        <v>0.69268571905339582</v>
      </c>
      <c r="G78" s="299" t="s">
        <v>66</v>
      </c>
      <c r="H78" s="298">
        <f t="shared" si="17"/>
        <v>0</v>
      </c>
      <c r="I78" s="297">
        <f t="shared" si="18"/>
        <v>13526.02</v>
      </c>
      <c r="J78" s="296">
        <f t="shared" si="19"/>
        <v>1256.6599999999999</v>
      </c>
      <c r="K78" s="295">
        <f t="shared" si="20"/>
        <v>0</v>
      </c>
      <c r="L78" s="294">
        <f t="shared" si="21"/>
        <v>0</v>
      </c>
      <c r="M78" s="293">
        <f t="shared" si="22"/>
        <v>0</v>
      </c>
      <c r="N78" s="292">
        <f t="shared" si="23"/>
        <v>0</v>
      </c>
      <c r="O78" s="291">
        <f t="shared" si="24"/>
        <v>0</v>
      </c>
      <c r="P78" s="290">
        <f t="shared" si="25"/>
        <v>14782.68</v>
      </c>
      <c r="R78" s="33">
        <v>2297.0100000000002</v>
      </c>
      <c r="S78" s="280">
        <v>45888</v>
      </c>
      <c r="T78" s="282">
        <v>-50</v>
      </c>
      <c r="U78" s="282" t="s">
        <v>868</v>
      </c>
      <c r="V78" t="s">
        <v>861</v>
      </c>
      <c r="W78" t="s">
        <v>903</v>
      </c>
      <c r="X78" s="280">
        <v>45938</v>
      </c>
      <c r="Y78" s="281" t="s">
        <v>906</v>
      </c>
      <c r="Z78" s="280" t="s">
        <v>66</v>
      </c>
      <c r="AG78" s="289">
        <v>68</v>
      </c>
      <c r="AH78" s="288" t="s">
        <v>644</v>
      </c>
      <c r="AI78"/>
    </row>
    <row r="79" spans="2:35" ht="14.7" customHeight="1" thickBot="1">
      <c r="B79" s="304">
        <f t="shared" si="26"/>
        <v>69</v>
      </c>
      <c r="C79" s="303" t="s">
        <v>760</v>
      </c>
      <c r="D79" s="302">
        <f t="shared" si="15"/>
        <v>14700.84</v>
      </c>
      <c r="E79" s="301">
        <f t="shared" si="16"/>
        <v>3.1053621425779559E-3</v>
      </c>
      <c r="F79" s="300">
        <f t="shared" si="27"/>
        <v>0.69579108119597377</v>
      </c>
      <c r="G79" s="299" t="s">
        <v>66</v>
      </c>
      <c r="H79" s="298">
        <f t="shared" si="17"/>
        <v>0</v>
      </c>
      <c r="I79" s="297">
        <f t="shared" si="18"/>
        <v>0</v>
      </c>
      <c r="J79" s="296">
        <f t="shared" si="19"/>
        <v>12087.09</v>
      </c>
      <c r="K79" s="295">
        <f t="shared" si="20"/>
        <v>2613.75</v>
      </c>
      <c r="L79" s="294">
        <f t="shared" si="21"/>
        <v>0</v>
      </c>
      <c r="M79" s="293">
        <f t="shared" si="22"/>
        <v>0</v>
      </c>
      <c r="N79" s="292">
        <f t="shared" si="23"/>
        <v>0</v>
      </c>
      <c r="O79" s="291">
        <f t="shared" si="24"/>
        <v>0</v>
      </c>
      <c r="P79" s="290">
        <f t="shared" si="25"/>
        <v>14700.84</v>
      </c>
      <c r="R79" s="33">
        <v>142</v>
      </c>
      <c r="S79" s="280">
        <v>45890</v>
      </c>
      <c r="T79" s="282">
        <v>-48</v>
      </c>
      <c r="U79" s="282" t="s">
        <v>868</v>
      </c>
      <c r="V79" t="s">
        <v>861</v>
      </c>
      <c r="W79" t="s">
        <v>903</v>
      </c>
      <c r="X79" s="280">
        <v>45938</v>
      </c>
      <c r="Y79" s="281" t="s">
        <v>906</v>
      </c>
      <c r="Z79" s="280" t="s">
        <v>66</v>
      </c>
      <c r="AG79" s="289">
        <v>69</v>
      </c>
      <c r="AH79" s="288" t="s">
        <v>683</v>
      </c>
      <c r="AI79"/>
    </row>
    <row r="80" spans="2:35" ht="14.7" customHeight="1" thickBot="1">
      <c r="B80" s="304">
        <f t="shared" si="26"/>
        <v>70</v>
      </c>
      <c r="C80" s="303" t="s">
        <v>594</v>
      </c>
      <c r="D80" s="302">
        <f t="shared" si="15"/>
        <v>14594.490000000002</v>
      </c>
      <c r="E80" s="301">
        <f t="shared" si="16"/>
        <v>3.0828970818152267E-3</v>
      </c>
      <c r="F80" s="300">
        <f t="shared" si="27"/>
        <v>0.69887397827778897</v>
      </c>
      <c r="G80" s="299" t="s">
        <v>66</v>
      </c>
      <c r="H80" s="298">
        <f t="shared" si="17"/>
        <v>0</v>
      </c>
      <c r="I80" s="297">
        <f t="shared" si="18"/>
        <v>14594.490000000002</v>
      </c>
      <c r="J80" s="296">
        <f t="shared" si="19"/>
        <v>0</v>
      </c>
      <c r="K80" s="295">
        <f t="shared" si="20"/>
        <v>0</v>
      </c>
      <c r="L80" s="294">
        <f t="shared" si="21"/>
        <v>0</v>
      </c>
      <c r="M80" s="293">
        <f t="shared" si="22"/>
        <v>0</v>
      </c>
      <c r="N80" s="292">
        <f t="shared" si="23"/>
        <v>0</v>
      </c>
      <c r="O80" s="291">
        <f t="shared" si="24"/>
        <v>0</v>
      </c>
      <c r="P80" s="290">
        <f t="shared" si="25"/>
        <v>14594.490000000002</v>
      </c>
      <c r="R80" s="33">
        <v>1110</v>
      </c>
      <c r="S80" s="280">
        <v>45890</v>
      </c>
      <c r="T80" s="282">
        <v>-48</v>
      </c>
      <c r="U80" s="282" t="s">
        <v>868</v>
      </c>
      <c r="V80" t="s">
        <v>861</v>
      </c>
      <c r="W80" t="s">
        <v>903</v>
      </c>
      <c r="X80" s="280">
        <v>45938</v>
      </c>
      <c r="Y80" s="281" t="s">
        <v>906</v>
      </c>
      <c r="Z80" s="280" t="s">
        <v>66</v>
      </c>
      <c r="AG80" s="289">
        <v>70</v>
      </c>
      <c r="AH80" s="288" t="s">
        <v>506</v>
      </c>
      <c r="AI80"/>
    </row>
    <row r="81" spans="2:35" ht="14.7" customHeight="1" thickBot="1">
      <c r="B81" s="304">
        <f t="shared" si="26"/>
        <v>71</v>
      </c>
      <c r="C81" s="303" t="s">
        <v>838</v>
      </c>
      <c r="D81" s="302">
        <f t="shared" si="15"/>
        <v>14201.93</v>
      </c>
      <c r="E81" s="301">
        <f t="shared" si="16"/>
        <v>2.9999738636392308E-3</v>
      </c>
      <c r="F81" s="300">
        <f t="shared" si="27"/>
        <v>0.70187395214142823</v>
      </c>
      <c r="G81" s="299" t="s">
        <v>66</v>
      </c>
      <c r="H81" s="298">
        <f t="shared" si="17"/>
        <v>0</v>
      </c>
      <c r="I81" s="297">
        <f t="shared" si="18"/>
        <v>0</v>
      </c>
      <c r="J81" s="296">
        <f t="shared" si="19"/>
        <v>14201.93</v>
      </c>
      <c r="K81" s="295">
        <f t="shared" si="20"/>
        <v>0</v>
      </c>
      <c r="L81" s="294">
        <f t="shared" si="21"/>
        <v>0</v>
      </c>
      <c r="M81" s="293">
        <f t="shared" si="22"/>
        <v>0</v>
      </c>
      <c r="N81" s="292">
        <f t="shared" si="23"/>
        <v>0</v>
      </c>
      <c r="O81" s="291">
        <f t="shared" si="24"/>
        <v>0</v>
      </c>
      <c r="P81" s="290">
        <f t="shared" si="25"/>
        <v>14201.93</v>
      </c>
      <c r="R81" s="33">
        <v>1087</v>
      </c>
      <c r="S81" s="280">
        <v>45890</v>
      </c>
      <c r="T81" s="282">
        <v>-48</v>
      </c>
      <c r="U81" s="282" t="s">
        <v>868</v>
      </c>
      <c r="V81" t="s">
        <v>861</v>
      </c>
      <c r="W81" t="s">
        <v>903</v>
      </c>
      <c r="X81" s="280">
        <v>45938</v>
      </c>
      <c r="Y81" s="281" t="s">
        <v>906</v>
      </c>
      <c r="Z81" s="280" t="s">
        <v>66</v>
      </c>
      <c r="AG81" s="289">
        <v>71</v>
      </c>
      <c r="AH81" s="288" t="s">
        <v>777</v>
      </c>
      <c r="AI81"/>
    </row>
    <row r="82" spans="2:35" ht="14.7" customHeight="1" thickBot="1">
      <c r="B82" s="304">
        <f t="shared" si="26"/>
        <v>72</v>
      </c>
      <c r="C82" s="303" t="s">
        <v>837</v>
      </c>
      <c r="D82" s="302">
        <f t="shared" si="15"/>
        <v>14160.25</v>
      </c>
      <c r="E82" s="301">
        <f t="shared" si="16"/>
        <v>2.9911695032011436E-3</v>
      </c>
      <c r="F82" s="300">
        <f t="shared" si="27"/>
        <v>0.70486512164462933</v>
      </c>
      <c r="G82" s="299" t="s">
        <v>66</v>
      </c>
      <c r="H82" s="298">
        <f t="shared" si="17"/>
        <v>0</v>
      </c>
      <c r="I82" s="297">
        <f t="shared" si="18"/>
        <v>0</v>
      </c>
      <c r="J82" s="296">
        <f t="shared" si="19"/>
        <v>14160.25</v>
      </c>
      <c r="K82" s="295">
        <f t="shared" si="20"/>
        <v>0</v>
      </c>
      <c r="L82" s="294">
        <f t="shared" si="21"/>
        <v>0</v>
      </c>
      <c r="M82" s="293">
        <f t="shared" si="22"/>
        <v>0</v>
      </c>
      <c r="N82" s="292">
        <f t="shared" si="23"/>
        <v>0</v>
      </c>
      <c r="O82" s="291">
        <f t="shared" si="24"/>
        <v>0</v>
      </c>
      <c r="P82" s="290">
        <f t="shared" si="25"/>
        <v>14160.25</v>
      </c>
      <c r="R82" s="33">
        <v>66</v>
      </c>
      <c r="S82" s="280">
        <v>45896</v>
      </c>
      <c r="T82" s="282">
        <v>-42</v>
      </c>
      <c r="U82" s="282" t="s">
        <v>868</v>
      </c>
      <c r="V82" t="s">
        <v>861</v>
      </c>
      <c r="W82" t="s">
        <v>903</v>
      </c>
      <c r="X82" s="280">
        <v>45938</v>
      </c>
      <c r="Y82" s="281" t="s">
        <v>906</v>
      </c>
      <c r="Z82" s="280" t="s">
        <v>66</v>
      </c>
      <c r="AG82" s="289">
        <v>72</v>
      </c>
      <c r="AH82" s="288" t="s">
        <v>544</v>
      </c>
      <c r="AI82"/>
    </row>
    <row r="83" spans="2:35" ht="14.7" customHeight="1" thickBot="1">
      <c r="B83" s="304">
        <f t="shared" si="26"/>
        <v>73</v>
      </c>
      <c r="C83" s="303" t="s">
        <v>653</v>
      </c>
      <c r="D83" s="302">
        <f t="shared" si="15"/>
        <v>14130.59</v>
      </c>
      <c r="E83" s="301">
        <f t="shared" si="16"/>
        <v>2.9849042121600287E-3</v>
      </c>
      <c r="F83" s="300">
        <f t="shared" si="27"/>
        <v>0.70785002585678936</v>
      </c>
      <c r="G83" s="299" t="s">
        <v>66</v>
      </c>
      <c r="H83" s="298">
        <f t="shared" si="17"/>
        <v>0</v>
      </c>
      <c r="I83" s="297">
        <f t="shared" si="18"/>
        <v>14130.59</v>
      </c>
      <c r="J83" s="296">
        <f t="shared" si="19"/>
        <v>0</v>
      </c>
      <c r="K83" s="295">
        <f t="shared" si="20"/>
        <v>0</v>
      </c>
      <c r="L83" s="294">
        <f t="shared" si="21"/>
        <v>0</v>
      </c>
      <c r="M83" s="293">
        <f t="shared" si="22"/>
        <v>0</v>
      </c>
      <c r="N83" s="292">
        <f t="shared" si="23"/>
        <v>0</v>
      </c>
      <c r="O83" s="291">
        <f t="shared" si="24"/>
        <v>0</v>
      </c>
      <c r="P83" s="290">
        <f t="shared" si="25"/>
        <v>14130.59</v>
      </c>
      <c r="R83" s="33">
        <v>170</v>
      </c>
      <c r="S83" s="280">
        <v>45890</v>
      </c>
      <c r="T83" s="282">
        <v>-48</v>
      </c>
      <c r="U83" s="282" t="s">
        <v>868</v>
      </c>
      <c r="V83" t="s">
        <v>820</v>
      </c>
      <c r="W83" t="s">
        <v>903</v>
      </c>
      <c r="X83" s="280">
        <v>45938</v>
      </c>
      <c r="Y83" s="281" t="s">
        <v>906</v>
      </c>
      <c r="Z83" s="280" t="s">
        <v>66</v>
      </c>
      <c r="AG83" s="289">
        <v>73</v>
      </c>
      <c r="AH83" s="288" t="s">
        <v>484</v>
      </c>
      <c r="AI83"/>
    </row>
    <row r="84" spans="2:35" ht="14.7" customHeight="1" thickBot="1">
      <c r="B84" s="304">
        <f t="shared" si="26"/>
        <v>74</v>
      </c>
      <c r="C84" s="303" t="s">
        <v>765</v>
      </c>
      <c r="D84" s="302">
        <f t="shared" si="15"/>
        <v>14066.920000000002</v>
      </c>
      <c r="E84" s="301">
        <f t="shared" si="16"/>
        <v>2.9714547488900434E-3</v>
      </c>
      <c r="F84" s="300">
        <f t="shared" si="27"/>
        <v>0.7108214806056794</v>
      </c>
      <c r="G84" s="299" t="s">
        <v>66</v>
      </c>
      <c r="H84" s="298">
        <f t="shared" si="17"/>
        <v>0</v>
      </c>
      <c r="I84" s="297">
        <f t="shared" si="18"/>
        <v>0</v>
      </c>
      <c r="J84" s="296">
        <f t="shared" si="19"/>
        <v>10153.930000000002</v>
      </c>
      <c r="K84" s="295">
        <f t="shared" si="20"/>
        <v>3912.99</v>
      </c>
      <c r="L84" s="294">
        <f t="shared" si="21"/>
        <v>0</v>
      </c>
      <c r="M84" s="293">
        <f t="shared" si="22"/>
        <v>0</v>
      </c>
      <c r="N84" s="292">
        <f t="shared" si="23"/>
        <v>0</v>
      </c>
      <c r="O84" s="291">
        <f t="shared" si="24"/>
        <v>0</v>
      </c>
      <c r="P84" s="290">
        <f t="shared" si="25"/>
        <v>14066.920000000002</v>
      </c>
      <c r="R84" s="33">
        <v>530</v>
      </c>
      <c r="S84" s="280">
        <v>45896</v>
      </c>
      <c r="T84" s="282">
        <v>-42</v>
      </c>
      <c r="U84" s="282" t="s">
        <v>868</v>
      </c>
      <c r="V84" t="s">
        <v>820</v>
      </c>
      <c r="W84" t="s">
        <v>903</v>
      </c>
      <c r="X84" s="280">
        <v>45938</v>
      </c>
      <c r="Y84" s="281" t="s">
        <v>906</v>
      </c>
      <c r="Z84" s="280" t="s">
        <v>66</v>
      </c>
      <c r="AG84" s="289">
        <v>74</v>
      </c>
      <c r="AH84" s="288" t="s">
        <v>605</v>
      </c>
      <c r="AI84"/>
    </row>
    <row r="85" spans="2:35" ht="14.7" customHeight="1" thickBot="1">
      <c r="B85" s="304">
        <f t="shared" si="26"/>
        <v>75</v>
      </c>
      <c r="C85" s="303" t="s">
        <v>469</v>
      </c>
      <c r="D85" s="302">
        <f t="shared" si="15"/>
        <v>14062.54</v>
      </c>
      <c r="E85" s="301">
        <f t="shared" si="16"/>
        <v>2.9705295305906473E-3</v>
      </c>
      <c r="F85" s="300">
        <f t="shared" si="27"/>
        <v>0.71379201013627003</v>
      </c>
      <c r="G85" s="299" t="s">
        <v>66</v>
      </c>
      <c r="H85" s="298">
        <f t="shared" si="17"/>
        <v>0</v>
      </c>
      <c r="I85" s="297">
        <f t="shared" si="18"/>
        <v>0</v>
      </c>
      <c r="J85" s="296">
        <f t="shared" si="19"/>
        <v>14062.54</v>
      </c>
      <c r="K85" s="295">
        <f t="shared" si="20"/>
        <v>0</v>
      </c>
      <c r="L85" s="294">
        <f t="shared" si="21"/>
        <v>0</v>
      </c>
      <c r="M85" s="293">
        <f t="shared" si="22"/>
        <v>0</v>
      </c>
      <c r="N85" s="292">
        <f t="shared" si="23"/>
        <v>0</v>
      </c>
      <c r="O85" s="291">
        <f t="shared" si="24"/>
        <v>0</v>
      </c>
      <c r="P85" s="290">
        <f t="shared" si="25"/>
        <v>14062.54</v>
      </c>
      <c r="R85" s="33">
        <v>150</v>
      </c>
      <c r="S85" s="280">
        <v>45896</v>
      </c>
      <c r="T85" s="282">
        <v>-42</v>
      </c>
      <c r="U85" s="282" t="s">
        <v>868</v>
      </c>
      <c r="V85" t="s">
        <v>820</v>
      </c>
      <c r="W85" t="s">
        <v>903</v>
      </c>
      <c r="X85" s="280">
        <v>45938</v>
      </c>
      <c r="Y85" s="281" t="s">
        <v>906</v>
      </c>
      <c r="Z85" s="280" t="s">
        <v>66</v>
      </c>
      <c r="AG85" s="289">
        <v>75</v>
      </c>
      <c r="AH85" s="288" t="s">
        <v>751</v>
      </c>
      <c r="AI85"/>
    </row>
    <row r="86" spans="2:35" ht="14.7" customHeight="1" thickBot="1">
      <c r="B86" s="304">
        <f t="shared" si="26"/>
        <v>76</v>
      </c>
      <c r="C86" s="303" t="s">
        <v>718</v>
      </c>
      <c r="D86" s="302">
        <f t="shared" si="15"/>
        <v>13996.62</v>
      </c>
      <c r="E86" s="301">
        <f t="shared" si="16"/>
        <v>2.9566047839476839E-3</v>
      </c>
      <c r="F86" s="300">
        <f t="shared" si="27"/>
        <v>0.71674861492021769</v>
      </c>
      <c r="G86" s="299" t="s">
        <v>66</v>
      </c>
      <c r="H86" s="298">
        <f t="shared" si="17"/>
        <v>0</v>
      </c>
      <c r="I86" s="297">
        <f t="shared" si="18"/>
        <v>0</v>
      </c>
      <c r="J86" s="296">
        <f t="shared" si="19"/>
        <v>823.34</v>
      </c>
      <c r="K86" s="295">
        <f t="shared" si="20"/>
        <v>823.34</v>
      </c>
      <c r="L86" s="294">
        <f t="shared" si="21"/>
        <v>823.34</v>
      </c>
      <c r="M86" s="293">
        <f t="shared" si="22"/>
        <v>823.34</v>
      </c>
      <c r="N86" s="292">
        <f t="shared" si="23"/>
        <v>823.34</v>
      </c>
      <c r="O86" s="291">
        <f t="shared" si="24"/>
        <v>9879.92</v>
      </c>
      <c r="P86" s="290">
        <f t="shared" si="25"/>
        <v>1646.68</v>
      </c>
      <c r="R86" s="33">
        <v>4563.1099999999997</v>
      </c>
      <c r="S86" s="280">
        <v>45896</v>
      </c>
      <c r="T86" s="282">
        <v>-42</v>
      </c>
      <c r="U86" s="282" t="s">
        <v>868</v>
      </c>
      <c r="V86" t="s">
        <v>857</v>
      </c>
      <c r="W86" t="s">
        <v>903</v>
      </c>
      <c r="X86" s="280">
        <v>45938</v>
      </c>
      <c r="Y86" s="281" t="s">
        <v>906</v>
      </c>
      <c r="Z86" s="280" t="s">
        <v>66</v>
      </c>
      <c r="AG86" s="289">
        <v>76</v>
      </c>
      <c r="AH86" s="288" t="s">
        <v>524</v>
      </c>
      <c r="AI86"/>
    </row>
    <row r="87" spans="2:35" ht="14.7" customHeight="1" thickBot="1">
      <c r="B87" s="304">
        <f t="shared" si="26"/>
        <v>77</v>
      </c>
      <c r="C87" s="303" t="s">
        <v>514</v>
      </c>
      <c r="D87" s="302">
        <f t="shared" si="15"/>
        <v>13950.599999999999</v>
      </c>
      <c r="E87" s="301">
        <f t="shared" si="16"/>
        <v>2.9468836546923866E-3</v>
      </c>
      <c r="F87" s="300">
        <f t="shared" si="27"/>
        <v>0.71969549857491011</v>
      </c>
      <c r="G87" s="299" t="s">
        <v>66</v>
      </c>
      <c r="H87" s="298">
        <f t="shared" si="17"/>
        <v>0</v>
      </c>
      <c r="I87" s="297">
        <f t="shared" si="18"/>
        <v>9225.2999999999993</v>
      </c>
      <c r="J87" s="296">
        <f t="shared" si="19"/>
        <v>4725.3</v>
      </c>
      <c r="K87" s="295">
        <f t="shared" si="20"/>
        <v>0</v>
      </c>
      <c r="L87" s="294">
        <f t="shared" si="21"/>
        <v>0</v>
      </c>
      <c r="M87" s="293">
        <f t="shared" si="22"/>
        <v>0</v>
      </c>
      <c r="N87" s="292">
        <f t="shared" si="23"/>
        <v>0</v>
      </c>
      <c r="O87" s="291">
        <f t="shared" si="24"/>
        <v>0</v>
      </c>
      <c r="P87" s="290">
        <f t="shared" si="25"/>
        <v>13950.599999999999</v>
      </c>
      <c r="R87" s="33">
        <v>710</v>
      </c>
      <c r="S87" s="280">
        <v>45888</v>
      </c>
      <c r="T87" s="282">
        <v>-50</v>
      </c>
      <c r="U87" s="282" t="s">
        <v>868</v>
      </c>
      <c r="V87" t="s">
        <v>807</v>
      </c>
      <c r="W87" t="s">
        <v>903</v>
      </c>
      <c r="X87" s="280">
        <v>45938</v>
      </c>
      <c r="Y87" s="281" t="s">
        <v>906</v>
      </c>
      <c r="Z87" s="280" t="s">
        <v>66</v>
      </c>
      <c r="AG87" s="289">
        <v>77</v>
      </c>
      <c r="AH87" s="288" t="s">
        <v>766</v>
      </c>
      <c r="AI87"/>
    </row>
    <row r="88" spans="2:35" ht="14.7" customHeight="1" thickBot="1">
      <c r="B88" s="304">
        <f t="shared" si="26"/>
        <v>78</v>
      </c>
      <c r="C88" s="303" t="s">
        <v>854</v>
      </c>
      <c r="D88" s="302">
        <f t="shared" si="15"/>
        <v>13499.53</v>
      </c>
      <c r="E88" s="301">
        <f t="shared" si="16"/>
        <v>2.851600956448434E-3</v>
      </c>
      <c r="F88" s="300">
        <f t="shared" si="27"/>
        <v>0.72254709953135854</v>
      </c>
      <c r="G88" s="299" t="s">
        <v>66</v>
      </c>
      <c r="H88" s="298">
        <f t="shared" si="17"/>
        <v>0</v>
      </c>
      <c r="I88" s="297">
        <f t="shared" si="18"/>
        <v>0</v>
      </c>
      <c r="J88" s="296">
        <f t="shared" si="19"/>
        <v>13499.53</v>
      </c>
      <c r="K88" s="295">
        <f t="shared" si="20"/>
        <v>0</v>
      </c>
      <c r="L88" s="294">
        <f t="shared" si="21"/>
        <v>0</v>
      </c>
      <c r="M88" s="293">
        <f t="shared" si="22"/>
        <v>0</v>
      </c>
      <c r="N88" s="292">
        <f t="shared" si="23"/>
        <v>0</v>
      </c>
      <c r="O88" s="291">
        <f t="shared" si="24"/>
        <v>0</v>
      </c>
      <c r="P88" s="290">
        <f t="shared" si="25"/>
        <v>13499.53</v>
      </c>
      <c r="R88" s="33">
        <v>371</v>
      </c>
      <c r="S88" s="280">
        <v>45894</v>
      </c>
      <c r="T88" s="282">
        <v>-44</v>
      </c>
      <c r="U88" s="282" t="s">
        <v>868</v>
      </c>
      <c r="V88" t="s">
        <v>807</v>
      </c>
      <c r="W88" t="s">
        <v>903</v>
      </c>
      <c r="X88" s="280">
        <v>45938</v>
      </c>
      <c r="Y88" s="281" t="s">
        <v>906</v>
      </c>
      <c r="Z88" s="280" t="s">
        <v>66</v>
      </c>
      <c r="AG88" s="289">
        <v>78</v>
      </c>
      <c r="AH88" s="288" t="s">
        <v>837</v>
      </c>
      <c r="AI88"/>
    </row>
    <row r="89" spans="2:35" ht="14.7" customHeight="1" thickBot="1">
      <c r="B89" s="304">
        <f t="shared" si="26"/>
        <v>79</v>
      </c>
      <c r="C89" s="303" t="s">
        <v>654</v>
      </c>
      <c r="D89" s="302">
        <f t="shared" si="15"/>
        <v>12976.35</v>
      </c>
      <c r="E89" s="301">
        <f t="shared" si="16"/>
        <v>2.7410859541931931E-3</v>
      </c>
      <c r="F89" s="300">
        <f t="shared" si="27"/>
        <v>0.72528818548555174</v>
      </c>
      <c r="G89" s="299" t="s">
        <v>66</v>
      </c>
      <c r="H89" s="298">
        <f t="shared" si="17"/>
        <v>0</v>
      </c>
      <c r="I89" s="297">
        <f t="shared" si="18"/>
        <v>12976.35</v>
      </c>
      <c r="J89" s="296">
        <f t="shared" si="19"/>
        <v>0</v>
      </c>
      <c r="K89" s="295">
        <f t="shared" si="20"/>
        <v>0</v>
      </c>
      <c r="L89" s="294">
        <f t="shared" si="21"/>
        <v>0</v>
      </c>
      <c r="M89" s="293">
        <f t="shared" si="22"/>
        <v>0</v>
      </c>
      <c r="N89" s="292">
        <f t="shared" si="23"/>
        <v>0</v>
      </c>
      <c r="O89" s="291">
        <f t="shared" si="24"/>
        <v>0</v>
      </c>
      <c r="P89" s="290">
        <f t="shared" si="25"/>
        <v>12976.35</v>
      </c>
      <c r="R89" s="33">
        <v>829.7</v>
      </c>
      <c r="S89" s="280">
        <v>45890</v>
      </c>
      <c r="T89" s="282">
        <v>-48</v>
      </c>
      <c r="U89" s="282" t="s">
        <v>868</v>
      </c>
      <c r="V89" t="s">
        <v>859</v>
      </c>
      <c r="W89" t="s">
        <v>903</v>
      </c>
      <c r="X89" s="280">
        <v>45938</v>
      </c>
      <c r="Y89" s="281" t="s">
        <v>906</v>
      </c>
      <c r="Z89" s="280" t="s">
        <v>66</v>
      </c>
      <c r="AG89" s="289">
        <v>79</v>
      </c>
      <c r="AH89" s="288" t="s">
        <v>489</v>
      </c>
      <c r="AI89"/>
    </row>
    <row r="90" spans="2:35" ht="14.7" customHeight="1" thickBot="1">
      <c r="B90" s="304">
        <f t="shared" si="26"/>
        <v>80</v>
      </c>
      <c r="C90" s="303" t="s">
        <v>734</v>
      </c>
      <c r="D90" s="302">
        <f t="shared" si="15"/>
        <v>12900</v>
      </c>
      <c r="E90" s="301">
        <f t="shared" si="16"/>
        <v>2.7249580050701613E-3</v>
      </c>
      <c r="F90" s="300">
        <f t="shared" si="27"/>
        <v>0.72801314349062185</v>
      </c>
      <c r="G90" s="299" t="s">
        <v>66</v>
      </c>
      <c r="H90" s="298">
        <f t="shared" si="17"/>
        <v>0</v>
      </c>
      <c r="I90" s="297">
        <f t="shared" si="18"/>
        <v>0</v>
      </c>
      <c r="J90" s="296">
        <f t="shared" si="19"/>
        <v>3800</v>
      </c>
      <c r="K90" s="295">
        <f t="shared" si="20"/>
        <v>9100</v>
      </c>
      <c r="L90" s="294">
        <f t="shared" si="21"/>
        <v>0</v>
      </c>
      <c r="M90" s="293">
        <f t="shared" si="22"/>
        <v>0</v>
      </c>
      <c r="N90" s="292">
        <f t="shared" si="23"/>
        <v>0</v>
      </c>
      <c r="O90" s="291">
        <f t="shared" si="24"/>
        <v>0</v>
      </c>
      <c r="P90" s="290">
        <f t="shared" si="25"/>
        <v>12900</v>
      </c>
      <c r="R90" s="33">
        <v>1249.8900000000001</v>
      </c>
      <c r="S90" s="280">
        <v>45890</v>
      </c>
      <c r="T90" s="282">
        <v>-48</v>
      </c>
      <c r="U90" s="282" t="s">
        <v>868</v>
      </c>
      <c r="V90" t="s">
        <v>859</v>
      </c>
      <c r="W90" t="s">
        <v>903</v>
      </c>
      <c r="X90" s="280">
        <v>45938</v>
      </c>
      <c r="Y90" s="281" t="s">
        <v>906</v>
      </c>
      <c r="Z90" s="280" t="s">
        <v>66</v>
      </c>
      <c r="AG90" s="289">
        <v>80</v>
      </c>
      <c r="AH90" s="288" t="s">
        <v>719</v>
      </c>
      <c r="AI90"/>
    </row>
    <row r="91" spans="2:35" ht="14.7" customHeight="1" thickBot="1">
      <c r="B91" s="304">
        <f t="shared" si="26"/>
        <v>81</v>
      </c>
      <c r="C91" s="303" t="s">
        <v>644</v>
      </c>
      <c r="D91" s="302">
        <f t="shared" si="15"/>
        <v>12823.86</v>
      </c>
      <c r="E91" s="301">
        <f t="shared" si="16"/>
        <v>2.7088744157286078E-3</v>
      </c>
      <c r="F91" s="300">
        <f t="shared" si="27"/>
        <v>0.7307220179063505</v>
      </c>
      <c r="G91" s="299" t="s">
        <v>66</v>
      </c>
      <c r="H91" s="298">
        <f t="shared" si="17"/>
        <v>0</v>
      </c>
      <c r="I91" s="297">
        <f t="shared" si="18"/>
        <v>12823.86</v>
      </c>
      <c r="J91" s="296">
        <f t="shared" si="19"/>
        <v>0</v>
      </c>
      <c r="K91" s="295">
        <f t="shared" si="20"/>
        <v>0</v>
      </c>
      <c r="L91" s="294">
        <f t="shared" si="21"/>
        <v>0</v>
      </c>
      <c r="M91" s="293">
        <f t="shared" si="22"/>
        <v>0</v>
      </c>
      <c r="N91" s="292">
        <f t="shared" si="23"/>
        <v>0</v>
      </c>
      <c r="O91" s="291">
        <f t="shared" si="24"/>
        <v>0</v>
      </c>
      <c r="P91" s="290">
        <f t="shared" si="25"/>
        <v>12823.86</v>
      </c>
      <c r="R91" s="33">
        <v>1377.17</v>
      </c>
      <c r="S91" s="280">
        <v>45898</v>
      </c>
      <c r="T91" s="282">
        <v>-40</v>
      </c>
      <c r="U91" s="282" t="s">
        <v>868</v>
      </c>
      <c r="V91" t="s">
        <v>859</v>
      </c>
      <c r="W91" t="s">
        <v>903</v>
      </c>
      <c r="X91" s="280">
        <v>45938</v>
      </c>
      <c r="Y91" s="281" t="s">
        <v>906</v>
      </c>
      <c r="Z91" s="280" t="s">
        <v>66</v>
      </c>
      <c r="AG91" s="289">
        <v>81</v>
      </c>
      <c r="AH91" s="288" t="s">
        <v>836</v>
      </c>
      <c r="AI91"/>
    </row>
    <row r="92" spans="2:35" ht="14.7" customHeight="1" thickBot="1">
      <c r="B92" s="304">
        <f t="shared" si="26"/>
        <v>82</v>
      </c>
      <c r="C92" s="303" t="s">
        <v>819</v>
      </c>
      <c r="D92" s="302">
        <f t="shared" si="15"/>
        <v>12814.079999999998</v>
      </c>
      <c r="E92" s="301">
        <f t="shared" si="16"/>
        <v>2.7068085173340656E-3</v>
      </c>
      <c r="F92" s="300">
        <f t="shared" si="27"/>
        <v>0.73342882642368457</v>
      </c>
      <c r="G92" s="299" t="s">
        <v>66</v>
      </c>
      <c r="H92" s="298">
        <f t="shared" si="17"/>
        <v>0</v>
      </c>
      <c r="I92" s="297">
        <f t="shared" si="18"/>
        <v>0</v>
      </c>
      <c r="J92" s="296">
        <f t="shared" si="19"/>
        <v>10698.279999999999</v>
      </c>
      <c r="K92" s="295">
        <f t="shared" si="20"/>
        <v>2115.8000000000002</v>
      </c>
      <c r="L92" s="294">
        <f t="shared" si="21"/>
        <v>0</v>
      </c>
      <c r="M92" s="293">
        <f t="shared" si="22"/>
        <v>0</v>
      </c>
      <c r="N92" s="292">
        <f t="shared" si="23"/>
        <v>0</v>
      </c>
      <c r="O92" s="291">
        <f t="shared" si="24"/>
        <v>0</v>
      </c>
      <c r="P92" s="290">
        <f t="shared" si="25"/>
        <v>12814.079999999998</v>
      </c>
      <c r="R92" s="33">
        <v>829.69</v>
      </c>
      <c r="S92" s="280">
        <v>45904</v>
      </c>
      <c r="T92" s="282">
        <v>-34</v>
      </c>
      <c r="U92" s="282" t="s">
        <v>868</v>
      </c>
      <c r="V92" t="s">
        <v>859</v>
      </c>
      <c r="W92" t="s">
        <v>903</v>
      </c>
      <c r="X92" s="280">
        <v>45938</v>
      </c>
      <c r="Y92" s="281" t="s">
        <v>906</v>
      </c>
      <c r="Z92" s="280" t="s">
        <v>66</v>
      </c>
      <c r="AG92" s="289">
        <v>82</v>
      </c>
      <c r="AH92" s="288" t="s">
        <v>633</v>
      </c>
      <c r="AI92"/>
    </row>
    <row r="93" spans="2:35" ht="14.7" customHeight="1" thickBot="1">
      <c r="B93" s="304">
        <f t="shared" si="26"/>
        <v>83</v>
      </c>
      <c r="C93" s="303" t="s">
        <v>489</v>
      </c>
      <c r="D93" s="302">
        <f t="shared" si="15"/>
        <v>12786.5</v>
      </c>
      <c r="E93" s="301">
        <f t="shared" si="16"/>
        <v>2.7009825993666373E-3</v>
      </c>
      <c r="F93" s="300">
        <f t="shared" si="27"/>
        <v>0.73612980902305125</v>
      </c>
      <c r="G93" s="299" t="s">
        <v>66</v>
      </c>
      <c r="H93" s="298">
        <f t="shared" si="17"/>
        <v>0</v>
      </c>
      <c r="I93" s="297">
        <f t="shared" si="18"/>
        <v>0</v>
      </c>
      <c r="J93" s="296">
        <f t="shared" si="19"/>
        <v>12786.5</v>
      </c>
      <c r="K93" s="295">
        <f t="shared" si="20"/>
        <v>0</v>
      </c>
      <c r="L93" s="294">
        <f t="shared" si="21"/>
        <v>0</v>
      </c>
      <c r="M93" s="293">
        <f t="shared" si="22"/>
        <v>0</v>
      </c>
      <c r="N93" s="292">
        <f t="shared" si="23"/>
        <v>0</v>
      </c>
      <c r="O93" s="291">
        <f t="shared" si="24"/>
        <v>0</v>
      </c>
      <c r="P93" s="290">
        <f t="shared" si="25"/>
        <v>12786.5</v>
      </c>
      <c r="R93" s="33">
        <v>1249.8900000000001</v>
      </c>
      <c r="S93" s="280">
        <v>45904</v>
      </c>
      <c r="T93" s="282">
        <v>-34</v>
      </c>
      <c r="U93" s="282" t="s">
        <v>868</v>
      </c>
      <c r="V93" t="s">
        <v>859</v>
      </c>
      <c r="W93" t="s">
        <v>903</v>
      </c>
      <c r="X93" s="280">
        <v>45938</v>
      </c>
      <c r="Y93" s="281" t="s">
        <v>906</v>
      </c>
      <c r="Z93" s="280" t="s">
        <v>66</v>
      </c>
      <c r="AG93" s="289">
        <v>83</v>
      </c>
      <c r="AH93" s="288" t="s">
        <v>622</v>
      </c>
      <c r="AI93"/>
    </row>
    <row r="94" spans="2:35" ht="14.7" customHeight="1" thickBot="1">
      <c r="B94" s="304">
        <f t="shared" si="26"/>
        <v>84</v>
      </c>
      <c r="C94" s="303" t="s">
        <v>520</v>
      </c>
      <c r="D94" s="302">
        <f t="shared" si="15"/>
        <v>12712.7</v>
      </c>
      <c r="E94" s="301">
        <f t="shared" si="16"/>
        <v>2.6853933047329801E-3</v>
      </c>
      <c r="F94" s="300">
        <f t="shared" si="27"/>
        <v>0.73881520232778419</v>
      </c>
      <c r="G94" s="299" t="s">
        <v>66</v>
      </c>
      <c r="H94" s="298">
        <f t="shared" si="17"/>
        <v>0</v>
      </c>
      <c r="I94" s="297">
        <f t="shared" si="18"/>
        <v>12712.7</v>
      </c>
      <c r="J94" s="296">
        <f t="shared" si="19"/>
        <v>0</v>
      </c>
      <c r="K94" s="295">
        <f t="shared" si="20"/>
        <v>0</v>
      </c>
      <c r="L94" s="294">
        <f t="shared" si="21"/>
        <v>0</v>
      </c>
      <c r="M94" s="293">
        <f t="shared" si="22"/>
        <v>0</v>
      </c>
      <c r="N94" s="292">
        <f t="shared" si="23"/>
        <v>0</v>
      </c>
      <c r="O94" s="291">
        <f t="shared" si="24"/>
        <v>0</v>
      </c>
      <c r="P94" s="290">
        <f t="shared" si="25"/>
        <v>12712.7</v>
      </c>
      <c r="R94" s="33">
        <v>1371.29</v>
      </c>
      <c r="S94" s="280">
        <v>45889</v>
      </c>
      <c r="T94" s="282">
        <v>-49</v>
      </c>
      <c r="U94" s="282" t="s">
        <v>868</v>
      </c>
      <c r="V94" t="s">
        <v>834</v>
      </c>
      <c r="W94" t="s">
        <v>903</v>
      </c>
      <c r="X94" s="280">
        <v>45938</v>
      </c>
      <c r="Y94" s="281" t="s">
        <v>906</v>
      </c>
      <c r="Z94" s="280" t="s">
        <v>66</v>
      </c>
      <c r="AG94" s="289">
        <v>84</v>
      </c>
      <c r="AH94" s="288" t="s">
        <v>536</v>
      </c>
      <c r="AI94"/>
    </row>
    <row r="95" spans="2:35" ht="14.7" customHeight="1" thickBot="1">
      <c r="B95" s="304">
        <f t="shared" si="26"/>
        <v>85</v>
      </c>
      <c r="C95" s="303" t="s">
        <v>786</v>
      </c>
      <c r="D95" s="302">
        <f t="shared" si="15"/>
        <v>12640.67</v>
      </c>
      <c r="E95" s="301">
        <f t="shared" si="16"/>
        <v>2.6701778996860649E-3</v>
      </c>
      <c r="F95" s="300">
        <f t="shared" si="27"/>
        <v>0.74148538022747024</v>
      </c>
      <c r="G95" s="299" t="s">
        <v>66</v>
      </c>
      <c r="H95" s="298">
        <f t="shared" si="17"/>
        <v>0</v>
      </c>
      <c r="I95" s="297">
        <f t="shared" si="18"/>
        <v>0</v>
      </c>
      <c r="J95" s="296">
        <f t="shared" si="19"/>
        <v>12640.67</v>
      </c>
      <c r="K95" s="295">
        <f t="shared" si="20"/>
        <v>0</v>
      </c>
      <c r="L95" s="294">
        <f t="shared" si="21"/>
        <v>0</v>
      </c>
      <c r="M95" s="293">
        <f t="shared" si="22"/>
        <v>0</v>
      </c>
      <c r="N95" s="292">
        <f t="shared" si="23"/>
        <v>0</v>
      </c>
      <c r="O95" s="291">
        <f t="shared" si="24"/>
        <v>0</v>
      </c>
      <c r="P95" s="290">
        <f t="shared" si="25"/>
        <v>12640.67</v>
      </c>
      <c r="R95" s="33">
        <v>1249.4000000000001</v>
      </c>
      <c r="S95" s="280">
        <v>45886</v>
      </c>
      <c r="T95" s="282">
        <v>-52</v>
      </c>
      <c r="U95" s="282" t="s">
        <v>868</v>
      </c>
      <c r="V95" t="s">
        <v>856</v>
      </c>
      <c r="W95" t="s">
        <v>903</v>
      </c>
      <c r="X95" s="280">
        <v>45938</v>
      </c>
      <c r="Y95" s="281" t="s">
        <v>906</v>
      </c>
      <c r="Z95" s="280" t="s">
        <v>66</v>
      </c>
      <c r="AG95" s="289">
        <v>85</v>
      </c>
      <c r="AH95" s="288" t="s">
        <v>856</v>
      </c>
      <c r="AI95"/>
    </row>
    <row r="96" spans="2:35" ht="14.7" customHeight="1" thickBot="1">
      <c r="B96" s="304">
        <f t="shared" si="26"/>
        <v>86</v>
      </c>
      <c r="C96" s="303" t="s">
        <v>470</v>
      </c>
      <c r="D96" s="302">
        <f t="shared" si="15"/>
        <v>12640.16</v>
      </c>
      <c r="E96" s="301">
        <f t="shared" si="16"/>
        <v>2.6700701687881901E-3</v>
      </c>
      <c r="F96" s="300">
        <f t="shared" si="27"/>
        <v>0.74415545039625841</v>
      </c>
      <c r="G96" s="299" t="s">
        <v>66</v>
      </c>
      <c r="H96" s="298">
        <f t="shared" si="17"/>
        <v>0</v>
      </c>
      <c r="I96" s="297">
        <f t="shared" si="18"/>
        <v>0</v>
      </c>
      <c r="J96" s="296">
        <f t="shared" si="19"/>
        <v>12640.16</v>
      </c>
      <c r="K96" s="295">
        <f t="shared" si="20"/>
        <v>0</v>
      </c>
      <c r="L96" s="294">
        <f t="shared" si="21"/>
        <v>0</v>
      </c>
      <c r="M96" s="293">
        <f t="shared" si="22"/>
        <v>0</v>
      </c>
      <c r="N96" s="292">
        <f t="shared" si="23"/>
        <v>0</v>
      </c>
      <c r="O96" s="291">
        <f t="shared" si="24"/>
        <v>0</v>
      </c>
      <c r="P96" s="290">
        <f t="shared" si="25"/>
        <v>12640.16</v>
      </c>
      <c r="R96" s="33">
        <v>1042.24</v>
      </c>
      <c r="S96" s="280">
        <v>45887</v>
      </c>
      <c r="T96" s="282">
        <v>-51</v>
      </c>
      <c r="U96" s="282" t="s">
        <v>868</v>
      </c>
      <c r="V96" t="s">
        <v>856</v>
      </c>
      <c r="W96" t="s">
        <v>903</v>
      </c>
      <c r="X96" s="280">
        <v>45938</v>
      </c>
      <c r="Y96" s="281" t="s">
        <v>906</v>
      </c>
      <c r="Z96" s="280" t="s">
        <v>66</v>
      </c>
      <c r="AG96" s="289">
        <v>86</v>
      </c>
      <c r="AH96" s="288" t="s">
        <v>527</v>
      </c>
      <c r="AI96"/>
    </row>
    <row r="97" spans="2:35" ht="14.7" customHeight="1" thickBot="1">
      <c r="B97" s="304">
        <f t="shared" si="26"/>
        <v>87</v>
      </c>
      <c r="C97" s="303" t="s">
        <v>767</v>
      </c>
      <c r="D97" s="302">
        <f t="shared" si="15"/>
        <v>12575.099999999999</v>
      </c>
      <c r="E97" s="301">
        <f t="shared" si="16"/>
        <v>2.6563270860122312E-3</v>
      </c>
      <c r="F97" s="300">
        <f t="shared" si="27"/>
        <v>0.74681177748227068</v>
      </c>
      <c r="G97" s="299" t="s">
        <v>66</v>
      </c>
      <c r="H97" s="298">
        <f t="shared" si="17"/>
        <v>0</v>
      </c>
      <c r="I97" s="297">
        <f t="shared" si="18"/>
        <v>0</v>
      </c>
      <c r="J97" s="296">
        <f t="shared" si="19"/>
        <v>8383.4</v>
      </c>
      <c r="K97" s="295">
        <f t="shared" si="20"/>
        <v>4191.7</v>
      </c>
      <c r="L97" s="294">
        <f t="shared" si="21"/>
        <v>0</v>
      </c>
      <c r="M97" s="293">
        <f t="shared" si="22"/>
        <v>0</v>
      </c>
      <c r="N97" s="292">
        <f t="shared" si="23"/>
        <v>0</v>
      </c>
      <c r="O97" s="291">
        <f t="shared" si="24"/>
        <v>0</v>
      </c>
      <c r="P97" s="290">
        <f t="shared" si="25"/>
        <v>12575.099999999999</v>
      </c>
      <c r="R97" s="33">
        <v>591.6</v>
      </c>
      <c r="S97" s="280">
        <v>45889</v>
      </c>
      <c r="T97" s="282">
        <v>-49</v>
      </c>
      <c r="U97" s="282" t="s">
        <v>868</v>
      </c>
      <c r="V97" t="s">
        <v>856</v>
      </c>
      <c r="W97" t="s">
        <v>903</v>
      </c>
      <c r="X97" s="280">
        <v>45938</v>
      </c>
      <c r="Y97" s="281" t="s">
        <v>906</v>
      </c>
      <c r="Z97" s="280" t="s">
        <v>66</v>
      </c>
      <c r="AG97" s="289">
        <v>87</v>
      </c>
      <c r="AH97" s="288" t="s">
        <v>682</v>
      </c>
      <c r="AI97"/>
    </row>
    <row r="98" spans="2:35" ht="14.7" customHeight="1" thickBot="1">
      <c r="B98" s="304">
        <f t="shared" si="26"/>
        <v>88</v>
      </c>
      <c r="C98" s="303" t="s">
        <v>658</v>
      </c>
      <c r="D98" s="302">
        <f t="shared" si="15"/>
        <v>12342.11</v>
      </c>
      <c r="E98" s="301">
        <f t="shared" si="16"/>
        <v>2.6071109646477902E-3</v>
      </c>
      <c r="F98" s="300">
        <f t="shared" si="27"/>
        <v>0.74941888844691851</v>
      </c>
      <c r="G98" s="299" t="s">
        <v>66</v>
      </c>
      <c r="H98" s="298">
        <f t="shared" si="17"/>
        <v>0</v>
      </c>
      <c r="I98" s="297">
        <f t="shared" si="18"/>
        <v>12342.11</v>
      </c>
      <c r="J98" s="296">
        <f t="shared" si="19"/>
        <v>0</v>
      </c>
      <c r="K98" s="295">
        <f t="shared" si="20"/>
        <v>0</v>
      </c>
      <c r="L98" s="294">
        <f t="shared" si="21"/>
        <v>0</v>
      </c>
      <c r="M98" s="293">
        <f t="shared" si="22"/>
        <v>0</v>
      </c>
      <c r="N98" s="292">
        <f t="shared" si="23"/>
        <v>0</v>
      </c>
      <c r="O98" s="291">
        <f t="shared" si="24"/>
        <v>0</v>
      </c>
      <c r="P98" s="290">
        <f t="shared" si="25"/>
        <v>12342.11</v>
      </c>
      <c r="R98" s="33">
        <v>500</v>
      </c>
      <c r="S98" s="280">
        <v>45889</v>
      </c>
      <c r="T98" s="282">
        <v>-49</v>
      </c>
      <c r="U98" s="282" t="s">
        <v>868</v>
      </c>
      <c r="V98" t="s">
        <v>856</v>
      </c>
      <c r="W98" t="s">
        <v>903</v>
      </c>
      <c r="X98" s="280">
        <v>45938</v>
      </c>
      <c r="Y98" s="281" t="s">
        <v>906</v>
      </c>
      <c r="Z98" s="280" t="s">
        <v>66</v>
      </c>
      <c r="AG98" s="289">
        <v>88</v>
      </c>
      <c r="AH98" s="288" t="s">
        <v>823</v>
      </c>
      <c r="AI98"/>
    </row>
    <row r="99" spans="2:35" ht="14.7" customHeight="1" thickBot="1">
      <c r="B99" s="304">
        <f t="shared" si="26"/>
        <v>89</v>
      </c>
      <c r="C99" s="303" t="s">
        <v>852</v>
      </c>
      <c r="D99" s="302">
        <f t="shared" si="15"/>
        <v>12270.57</v>
      </c>
      <c r="E99" s="301">
        <f t="shared" si="16"/>
        <v>2.5919990657576565E-3</v>
      </c>
      <c r="F99" s="300">
        <f t="shared" si="27"/>
        <v>0.7520108875126762</v>
      </c>
      <c r="G99" s="299" t="s">
        <v>66</v>
      </c>
      <c r="H99" s="298">
        <f t="shared" si="17"/>
        <v>0</v>
      </c>
      <c r="I99" s="297">
        <f t="shared" si="18"/>
        <v>0</v>
      </c>
      <c r="J99" s="296">
        <f t="shared" si="19"/>
        <v>10659.57</v>
      </c>
      <c r="K99" s="295">
        <f t="shared" si="20"/>
        <v>1611</v>
      </c>
      <c r="L99" s="294">
        <f t="shared" si="21"/>
        <v>0</v>
      </c>
      <c r="M99" s="293">
        <f t="shared" si="22"/>
        <v>0</v>
      </c>
      <c r="N99" s="292">
        <f t="shared" si="23"/>
        <v>0</v>
      </c>
      <c r="O99" s="291">
        <f t="shared" si="24"/>
        <v>0</v>
      </c>
      <c r="P99" s="290">
        <f t="shared" si="25"/>
        <v>12270.57</v>
      </c>
      <c r="R99" s="33">
        <v>76.400000000000006</v>
      </c>
      <c r="S99" s="280">
        <v>45889</v>
      </c>
      <c r="T99" s="282">
        <v>-49</v>
      </c>
      <c r="U99" s="282" t="s">
        <v>868</v>
      </c>
      <c r="V99" t="s">
        <v>856</v>
      </c>
      <c r="W99" t="s">
        <v>903</v>
      </c>
      <c r="X99" s="280">
        <v>45938</v>
      </c>
      <c r="Y99" s="281" t="s">
        <v>906</v>
      </c>
      <c r="Z99" s="280" t="s">
        <v>66</v>
      </c>
      <c r="AG99" s="289">
        <v>89</v>
      </c>
      <c r="AH99" s="288" t="s">
        <v>681</v>
      </c>
      <c r="AI99"/>
    </row>
    <row r="100" spans="2:35" ht="14.7" customHeight="1" thickBot="1">
      <c r="B100" s="304">
        <f t="shared" si="26"/>
        <v>90</v>
      </c>
      <c r="C100" s="303" t="s">
        <v>598</v>
      </c>
      <c r="D100" s="302">
        <f t="shared" si="15"/>
        <v>12258.84</v>
      </c>
      <c r="E100" s="301">
        <f t="shared" si="16"/>
        <v>2.5895212551065349E-3</v>
      </c>
      <c r="F100" s="300">
        <f t="shared" si="27"/>
        <v>0.75460040876778278</v>
      </c>
      <c r="G100" s="299" t="s">
        <v>66</v>
      </c>
      <c r="H100" s="298">
        <f t="shared" si="17"/>
        <v>0</v>
      </c>
      <c r="I100" s="297">
        <f t="shared" si="18"/>
        <v>12258.84</v>
      </c>
      <c r="J100" s="296">
        <f t="shared" si="19"/>
        <v>0</v>
      </c>
      <c r="K100" s="295">
        <f t="shared" si="20"/>
        <v>0</v>
      </c>
      <c r="L100" s="294">
        <f t="shared" si="21"/>
        <v>0</v>
      </c>
      <c r="M100" s="293">
        <f t="shared" si="22"/>
        <v>0</v>
      </c>
      <c r="N100" s="292">
        <f t="shared" si="23"/>
        <v>0</v>
      </c>
      <c r="O100" s="291">
        <f t="shared" si="24"/>
        <v>0</v>
      </c>
      <c r="P100" s="290">
        <f t="shared" si="25"/>
        <v>12258.84</v>
      </c>
      <c r="R100" s="33">
        <v>264.89999999999998</v>
      </c>
      <c r="S100" s="280">
        <v>45889</v>
      </c>
      <c r="T100" s="282">
        <v>-49</v>
      </c>
      <c r="U100" s="282" t="s">
        <v>868</v>
      </c>
      <c r="V100" t="s">
        <v>856</v>
      </c>
      <c r="W100" t="s">
        <v>903</v>
      </c>
      <c r="X100" s="280">
        <v>45938</v>
      </c>
      <c r="Y100" s="281" t="s">
        <v>906</v>
      </c>
      <c r="Z100" s="280" t="s">
        <v>66</v>
      </c>
      <c r="AG100" s="289">
        <v>90</v>
      </c>
      <c r="AH100" s="288" t="s">
        <v>562</v>
      </c>
      <c r="AI100"/>
    </row>
    <row r="101" spans="2:35" ht="14.7" customHeight="1" thickBot="1">
      <c r="B101" s="304">
        <f t="shared" si="26"/>
        <v>91</v>
      </c>
      <c r="C101" s="303" t="s">
        <v>744</v>
      </c>
      <c r="D101" s="302">
        <f t="shared" si="15"/>
        <v>12053.68</v>
      </c>
      <c r="E101" s="301">
        <f t="shared" si="16"/>
        <v>2.5461838609731864E-3</v>
      </c>
      <c r="F101" s="300">
        <f t="shared" si="27"/>
        <v>0.75714659262875594</v>
      </c>
      <c r="G101" s="299" t="s">
        <v>66</v>
      </c>
      <c r="H101" s="298">
        <f t="shared" si="17"/>
        <v>0</v>
      </c>
      <c r="I101" s="297">
        <f t="shared" si="18"/>
        <v>0</v>
      </c>
      <c r="J101" s="296">
        <f t="shared" si="19"/>
        <v>12053.68</v>
      </c>
      <c r="K101" s="295">
        <f t="shared" si="20"/>
        <v>0</v>
      </c>
      <c r="L101" s="294">
        <f t="shared" si="21"/>
        <v>0</v>
      </c>
      <c r="M101" s="293">
        <f t="shared" si="22"/>
        <v>0</v>
      </c>
      <c r="N101" s="292">
        <f t="shared" si="23"/>
        <v>0</v>
      </c>
      <c r="O101" s="291">
        <f t="shared" si="24"/>
        <v>0</v>
      </c>
      <c r="P101" s="290">
        <f t="shared" si="25"/>
        <v>12053.68</v>
      </c>
      <c r="R101" s="33">
        <v>36</v>
      </c>
      <c r="S101" s="280">
        <v>45890</v>
      </c>
      <c r="T101" s="282">
        <v>-48</v>
      </c>
      <c r="U101" s="282" t="s">
        <v>868</v>
      </c>
      <c r="V101" t="s">
        <v>856</v>
      </c>
      <c r="W101" t="s">
        <v>903</v>
      </c>
      <c r="X101" s="280">
        <v>45938</v>
      </c>
      <c r="Y101" s="281" t="s">
        <v>906</v>
      </c>
      <c r="Z101" s="280" t="s">
        <v>66</v>
      </c>
      <c r="AG101" s="289">
        <v>91</v>
      </c>
      <c r="AH101" s="288" t="s">
        <v>860</v>
      </c>
      <c r="AI101"/>
    </row>
    <row r="102" spans="2:35" ht="14.7" customHeight="1" thickBot="1">
      <c r="B102" s="304">
        <f t="shared" si="26"/>
        <v>92</v>
      </c>
      <c r="C102" s="303" t="s">
        <v>537</v>
      </c>
      <c r="D102" s="302">
        <f t="shared" si="15"/>
        <v>12027.96</v>
      </c>
      <c r="E102" s="301">
        <f t="shared" si="16"/>
        <v>2.5407508439274184E-3</v>
      </c>
      <c r="F102" s="300">
        <f t="shared" si="27"/>
        <v>0.75968734347268341</v>
      </c>
      <c r="G102" s="299" t="s">
        <v>66</v>
      </c>
      <c r="H102" s="298">
        <f t="shared" si="17"/>
        <v>0</v>
      </c>
      <c r="I102" s="297">
        <f t="shared" si="18"/>
        <v>10194.469999999999</v>
      </c>
      <c r="J102" s="296">
        <f t="shared" si="19"/>
        <v>1833.49</v>
      </c>
      <c r="K102" s="295">
        <f t="shared" si="20"/>
        <v>0</v>
      </c>
      <c r="L102" s="294">
        <f t="shared" si="21"/>
        <v>0</v>
      </c>
      <c r="M102" s="293">
        <f t="shared" si="22"/>
        <v>0</v>
      </c>
      <c r="N102" s="292">
        <f t="shared" si="23"/>
        <v>0</v>
      </c>
      <c r="O102" s="291">
        <f t="shared" si="24"/>
        <v>0</v>
      </c>
      <c r="P102" s="290">
        <f t="shared" si="25"/>
        <v>12027.96</v>
      </c>
      <c r="R102" s="33">
        <v>242.79</v>
      </c>
      <c r="S102" s="280">
        <v>45896</v>
      </c>
      <c r="T102" s="282">
        <v>-42</v>
      </c>
      <c r="U102" s="282" t="s">
        <v>868</v>
      </c>
      <c r="V102" t="s">
        <v>856</v>
      </c>
      <c r="W102" t="s">
        <v>903</v>
      </c>
      <c r="X102" s="280">
        <v>45938</v>
      </c>
      <c r="Y102" s="281" t="s">
        <v>906</v>
      </c>
      <c r="Z102" s="280" t="s">
        <v>66</v>
      </c>
      <c r="AG102" s="289">
        <v>92</v>
      </c>
      <c r="AH102" s="288" t="s">
        <v>848</v>
      </c>
      <c r="AI102"/>
    </row>
    <row r="103" spans="2:35" ht="14.7" customHeight="1" thickBot="1">
      <c r="B103" s="304">
        <f t="shared" si="26"/>
        <v>93</v>
      </c>
      <c r="C103" s="303" t="s">
        <v>663</v>
      </c>
      <c r="D103" s="302">
        <f t="shared" si="15"/>
        <v>11999.999999999998</v>
      </c>
      <c r="E103" s="301">
        <f t="shared" si="16"/>
        <v>2.5348446558792195E-3</v>
      </c>
      <c r="F103" s="300">
        <f t="shared" si="27"/>
        <v>0.76222218812856257</v>
      </c>
      <c r="G103" s="299" t="s">
        <v>66</v>
      </c>
      <c r="H103" s="298">
        <f t="shared" si="17"/>
        <v>0</v>
      </c>
      <c r="I103" s="297">
        <f t="shared" si="18"/>
        <v>11999.999999999998</v>
      </c>
      <c r="J103" s="296">
        <f t="shared" si="19"/>
        <v>0</v>
      </c>
      <c r="K103" s="295">
        <f t="shared" si="20"/>
        <v>0</v>
      </c>
      <c r="L103" s="294">
        <f t="shared" si="21"/>
        <v>0</v>
      </c>
      <c r="M103" s="293">
        <f t="shared" si="22"/>
        <v>0</v>
      </c>
      <c r="N103" s="292">
        <f t="shared" si="23"/>
        <v>0</v>
      </c>
      <c r="O103" s="291">
        <f t="shared" si="24"/>
        <v>0</v>
      </c>
      <c r="P103" s="290">
        <f t="shared" si="25"/>
        <v>11999.999999999998</v>
      </c>
      <c r="R103" s="33">
        <v>1417.5</v>
      </c>
      <c r="S103" s="280">
        <v>45894</v>
      </c>
      <c r="T103" s="282">
        <v>-44</v>
      </c>
      <c r="U103" s="282" t="s">
        <v>868</v>
      </c>
      <c r="V103" t="s">
        <v>802</v>
      </c>
      <c r="W103" t="s">
        <v>903</v>
      </c>
      <c r="X103" s="280">
        <v>45938</v>
      </c>
      <c r="Y103" s="281" t="s">
        <v>906</v>
      </c>
      <c r="Z103" s="280" t="s">
        <v>66</v>
      </c>
      <c r="AG103" s="289">
        <v>93</v>
      </c>
      <c r="AH103" s="288" t="s">
        <v>726</v>
      </c>
      <c r="AI103"/>
    </row>
    <row r="104" spans="2:35" ht="14.7" customHeight="1" thickBot="1">
      <c r="B104" s="304">
        <f t="shared" si="26"/>
        <v>94</v>
      </c>
      <c r="C104" s="303" t="s">
        <v>481</v>
      </c>
      <c r="D104" s="302">
        <f t="shared" si="15"/>
        <v>11900</v>
      </c>
      <c r="E104" s="301">
        <f t="shared" si="16"/>
        <v>2.5137209504135596E-3</v>
      </c>
      <c r="F104" s="300">
        <f t="shared" si="27"/>
        <v>0.76473590907897615</v>
      </c>
      <c r="G104" s="299" t="s">
        <v>66</v>
      </c>
      <c r="H104" s="298">
        <f t="shared" si="17"/>
        <v>0</v>
      </c>
      <c r="I104" s="297">
        <f t="shared" si="18"/>
        <v>0</v>
      </c>
      <c r="J104" s="296">
        <f t="shared" si="19"/>
        <v>11900</v>
      </c>
      <c r="K104" s="295">
        <f t="shared" si="20"/>
        <v>0</v>
      </c>
      <c r="L104" s="294">
        <f t="shared" si="21"/>
        <v>0</v>
      </c>
      <c r="M104" s="293">
        <f t="shared" si="22"/>
        <v>0</v>
      </c>
      <c r="N104" s="292">
        <f t="shared" si="23"/>
        <v>0</v>
      </c>
      <c r="O104" s="291">
        <f t="shared" si="24"/>
        <v>0</v>
      </c>
      <c r="P104" s="290">
        <f t="shared" si="25"/>
        <v>11900</v>
      </c>
      <c r="R104" s="33">
        <v>1417.5</v>
      </c>
      <c r="S104" s="280">
        <v>45908</v>
      </c>
      <c r="T104" s="282">
        <v>-30</v>
      </c>
      <c r="U104" s="282" t="s">
        <v>868</v>
      </c>
      <c r="V104" t="s">
        <v>802</v>
      </c>
      <c r="W104" t="s">
        <v>903</v>
      </c>
      <c r="X104" s="280">
        <v>45938</v>
      </c>
      <c r="Y104" s="281" t="s">
        <v>906</v>
      </c>
      <c r="Z104" s="280" t="s">
        <v>66</v>
      </c>
      <c r="AG104" s="289">
        <v>94</v>
      </c>
      <c r="AH104" s="288" t="s">
        <v>803</v>
      </c>
      <c r="AI104"/>
    </row>
    <row r="105" spans="2:35" ht="14.7" customHeight="1" thickBot="1">
      <c r="B105" s="304">
        <f t="shared" si="26"/>
        <v>95</v>
      </c>
      <c r="C105" s="303" t="s">
        <v>512</v>
      </c>
      <c r="D105" s="302">
        <f t="shared" si="15"/>
        <v>11457.06</v>
      </c>
      <c r="E105" s="301">
        <f t="shared" si="16"/>
        <v>2.4201556094239646E-3</v>
      </c>
      <c r="F105" s="300">
        <f t="shared" si="27"/>
        <v>0.76715606468840014</v>
      </c>
      <c r="G105" s="299" t="s">
        <v>66</v>
      </c>
      <c r="H105" s="298">
        <f t="shared" si="17"/>
        <v>0</v>
      </c>
      <c r="I105" s="297">
        <f t="shared" si="18"/>
        <v>8412.15</v>
      </c>
      <c r="J105" s="296">
        <f t="shared" si="19"/>
        <v>3044.91</v>
      </c>
      <c r="K105" s="295">
        <f t="shared" si="20"/>
        <v>0</v>
      </c>
      <c r="L105" s="294">
        <f t="shared" si="21"/>
        <v>0</v>
      </c>
      <c r="M105" s="293">
        <f t="shared" si="22"/>
        <v>0</v>
      </c>
      <c r="N105" s="292">
        <f t="shared" si="23"/>
        <v>0</v>
      </c>
      <c r="O105" s="291">
        <f t="shared" si="24"/>
        <v>0</v>
      </c>
      <c r="P105" s="290">
        <f t="shared" si="25"/>
        <v>11457.06</v>
      </c>
      <c r="R105" s="33">
        <v>660.41</v>
      </c>
      <c r="S105" s="280">
        <v>45896</v>
      </c>
      <c r="T105" s="282">
        <v>-42</v>
      </c>
      <c r="U105" s="282" t="s">
        <v>868</v>
      </c>
      <c r="V105" t="s">
        <v>811</v>
      </c>
      <c r="W105" t="s">
        <v>903</v>
      </c>
      <c r="X105" s="280">
        <v>45938</v>
      </c>
      <c r="Y105" s="281" t="s">
        <v>906</v>
      </c>
      <c r="Z105" s="280" t="s">
        <v>66</v>
      </c>
      <c r="AG105" s="289">
        <v>95</v>
      </c>
      <c r="AH105" s="288" t="s">
        <v>718</v>
      </c>
      <c r="AI105"/>
    </row>
    <row r="106" spans="2:35" ht="14.7" customHeight="1" thickBot="1">
      <c r="B106" s="304">
        <f t="shared" si="26"/>
        <v>96</v>
      </c>
      <c r="C106" s="303" t="s">
        <v>584</v>
      </c>
      <c r="D106" s="302">
        <f t="shared" si="15"/>
        <v>11444.28</v>
      </c>
      <c r="E106" s="301">
        <f t="shared" si="16"/>
        <v>2.4174559998654532E-3</v>
      </c>
      <c r="F106" s="300">
        <f t="shared" si="27"/>
        <v>0.76957352068826557</v>
      </c>
      <c r="G106" s="299" t="s">
        <v>66</v>
      </c>
      <c r="H106" s="298">
        <f t="shared" si="17"/>
        <v>0</v>
      </c>
      <c r="I106" s="297">
        <f t="shared" si="18"/>
        <v>11444.28</v>
      </c>
      <c r="J106" s="296">
        <f t="shared" si="19"/>
        <v>0</v>
      </c>
      <c r="K106" s="295">
        <f t="shared" si="20"/>
        <v>0</v>
      </c>
      <c r="L106" s="294">
        <f t="shared" si="21"/>
        <v>0</v>
      </c>
      <c r="M106" s="293">
        <f t="shared" si="22"/>
        <v>0</v>
      </c>
      <c r="N106" s="292">
        <f t="shared" si="23"/>
        <v>0</v>
      </c>
      <c r="O106" s="291">
        <f t="shared" si="24"/>
        <v>0</v>
      </c>
      <c r="P106" s="290">
        <f t="shared" si="25"/>
        <v>11444.28</v>
      </c>
      <c r="R106" s="33">
        <v>1854.88</v>
      </c>
      <c r="S106" s="280">
        <v>45898</v>
      </c>
      <c r="T106" s="282">
        <v>-40</v>
      </c>
      <c r="U106" s="282" t="s">
        <v>868</v>
      </c>
      <c r="V106" t="s">
        <v>842</v>
      </c>
      <c r="W106" t="s">
        <v>903</v>
      </c>
      <c r="X106" s="280">
        <v>45938</v>
      </c>
      <c r="Y106" s="281" t="s">
        <v>906</v>
      </c>
      <c r="Z106" s="280" t="s">
        <v>66</v>
      </c>
      <c r="AG106" s="289">
        <v>96</v>
      </c>
      <c r="AH106" s="288" t="s">
        <v>621</v>
      </c>
      <c r="AI106"/>
    </row>
    <row r="107" spans="2:35" ht="14.7" customHeight="1" thickBot="1">
      <c r="B107" s="304">
        <f t="shared" si="26"/>
        <v>97</v>
      </c>
      <c r="C107" s="303" t="s">
        <v>604</v>
      </c>
      <c r="D107" s="302">
        <f t="shared" si="15"/>
        <v>11261.63</v>
      </c>
      <c r="E107" s="301">
        <f t="shared" si="16"/>
        <v>2.3788735518324249E-3</v>
      </c>
      <c r="F107" s="300">
        <f t="shared" si="27"/>
        <v>0.77195239424009798</v>
      </c>
      <c r="G107" s="299" t="s">
        <v>66</v>
      </c>
      <c r="H107" s="298">
        <f t="shared" si="17"/>
        <v>0</v>
      </c>
      <c r="I107" s="297">
        <f t="shared" si="18"/>
        <v>11261.63</v>
      </c>
      <c r="J107" s="296">
        <f t="shared" si="19"/>
        <v>0</v>
      </c>
      <c r="K107" s="295">
        <f t="shared" si="20"/>
        <v>0</v>
      </c>
      <c r="L107" s="294">
        <f t="shared" si="21"/>
        <v>0</v>
      </c>
      <c r="M107" s="293">
        <f t="shared" si="22"/>
        <v>0</v>
      </c>
      <c r="N107" s="292">
        <f t="shared" si="23"/>
        <v>0</v>
      </c>
      <c r="O107" s="291">
        <f t="shared" si="24"/>
        <v>0</v>
      </c>
      <c r="P107" s="290">
        <f t="shared" si="25"/>
        <v>11261.63</v>
      </c>
      <c r="R107" s="33">
        <v>766.75</v>
      </c>
      <c r="S107" s="280">
        <v>45905</v>
      </c>
      <c r="T107" s="282">
        <v>-33</v>
      </c>
      <c r="U107" s="282" t="s">
        <v>868</v>
      </c>
      <c r="V107" t="s">
        <v>817</v>
      </c>
      <c r="W107" t="s">
        <v>903</v>
      </c>
      <c r="X107" s="280">
        <v>45938</v>
      </c>
      <c r="Y107" s="281" t="s">
        <v>906</v>
      </c>
      <c r="Z107" s="280" t="s">
        <v>66</v>
      </c>
      <c r="AG107" s="289">
        <v>97</v>
      </c>
      <c r="AH107" s="288" t="s">
        <v>863</v>
      </c>
      <c r="AI107"/>
    </row>
    <row r="108" spans="2:35" ht="14.7" customHeight="1" thickBot="1">
      <c r="B108" s="304">
        <f t="shared" si="26"/>
        <v>98</v>
      </c>
      <c r="C108" s="303" t="s">
        <v>532</v>
      </c>
      <c r="D108" s="302">
        <f t="shared" si="15"/>
        <v>11166.779999999999</v>
      </c>
      <c r="E108" s="301">
        <f t="shared" si="16"/>
        <v>2.358837717198246E-3</v>
      </c>
      <c r="F108" s="300">
        <f t="shared" si="27"/>
        <v>0.77431123195729623</v>
      </c>
      <c r="G108" s="299" t="s">
        <v>66</v>
      </c>
      <c r="H108" s="298">
        <f t="shared" si="17"/>
        <v>0</v>
      </c>
      <c r="I108" s="297">
        <f t="shared" si="18"/>
        <v>8420.369999999999</v>
      </c>
      <c r="J108" s="296">
        <f t="shared" si="19"/>
        <v>2746.41</v>
      </c>
      <c r="K108" s="295">
        <f t="shared" si="20"/>
        <v>0</v>
      </c>
      <c r="L108" s="294">
        <f t="shared" si="21"/>
        <v>0</v>
      </c>
      <c r="M108" s="293">
        <f t="shared" si="22"/>
        <v>0</v>
      </c>
      <c r="N108" s="292">
        <f t="shared" si="23"/>
        <v>0</v>
      </c>
      <c r="O108" s="291">
        <f t="shared" si="24"/>
        <v>0</v>
      </c>
      <c r="P108" s="290">
        <f t="shared" si="25"/>
        <v>11166.779999999999</v>
      </c>
      <c r="R108" s="33">
        <v>600.12</v>
      </c>
      <c r="S108" s="280">
        <v>45889</v>
      </c>
      <c r="T108" s="282">
        <v>-49</v>
      </c>
      <c r="U108" s="282" t="s">
        <v>868</v>
      </c>
      <c r="V108" t="s">
        <v>836</v>
      </c>
      <c r="W108" t="s">
        <v>903</v>
      </c>
      <c r="X108" s="280">
        <v>45938</v>
      </c>
      <c r="Y108" s="281" t="s">
        <v>906</v>
      </c>
      <c r="Z108" s="280" t="s">
        <v>66</v>
      </c>
      <c r="AG108" s="289">
        <v>98</v>
      </c>
      <c r="AH108" s="288" t="s">
        <v>493</v>
      </c>
      <c r="AI108"/>
    </row>
    <row r="109" spans="2:35" ht="14.7" customHeight="1" thickBot="1">
      <c r="B109" s="304">
        <f t="shared" si="26"/>
        <v>99</v>
      </c>
      <c r="C109" s="303" t="s">
        <v>700</v>
      </c>
      <c r="D109" s="302">
        <f t="shared" si="15"/>
        <v>11096.2</v>
      </c>
      <c r="E109" s="301">
        <f t="shared" si="16"/>
        <v>2.3439286058805834E-3</v>
      </c>
      <c r="F109" s="300">
        <f t="shared" si="27"/>
        <v>0.77665516056317685</v>
      </c>
      <c r="G109" s="299" t="s">
        <v>66</v>
      </c>
      <c r="H109" s="298">
        <f t="shared" si="17"/>
        <v>0</v>
      </c>
      <c r="I109" s="297">
        <f t="shared" si="18"/>
        <v>0</v>
      </c>
      <c r="J109" s="296">
        <f t="shared" si="19"/>
        <v>11096.2</v>
      </c>
      <c r="K109" s="295">
        <f t="shared" si="20"/>
        <v>0</v>
      </c>
      <c r="L109" s="294">
        <f t="shared" si="21"/>
        <v>0</v>
      </c>
      <c r="M109" s="293">
        <f t="shared" si="22"/>
        <v>0</v>
      </c>
      <c r="N109" s="292">
        <f t="shared" si="23"/>
        <v>0</v>
      </c>
      <c r="O109" s="291">
        <f t="shared" si="24"/>
        <v>0</v>
      </c>
      <c r="P109" s="290">
        <f t="shared" si="25"/>
        <v>11096.2</v>
      </c>
      <c r="R109" s="33">
        <v>890.1</v>
      </c>
      <c r="S109" s="280">
        <v>45897</v>
      </c>
      <c r="T109" s="282">
        <v>-41</v>
      </c>
      <c r="U109" s="282" t="s">
        <v>868</v>
      </c>
      <c r="V109" t="s">
        <v>836</v>
      </c>
      <c r="W109" t="s">
        <v>903</v>
      </c>
      <c r="X109" s="280">
        <v>45938</v>
      </c>
      <c r="Y109" s="281" t="s">
        <v>906</v>
      </c>
      <c r="Z109" s="280" t="s">
        <v>66</v>
      </c>
      <c r="AG109" s="289">
        <v>99</v>
      </c>
      <c r="AH109" s="288" t="s">
        <v>642</v>
      </c>
      <c r="AI109"/>
    </row>
    <row r="110" spans="2:35" ht="14.7" customHeight="1" thickBot="1">
      <c r="B110" s="304">
        <f t="shared" si="26"/>
        <v>100</v>
      </c>
      <c r="C110" s="303" t="s">
        <v>717</v>
      </c>
      <c r="D110" s="302">
        <f t="shared" si="15"/>
        <v>11035.95</v>
      </c>
      <c r="E110" s="301">
        <f t="shared" si="16"/>
        <v>2.3312015733375231E-3</v>
      </c>
      <c r="F110" s="300">
        <f t="shared" si="27"/>
        <v>0.7789863621365144</v>
      </c>
      <c r="G110" s="299" t="s">
        <v>66</v>
      </c>
      <c r="H110" s="298">
        <f t="shared" si="17"/>
        <v>0</v>
      </c>
      <c r="I110" s="297">
        <f t="shared" si="18"/>
        <v>0</v>
      </c>
      <c r="J110" s="296">
        <f t="shared" si="19"/>
        <v>3678.65</v>
      </c>
      <c r="K110" s="295">
        <f t="shared" si="20"/>
        <v>3678.65</v>
      </c>
      <c r="L110" s="294">
        <f t="shared" si="21"/>
        <v>3678.65</v>
      </c>
      <c r="M110" s="293">
        <f t="shared" si="22"/>
        <v>0</v>
      </c>
      <c r="N110" s="292">
        <f t="shared" si="23"/>
        <v>0</v>
      </c>
      <c r="O110" s="291">
        <f t="shared" si="24"/>
        <v>0</v>
      </c>
      <c r="P110" s="290">
        <f t="shared" si="25"/>
        <v>7357.3</v>
      </c>
      <c r="R110" s="33">
        <v>3596.35</v>
      </c>
      <c r="S110" s="280">
        <v>45887</v>
      </c>
      <c r="T110" s="282">
        <v>-51</v>
      </c>
      <c r="U110" s="282" t="s">
        <v>868</v>
      </c>
      <c r="V110" t="s">
        <v>853</v>
      </c>
      <c r="W110" t="s">
        <v>903</v>
      </c>
      <c r="X110" s="280">
        <v>45938</v>
      </c>
      <c r="Y110" s="281" t="s">
        <v>906</v>
      </c>
      <c r="Z110" s="280" t="s">
        <v>66</v>
      </c>
      <c r="AG110" s="289">
        <v>100</v>
      </c>
      <c r="AH110" s="288" t="s">
        <v>580</v>
      </c>
      <c r="AI110"/>
    </row>
    <row r="111" spans="2:35" ht="14.7" customHeight="1" thickBot="1">
      <c r="B111" s="304">
        <f t="shared" si="26"/>
        <v>101</v>
      </c>
      <c r="C111" s="303" t="s">
        <v>625</v>
      </c>
      <c r="D111" s="302">
        <f t="shared" si="15"/>
        <v>11003.050000000001</v>
      </c>
      <c r="E111" s="301">
        <f t="shared" si="16"/>
        <v>2.324251874239321E-3</v>
      </c>
      <c r="F111" s="300">
        <f t="shared" si="27"/>
        <v>0.78131061401075375</v>
      </c>
      <c r="G111" s="299" t="s">
        <v>66</v>
      </c>
      <c r="H111" s="298">
        <f t="shared" si="17"/>
        <v>0</v>
      </c>
      <c r="I111" s="297">
        <f t="shared" si="18"/>
        <v>11003.050000000001</v>
      </c>
      <c r="J111" s="296">
        <f t="shared" si="19"/>
        <v>0</v>
      </c>
      <c r="K111" s="295">
        <f t="shared" si="20"/>
        <v>0</v>
      </c>
      <c r="L111" s="294">
        <f t="shared" si="21"/>
        <v>0</v>
      </c>
      <c r="M111" s="293">
        <f t="shared" si="22"/>
        <v>0</v>
      </c>
      <c r="N111" s="292">
        <f t="shared" si="23"/>
        <v>0</v>
      </c>
      <c r="O111" s="291">
        <f t="shared" si="24"/>
        <v>0</v>
      </c>
      <c r="P111" s="290">
        <f t="shared" si="25"/>
        <v>11003.050000000001</v>
      </c>
      <c r="R111" s="33">
        <v>4332.8599999999997</v>
      </c>
      <c r="S111" s="280">
        <v>45888</v>
      </c>
      <c r="T111" s="282">
        <v>-50</v>
      </c>
      <c r="U111" s="282" t="s">
        <v>868</v>
      </c>
      <c r="V111" t="s">
        <v>830</v>
      </c>
      <c r="W111" t="s">
        <v>903</v>
      </c>
      <c r="X111" s="280">
        <v>45938</v>
      </c>
      <c r="Y111" s="281" t="s">
        <v>906</v>
      </c>
      <c r="Z111" s="280" t="s">
        <v>66</v>
      </c>
      <c r="AG111" s="306">
        <v>101</v>
      </c>
      <c r="AH111" s="288" t="s">
        <v>647</v>
      </c>
      <c r="AI111"/>
    </row>
    <row r="112" spans="2:35" ht="14.7" customHeight="1" thickBot="1">
      <c r="B112" s="304">
        <f t="shared" si="26"/>
        <v>102</v>
      </c>
      <c r="C112" s="303" t="s">
        <v>721</v>
      </c>
      <c r="D112" s="302">
        <f t="shared" si="15"/>
        <v>10891.64</v>
      </c>
      <c r="E112" s="301">
        <f t="shared" si="16"/>
        <v>2.300717953980029E-3</v>
      </c>
      <c r="F112" s="300">
        <f t="shared" si="27"/>
        <v>0.78361133196473376</v>
      </c>
      <c r="G112" s="299" t="s">
        <v>66</v>
      </c>
      <c r="H112" s="298">
        <f t="shared" si="17"/>
        <v>0</v>
      </c>
      <c r="I112" s="297">
        <f t="shared" si="18"/>
        <v>0</v>
      </c>
      <c r="J112" s="296">
        <f t="shared" si="19"/>
        <v>3630.54</v>
      </c>
      <c r="K112" s="295">
        <f t="shared" si="20"/>
        <v>7261.1</v>
      </c>
      <c r="L112" s="294">
        <f t="shared" si="21"/>
        <v>0</v>
      </c>
      <c r="M112" s="293">
        <f t="shared" si="22"/>
        <v>0</v>
      </c>
      <c r="N112" s="292">
        <f t="shared" si="23"/>
        <v>0</v>
      </c>
      <c r="O112" s="291">
        <f t="shared" si="24"/>
        <v>0</v>
      </c>
      <c r="P112" s="290">
        <f t="shared" si="25"/>
        <v>10891.64</v>
      </c>
      <c r="R112" s="33">
        <v>4332.87</v>
      </c>
      <c r="S112" s="280">
        <v>45902</v>
      </c>
      <c r="T112" s="282">
        <v>-36</v>
      </c>
      <c r="U112" s="282" t="s">
        <v>868</v>
      </c>
      <c r="V112" t="s">
        <v>830</v>
      </c>
      <c r="W112" t="s">
        <v>903</v>
      </c>
      <c r="X112" s="280">
        <v>45938</v>
      </c>
      <c r="Y112" s="281" t="s">
        <v>906</v>
      </c>
      <c r="Z112" s="280" t="s">
        <v>66</v>
      </c>
      <c r="AG112" s="289">
        <v>102</v>
      </c>
      <c r="AH112" s="288" t="s">
        <v>639</v>
      </c>
      <c r="AI112"/>
    </row>
    <row r="113" spans="2:35" ht="14.7" customHeight="1" thickBot="1">
      <c r="B113" s="304">
        <f t="shared" si="26"/>
        <v>103</v>
      </c>
      <c r="C113" s="303" t="s">
        <v>510</v>
      </c>
      <c r="D113" s="302">
        <f t="shared" si="15"/>
        <v>10852.86</v>
      </c>
      <c r="E113" s="301">
        <f t="shared" si="16"/>
        <v>2.292526181000446E-3</v>
      </c>
      <c r="F113" s="300">
        <f t="shared" si="27"/>
        <v>0.78590385814573416</v>
      </c>
      <c r="G113" s="299" t="s">
        <v>66</v>
      </c>
      <c r="H113" s="298">
        <f t="shared" si="17"/>
        <v>0</v>
      </c>
      <c r="I113" s="297">
        <f t="shared" si="18"/>
        <v>6309.96</v>
      </c>
      <c r="J113" s="296">
        <f t="shared" si="19"/>
        <v>4542.8999999999996</v>
      </c>
      <c r="K113" s="295">
        <f t="shared" si="20"/>
        <v>0</v>
      </c>
      <c r="L113" s="294">
        <f t="shared" si="21"/>
        <v>0</v>
      </c>
      <c r="M113" s="293">
        <f t="shared" si="22"/>
        <v>0</v>
      </c>
      <c r="N113" s="292">
        <f t="shared" si="23"/>
        <v>0</v>
      </c>
      <c r="O113" s="291">
        <f t="shared" si="24"/>
        <v>0</v>
      </c>
      <c r="P113" s="290">
        <f t="shared" si="25"/>
        <v>10852.86</v>
      </c>
      <c r="R113" s="33">
        <v>4467.2700000000004</v>
      </c>
      <c r="S113" s="280">
        <v>45885</v>
      </c>
      <c r="T113" s="282">
        <v>-53</v>
      </c>
      <c r="U113" s="282" t="s">
        <v>868</v>
      </c>
      <c r="V113" t="s">
        <v>824</v>
      </c>
      <c r="W113" t="s">
        <v>903</v>
      </c>
      <c r="X113" s="280">
        <v>45938</v>
      </c>
      <c r="Y113" s="281" t="s">
        <v>906</v>
      </c>
      <c r="Z113" s="280" t="s">
        <v>66</v>
      </c>
      <c r="AG113" s="289">
        <v>103</v>
      </c>
      <c r="AH113" s="288" t="s">
        <v>857</v>
      </c>
      <c r="AI113"/>
    </row>
    <row r="114" spans="2:35" ht="14.7" customHeight="1" thickBot="1">
      <c r="B114" s="304">
        <f t="shared" si="26"/>
        <v>104</v>
      </c>
      <c r="C114" s="303" t="s">
        <v>516</v>
      </c>
      <c r="D114" s="302">
        <f t="shared" si="15"/>
        <v>10797.76</v>
      </c>
      <c r="E114" s="301">
        <f t="shared" si="16"/>
        <v>2.2808870192888671E-3</v>
      </c>
      <c r="F114" s="300">
        <f t="shared" si="27"/>
        <v>0.78818474516502302</v>
      </c>
      <c r="G114" s="299" t="s">
        <v>66</v>
      </c>
      <c r="H114" s="298">
        <f t="shared" si="17"/>
        <v>0</v>
      </c>
      <c r="I114" s="297">
        <f t="shared" si="18"/>
        <v>10188.58</v>
      </c>
      <c r="J114" s="296">
        <f t="shared" si="19"/>
        <v>609.17999999999995</v>
      </c>
      <c r="K114" s="295">
        <f t="shared" si="20"/>
        <v>0</v>
      </c>
      <c r="L114" s="294">
        <f t="shared" si="21"/>
        <v>0</v>
      </c>
      <c r="M114" s="293">
        <f t="shared" si="22"/>
        <v>0</v>
      </c>
      <c r="N114" s="292">
        <f t="shared" si="23"/>
        <v>0</v>
      </c>
      <c r="O114" s="291">
        <f t="shared" si="24"/>
        <v>0</v>
      </c>
      <c r="P114" s="290">
        <f t="shared" si="25"/>
        <v>10797.76</v>
      </c>
      <c r="R114" s="33">
        <v>1330.09</v>
      </c>
      <c r="S114" s="280">
        <v>45890</v>
      </c>
      <c r="T114" s="282">
        <v>-48</v>
      </c>
      <c r="U114" s="282" t="s">
        <v>868</v>
      </c>
      <c r="V114" t="s">
        <v>824</v>
      </c>
      <c r="W114" t="s">
        <v>903</v>
      </c>
      <c r="X114" s="280">
        <v>45938</v>
      </c>
      <c r="Y114" s="281" t="s">
        <v>906</v>
      </c>
      <c r="Z114" s="280" t="s">
        <v>66</v>
      </c>
      <c r="AG114" s="289">
        <v>104</v>
      </c>
      <c r="AH114" s="288" t="s">
        <v>530</v>
      </c>
      <c r="AI114"/>
    </row>
    <row r="115" spans="2:35" ht="14.7" customHeight="1" thickBot="1">
      <c r="B115" s="304">
        <f t="shared" si="26"/>
        <v>105</v>
      </c>
      <c r="C115" s="303" t="s">
        <v>549</v>
      </c>
      <c r="D115" s="302">
        <f t="shared" si="15"/>
        <v>10583</v>
      </c>
      <c r="E115" s="301">
        <f t="shared" si="16"/>
        <v>2.2355217494308154E-3</v>
      </c>
      <c r="F115" s="300">
        <f t="shared" si="27"/>
        <v>0.79042026691445388</v>
      </c>
      <c r="G115" s="299" t="s">
        <v>66</v>
      </c>
      <c r="H115" s="298">
        <f t="shared" si="17"/>
        <v>0</v>
      </c>
      <c r="I115" s="297">
        <f t="shared" si="18"/>
        <v>0</v>
      </c>
      <c r="J115" s="296">
        <f t="shared" si="19"/>
        <v>10583</v>
      </c>
      <c r="K115" s="295">
        <f t="shared" si="20"/>
        <v>0</v>
      </c>
      <c r="L115" s="294">
        <f t="shared" si="21"/>
        <v>0</v>
      </c>
      <c r="M115" s="293">
        <f t="shared" si="22"/>
        <v>0</v>
      </c>
      <c r="N115" s="292">
        <f t="shared" si="23"/>
        <v>0</v>
      </c>
      <c r="O115" s="291">
        <f t="shared" si="24"/>
        <v>0</v>
      </c>
      <c r="P115" s="290">
        <f t="shared" si="25"/>
        <v>10583</v>
      </c>
      <c r="R115" s="33">
        <v>1800</v>
      </c>
      <c r="S115" s="280">
        <v>45891</v>
      </c>
      <c r="T115" s="282">
        <v>-47</v>
      </c>
      <c r="U115" s="282" t="s">
        <v>868</v>
      </c>
      <c r="V115" t="s">
        <v>824</v>
      </c>
      <c r="W115" t="s">
        <v>903</v>
      </c>
      <c r="X115" s="280">
        <v>45938</v>
      </c>
      <c r="Y115" s="281" t="s">
        <v>906</v>
      </c>
      <c r="Z115" s="280" t="s">
        <v>66</v>
      </c>
      <c r="AG115" s="289">
        <v>105</v>
      </c>
      <c r="AH115" s="288" t="s">
        <v>764</v>
      </c>
      <c r="AI115"/>
    </row>
    <row r="116" spans="2:35" ht="14.7" customHeight="1" thickBot="1">
      <c r="B116" s="304">
        <f t="shared" si="26"/>
        <v>106</v>
      </c>
      <c r="C116" s="303" t="s">
        <v>825</v>
      </c>
      <c r="D116" s="302">
        <f t="shared" si="15"/>
        <v>10442.56</v>
      </c>
      <c r="E116" s="301">
        <f t="shared" si="16"/>
        <v>2.2058556174748421E-3</v>
      </c>
      <c r="F116" s="300">
        <f t="shared" si="27"/>
        <v>0.79262612253192877</v>
      </c>
      <c r="G116" s="299" t="s">
        <v>66</v>
      </c>
      <c r="H116" s="298">
        <f t="shared" si="17"/>
        <v>0</v>
      </c>
      <c r="I116" s="297">
        <f t="shared" si="18"/>
        <v>0</v>
      </c>
      <c r="J116" s="296">
        <f t="shared" si="19"/>
        <v>6905.5</v>
      </c>
      <c r="K116" s="295">
        <f t="shared" si="20"/>
        <v>1768.48</v>
      </c>
      <c r="L116" s="294">
        <f t="shared" si="21"/>
        <v>1768.58</v>
      </c>
      <c r="M116" s="293">
        <f t="shared" si="22"/>
        <v>0</v>
      </c>
      <c r="N116" s="292">
        <f t="shared" si="23"/>
        <v>0</v>
      </c>
      <c r="O116" s="291">
        <f t="shared" si="24"/>
        <v>0</v>
      </c>
      <c r="P116" s="290">
        <f t="shared" si="25"/>
        <v>8673.98</v>
      </c>
      <c r="R116" s="33">
        <v>2425.7600000000002</v>
      </c>
      <c r="S116" s="280">
        <v>45894</v>
      </c>
      <c r="T116" s="282">
        <v>-44</v>
      </c>
      <c r="U116" s="282" t="s">
        <v>868</v>
      </c>
      <c r="V116" t="s">
        <v>824</v>
      </c>
      <c r="W116" t="s">
        <v>903</v>
      </c>
      <c r="X116" s="280">
        <v>45938</v>
      </c>
      <c r="Y116" s="281" t="s">
        <v>906</v>
      </c>
      <c r="Z116" s="280" t="s">
        <v>66</v>
      </c>
      <c r="AG116" s="289">
        <v>106</v>
      </c>
      <c r="AH116" s="305" t="s">
        <v>625</v>
      </c>
      <c r="AI116"/>
    </row>
    <row r="117" spans="2:35" ht="14.7" customHeight="1" thickBot="1">
      <c r="B117" s="304">
        <f t="shared" si="26"/>
        <v>107</v>
      </c>
      <c r="C117" s="303" t="s">
        <v>703</v>
      </c>
      <c r="D117" s="302">
        <f t="shared" si="15"/>
        <v>10342</v>
      </c>
      <c r="E117" s="301">
        <f t="shared" si="16"/>
        <v>2.1846136192585743E-3</v>
      </c>
      <c r="F117" s="300">
        <f t="shared" si="27"/>
        <v>0.79481073615118736</v>
      </c>
      <c r="G117" s="299" t="s">
        <v>66</v>
      </c>
      <c r="H117" s="298">
        <f t="shared" si="17"/>
        <v>0</v>
      </c>
      <c r="I117" s="297">
        <f t="shared" si="18"/>
        <v>0</v>
      </c>
      <c r="J117" s="296">
        <f t="shared" si="19"/>
        <v>10342</v>
      </c>
      <c r="K117" s="295">
        <f t="shared" si="20"/>
        <v>0</v>
      </c>
      <c r="L117" s="294">
        <f t="shared" si="21"/>
        <v>0</v>
      </c>
      <c r="M117" s="293">
        <f t="shared" si="22"/>
        <v>0</v>
      </c>
      <c r="N117" s="292">
        <f t="shared" si="23"/>
        <v>0</v>
      </c>
      <c r="O117" s="291">
        <f t="shared" si="24"/>
        <v>0</v>
      </c>
      <c r="P117" s="290">
        <f t="shared" si="25"/>
        <v>10342</v>
      </c>
      <c r="R117" s="33">
        <v>106</v>
      </c>
      <c r="S117" s="280">
        <v>45901</v>
      </c>
      <c r="T117" s="282">
        <v>-37</v>
      </c>
      <c r="U117" s="282" t="s">
        <v>868</v>
      </c>
      <c r="V117" t="s">
        <v>824</v>
      </c>
      <c r="W117" t="s">
        <v>903</v>
      </c>
      <c r="X117" s="280">
        <v>45938</v>
      </c>
      <c r="Y117" s="281" t="s">
        <v>906</v>
      </c>
      <c r="Z117" s="280" t="s">
        <v>66</v>
      </c>
      <c r="AG117" s="289">
        <v>107</v>
      </c>
      <c r="AH117" s="288" t="s">
        <v>553</v>
      </c>
      <c r="AI117"/>
    </row>
    <row r="118" spans="2:35" ht="14.7" customHeight="1" thickBot="1">
      <c r="B118" s="304">
        <f t="shared" si="26"/>
        <v>108</v>
      </c>
      <c r="C118" s="303" t="s">
        <v>466</v>
      </c>
      <c r="D118" s="302">
        <f t="shared" si="15"/>
        <v>10243.369999999999</v>
      </c>
      <c r="E118" s="301">
        <f t="shared" si="16"/>
        <v>2.1637793085577937E-3</v>
      </c>
      <c r="F118" s="300">
        <f t="shared" si="27"/>
        <v>0.79697451545974518</v>
      </c>
      <c r="G118" s="299" t="s">
        <v>66</v>
      </c>
      <c r="H118" s="298">
        <f t="shared" si="17"/>
        <v>0</v>
      </c>
      <c r="I118" s="297">
        <f t="shared" si="18"/>
        <v>5243.37</v>
      </c>
      <c r="J118" s="296">
        <f t="shared" si="19"/>
        <v>5000</v>
      </c>
      <c r="K118" s="295">
        <f t="shared" si="20"/>
        <v>0</v>
      </c>
      <c r="L118" s="294">
        <f t="shared" si="21"/>
        <v>0</v>
      </c>
      <c r="M118" s="293">
        <f t="shared" si="22"/>
        <v>0</v>
      </c>
      <c r="N118" s="292">
        <f t="shared" si="23"/>
        <v>0</v>
      </c>
      <c r="O118" s="291">
        <f t="shared" si="24"/>
        <v>0</v>
      </c>
      <c r="P118" s="290">
        <f t="shared" si="25"/>
        <v>10243.369999999999</v>
      </c>
      <c r="R118" s="33">
        <v>118</v>
      </c>
      <c r="S118" s="280">
        <v>45905</v>
      </c>
      <c r="T118" s="282">
        <v>-33</v>
      </c>
      <c r="U118" s="282" t="s">
        <v>868</v>
      </c>
      <c r="V118" t="s">
        <v>824</v>
      </c>
      <c r="W118" t="s">
        <v>903</v>
      </c>
      <c r="X118" s="280">
        <v>45938</v>
      </c>
      <c r="Y118" s="281" t="s">
        <v>906</v>
      </c>
      <c r="Z118" s="280" t="s">
        <v>66</v>
      </c>
      <c r="AG118" s="289">
        <v>108</v>
      </c>
      <c r="AH118" s="288" t="s">
        <v>615</v>
      </c>
      <c r="AI118"/>
    </row>
    <row r="119" spans="2:35" ht="14.7" customHeight="1" thickBot="1">
      <c r="B119" s="304">
        <f t="shared" si="26"/>
        <v>109</v>
      </c>
      <c r="C119" s="303" t="s">
        <v>556</v>
      </c>
      <c r="D119" s="302">
        <f t="shared" si="15"/>
        <v>10014.420000000002</v>
      </c>
      <c r="E119" s="301">
        <f t="shared" si="16"/>
        <v>2.1154165848941654E-3</v>
      </c>
      <c r="F119" s="300">
        <f t="shared" si="27"/>
        <v>0.7990899320446393</v>
      </c>
      <c r="G119" s="299" t="s">
        <v>66</v>
      </c>
      <c r="H119" s="298">
        <f t="shared" si="17"/>
        <v>0</v>
      </c>
      <c r="I119" s="297">
        <f t="shared" si="18"/>
        <v>10014.420000000002</v>
      </c>
      <c r="J119" s="296">
        <f t="shared" si="19"/>
        <v>0</v>
      </c>
      <c r="K119" s="295">
        <f t="shared" si="20"/>
        <v>0</v>
      </c>
      <c r="L119" s="294">
        <f t="shared" si="21"/>
        <v>0</v>
      </c>
      <c r="M119" s="293">
        <f t="shared" si="22"/>
        <v>0</v>
      </c>
      <c r="N119" s="292">
        <f t="shared" si="23"/>
        <v>0</v>
      </c>
      <c r="O119" s="291">
        <f t="shared" si="24"/>
        <v>0</v>
      </c>
      <c r="P119" s="290">
        <f t="shared" si="25"/>
        <v>10014.420000000002</v>
      </c>
      <c r="R119" s="33">
        <v>1680.55</v>
      </c>
      <c r="S119" s="280">
        <v>45906</v>
      </c>
      <c r="T119" s="282">
        <v>-32</v>
      </c>
      <c r="U119" s="282" t="s">
        <v>868</v>
      </c>
      <c r="V119" t="s">
        <v>824</v>
      </c>
      <c r="W119" t="s">
        <v>903</v>
      </c>
      <c r="X119" s="280">
        <v>45938</v>
      </c>
      <c r="Y119" s="281" t="s">
        <v>906</v>
      </c>
      <c r="Z119" s="280" t="s">
        <v>66</v>
      </c>
      <c r="AG119" s="289">
        <v>109</v>
      </c>
      <c r="AH119" s="288" t="s">
        <v>606</v>
      </c>
      <c r="AI119"/>
    </row>
    <row r="120" spans="2:35" ht="14.7" customHeight="1" thickBot="1">
      <c r="B120" s="304">
        <f t="shared" si="26"/>
        <v>110</v>
      </c>
      <c r="C120" s="303" t="s">
        <v>656</v>
      </c>
      <c r="D120" s="302">
        <f t="shared" si="15"/>
        <v>9724.65</v>
      </c>
      <c r="E120" s="301">
        <f t="shared" si="16"/>
        <v>2.0542064235663212E-3</v>
      </c>
      <c r="F120" s="300">
        <f t="shared" si="27"/>
        <v>0.80114413846820565</v>
      </c>
      <c r="G120" s="299" t="s">
        <v>66</v>
      </c>
      <c r="H120" s="298">
        <f t="shared" si="17"/>
        <v>0</v>
      </c>
      <c r="I120" s="297">
        <f t="shared" si="18"/>
        <v>9724.65</v>
      </c>
      <c r="J120" s="296">
        <f t="shared" si="19"/>
        <v>0</v>
      </c>
      <c r="K120" s="295">
        <f t="shared" si="20"/>
        <v>0</v>
      </c>
      <c r="L120" s="294">
        <f t="shared" si="21"/>
        <v>0</v>
      </c>
      <c r="M120" s="293">
        <f t="shared" si="22"/>
        <v>0</v>
      </c>
      <c r="N120" s="292">
        <f t="shared" si="23"/>
        <v>0</v>
      </c>
      <c r="O120" s="291">
        <f t="shared" si="24"/>
        <v>0</v>
      </c>
      <c r="P120" s="290">
        <f t="shared" si="25"/>
        <v>9724.65</v>
      </c>
      <c r="R120" s="33">
        <v>2961.37</v>
      </c>
      <c r="S120" s="280">
        <v>45915</v>
      </c>
      <c r="T120" s="282">
        <v>-23</v>
      </c>
      <c r="U120" s="282" t="s">
        <v>870</v>
      </c>
      <c r="V120" t="s">
        <v>824</v>
      </c>
      <c r="W120" t="s">
        <v>903</v>
      </c>
      <c r="X120" s="280">
        <v>45938</v>
      </c>
      <c r="Y120" s="281" t="s">
        <v>906</v>
      </c>
      <c r="Z120" s="280" t="s">
        <v>66</v>
      </c>
      <c r="AG120" s="289">
        <v>110</v>
      </c>
      <c r="AH120" s="288" t="s">
        <v>811</v>
      </c>
      <c r="AI120"/>
    </row>
    <row r="121" spans="2:35" ht="14.7" customHeight="1" thickBot="1">
      <c r="B121" s="304">
        <f t="shared" si="26"/>
        <v>111</v>
      </c>
      <c r="C121" s="303" t="s">
        <v>862</v>
      </c>
      <c r="D121" s="302">
        <f t="shared" si="15"/>
        <v>9542.1999999999989</v>
      </c>
      <c r="E121" s="301">
        <f t="shared" si="16"/>
        <v>2.015666222944224E-3</v>
      </c>
      <c r="F121" s="300">
        <f t="shared" si="27"/>
        <v>0.80315980469114989</v>
      </c>
      <c r="G121" s="299" t="s">
        <v>66</v>
      </c>
      <c r="H121" s="298">
        <f t="shared" si="17"/>
        <v>0</v>
      </c>
      <c r="I121" s="297">
        <f t="shared" si="18"/>
        <v>0</v>
      </c>
      <c r="J121" s="296">
        <f t="shared" si="19"/>
        <v>5101.42</v>
      </c>
      <c r="K121" s="295">
        <f t="shared" si="20"/>
        <v>4440.78</v>
      </c>
      <c r="L121" s="294">
        <f t="shared" si="21"/>
        <v>0</v>
      </c>
      <c r="M121" s="293">
        <f t="shared" si="22"/>
        <v>0</v>
      </c>
      <c r="N121" s="292">
        <f t="shared" si="23"/>
        <v>0</v>
      </c>
      <c r="O121" s="291">
        <f t="shared" si="24"/>
        <v>0</v>
      </c>
      <c r="P121" s="290">
        <f t="shared" si="25"/>
        <v>9542.2000000000007</v>
      </c>
      <c r="R121" s="33">
        <v>183.1</v>
      </c>
      <c r="S121" s="280">
        <v>45918</v>
      </c>
      <c r="T121" s="282">
        <v>-20</v>
      </c>
      <c r="U121" s="282" t="s">
        <v>870</v>
      </c>
      <c r="V121" t="s">
        <v>824</v>
      </c>
      <c r="W121" t="s">
        <v>903</v>
      </c>
      <c r="X121" s="280">
        <v>45938</v>
      </c>
      <c r="Y121" s="281" t="s">
        <v>906</v>
      </c>
      <c r="Z121" s="280" t="s">
        <v>66</v>
      </c>
      <c r="AG121" s="289">
        <v>111</v>
      </c>
      <c r="AH121" s="288" t="s">
        <v>658</v>
      </c>
      <c r="AI121"/>
    </row>
    <row r="122" spans="2:35" ht="14.7" customHeight="1" thickBot="1">
      <c r="B122" s="304">
        <f t="shared" si="26"/>
        <v>112</v>
      </c>
      <c r="C122" s="303" t="s">
        <v>557</v>
      </c>
      <c r="D122" s="302">
        <f t="shared" si="15"/>
        <v>9482.14</v>
      </c>
      <c r="E122" s="301">
        <f t="shared" si="16"/>
        <v>2.0029793254415489E-3</v>
      </c>
      <c r="F122" s="300">
        <f t="shared" si="27"/>
        <v>0.80516278401659147</v>
      </c>
      <c r="G122" s="299" t="s">
        <v>66</v>
      </c>
      <c r="H122" s="298">
        <f t="shared" si="17"/>
        <v>0</v>
      </c>
      <c r="I122" s="297">
        <f t="shared" si="18"/>
        <v>9482.14</v>
      </c>
      <c r="J122" s="296">
        <f t="shared" si="19"/>
        <v>0</v>
      </c>
      <c r="K122" s="295">
        <f t="shared" si="20"/>
        <v>0</v>
      </c>
      <c r="L122" s="294">
        <f t="shared" si="21"/>
        <v>0</v>
      </c>
      <c r="M122" s="293">
        <f t="shared" si="22"/>
        <v>0</v>
      </c>
      <c r="N122" s="292">
        <f t="shared" si="23"/>
        <v>0</v>
      </c>
      <c r="O122" s="291">
        <f t="shared" si="24"/>
        <v>0</v>
      </c>
      <c r="P122" s="290">
        <f t="shared" si="25"/>
        <v>9482.14</v>
      </c>
      <c r="R122" s="33">
        <v>1680.55</v>
      </c>
      <c r="S122" s="280">
        <v>45921</v>
      </c>
      <c r="T122" s="282">
        <v>-17</v>
      </c>
      <c r="U122" s="282" t="s">
        <v>870</v>
      </c>
      <c r="V122" t="s">
        <v>824</v>
      </c>
      <c r="W122" t="s">
        <v>903</v>
      </c>
      <c r="X122" s="280">
        <v>45938</v>
      </c>
      <c r="Y122" s="281" t="s">
        <v>906</v>
      </c>
      <c r="Z122" s="280" t="s">
        <v>66</v>
      </c>
      <c r="AG122" s="289">
        <v>112</v>
      </c>
      <c r="AH122" s="288" t="s">
        <v>806</v>
      </c>
      <c r="AI122"/>
    </row>
    <row r="123" spans="2:35" ht="14.7" customHeight="1" thickBot="1">
      <c r="B123" s="304">
        <f t="shared" si="26"/>
        <v>113</v>
      </c>
      <c r="C123" s="303" t="s">
        <v>488</v>
      </c>
      <c r="D123" s="302">
        <f t="shared" si="15"/>
        <v>9477.93</v>
      </c>
      <c r="E123" s="301">
        <f t="shared" si="16"/>
        <v>2.0020900174414448E-3</v>
      </c>
      <c r="F123" s="300">
        <f t="shared" si="27"/>
        <v>0.80716487403403292</v>
      </c>
      <c r="G123" s="299" t="s">
        <v>66</v>
      </c>
      <c r="H123" s="298">
        <f t="shared" si="17"/>
        <v>0</v>
      </c>
      <c r="I123" s="297">
        <f t="shared" si="18"/>
        <v>6293.02</v>
      </c>
      <c r="J123" s="296">
        <f t="shared" si="19"/>
        <v>3184.91</v>
      </c>
      <c r="K123" s="295">
        <f t="shared" si="20"/>
        <v>0</v>
      </c>
      <c r="L123" s="294">
        <f t="shared" si="21"/>
        <v>0</v>
      </c>
      <c r="M123" s="293">
        <f t="shared" si="22"/>
        <v>0</v>
      </c>
      <c r="N123" s="292">
        <f t="shared" si="23"/>
        <v>0</v>
      </c>
      <c r="O123" s="291">
        <f t="shared" si="24"/>
        <v>0</v>
      </c>
      <c r="P123" s="290">
        <f t="shared" si="25"/>
        <v>9477.93</v>
      </c>
      <c r="R123" s="33">
        <v>2061.85</v>
      </c>
      <c r="S123" s="280">
        <v>45921</v>
      </c>
      <c r="T123" s="282">
        <v>-17</v>
      </c>
      <c r="U123" s="282" t="s">
        <v>870</v>
      </c>
      <c r="V123" t="s">
        <v>824</v>
      </c>
      <c r="W123" t="s">
        <v>903</v>
      </c>
      <c r="X123" s="280">
        <v>45938</v>
      </c>
      <c r="Y123" s="281" t="s">
        <v>906</v>
      </c>
      <c r="Z123" s="280" t="s">
        <v>66</v>
      </c>
      <c r="AG123" s="289">
        <v>113</v>
      </c>
      <c r="AH123" s="288" t="s">
        <v>510</v>
      </c>
      <c r="AI123"/>
    </row>
    <row r="124" spans="2:35" ht="14.7" customHeight="1" thickBot="1">
      <c r="B124" s="304">
        <f t="shared" si="26"/>
        <v>114</v>
      </c>
      <c r="C124" s="303" t="s">
        <v>719</v>
      </c>
      <c r="D124" s="302">
        <f t="shared" si="15"/>
        <v>9466.64</v>
      </c>
      <c r="E124" s="301">
        <f t="shared" si="16"/>
        <v>1.9997051510943714E-3</v>
      </c>
      <c r="F124" s="300">
        <f t="shared" si="27"/>
        <v>0.8091645791851273</v>
      </c>
      <c r="G124" s="299" t="s">
        <v>66</v>
      </c>
      <c r="H124" s="298">
        <f t="shared" si="17"/>
        <v>0</v>
      </c>
      <c r="I124" s="297">
        <f t="shared" si="18"/>
        <v>0</v>
      </c>
      <c r="J124" s="296">
        <f t="shared" si="19"/>
        <v>0</v>
      </c>
      <c r="K124" s="295">
        <f t="shared" si="20"/>
        <v>2516.67</v>
      </c>
      <c r="L124" s="294">
        <f t="shared" si="21"/>
        <v>2516.67</v>
      </c>
      <c r="M124" s="293">
        <f t="shared" si="22"/>
        <v>2516.67</v>
      </c>
      <c r="N124" s="292">
        <f t="shared" si="23"/>
        <v>1916.63</v>
      </c>
      <c r="O124" s="291">
        <f t="shared" si="24"/>
        <v>0</v>
      </c>
      <c r="P124" s="290">
        <f t="shared" si="25"/>
        <v>2516.67</v>
      </c>
      <c r="R124" s="33">
        <v>2961.37</v>
      </c>
      <c r="S124" s="280">
        <v>45930</v>
      </c>
      <c r="T124" s="282">
        <v>-8</v>
      </c>
      <c r="U124" s="282" t="s">
        <v>870</v>
      </c>
      <c r="V124" t="s">
        <v>824</v>
      </c>
      <c r="W124" t="s">
        <v>903</v>
      </c>
      <c r="X124" s="280">
        <v>45938</v>
      </c>
      <c r="Y124" s="281" t="s">
        <v>906</v>
      </c>
      <c r="Z124" s="280" t="s">
        <v>66</v>
      </c>
      <c r="AG124" s="289">
        <v>114</v>
      </c>
      <c r="AH124" s="288" t="s">
        <v>679</v>
      </c>
      <c r="AI124"/>
    </row>
    <row r="125" spans="2:35" ht="14.7" customHeight="1" thickBot="1">
      <c r="B125" s="304">
        <f t="shared" si="26"/>
        <v>115</v>
      </c>
      <c r="C125" s="303" t="s">
        <v>563</v>
      </c>
      <c r="D125" s="302">
        <f t="shared" si="15"/>
        <v>9319.7199999999993</v>
      </c>
      <c r="E125" s="301">
        <f t="shared" si="16"/>
        <v>1.9686702030242234E-3</v>
      </c>
      <c r="F125" s="300">
        <f t="shared" si="27"/>
        <v>0.81113324938815157</v>
      </c>
      <c r="G125" s="299" t="s">
        <v>66</v>
      </c>
      <c r="H125" s="298">
        <f t="shared" si="17"/>
        <v>0</v>
      </c>
      <c r="I125" s="297">
        <f t="shared" si="18"/>
        <v>9319.7199999999993</v>
      </c>
      <c r="J125" s="296">
        <f t="shared" si="19"/>
        <v>0</v>
      </c>
      <c r="K125" s="295">
        <f t="shared" si="20"/>
        <v>0</v>
      </c>
      <c r="L125" s="294">
        <f t="shared" si="21"/>
        <v>0</v>
      </c>
      <c r="M125" s="293">
        <f t="shared" si="22"/>
        <v>0</v>
      </c>
      <c r="N125" s="292">
        <f t="shared" si="23"/>
        <v>0</v>
      </c>
      <c r="O125" s="291">
        <f t="shared" si="24"/>
        <v>0</v>
      </c>
      <c r="P125" s="290">
        <f t="shared" si="25"/>
        <v>9319.7199999999993</v>
      </c>
      <c r="R125" s="33">
        <v>1680.54</v>
      </c>
      <c r="S125" s="280">
        <v>45936</v>
      </c>
      <c r="T125" s="282">
        <v>-2</v>
      </c>
      <c r="U125" s="282" t="s">
        <v>870</v>
      </c>
      <c r="V125" t="s">
        <v>824</v>
      </c>
      <c r="W125" t="s">
        <v>903</v>
      </c>
      <c r="X125" s="280">
        <v>45938</v>
      </c>
      <c r="Y125" s="281" t="s">
        <v>906</v>
      </c>
      <c r="Z125" s="280" t="s">
        <v>66</v>
      </c>
      <c r="AG125" s="289">
        <v>115</v>
      </c>
      <c r="AH125" s="288" t="s">
        <v>756</v>
      </c>
      <c r="AI125"/>
    </row>
    <row r="126" spans="2:35" ht="14.7" customHeight="1" thickBot="1">
      <c r="B126" s="304">
        <f t="shared" si="26"/>
        <v>116</v>
      </c>
      <c r="C126" s="303" t="s">
        <v>573</v>
      </c>
      <c r="D126" s="302">
        <f t="shared" si="15"/>
        <v>9174.1999999999989</v>
      </c>
      <c r="E126" s="301">
        <f t="shared" si="16"/>
        <v>1.9379309868305947E-3</v>
      </c>
      <c r="F126" s="300">
        <f t="shared" si="27"/>
        <v>0.81307118037498216</v>
      </c>
      <c r="G126" s="299" t="s">
        <v>66</v>
      </c>
      <c r="H126" s="298">
        <f t="shared" si="17"/>
        <v>0</v>
      </c>
      <c r="I126" s="297">
        <f t="shared" si="18"/>
        <v>9174.1999999999989</v>
      </c>
      <c r="J126" s="296">
        <f t="shared" si="19"/>
        <v>0</v>
      </c>
      <c r="K126" s="295">
        <f t="shared" si="20"/>
        <v>0</v>
      </c>
      <c r="L126" s="294">
        <f t="shared" si="21"/>
        <v>0</v>
      </c>
      <c r="M126" s="293">
        <f t="shared" si="22"/>
        <v>0</v>
      </c>
      <c r="N126" s="292">
        <f t="shared" si="23"/>
        <v>0</v>
      </c>
      <c r="O126" s="291">
        <f t="shared" si="24"/>
        <v>0</v>
      </c>
      <c r="P126" s="290">
        <f t="shared" si="25"/>
        <v>9174.1999999999989</v>
      </c>
      <c r="R126" s="33">
        <v>2961.37</v>
      </c>
      <c r="S126" s="280">
        <v>45945</v>
      </c>
      <c r="T126" s="282">
        <v>7</v>
      </c>
      <c r="U126" s="282" t="s">
        <v>872</v>
      </c>
      <c r="V126" t="s">
        <v>824</v>
      </c>
      <c r="W126" t="s">
        <v>902</v>
      </c>
      <c r="X126" s="280">
        <v>45945</v>
      </c>
      <c r="Y126" s="281" t="s">
        <v>906</v>
      </c>
      <c r="Z126" s="280" t="s">
        <v>66</v>
      </c>
      <c r="AG126" s="289">
        <v>116</v>
      </c>
      <c r="AH126" s="288" t="s">
        <v>629</v>
      </c>
      <c r="AI126"/>
    </row>
    <row r="127" spans="2:35" ht="14.7" customHeight="1" thickBot="1">
      <c r="B127" s="304">
        <f t="shared" si="26"/>
        <v>117</v>
      </c>
      <c r="C127" s="303" t="s">
        <v>509</v>
      </c>
      <c r="D127" s="302">
        <f t="shared" si="15"/>
        <v>9159.98</v>
      </c>
      <c r="E127" s="301">
        <f t="shared" si="16"/>
        <v>1.9349271959133779E-3</v>
      </c>
      <c r="F127" s="300">
        <f t="shared" si="27"/>
        <v>0.81500610757089553</v>
      </c>
      <c r="G127" s="299" t="s">
        <v>66</v>
      </c>
      <c r="H127" s="298">
        <f t="shared" si="17"/>
        <v>0</v>
      </c>
      <c r="I127" s="297">
        <f t="shared" si="18"/>
        <v>4616.6499999999996</v>
      </c>
      <c r="J127" s="296">
        <f t="shared" si="19"/>
        <v>4543.33</v>
      </c>
      <c r="K127" s="295">
        <f t="shared" si="20"/>
        <v>0</v>
      </c>
      <c r="L127" s="294">
        <f t="shared" si="21"/>
        <v>0</v>
      </c>
      <c r="M127" s="293">
        <f t="shared" si="22"/>
        <v>0</v>
      </c>
      <c r="N127" s="292">
        <f t="shared" si="23"/>
        <v>0</v>
      </c>
      <c r="O127" s="291">
        <f t="shared" si="24"/>
        <v>0</v>
      </c>
      <c r="P127" s="290">
        <f t="shared" si="25"/>
        <v>9159.98</v>
      </c>
      <c r="R127" s="33">
        <v>2961.37</v>
      </c>
      <c r="S127" s="280">
        <v>45960</v>
      </c>
      <c r="T127" s="282">
        <v>22</v>
      </c>
      <c r="U127" s="282" t="s">
        <v>872</v>
      </c>
      <c r="V127" t="s">
        <v>824</v>
      </c>
      <c r="W127" t="s">
        <v>902</v>
      </c>
      <c r="X127" s="280">
        <v>45960</v>
      </c>
      <c r="Y127" s="281" t="s">
        <v>906</v>
      </c>
      <c r="Z127" s="280" t="s">
        <v>66</v>
      </c>
      <c r="AG127" s="289">
        <v>117</v>
      </c>
      <c r="AH127" s="288" t="s">
        <v>519</v>
      </c>
      <c r="AI127"/>
    </row>
    <row r="128" spans="2:35" ht="14.7" customHeight="1" thickBot="1">
      <c r="B128" s="304">
        <f t="shared" si="26"/>
        <v>118</v>
      </c>
      <c r="C128" s="303" t="s">
        <v>484</v>
      </c>
      <c r="D128" s="302">
        <f t="shared" si="15"/>
        <v>8800</v>
      </c>
      <c r="E128" s="301">
        <f t="shared" si="16"/>
        <v>1.8588860809780946E-3</v>
      </c>
      <c r="F128" s="300">
        <f t="shared" si="27"/>
        <v>0.81686499365187359</v>
      </c>
      <c r="G128" s="299" t="s">
        <v>66</v>
      </c>
      <c r="H128" s="298">
        <f t="shared" si="17"/>
        <v>0</v>
      </c>
      <c r="I128" s="297">
        <f t="shared" si="18"/>
        <v>4400</v>
      </c>
      <c r="J128" s="296">
        <f t="shared" si="19"/>
        <v>4400</v>
      </c>
      <c r="K128" s="295">
        <f t="shared" si="20"/>
        <v>0</v>
      </c>
      <c r="L128" s="294">
        <f t="shared" si="21"/>
        <v>0</v>
      </c>
      <c r="M128" s="293">
        <f t="shared" si="22"/>
        <v>0</v>
      </c>
      <c r="N128" s="292">
        <f t="shared" si="23"/>
        <v>0</v>
      </c>
      <c r="O128" s="291">
        <f t="shared" si="24"/>
        <v>0</v>
      </c>
      <c r="P128" s="290">
        <f t="shared" si="25"/>
        <v>8800</v>
      </c>
      <c r="R128" s="33">
        <v>457.41</v>
      </c>
      <c r="S128" s="280">
        <v>45895</v>
      </c>
      <c r="T128" s="282">
        <v>-43</v>
      </c>
      <c r="U128" s="282" t="s">
        <v>868</v>
      </c>
      <c r="V128" t="s">
        <v>806</v>
      </c>
      <c r="W128" t="s">
        <v>903</v>
      </c>
      <c r="X128" s="280">
        <v>45938</v>
      </c>
      <c r="Y128" s="281" t="s">
        <v>906</v>
      </c>
      <c r="Z128" s="280" t="s">
        <v>66</v>
      </c>
      <c r="AG128" s="289">
        <v>118</v>
      </c>
      <c r="AH128" s="288" t="s">
        <v>596</v>
      </c>
      <c r="AI128"/>
    </row>
    <row r="129" spans="2:35" ht="14.7" customHeight="1" thickBot="1">
      <c r="B129" s="304">
        <f t="shared" si="26"/>
        <v>119</v>
      </c>
      <c r="C129" s="303" t="s">
        <v>589</v>
      </c>
      <c r="D129" s="302">
        <f t="shared" si="15"/>
        <v>8746.11</v>
      </c>
      <c r="E129" s="301">
        <f t="shared" si="16"/>
        <v>1.8475025161026504E-3</v>
      </c>
      <c r="F129" s="300">
        <f t="shared" si="27"/>
        <v>0.81871249616797626</v>
      </c>
      <c r="G129" s="299" t="s">
        <v>66</v>
      </c>
      <c r="H129" s="298">
        <f t="shared" si="17"/>
        <v>0</v>
      </c>
      <c r="I129" s="297">
        <f t="shared" si="18"/>
        <v>8746.11</v>
      </c>
      <c r="J129" s="296">
        <f t="shared" si="19"/>
        <v>0</v>
      </c>
      <c r="K129" s="295">
        <f t="shared" si="20"/>
        <v>0</v>
      </c>
      <c r="L129" s="294">
        <f t="shared" si="21"/>
        <v>0</v>
      </c>
      <c r="M129" s="293">
        <f t="shared" si="22"/>
        <v>0</v>
      </c>
      <c r="N129" s="292">
        <f t="shared" si="23"/>
        <v>0</v>
      </c>
      <c r="O129" s="291">
        <f t="shared" si="24"/>
        <v>0</v>
      </c>
      <c r="P129" s="290">
        <f t="shared" si="25"/>
        <v>8746.11</v>
      </c>
      <c r="R129" s="33">
        <v>6905.5</v>
      </c>
      <c r="S129" s="280">
        <v>45897</v>
      </c>
      <c r="T129" s="282">
        <v>-41</v>
      </c>
      <c r="U129" s="282" t="s">
        <v>868</v>
      </c>
      <c r="V129" t="s">
        <v>825</v>
      </c>
      <c r="W129" t="s">
        <v>903</v>
      </c>
      <c r="X129" s="280">
        <v>45938</v>
      </c>
      <c r="Y129" s="281" t="s">
        <v>906</v>
      </c>
      <c r="Z129" s="280" t="s">
        <v>66</v>
      </c>
      <c r="AG129" s="289">
        <v>119</v>
      </c>
      <c r="AH129" s="288" t="s">
        <v>693</v>
      </c>
      <c r="AI129"/>
    </row>
    <row r="130" spans="2:35" ht="14.7" customHeight="1" thickBot="1">
      <c r="B130" s="304">
        <f t="shared" si="26"/>
        <v>120</v>
      </c>
      <c r="C130" s="303" t="s">
        <v>830</v>
      </c>
      <c r="D130" s="302">
        <f t="shared" si="15"/>
        <v>8665.73</v>
      </c>
      <c r="E130" s="301">
        <f t="shared" si="16"/>
        <v>1.8305232816493526E-3</v>
      </c>
      <c r="F130" s="300">
        <f t="shared" si="27"/>
        <v>0.8205430194496256</v>
      </c>
      <c r="G130" s="299" t="s">
        <v>66</v>
      </c>
      <c r="H130" s="298">
        <f t="shared" si="17"/>
        <v>0</v>
      </c>
      <c r="I130" s="297">
        <f t="shared" si="18"/>
        <v>0</v>
      </c>
      <c r="J130" s="296">
        <f t="shared" si="19"/>
        <v>8665.73</v>
      </c>
      <c r="K130" s="295">
        <f t="shared" si="20"/>
        <v>0</v>
      </c>
      <c r="L130" s="294">
        <f t="shared" si="21"/>
        <v>0</v>
      </c>
      <c r="M130" s="293">
        <f t="shared" si="22"/>
        <v>0</v>
      </c>
      <c r="N130" s="292">
        <f t="shared" si="23"/>
        <v>0</v>
      </c>
      <c r="O130" s="291">
        <f t="shared" si="24"/>
        <v>0</v>
      </c>
      <c r="P130" s="290">
        <f t="shared" si="25"/>
        <v>8665.73</v>
      </c>
      <c r="R130" s="33">
        <v>341.65</v>
      </c>
      <c r="S130" s="280">
        <v>45911</v>
      </c>
      <c r="T130" s="282">
        <v>-27</v>
      </c>
      <c r="U130" s="282" t="s">
        <v>870</v>
      </c>
      <c r="V130" t="s">
        <v>825</v>
      </c>
      <c r="W130" t="s">
        <v>903</v>
      </c>
      <c r="X130" s="280">
        <v>45938</v>
      </c>
      <c r="Y130" s="281" t="s">
        <v>906</v>
      </c>
      <c r="Z130" s="280" t="s">
        <v>66</v>
      </c>
      <c r="AG130" s="289">
        <v>120</v>
      </c>
      <c r="AH130" s="288" t="s">
        <v>576</v>
      </c>
      <c r="AI130"/>
    </row>
    <row r="131" spans="2:35" ht="14.7" customHeight="1" thickBot="1">
      <c r="B131" s="304">
        <f t="shared" si="26"/>
        <v>121</v>
      </c>
      <c r="C131" s="303" t="s">
        <v>531</v>
      </c>
      <c r="D131" s="302">
        <f t="shared" si="15"/>
        <v>8363.2200000000012</v>
      </c>
      <c r="E131" s="301">
        <f t="shared" si="16"/>
        <v>1.7666219602451843E-3</v>
      </c>
      <c r="F131" s="300">
        <f t="shared" si="27"/>
        <v>0.82230964140987073</v>
      </c>
      <c r="G131" s="299" t="s">
        <v>66</v>
      </c>
      <c r="H131" s="298">
        <f t="shared" si="17"/>
        <v>0</v>
      </c>
      <c r="I131" s="297">
        <f t="shared" si="18"/>
        <v>5251.1</v>
      </c>
      <c r="J131" s="296">
        <f t="shared" si="19"/>
        <v>3112.12</v>
      </c>
      <c r="K131" s="295">
        <f t="shared" si="20"/>
        <v>0</v>
      </c>
      <c r="L131" s="294">
        <f t="shared" si="21"/>
        <v>0</v>
      </c>
      <c r="M131" s="293">
        <f t="shared" si="22"/>
        <v>0</v>
      </c>
      <c r="N131" s="292">
        <f t="shared" si="23"/>
        <v>0</v>
      </c>
      <c r="O131" s="291">
        <f t="shared" si="24"/>
        <v>0</v>
      </c>
      <c r="P131" s="290">
        <f t="shared" si="25"/>
        <v>8363.2200000000012</v>
      </c>
      <c r="R131" s="33">
        <v>1426.83</v>
      </c>
      <c r="S131" s="280">
        <v>45911</v>
      </c>
      <c r="T131" s="282">
        <v>-27</v>
      </c>
      <c r="U131" s="282" t="s">
        <v>870</v>
      </c>
      <c r="V131" t="s">
        <v>825</v>
      </c>
      <c r="W131" t="s">
        <v>903</v>
      </c>
      <c r="X131" s="280">
        <v>45938</v>
      </c>
      <c r="Y131" s="281" t="s">
        <v>906</v>
      </c>
      <c r="Z131" s="280" t="s">
        <v>66</v>
      </c>
      <c r="AG131" s="289">
        <v>121</v>
      </c>
      <c r="AH131" s="288" t="s">
        <v>861</v>
      </c>
      <c r="AI131"/>
    </row>
    <row r="132" spans="2:35" ht="14.7" customHeight="1" thickBot="1">
      <c r="B132" s="304">
        <f t="shared" si="26"/>
        <v>122</v>
      </c>
      <c r="C132" s="303" t="s">
        <v>828</v>
      </c>
      <c r="D132" s="302">
        <f t="shared" si="15"/>
        <v>8069.79</v>
      </c>
      <c r="E132" s="301">
        <f t="shared" si="16"/>
        <v>1.7046386712972976E-3</v>
      </c>
      <c r="F132" s="300">
        <f t="shared" si="27"/>
        <v>0.82401428008116806</v>
      </c>
      <c r="G132" s="299" t="s">
        <v>66</v>
      </c>
      <c r="H132" s="298">
        <f t="shared" si="17"/>
        <v>0</v>
      </c>
      <c r="I132" s="297">
        <f t="shared" si="18"/>
        <v>0</v>
      </c>
      <c r="J132" s="296">
        <f t="shared" si="19"/>
        <v>8069.79</v>
      </c>
      <c r="K132" s="295">
        <f t="shared" si="20"/>
        <v>0</v>
      </c>
      <c r="L132" s="294">
        <f t="shared" si="21"/>
        <v>0</v>
      </c>
      <c r="M132" s="293">
        <f t="shared" si="22"/>
        <v>0</v>
      </c>
      <c r="N132" s="292">
        <f t="shared" si="23"/>
        <v>0</v>
      </c>
      <c r="O132" s="291">
        <f t="shared" si="24"/>
        <v>0</v>
      </c>
      <c r="P132" s="290">
        <f t="shared" si="25"/>
        <v>8069.79</v>
      </c>
      <c r="R132" s="33">
        <v>341.75</v>
      </c>
      <c r="S132" s="280">
        <v>45941</v>
      </c>
      <c r="T132" s="282">
        <v>3</v>
      </c>
      <c r="U132" s="282" t="s">
        <v>872</v>
      </c>
      <c r="V132" t="s">
        <v>825</v>
      </c>
      <c r="W132" t="s">
        <v>902</v>
      </c>
      <c r="X132" s="280">
        <v>45941</v>
      </c>
      <c r="Y132" s="281" t="s">
        <v>906</v>
      </c>
      <c r="Z132" s="280" t="s">
        <v>66</v>
      </c>
      <c r="AG132" s="289">
        <v>122</v>
      </c>
      <c r="AH132" s="288" t="s">
        <v>594</v>
      </c>
      <c r="AI132"/>
    </row>
    <row r="133" spans="2:35" ht="14.7" customHeight="1" thickBot="1">
      <c r="B133" s="304">
        <f t="shared" si="26"/>
        <v>123</v>
      </c>
      <c r="C133" s="303" t="s">
        <v>764</v>
      </c>
      <c r="D133" s="302">
        <f t="shared" si="15"/>
        <v>7865.68</v>
      </c>
      <c r="E133" s="301">
        <f t="shared" si="16"/>
        <v>1.6615230760713385E-3</v>
      </c>
      <c r="F133" s="300">
        <f t="shared" si="27"/>
        <v>0.82567580315723943</v>
      </c>
      <c r="G133" s="299" t="s">
        <v>66</v>
      </c>
      <c r="H133" s="298">
        <f t="shared" si="17"/>
        <v>0</v>
      </c>
      <c r="I133" s="297">
        <f t="shared" si="18"/>
        <v>0</v>
      </c>
      <c r="J133" s="296">
        <f t="shared" si="19"/>
        <v>2060.37</v>
      </c>
      <c r="K133" s="295">
        <f t="shared" si="20"/>
        <v>5657.95</v>
      </c>
      <c r="L133" s="294">
        <f t="shared" si="21"/>
        <v>147.36000000000001</v>
      </c>
      <c r="M133" s="293">
        <f t="shared" si="22"/>
        <v>0</v>
      </c>
      <c r="N133" s="292">
        <f t="shared" si="23"/>
        <v>0</v>
      </c>
      <c r="O133" s="291">
        <f t="shared" si="24"/>
        <v>0</v>
      </c>
      <c r="P133" s="290">
        <f t="shared" si="25"/>
        <v>7718.32</v>
      </c>
      <c r="R133" s="33">
        <v>1426.83</v>
      </c>
      <c r="S133" s="280">
        <v>45941</v>
      </c>
      <c r="T133" s="282">
        <v>3</v>
      </c>
      <c r="U133" s="282" t="s">
        <v>872</v>
      </c>
      <c r="V133" t="s">
        <v>825</v>
      </c>
      <c r="W133" t="s">
        <v>902</v>
      </c>
      <c r="X133" s="280">
        <v>45941</v>
      </c>
      <c r="Y133" s="281" t="s">
        <v>906</v>
      </c>
      <c r="Z133" s="280" t="s">
        <v>66</v>
      </c>
      <c r="AG133" s="289">
        <v>123</v>
      </c>
      <c r="AH133" s="288" t="s">
        <v>729</v>
      </c>
      <c r="AI133"/>
    </row>
    <row r="134" spans="2:35" ht="14.7" customHeight="1" thickBot="1">
      <c r="B134" s="304">
        <f t="shared" si="26"/>
        <v>124</v>
      </c>
      <c r="C134" s="303" t="s">
        <v>505</v>
      </c>
      <c r="D134" s="302">
        <f t="shared" si="15"/>
        <v>7537.3</v>
      </c>
      <c r="E134" s="301">
        <f t="shared" si="16"/>
        <v>1.5921570520632037E-3</v>
      </c>
      <c r="F134" s="300">
        <f t="shared" si="27"/>
        <v>0.8272679602093026</v>
      </c>
      <c r="G134" s="299" t="s">
        <v>66</v>
      </c>
      <c r="H134" s="298">
        <f t="shared" si="17"/>
        <v>0</v>
      </c>
      <c r="I134" s="297">
        <f t="shared" si="18"/>
        <v>0</v>
      </c>
      <c r="J134" s="296">
        <f t="shared" si="19"/>
        <v>7537.3</v>
      </c>
      <c r="K134" s="295">
        <f t="shared" si="20"/>
        <v>0</v>
      </c>
      <c r="L134" s="294">
        <f t="shared" si="21"/>
        <v>0</v>
      </c>
      <c r="M134" s="293">
        <f t="shared" si="22"/>
        <v>0</v>
      </c>
      <c r="N134" s="292">
        <f t="shared" si="23"/>
        <v>0</v>
      </c>
      <c r="O134" s="291">
        <f t="shared" si="24"/>
        <v>0</v>
      </c>
      <c r="P134" s="290">
        <f t="shared" si="25"/>
        <v>7537.3</v>
      </c>
      <c r="R134" s="33">
        <v>8222.52</v>
      </c>
      <c r="S134" s="280">
        <v>45886</v>
      </c>
      <c r="T134" s="282">
        <v>-52</v>
      </c>
      <c r="U134" s="282" t="s">
        <v>868</v>
      </c>
      <c r="V134" t="s">
        <v>808</v>
      </c>
      <c r="W134" t="s">
        <v>903</v>
      </c>
      <c r="X134" s="280">
        <v>45938</v>
      </c>
      <c r="Y134" s="281" t="s">
        <v>906</v>
      </c>
      <c r="Z134" s="280" t="s">
        <v>66</v>
      </c>
      <c r="AG134" s="289">
        <v>124</v>
      </c>
      <c r="AH134" s="288" t="s">
        <v>502</v>
      </c>
      <c r="AI134"/>
    </row>
    <row r="135" spans="2:35" ht="14.7" customHeight="1" thickBot="1">
      <c r="B135" s="304">
        <f t="shared" si="26"/>
        <v>125</v>
      </c>
      <c r="C135" s="303" t="s">
        <v>858</v>
      </c>
      <c r="D135" s="302">
        <f t="shared" si="15"/>
        <v>7448.42</v>
      </c>
      <c r="E135" s="301">
        <f t="shared" si="16"/>
        <v>1.5733823026453249E-3</v>
      </c>
      <c r="F135" s="300">
        <f t="shared" si="27"/>
        <v>0.82884134251194796</v>
      </c>
      <c r="G135" s="299" t="s">
        <v>66</v>
      </c>
      <c r="H135" s="298">
        <f t="shared" si="17"/>
        <v>0</v>
      </c>
      <c r="I135" s="297">
        <f t="shared" si="18"/>
        <v>0</v>
      </c>
      <c r="J135" s="296">
        <f t="shared" si="19"/>
        <v>7448.42</v>
      </c>
      <c r="K135" s="295">
        <f t="shared" si="20"/>
        <v>0</v>
      </c>
      <c r="L135" s="294">
        <f t="shared" si="21"/>
        <v>0</v>
      </c>
      <c r="M135" s="293">
        <f t="shared" si="22"/>
        <v>0</v>
      </c>
      <c r="N135" s="292">
        <f t="shared" si="23"/>
        <v>0</v>
      </c>
      <c r="O135" s="291">
        <f t="shared" si="24"/>
        <v>0</v>
      </c>
      <c r="P135" s="290">
        <f t="shared" si="25"/>
        <v>7448.42</v>
      </c>
      <c r="R135" s="33">
        <v>9994.4</v>
      </c>
      <c r="S135" s="280">
        <v>45896</v>
      </c>
      <c r="T135" s="282">
        <v>-42</v>
      </c>
      <c r="U135" s="282" t="s">
        <v>868</v>
      </c>
      <c r="V135" t="s">
        <v>808</v>
      </c>
      <c r="W135" t="s">
        <v>903</v>
      </c>
      <c r="X135" s="280">
        <v>45938</v>
      </c>
      <c r="Y135" s="281" t="s">
        <v>906</v>
      </c>
      <c r="Z135" s="280" t="s">
        <v>66</v>
      </c>
      <c r="AG135" s="289">
        <v>125</v>
      </c>
      <c r="AH135" s="288" t="s">
        <v>694</v>
      </c>
      <c r="AI135"/>
    </row>
    <row r="136" spans="2:35" ht="14.7" customHeight="1" thickBot="1">
      <c r="B136" s="304">
        <f t="shared" si="26"/>
        <v>126</v>
      </c>
      <c r="C136" s="303" t="s">
        <v>591</v>
      </c>
      <c r="D136" s="302">
        <f t="shared" si="15"/>
        <v>7324.75</v>
      </c>
      <c r="E136" s="301">
        <f t="shared" si="16"/>
        <v>1.5472586160959431E-3</v>
      </c>
      <c r="F136" s="300">
        <f t="shared" si="27"/>
        <v>0.83038860112804391</v>
      </c>
      <c r="G136" s="299" t="s">
        <v>66</v>
      </c>
      <c r="H136" s="298">
        <f t="shared" si="17"/>
        <v>0</v>
      </c>
      <c r="I136" s="297">
        <f t="shared" si="18"/>
        <v>7324.75</v>
      </c>
      <c r="J136" s="296">
        <f t="shared" si="19"/>
        <v>0</v>
      </c>
      <c r="K136" s="295">
        <f t="shared" si="20"/>
        <v>0</v>
      </c>
      <c r="L136" s="294">
        <f t="shared" si="21"/>
        <v>0</v>
      </c>
      <c r="M136" s="293">
        <f t="shared" si="22"/>
        <v>0</v>
      </c>
      <c r="N136" s="292">
        <f t="shared" si="23"/>
        <v>0</v>
      </c>
      <c r="O136" s="291">
        <f t="shared" si="24"/>
        <v>0</v>
      </c>
      <c r="P136" s="290">
        <f t="shared" si="25"/>
        <v>7324.75</v>
      </c>
      <c r="R136" s="33">
        <v>252.7</v>
      </c>
      <c r="S136" s="280">
        <v>45889</v>
      </c>
      <c r="T136" s="282">
        <v>-49</v>
      </c>
      <c r="U136" s="282" t="s">
        <v>868</v>
      </c>
      <c r="V136" t="s">
        <v>849</v>
      </c>
      <c r="W136" t="s">
        <v>903</v>
      </c>
      <c r="X136" s="280">
        <v>45938</v>
      </c>
      <c r="Y136" s="281" t="s">
        <v>906</v>
      </c>
      <c r="Z136" s="280" t="s">
        <v>66</v>
      </c>
      <c r="AG136" s="289">
        <v>126</v>
      </c>
      <c r="AH136" s="288" t="s">
        <v>776</v>
      </c>
      <c r="AI136"/>
    </row>
    <row r="137" spans="2:35" ht="14.7" customHeight="1" thickBot="1">
      <c r="B137" s="304">
        <f t="shared" si="26"/>
        <v>127</v>
      </c>
      <c r="C137" s="303" t="s">
        <v>748</v>
      </c>
      <c r="D137" s="302">
        <f t="shared" si="15"/>
        <v>7306</v>
      </c>
      <c r="E137" s="301">
        <f t="shared" si="16"/>
        <v>1.5432979213211317E-3</v>
      </c>
      <c r="F137" s="300">
        <f t="shared" si="27"/>
        <v>0.83193189904936504</v>
      </c>
      <c r="G137" s="299" t="s">
        <v>66</v>
      </c>
      <c r="H137" s="298">
        <f t="shared" si="17"/>
        <v>0</v>
      </c>
      <c r="I137" s="297">
        <f t="shared" si="18"/>
        <v>0</v>
      </c>
      <c r="J137" s="296">
        <f t="shared" si="19"/>
        <v>4713.6499999999996</v>
      </c>
      <c r="K137" s="295">
        <f t="shared" si="20"/>
        <v>2592.35</v>
      </c>
      <c r="L137" s="294">
        <f t="shared" si="21"/>
        <v>0</v>
      </c>
      <c r="M137" s="293">
        <f t="shared" si="22"/>
        <v>0</v>
      </c>
      <c r="N137" s="292">
        <f t="shared" si="23"/>
        <v>0</v>
      </c>
      <c r="O137" s="291">
        <f t="shared" si="24"/>
        <v>0</v>
      </c>
      <c r="P137" s="290">
        <f t="shared" si="25"/>
        <v>7306</v>
      </c>
      <c r="R137" s="33">
        <v>205.28</v>
      </c>
      <c r="S137" s="280">
        <v>45889</v>
      </c>
      <c r="T137" s="282">
        <v>-49</v>
      </c>
      <c r="U137" s="282" t="s">
        <v>868</v>
      </c>
      <c r="V137" t="s">
        <v>849</v>
      </c>
      <c r="W137" t="s">
        <v>903</v>
      </c>
      <c r="X137" s="280">
        <v>45938</v>
      </c>
      <c r="Y137" s="281" t="s">
        <v>906</v>
      </c>
      <c r="Z137" s="280" t="s">
        <v>66</v>
      </c>
      <c r="AG137" s="289">
        <v>127</v>
      </c>
      <c r="AH137" s="288" t="s">
        <v>826</v>
      </c>
      <c r="AI137"/>
    </row>
    <row r="138" spans="2:35" ht="14.7" customHeight="1" thickBot="1">
      <c r="B138" s="304">
        <f t="shared" si="26"/>
        <v>128</v>
      </c>
      <c r="C138" s="303" t="s">
        <v>463</v>
      </c>
      <c r="D138" s="302">
        <f t="shared" si="15"/>
        <v>7275</v>
      </c>
      <c r="E138" s="301">
        <f t="shared" si="16"/>
        <v>1.536749572626777E-3</v>
      </c>
      <c r="F138" s="300">
        <f t="shared" si="27"/>
        <v>0.83346864862199177</v>
      </c>
      <c r="G138" s="299" t="s">
        <v>66</v>
      </c>
      <c r="H138" s="298">
        <f t="shared" si="17"/>
        <v>0</v>
      </c>
      <c r="I138" s="297">
        <f t="shared" si="18"/>
        <v>0</v>
      </c>
      <c r="J138" s="296">
        <f t="shared" si="19"/>
        <v>7275</v>
      </c>
      <c r="K138" s="295">
        <f t="shared" si="20"/>
        <v>0</v>
      </c>
      <c r="L138" s="294">
        <f t="shared" si="21"/>
        <v>0</v>
      </c>
      <c r="M138" s="293">
        <f t="shared" si="22"/>
        <v>0</v>
      </c>
      <c r="N138" s="292">
        <f t="shared" si="23"/>
        <v>0</v>
      </c>
      <c r="O138" s="291">
        <f t="shared" si="24"/>
        <v>0</v>
      </c>
      <c r="P138" s="290">
        <f t="shared" si="25"/>
        <v>7275</v>
      </c>
      <c r="R138" s="33">
        <v>1143.3</v>
      </c>
      <c r="S138" s="280">
        <v>45891</v>
      </c>
      <c r="T138" s="282">
        <v>-47</v>
      </c>
      <c r="U138" s="282" t="s">
        <v>868</v>
      </c>
      <c r="V138" t="s">
        <v>849</v>
      </c>
      <c r="W138" t="s">
        <v>903</v>
      </c>
      <c r="X138" s="280">
        <v>45938</v>
      </c>
      <c r="Y138" s="281" t="s">
        <v>906</v>
      </c>
      <c r="Z138" s="280" t="s">
        <v>66</v>
      </c>
      <c r="AG138" s="289">
        <v>128</v>
      </c>
      <c r="AH138" s="288" t="s">
        <v>685</v>
      </c>
      <c r="AI138"/>
    </row>
    <row r="139" spans="2:35" ht="14.7" customHeight="1" thickBot="1">
      <c r="B139" s="304">
        <f t="shared" si="26"/>
        <v>129</v>
      </c>
      <c r="C139" s="303" t="s">
        <v>861</v>
      </c>
      <c r="D139" s="302">
        <f t="shared" ref="D139:D202" si="28">SUMIFS(R:R,V:V,C139)</f>
        <v>7240.52</v>
      </c>
      <c r="E139" s="301">
        <f t="shared" ref="E139:E202" si="29">D139/SUM(D:D)</f>
        <v>1.5294661189822175E-3</v>
      </c>
      <c r="F139" s="300">
        <f t="shared" si="27"/>
        <v>0.83499811474097396</v>
      </c>
      <c r="G139" s="299" t="s">
        <v>66</v>
      </c>
      <c r="H139" s="298">
        <f t="shared" ref="H139:H202" si="30">SUMIFS(R:R,V:V,C139,U:U,$AO$18)</f>
        <v>0</v>
      </c>
      <c r="I139" s="297">
        <f t="shared" ref="I139:I202" si="31">SUMIFS(R:R,V:V,C139,U:U,$AO$17)</f>
        <v>0</v>
      </c>
      <c r="J139" s="296">
        <f t="shared" ref="J139:J202" si="32">SUMIFS(R:R,V:V,C139,U:U,$AO$16)</f>
        <v>7240.52</v>
      </c>
      <c r="K139" s="295">
        <f t="shared" ref="K139:K202" si="33">SUMIFS(R:R,V:V,C139,U:U,$AO$15)</f>
        <v>0</v>
      </c>
      <c r="L139" s="294">
        <f t="shared" ref="L139:L202" si="34">SUMIFS(R:R,V:V,C139,U:U,$AO$14)</f>
        <v>0</v>
      </c>
      <c r="M139" s="293">
        <f t="shared" ref="M139:M202" si="35">SUMIFS(R:R,V:V,C139,U:U,$AO$13)</f>
        <v>0</v>
      </c>
      <c r="N139" s="292">
        <f t="shared" ref="N139:N202" si="36">SUMIFS(R:R,V:V,C139,U:U,$AO$12)</f>
        <v>0</v>
      </c>
      <c r="O139" s="291">
        <f t="shared" ref="O139:O202" si="37">SUMIFS(R:R,V:V,C139,U:U,$AO$11)</f>
        <v>0</v>
      </c>
      <c r="P139" s="290">
        <f t="shared" ref="P139:P202" si="38">SUM(H139:K139)</f>
        <v>7240.52</v>
      </c>
      <c r="R139" s="33">
        <v>1235.96</v>
      </c>
      <c r="S139" s="280">
        <v>45898</v>
      </c>
      <c r="T139" s="282">
        <v>-40</v>
      </c>
      <c r="U139" s="282" t="s">
        <v>868</v>
      </c>
      <c r="V139" t="s">
        <v>849</v>
      </c>
      <c r="W139" t="s">
        <v>903</v>
      </c>
      <c r="X139" s="280">
        <v>45938</v>
      </c>
      <c r="Y139" s="281" t="s">
        <v>906</v>
      </c>
      <c r="Z139" s="280" t="s">
        <v>66</v>
      </c>
      <c r="AG139" s="289">
        <v>129</v>
      </c>
      <c r="AH139" s="288" t="s">
        <v>593</v>
      </c>
      <c r="AI139"/>
    </row>
    <row r="140" spans="2:35" ht="14.7" customHeight="1" thickBot="1">
      <c r="B140" s="304">
        <f t="shared" ref="B140:B203" si="39">B139+1</f>
        <v>130</v>
      </c>
      <c r="C140" s="303" t="s">
        <v>655</v>
      </c>
      <c r="D140" s="302">
        <f t="shared" si="28"/>
        <v>7202.75</v>
      </c>
      <c r="E140" s="301">
        <f t="shared" si="29"/>
        <v>1.5214876954278377E-3</v>
      </c>
      <c r="F140" s="300">
        <f t="shared" ref="F140:F203" si="40">E140+F139</f>
        <v>0.83651960243640178</v>
      </c>
      <c r="G140" s="299" t="s">
        <v>66</v>
      </c>
      <c r="H140" s="298">
        <f t="shared" si="30"/>
        <v>0</v>
      </c>
      <c r="I140" s="297">
        <f t="shared" si="31"/>
        <v>7202.75</v>
      </c>
      <c r="J140" s="296">
        <f t="shared" si="32"/>
        <v>0</v>
      </c>
      <c r="K140" s="295">
        <f t="shared" si="33"/>
        <v>0</v>
      </c>
      <c r="L140" s="294">
        <f t="shared" si="34"/>
        <v>0</v>
      </c>
      <c r="M140" s="293">
        <f t="shared" si="35"/>
        <v>0</v>
      </c>
      <c r="N140" s="292">
        <f t="shared" si="36"/>
        <v>0</v>
      </c>
      <c r="O140" s="291">
        <f t="shared" si="37"/>
        <v>0</v>
      </c>
      <c r="P140" s="290">
        <f t="shared" si="38"/>
        <v>7202.75</v>
      </c>
      <c r="R140" s="33">
        <v>720.76</v>
      </c>
      <c r="S140" s="280">
        <v>45896</v>
      </c>
      <c r="T140" s="282">
        <v>-42</v>
      </c>
      <c r="U140" s="282" t="s">
        <v>868</v>
      </c>
      <c r="V140" t="s">
        <v>838</v>
      </c>
      <c r="W140" t="s">
        <v>903</v>
      </c>
      <c r="X140" s="280">
        <v>45938</v>
      </c>
      <c r="Y140" s="281" t="s">
        <v>906</v>
      </c>
      <c r="Z140" s="280" t="s">
        <v>66</v>
      </c>
      <c r="AG140" s="289">
        <v>130</v>
      </c>
      <c r="AH140" s="288" t="s">
        <v>623</v>
      </c>
      <c r="AI140"/>
    </row>
    <row r="141" spans="2:35" ht="14.7" customHeight="1" thickBot="1">
      <c r="B141" s="304">
        <f t="shared" si="39"/>
        <v>131</v>
      </c>
      <c r="C141" s="303" t="s">
        <v>533</v>
      </c>
      <c r="D141" s="302">
        <f t="shared" si="28"/>
        <v>7200.6</v>
      </c>
      <c r="E141" s="301">
        <f t="shared" si="29"/>
        <v>1.5210335357603261E-3</v>
      </c>
      <c r="F141" s="300">
        <f t="shared" si="40"/>
        <v>0.83804063597216205</v>
      </c>
      <c r="G141" s="299" t="s">
        <v>66</v>
      </c>
      <c r="H141" s="298">
        <f t="shared" si="30"/>
        <v>0</v>
      </c>
      <c r="I141" s="297">
        <f t="shared" si="31"/>
        <v>4604.71</v>
      </c>
      <c r="J141" s="296">
        <f t="shared" si="32"/>
        <v>2595.89</v>
      </c>
      <c r="K141" s="295">
        <f t="shared" si="33"/>
        <v>0</v>
      </c>
      <c r="L141" s="294">
        <f t="shared" si="34"/>
        <v>0</v>
      </c>
      <c r="M141" s="293">
        <f t="shared" si="35"/>
        <v>0</v>
      </c>
      <c r="N141" s="292">
        <f t="shared" si="36"/>
        <v>0</v>
      </c>
      <c r="O141" s="291">
        <f t="shared" si="37"/>
        <v>0</v>
      </c>
      <c r="P141" s="290">
        <f t="shared" si="38"/>
        <v>7200.6</v>
      </c>
      <c r="R141" s="33">
        <v>2875.71</v>
      </c>
      <c r="S141" s="280">
        <v>45896</v>
      </c>
      <c r="T141" s="282">
        <v>-42</v>
      </c>
      <c r="U141" s="282" t="s">
        <v>868</v>
      </c>
      <c r="V141" t="s">
        <v>838</v>
      </c>
      <c r="W141" t="s">
        <v>903</v>
      </c>
      <c r="X141" s="280">
        <v>45938</v>
      </c>
      <c r="Y141" s="281" t="s">
        <v>906</v>
      </c>
      <c r="Z141" s="280" t="s">
        <v>66</v>
      </c>
      <c r="AG141" s="289">
        <v>131</v>
      </c>
      <c r="AH141" s="288" t="s">
        <v>671</v>
      </c>
      <c r="AI141"/>
    </row>
    <row r="142" spans="2:35" ht="14.7" customHeight="1" thickBot="1">
      <c r="B142" s="304">
        <f t="shared" si="39"/>
        <v>132</v>
      </c>
      <c r="C142" s="303" t="s">
        <v>635</v>
      </c>
      <c r="D142" s="302">
        <f t="shared" si="28"/>
        <v>7062.88</v>
      </c>
      <c r="E142" s="301">
        <f t="shared" si="29"/>
        <v>1.4919419685930188E-3</v>
      </c>
      <c r="F142" s="300">
        <f t="shared" si="40"/>
        <v>0.83953257794075509</v>
      </c>
      <c r="G142" s="299" t="s">
        <v>66</v>
      </c>
      <c r="H142" s="298">
        <f t="shared" si="30"/>
        <v>0</v>
      </c>
      <c r="I142" s="297">
        <f t="shared" si="31"/>
        <v>7062.88</v>
      </c>
      <c r="J142" s="296">
        <f t="shared" si="32"/>
        <v>0</v>
      </c>
      <c r="K142" s="295">
        <f t="shared" si="33"/>
        <v>0</v>
      </c>
      <c r="L142" s="294">
        <f t="shared" si="34"/>
        <v>0</v>
      </c>
      <c r="M142" s="293">
        <f t="shared" si="35"/>
        <v>0</v>
      </c>
      <c r="N142" s="292">
        <f t="shared" si="36"/>
        <v>0</v>
      </c>
      <c r="O142" s="291">
        <f t="shared" si="37"/>
        <v>0</v>
      </c>
      <c r="P142" s="290">
        <f t="shared" si="38"/>
        <v>7062.88</v>
      </c>
      <c r="R142" s="33">
        <v>1516.33</v>
      </c>
      <c r="S142" s="280">
        <v>45896</v>
      </c>
      <c r="T142" s="282">
        <v>-42</v>
      </c>
      <c r="U142" s="282" t="s">
        <v>868</v>
      </c>
      <c r="V142" t="s">
        <v>838</v>
      </c>
      <c r="W142" t="s">
        <v>903</v>
      </c>
      <c r="X142" s="280">
        <v>45938</v>
      </c>
      <c r="Y142" s="281" t="s">
        <v>906</v>
      </c>
      <c r="Z142" s="280" t="s">
        <v>66</v>
      </c>
      <c r="AG142" s="289">
        <v>132</v>
      </c>
      <c r="AH142" s="288" t="s">
        <v>725</v>
      </c>
      <c r="AI142"/>
    </row>
    <row r="143" spans="2:35" ht="14.7" customHeight="1" thickBot="1">
      <c r="B143" s="304">
        <f t="shared" si="39"/>
        <v>133</v>
      </c>
      <c r="C143" s="303" t="s">
        <v>623</v>
      </c>
      <c r="D143" s="302">
        <f t="shared" si="28"/>
        <v>6923.98</v>
      </c>
      <c r="E143" s="301">
        <f t="shared" si="29"/>
        <v>1.4626011417012167E-3</v>
      </c>
      <c r="F143" s="300">
        <f t="shared" si="40"/>
        <v>0.84099517908245636</v>
      </c>
      <c r="G143" s="299" t="s">
        <v>66</v>
      </c>
      <c r="H143" s="298">
        <f t="shared" si="30"/>
        <v>0</v>
      </c>
      <c r="I143" s="297">
        <f t="shared" si="31"/>
        <v>6923.98</v>
      </c>
      <c r="J143" s="296">
        <f t="shared" si="32"/>
        <v>0</v>
      </c>
      <c r="K143" s="295">
        <f t="shared" si="33"/>
        <v>0</v>
      </c>
      <c r="L143" s="294">
        <f t="shared" si="34"/>
        <v>0</v>
      </c>
      <c r="M143" s="293">
        <f t="shared" si="35"/>
        <v>0</v>
      </c>
      <c r="N143" s="292">
        <f t="shared" si="36"/>
        <v>0</v>
      </c>
      <c r="O143" s="291">
        <f t="shared" si="37"/>
        <v>0</v>
      </c>
      <c r="P143" s="290">
        <f t="shared" si="38"/>
        <v>6923.98</v>
      </c>
      <c r="R143" s="33">
        <v>665.98</v>
      </c>
      <c r="S143" s="280">
        <v>45896</v>
      </c>
      <c r="T143" s="282">
        <v>-42</v>
      </c>
      <c r="U143" s="282" t="s">
        <v>868</v>
      </c>
      <c r="V143" t="s">
        <v>838</v>
      </c>
      <c r="W143" t="s">
        <v>903</v>
      </c>
      <c r="X143" s="280">
        <v>45938</v>
      </c>
      <c r="Y143" s="281" t="s">
        <v>906</v>
      </c>
      <c r="Z143" s="280" t="s">
        <v>66</v>
      </c>
      <c r="AG143" s="289">
        <v>133</v>
      </c>
      <c r="AH143" s="288" t="s">
        <v>731</v>
      </c>
      <c r="AI143"/>
    </row>
    <row r="144" spans="2:35" ht="14.7" customHeight="1" thickBot="1">
      <c r="B144" s="304">
        <f t="shared" si="39"/>
        <v>134</v>
      </c>
      <c r="C144" s="303" t="s">
        <v>742</v>
      </c>
      <c r="D144" s="302">
        <f t="shared" si="28"/>
        <v>6916.6900000000005</v>
      </c>
      <c r="E144" s="301">
        <f t="shared" si="29"/>
        <v>1.4610612235727701E-3</v>
      </c>
      <c r="F144" s="300">
        <f t="shared" si="40"/>
        <v>0.84245624030602917</v>
      </c>
      <c r="G144" s="299" t="s">
        <v>66</v>
      </c>
      <c r="H144" s="298">
        <f t="shared" si="30"/>
        <v>0</v>
      </c>
      <c r="I144" s="297">
        <f t="shared" si="31"/>
        <v>0</v>
      </c>
      <c r="J144" s="296">
        <f t="shared" si="32"/>
        <v>6916.6900000000005</v>
      </c>
      <c r="K144" s="295">
        <f t="shared" si="33"/>
        <v>0</v>
      </c>
      <c r="L144" s="294">
        <f t="shared" si="34"/>
        <v>0</v>
      </c>
      <c r="M144" s="293">
        <f t="shared" si="35"/>
        <v>0</v>
      </c>
      <c r="N144" s="292">
        <f t="shared" si="36"/>
        <v>0</v>
      </c>
      <c r="O144" s="291">
        <f t="shared" si="37"/>
        <v>0</v>
      </c>
      <c r="P144" s="290">
        <f t="shared" si="38"/>
        <v>6916.6900000000005</v>
      </c>
      <c r="R144" s="33">
        <v>3803.39</v>
      </c>
      <c r="S144" s="280">
        <v>45901</v>
      </c>
      <c r="T144" s="282">
        <v>-37</v>
      </c>
      <c r="U144" s="282" t="s">
        <v>868</v>
      </c>
      <c r="V144" t="s">
        <v>838</v>
      </c>
      <c r="W144" t="s">
        <v>903</v>
      </c>
      <c r="X144" s="280">
        <v>45938</v>
      </c>
      <c r="Y144" s="281" t="s">
        <v>906</v>
      </c>
      <c r="Z144" s="280" t="s">
        <v>66</v>
      </c>
      <c r="AG144" s="289">
        <v>134</v>
      </c>
      <c r="AH144" s="288" t="s">
        <v>649</v>
      </c>
      <c r="AI144"/>
    </row>
    <row r="145" spans="2:35" ht="14.7" customHeight="1" thickBot="1">
      <c r="B145" s="304">
        <f t="shared" si="39"/>
        <v>135</v>
      </c>
      <c r="C145" s="303" t="s">
        <v>605</v>
      </c>
      <c r="D145" s="302">
        <f t="shared" si="28"/>
        <v>6898.63</v>
      </c>
      <c r="E145" s="301">
        <f t="shared" si="29"/>
        <v>1.457246282365672E-3</v>
      </c>
      <c r="F145" s="300">
        <f t="shared" si="40"/>
        <v>0.84391348658839482</v>
      </c>
      <c r="G145" s="299" t="s">
        <v>66</v>
      </c>
      <c r="H145" s="298">
        <f t="shared" si="30"/>
        <v>0</v>
      </c>
      <c r="I145" s="297">
        <f t="shared" si="31"/>
        <v>6898.63</v>
      </c>
      <c r="J145" s="296">
        <f t="shared" si="32"/>
        <v>0</v>
      </c>
      <c r="K145" s="295">
        <f t="shared" si="33"/>
        <v>0</v>
      </c>
      <c r="L145" s="294">
        <f t="shared" si="34"/>
        <v>0</v>
      </c>
      <c r="M145" s="293">
        <f t="shared" si="35"/>
        <v>0</v>
      </c>
      <c r="N145" s="292">
        <f t="shared" si="36"/>
        <v>0</v>
      </c>
      <c r="O145" s="291">
        <f t="shared" si="37"/>
        <v>0</v>
      </c>
      <c r="P145" s="290">
        <f t="shared" si="38"/>
        <v>6898.63</v>
      </c>
      <c r="R145" s="33">
        <v>4619.76</v>
      </c>
      <c r="S145" s="280">
        <v>45901</v>
      </c>
      <c r="T145" s="282">
        <v>-37</v>
      </c>
      <c r="U145" s="282" t="s">
        <v>868</v>
      </c>
      <c r="V145" t="s">
        <v>838</v>
      </c>
      <c r="W145" t="s">
        <v>903</v>
      </c>
      <c r="X145" s="280">
        <v>45938</v>
      </c>
      <c r="Y145" s="281" t="s">
        <v>906</v>
      </c>
      <c r="Z145" s="280" t="s">
        <v>66</v>
      </c>
      <c r="AG145" s="289">
        <v>135</v>
      </c>
      <c r="AH145" s="288" t="s">
        <v>707</v>
      </c>
      <c r="AI145"/>
    </row>
    <row r="146" spans="2:35" ht="14.7" customHeight="1" thickBot="1">
      <c r="B146" s="304">
        <f t="shared" si="39"/>
        <v>136</v>
      </c>
      <c r="C146" s="303" t="s">
        <v>609</v>
      </c>
      <c r="D146" s="302">
        <f t="shared" si="28"/>
        <v>6885.1</v>
      </c>
      <c r="E146" s="301">
        <f t="shared" si="29"/>
        <v>1.4543882450161682E-3</v>
      </c>
      <c r="F146" s="300">
        <f t="shared" si="40"/>
        <v>0.84536787483341103</v>
      </c>
      <c r="G146" s="299" t="s">
        <v>66</v>
      </c>
      <c r="H146" s="298">
        <f t="shared" si="30"/>
        <v>0</v>
      </c>
      <c r="I146" s="297">
        <f t="shared" si="31"/>
        <v>6885.1</v>
      </c>
      <c r="J146" s="296">
        <f t="shared" si="32"/>
        <v>0</v>
      </c>
      <c r="K146" s="295">
        <f t="shared" si="33"/>
        <v>0</v>
      </c>
      <c r="L146" s="294">
        <f t="shared" si="34"/>
        <v>0</v>
      </c>
      <c r="M146" s="293">
        <f t="shared" si="35"/>
        <v>0</v>
      </c>
      <c r="N146" s="292">
        <f t="shared" si="36"/>
        <v>0</v>
      </c>
      <c r="O146" s="291">
        <f t="shared" si="37"/>
        <v>0</v>
      </c>
      <c r="P146" s="290">
        <f t="shared" si="38"/>
        <v>6885.1</v>
      </c>
      <c r="R146" s="33">
        <v>1996.51</v>
      </c>
      <c r="S146" s="280">
        <v>45899</v>
      </c>
      <c r="T146" s="282">
        <v>-39</v>
      </c>
      <c r="U146" s="282" t="s">
        <v>868</v>
      </c>
      <c r="V146" t="s">
        <v>845</v>
      </c>
      <c r="W146" t="s">
        <v>903</v>
      </c>
      <c r="X146" s="280">
        <v>45938</v>
      </c>
      <c r="Y146" s="281" t="s">
        <v>906</v>
      </c>
      <c r="Z146" s="280" t="s">
        <v>66</v>
      </c>
      <c r="AG146" s="289">
        <v>136</v>
      </c>
      <c r="AH146" s="288" t="s">
        <v>769</v>
      </c>
      <c r="AI146"/>
    </row>
    <row r="147" spans="2:35" ht="14.7" customHeight="1" thickBot="1">
      <c r="B147" s="304">
        <f t="shared" si="39"/>
        <v>137</v>
      </c>
      <c r="C147" s="303" t="s">
        <v>606</v>
      </c>
      <c r="D147" s="302">
        <f t="shared" si="28"/>
        <v>6836.76</v>
      </c>
      <c r="E147" s="301">
        <f t="shared" si="29"/>
        <v>1.444177045794068E-3</v>
      </c>
      <c r="F147" s="300">
        <f t="shared" si="40"/>
        <v>0.84681205187920505</v>
      </c>
      <c r="G147" s="299" t="s">
        <v>66</v>
      </c>
      <c r="H147" s="298">
        <f t="shared" si="30"/>
        <v>0</v>
      </c>
      <c r="I147" s="297">
        <f t="shared" si="31"/>
        <v>6836.76</v>
      </c>
      <c r="J147" s="296">
        <f t="shared" si="32"/>
        <v>0</v>
      </c>
      <c r="K147" s="295">
        <f t="shared" si="33"/>
        <v>0</v>
      </c>
      <c r="L147" s="294">
        <f t="shared" si="34"/>
        <v>0</v>
      </c>
      <c r="M147" s="293">
        <f t="shared" si="35"/>
        <v>0</v>
      </c>
      <c r="N147" s="292">
        <f t="shared" si="36"/>
        <v>0</v>
      </c>
      <c r="O147" s="291">
        <f t="shared" si="37"/>
        <v>0</v>
      </c>
      <c r="P147" s="290">
        <f t="shared" si="38"/>
        <v>6836.76</v>
      </c>
      <c r="R147" s="33">
        <v>1305</v>
      </c>
      <c r="S147" s="280">
        <v>45904</v>
      </c>
      <c r="T147" s="282">
        <v>-34</v>
      </c>
      <c r="U147" s="282" t="s">
        <v>868</v>
      </c>
      <c r="V147" t="s">
        <v>833</v>
      </c>
      <c r="W147" t="s">
        <v>903</v>
      </c>
      <c r="X147" s="280">
        <v>45938</v>
      </c>
      <c r="Y147" s="281" t="s">
        <v>906</v>
      </c>
      <c r="Z147" s="280" t="s">
        <v>66</v>
      </c>
      <c r="AG147" s="289">
        <v>137</v>
      </c>
      <c r="AH147" s="288" t="s">
        <v>686</v>
      </c>
      <c r="AI147"/>
    </row>
    <row r="148" spans="2:35" ht="14.7" customHeight="1" thickBot="1">
      <c r="B148" s="304">
        <f t="shared" si="39"/>
        <v>138</v>
      </c>
      <c r="C148" s="303" t="s">
        <v>738</v>
      </c>
      <c r="D148" s="302">
        <f t="shared" si="28"/>
        <v>6739.2699999999995</v>
      </c>
      <c r="E148" s="301">
        <f t="shared" si="29"/>
        <v>1.4235835453355957E-3</v>
      </c>
      <c r="F148" s="300">
        <f t="shared" si="40"/>
        <v>0.84823563542454061</v>
      </c>
      <c r="G148" s="299" t="s">
        <v>66</v>
      </c>
      <c r="H148" s="298">
        <f t="shared" si="30"/>
        <v>0</v>
      </c>
      <c r="I148" s="297">
        <f t="shared" si="31"/>
        <v>0</v>
      </c>
      <c r="J148" s="296">
        <f t="shared" si="32"/>
        <v>4837.07</v>
      </c>
      <c r="K148" s="295">
        <f t="shared" si="33"/>
        <v>1129.9100000000001</v>
      </c>
      <c r="L148" s="294">
        <f t="shared" si="34"/>
        <v>772.29</v>
      </c>
      <c r="M148" s="293">
        <f t="shared" si="35"/>
        <v>0</v>
      </c>
      <c r="N148" s="292">
        <f t="shared" si="36"/>
        <v>0</v>
      </c>
      <c r="O148" s="291">
        <f t="shared" si="37"/>
        <v>0</v>
      </c>
      <c r="P148" s="290">
        <f t="shared" si="38"/>
        <v>5966.98</v>
      </c>
      <c r="R148" s="33">
        <v>2392.63</v>
      </c>
      <c r="S148" s="280">
        <v>45897</v>
      </c>
      <c r="T148" s="282">
        <v>-41</v>
      </c>
      <c r="U148" s="282" t="s">
        <v>868</v>
      </c>
      <c r="V148" t="s">
        <v>846</v>
      </c>
      <c r="W148" t="s">
        <v>903</v>
      </c>
      <c r="X148" s="280">
        <v>45938</v>
      </c>
      <c r="Y148" s="281" t="s">
        <v>906</v>
      </c>
      <c r="Z148" s="280" t="s">
        <v>66</v>
      </c>
      <c r="AG148" s="289">
        <v>138</v>
      </c>
      <c r="AH148" s="288" t="s">
        <v>753</v>
      </c>
      <c r="AI148"/>
    </row>
    <row r="149" spans="2:35" ht="14.7" customHeight="1" thickBot="1">
      <c r="B149" s="304">
        <f t="shared" si="39"/>
        <v>139</v>
      </c>
      <c r="C149" s="303" t="s">
        <v>567</v>
      </c>
      <c r="D149" s="302">
        <f t="shared" si="28"/>
        <v>6660.3</v>
      </c>
      <c r="E149" s="301">
        <f t="shared" si="29"/>
        <v>1.406902155129364E-3</v>
      </c>
      <c r="F149" s="300">
        <f t="shared" si="40"/>
        <v>0.84964253757967001</v>
      </c>
      <c r="G149" s="299" t="s">
        <v>66</v>
      </c>
      <c r="H149" s="298">
        <f t="shared" si="30"/>
        <v>0</v>
      </c>
      <c r="I149" s="297">
        <f t="shared" si="31"/>
        <v>6660.3</v>
      </c>
      <c r="J149" s="296">
        <f t="shared" si="32"/>
        <v>0</v>
      </c>
      <c r="K149" s="295">
        <f t="shared" si="33"/>
        <v>0</v>
      </c>
      <c r="L149" s="294">
        <f t="shared" si="34"/>
        <v>0</v>
      </c>
      <c r="M149" s="293">
        <f t="shared" si="35"/>
        <v>0</v>
      </c>
      <c r="N149" s="292">
        <f t="shared" si="36"/>
        <v>0</v>
      </c>
      <c r="O149" s="291">
        <f t="shared" si="37"/>
        <v>0</v>
      </c>
      <c r="P149" s="290">
        <f t="shared" si="38"/>
        <v>6660.3</v>
      </c>
      <c r="R149" s="33">
        <v>13499.53</v>
      </c>
      <c r="S149" s="280">
        <v>45901</v>
      </c>
      <c r="T149" s="282">
        <v>-37</v>
      </c>
      <c r="U149" s="282" t="s">
        <v>868</v>
      </c>
      <c r="V149" t="s">
        <v>854</v>
      </c>
      <c r="W149" t="s">
        <v>903</v>
      </c>
      <c r="X149" s="280">
        <v>45938</v>
      </c>
      <c r="Y149" s="281" t="s">
        <v>906</v>
      </c>
      <c r="Z149" s="280" t="s">
        <v>66</v>
      </c>
      <c r="AG149" s="289">
        <v>139</v>
      </c>
      <c r="AH149" s="288" t="s">
        <v>770</v>
      </c>
      <c r="AI149"/>
    </row>
    <row r="150" spans="2:35" ht="14.7" customHeight="1" thickBot="1">
      <c r="B150" s="304">
        <f t="shared" si="39"/>
        <v>140</v>
      </c>
      <c r="C150" s="303" t="s">
        <v>592</v>
      </c>
      <c r="D150" s="302">
        <f t="shared" si="28"/>
        <v>6647.34</v>
      </c>
      <c r="E150" s="301">
        <f t="shared" si="29"/>
        <v>1.4041645229010144E-3</v>
      </c>
      <c r="F150" s="300">
        <f t="shared" si="40"/>
        <v>0.85104670210257105</v>
      </c>
      <c r="G150" s="299" t="s">
        <v>66</v>
      </c>
      <c r="H150" s="298">
        <f t="shared" si="30"/>
        <v>0</v>
      </c>
      <c r="I150" s="297">
        <f t="shared" si="31"/>
        <v>6647.34</v>
      </c>
      <c r="J150" s="296">
        <f t="shared" si="32"/>
        <v>0</v>
      </c>
      <c r="K150" s="295">
        <f t="shared" si="33"/>
        <v>0</v>
      </c>
      <c r="L150" s="294">
        <f t="shared" si="34"/>
        <v>0</v>
      </c>
      <c r="M150" s="293">
        <f t="shared" si="35"/>
        <v>0</v>
      </c>
      <c r="N150" s="292">
        <f t="shared" si="36"/>
        <v>0</v>
      </c>
      <c r="O150" s="291">
        <f t="shared" si="37"/>
        <v>0</v>
      </c>
      <c r="P150" s="290">
        <f t="shared" si="38"/>
        <v>6647.34</v>
      </c>
      <c r="R150" s="33">
        <v>4302.96</v>
      </c>
      <c r="S150" s="280">
        <v>45902</v>
      </c>
      <c r="T150" s="282">
        <v>-36</v>
      </c>
      <c r="U150" s="282" t="s">
        <v>868</v>
      </c>
      <c r="V150" t="s">
        <v>828</v>
      </c>
      <c r="W150" t="s">
        <v>903</v>
      </c>
      <c r="X150" s="280">
        <v>45938</v>
      </c>
      <c r="Y150" s="281" t="s">
        <v>906</v>
      </c>
      <c r="Z150" s="280" t="s">
        <v>66</v>
      </c>
      <c r="AG150" s="289">
        <v>140</v>
      </c>
      <c r="AH150" s="288" t="s">
        <v>752</v>
      </c>
      <c r="AI150"/>
    </row>
    <row r="151" spans="2:35" ht="14.7" customHeight="1" thickBot="1">
      <c r="B151" s="304">
        <f t="shared" si="39"/>
        <v>141</v>
      </c>
      <c r="C151" s="303" t="s">
        <v>664</v>
      </c>
      <c r="D151" s="302">
        <f t="shared" si="28"/>
        <v>6631.3600000000006</v>
      </c>
      <c r="E151" s="301">
        <f t="shared" si="29"/>
        <v>1.400788954767602E-3</v>
      </c>
      <c r="F151" s="300">
        <f t="shared" si="40"/>
        <v>0.85244749105733864</v>
      </c>
      <c r="G151" s="299" t="s">
        <v>66</v>
      </c>
      <c r="H151" s="298">
        <f t="shared" si="30"/>
        <v>0</v>
      </c>
      <c r="I151" s="297">
        <f t="shared" si="31"/>
        <v>6631.3600000000006</v>
      </c>
      <c r="J151" s="296">
        <f t="shared" si="32"/>
        <v>0</v>
      </c>
      <c r="K151" s="295">
        <f t="shared" si="33"/>
        <v>0</v>
      </c>
      <c r="L151" s="294">
        <f t="shared" si="34"/>
        <v>0</v>
      </c>
      <c r="M151" s="293">
        <f t="shared" si="35"/>
        <v>0</v>
      </c>
      <c r="N151" s="292">
        <f t="shared" si="36"/>
        <v>0</v>
      </c>
      <c r="O151" s="291">
        <f t="shared" si="37"/>
        <v>0</v>
      </c>
      <c r="P151" s="290">
        <f t="shared" si="38"/>
        <v>6631.3600000000006</v>
      </c>
      <c r="R151" s="33">
        <v>3766.83</v>
      </c>
      <c r="S151" s="280">
        <v>45902</v>
      </c>
      <c r="T151" s="282">
        <v>-36</v>
      </c>
      <c r="U151" s="282" t="s">
        <v>868</v>
      </c>
      <c r="V151" t="s">
        <v>828</v>
      </c>
      <c r="W151" t="s">
        <v>903</v>
      </c>
      <c r="X151" s="280">
        <v>45938</v>
      </c>
      <c r="Y151" s="281" t="s">
        <v>906</v>
      </c>
      <c r="Z151" s="280" t="s">
        <v>66</v>
      </c>
      <c r="AG151" s="289">
        <v>141</v>
      </c>
      <c r="AH151" s="288" t="s">
        <v>789</v>
      </c>
      <c r="AI151"/>
    </row>
    <row r="152" spans="2:35" ht="14.7" customHeight="1" thickBot="1">
      <c r="B152" s="304">
        <f t="shared" si="39"/>
        <v>142</v>
      </c>
      <c r="C152" s="303" t="s">
        <v>578</v>
      </c>
      <c r="D152" s="302">
        <f t="shared" si="28"/>
        <v>6611.2</v>
      </c>
      <c r="E152" s="301">
        <f t="shared" si="29"/>
        <v>1.3965304157457249E-3</v>
      </c>
      <c r="F152" s="300">
        <f t="shared" si="40"/>
        <v>0.85384402147308436</v>
      </c>
      <c r="G152" s="299" t="s">
        <v>66</v>
      </c>
      <c r="H152" s="298">
        <f t="shared" si="30"/>
        <v>0</v>
      </c>
      <c r="I152" s="297">
        <f t="shared" si="31"/>
        <v>6611.2</v>
      </c>
      <c r="J152" s="296">
        <f t="shared" si="32"/>
        <v>0</v>
      </c>
      <c r="K152" s="295">
        <f t="shared" si="33"/>
        <v>0</v>
      </c>
      <c r="L152" s="294">
        <f t="shared" si="34"/>
        <v>0</v>
      </c>
      <c r="M152" s="293">
        <f t="shared" si="35"/>
        <v>0</v>
      </c>
      <c r="N152" s="292">
        <f t="shared" si="36"/>
        <v>0</v>
      </c>
      <c r="O152" s="291">
        <f t="shared" si="37"/>
        <v>0</v>
      </c>
      <c r="P152" s="290">
        <f t="shared" si="38"/>
        <v>6611.2</v>
      </c>
      <c r="R152" s="33">
        <v>136.03</v>
      </c>
      <c r="S152" s="280">
        <v>45887</v>
      </c>
      <c r="T152" s="282">
        <v>-51</v>
      </c>
      <c r="U152" s="282" t="s">
        <v>868</v>
      </c>
      <c r="V152" t="s">
        <v>826</v>
      </c>
      <c r="W152" t="s">
        <v>903</v>
      </c>
      <c r="X152" s="280">
        <v>45938</v>
      </c>
      <c r="Y152" s="281" t="s">
        <v>906</v>
      </c>
      <c r="Z152" s="280" t="s">
        <v>66</v>
      </c>
      <c r="AG152" s="289">
        <v>142</v>
      </c>
      <c r="AH152" s="288" t="s">
        <v>739</v>
      </c>
      <c r="AI152"/>
    </row>
    <row r="153" spans="2:35" ht="14.7" customHeight="1" thickBot="1">
      <c r="B153" s="304">
        <f t="shared" si="39"/>
        <v>143</v>
      </c>
      <c r="C153" s="303" t="s">
        <v>566</v>
      </c>
      <c r="D153" s="302">
        <f t="shared" si="28"/>
        <v>6533.33</v>
      </c>
      <c r="E153" s="301">
        <f t="shared" si="29"/>
        <v>1.3800813862996154E-3</v>
      </c>
      <c r="F153" s="300">
        <f t="shared" si="40"/>
        <v>0.85522410285938399</v>
      </c>
      <c r="G153" s="299" t="s">
        <v>66</v>
      </c>
      <c r="H153" s="298">
        <f t="shared" si="30"/>
        <v>0</v>
      </c>
      <c r="I153" s="297">
        <f t="shared" si="31"/>
        <v>6533.33</v>
      </c>
      <c r="J153" s="296">
        <f t="shared" si="32"/>
        <v>0</v>
      </c>
      <c r="K153" s="295">
        <f t="shared" si="33"/>
        <v>0</v>
      </c>
      <c r="L153" s="294">
        <f t="shared" si="34"/>
        <v>0</v>
      </c>
      <c r="M153" s="293">
        <f t="shared" si="35"/>
        <v>0</v>
      </c>
      <c r="N153" s="292">
        <f t="shared" si="36"/>
        <v>0</v>
      </c>
      <c r="O153" s="291">
        <f t="shared" si="37"/>
        <v>0</v>
      </c>
      <c r="P153" s="290">
        <f t="shared" si="38"/>
        <v>6533.33</v>
      </c>
      <c r="R153" s="33">
        <v>345.63</v>
      </c>
      <c r="S153" s="280">
        <v>45887</v>
      </c>
      <c r="T153" s="282">
        <v>-51</v>
      </c>
      <c r="U153" s="282" t="s">
        <v>868</v>
      </c>
      <c r="V153" t="s">
        <v>826</v>
      </c>
      <c r="W153" t="s">
        <v>903</v>
      </c>
      <c r="X153" s="280">
        <v>45938</v>
      </c>
      <c r="Y153" s="281" t="s">
        <v>906</v>
      </c>
      <c r="Z153" s="280" t="s">
        <v>66</v>
      </c>
      <c r="AG153" s="289">
        <v>143</v>
      </c>
      <c r="AH153" s="288" t="s">
        <v>775</v>
      </c>
      <c r="AI153"/>
    </row>
    <row r="154" spans="2:35" ht="14.7" customHeight="1" thickBot="1">
      <c r="B154" s="304">
        <f t="shared" si="39"/>
        <v>144</v>
      </c>
      <c r="C154" s="303" t="s">
        <v>561</v>
      </c>
      <c r="D154" s="302">
        <f t="shared" si="28"/>
        <v>6533.33</v>
      </c>
      <c r="E154" s="301">
        <f t="shared" si="29"/>
        <v>1.3800813862996154E-3</v>
      </c>
      <c r="F154" s="300">
        <f t="shared" si="40"/>
        <v>0.85660418424568363</v>
      </c>
      <c r="G154" s="299" t="s">
        <v>66</v>
      </c>
      <c r="H154" s="298">
        <f t="shared" si="30"/>
        <v>0</v>
      </c>
      <c r="I154" s="297">
        <f t="shared" si="31"/>
        <v>0</v>
      </c>
      <c r="J154" s="296">
        <f t="shared" si="32"/>
        <v>6533.33</v>
      </c>
      <c r="K154" s="295">
        <f t="shared" si="33"/>
        <v>0</v>
      </c>
      <c r="L154" s="294">
        <f t="shared" si="34"/>
        <v>0</v>
      </c>
      <c r="M154" s="293">
        <f t="shared" si="35"/>
        <v>0</v>
      </c>
      <c r="N154" s="292">
        <f t="shared" si="36"/>
        <v>0</v>
      </c>
      <c r="O154" s="291">
        <f t="shared" si="37"/>
        <v>0</v>
      </c>
      <c r="P154" s="290">
        <f t="shared" si="38"/>
        <v>6533.33</v>
      </c>
      <c r="R154" s="33">
        <v>181.19</v>
      </c>
      <c r="S154" s="280">
        <v>45894</v>
      </c>
      <c r="T154" s="282">
        <v>-44</v>
      </c>
      <c r="U154" s="282" t="s">
        <v>868</v>
      </c>
      <c r="V154" t="s">
        <v>826</v>
      </c>
      <c r="W154" t="s">
        <v>903</v>
      </c>
      <c r="X154" s="280">
        <v>45938</v>
      </c>
      <c r="Y154" s="281" t="s">
        <v>906</v>
      </c>
      <c r="Z154" s="280" t="s">
        <v>66</v>
      </c>
      <c r="AG154" s="289">
        <v>144</v>
      </c>
      <c r="AH154" s="288" t="s">
        <v>761</v>
      </c>
      <c r="AI154"/>
    </row>
    <row r="155" spans="2:35" ht="14.7" customHeight="1" thickBot="1">
      <c r="B155" s="304">
        <f t="shared" si="39"/>
        <v>145</v>
      </c>
      <c r="C155" s="303" t="s">
        <v>844</v>
      </c>
      <c r="D155" s="302">
        <f t="shared" si="28"/>
        <v>6472.46</v>
      </c>
      <c r="E155" s="301">
        <f t="shared" si="29"/>
        <v>1.3672233867826681E-3</v>
      </c>
      <c r="F155" s="300">
        <f t="shared" si="40"/>
        <v>0.85797140763246627</v>
      </c>
      <c r="G155" s="299" t="s">
        <v>66</v>
      </c>
      <c r="H155" s="298">
        <f t="shared" si="30"/>
        <v>0</v>
      </c>
      <c r="I155" s="297">
        <f t="shared" si="31"/>
        <v>0</v>
      </c>
      <c r="J155" s="296">
        <f t="shared" si="32"/>
        <v>4314.96</v>
      </c>
      <c r="K155" s="295">
        <f t="shared" si="33"/>
        <v>2157.5</v>
      </c>
      <c r="L155" s="294">
        <f t="shared" si="34"/>
        <v>0</v>
      </c>
      <c r="M155" s="293">
        <f t="shared" si="35"/>
        <v>0</v>
      </c>
      <c r="N155" s="292">
        <f t="shared" si="36"/>
        <v>0</v>
      </c>
      <c r="O155" s="291">
        <f t="shared" si="37"/>
        <v>0</v>
      </c>
      <c r="P155" s="290">
        <f t="shared" si="38"/>
        <v>6472.46</v>
      </c>
      <c r="R155" s="33">
        <v>134.82</v>
      </c>
      <c r="S155" s="280">
        <v>45901</v>
      </c>
      <c r="T155" s="282">
        <v>-37</v>
      </c>
      <c r="U155" s="282" t="s">
        <v>868</v>
      </c>
      <c r="V155" t="s">
        <v>826</v>
      </c>
      <c r="W155" t="s">
        <v>903</v>
      </c>
      <c r="X155" s="280">
        <v>45938</v>
      </c>
      <c r="Y155" s="281" t="s">
        <v>906</v>
      </c>
      <c r="Z155" s="280" t="s">
        <v>66</v>
      </c>
      <c r="AG155" s="289">
        <v>145</v>
      </c>
      <c r="AH155" s="288" t="s">
        <v>792</v>
      </c>
      <c r="AI155"/>
    </row>
    <row r="156" spans="2:35" ht="14.7" customHeight="1" thickBot="1">
      <c r="B156" s="304">
        <f t="shared" si="39"/>
        <v>146</v>
      </c>
      <c r="C156" s="303" t="s">
        <v>757</v>
      </c>
      <c r="D156" s="302">
        <f t="shared" si="28"/>
        <v>6426.75</v>
      </c>
      <c r="E156" s="301">
        <f t="shared" si="29"/>
        <v>1.3575677410143146E-3</v>
      </c>
      <c r="F156" s="300">
        <f t="shared" si="40"/>
        <v>0.85932897537348063</v>
      </c>
      <c r="G156" s="299" t="s">
        <v>66</v>
      </c>
      <c r="H156" s="298">
        <f t="shared" si="30"/>
        <v>0</v>
      </c>
      <c r="I156" s="297">
        <f t="shared" si="31"/>
        <v>0</v>
      </c>
      <c r="J156" s="296">
        <f t="shared" si="32"/>
        <v>6426.75</v>
      </c>
      <c r="K156" s="295">
        <f t="shared" si="33"/>
        <v>0</v>
      </c>
      <c r="L156" s="294">
        <f t="shared" si="34"/>
        <v>0</v>
      </c>
      <c r="M156" s="293">
        <f t="shared" si="35"/>
        <v>0</v>
      </c>
      <c r="N156" s="292">
        <f t="shared" si="36"/>
        <v>0</v>
      </c>
      <c r="O156" s="291">
        <f t="shared" si="37"/>
        <v>0</v>
      </c>
      <c r="P156" s="290">
        <f t="shared" si="38"/>
        <v>6426.75</v>
      </c>
      <c r="R156" s="33">
        <v>126.97</v>
      </c>
      <c r="S156" s="280">
        <v>45901</v>
      </c>
      <c r="T156" s="282">
        <v>-37</v>
      </c>
      <c r="U156" s="282" t="s">
        <v>868</v>
      </c>
      <c r="V156" t="s">
        <v>826</v>
      </c>
      <c r="W156" t="s">
        <v>903</v>
      </c>
      <c r="X156" s="280">
        <v>45938</v>
      </c>
      <c r="Y156" s="281" t="s">
        <v>906</v>
      </c>
      <c r="Z156" s="280" t="s">
        <v>66</v>
      </c>
      <c r="AG156" s="289">
        <v>146</v>
      </c>
      <c r="AH156" s="288" t="s">
        <v>535</v>
      </c>
      <c r="AI156"/>
    </row>
    <row r="157" spans="2:35" ht="14.7" customHeight="1" thickBot="1">
      <c r="B157" s="304">
        <f t="shared" si="39"/>
        <v>147</v>
      </c>
      <c r="C157" s="303" t="s">
        <v>645</v>
      </c>
      <c r="D157" s="302">
        <f t="shared" si="28"/>
        <v>6332.06</v>
      </c>
      <c r="E157" s="301">
        <f t="shared" si="29"/>
        <v>1.3375657043088812E-3</v>
      </c>
      <c r="F157" s="300">
        <f t="shared" si="40"/>
        <v>0.8606665410777895</v>
      </c>
      <c r="G157" s="299" t="s">
        <v>66</v>
      </c>
      <c r="H157" s="298">
        <f t="shared" si="30"/>
        <v>0</v>
      </c>
      <c r="I157" s="297">
        <f t="shared" si="31"/>
        <v>6332.06</v>
      </c>
      <c r="J157" s="296">
        <f t="shared" si="32"/>
        <v>0</v>
      </c>
      <c r="K157" s="295">
        <f t="shared" si="33"/>
        <v>0</v>
      </c>
      <c r="L157" s="294">
        <f t="shared" si="34"/>
        <v>0</v>
      </c>
      <c r="M157" s="293">
        <f t="shared" si="35"/>
        <v>0</v>
      </c>
      <c r="N157" s="292">
        <f t="shared" si="36"/>
        <v>0</v>
      </c>
      <c r="O157" s="291">
        <f t="shared" si="37"/>
        <v>0</v>
      </c>
      <c r="P157" s="290">
        <f t="shared" si="38"/>
        <v>6332.06</v>
      </c>
      <c r="R157" s="33">
        <v>760</v>
      </c>
      <c r="S157" s="280">
        <v>45894</v>
      </c>
      <c r="T157" s="282">
        <v>-44</v>
      </c>
      <c r="U157" s="282" t="s">
        <v>868</v>
      </c>
      <c r="V157" t="s">
        <v>816</v>
      </c>
      <c r="W157" t="s">
        <v>903</v>
      </c>
      <c r="X157" s="280">
        <v>45938</v>
      </c>
      <c r="Y157" s="281" t="s">
        <v>906</v>
      </c>
      <c r="Z157" s="280" t="s">
        <v>66</v>
      </c>
      <c r="AG157" s="289">
        <v>147</v>
      </c>
      <c r="AH157" s="288" t="s">
        <v>480</v>
      </c>
      <c r="AI157"/>
    </row>
    <row r="158" spans="2:35" ht="14.7" customHeight="1" thickBot="1">
      <c r="B158" s="304">
        <f t="shared" si="39"/>
        <v>148</v>
      </c>
      <c r="C158" s="303" t="s">
        <v>497</v>
      </c>
      <c r="D158" s="302">
        <f t="shared" si="28"/>
        <v>6315.8</v>
      </c>
      <c r="E158" s="301">
        <f t="shared" si="29"/>
        <v>1.3341309898001648E-3</v>
      </c>
      <c r="F158" s="300">
        <f t="shared" si="40"/>
        <v>0.86200067206758968</v>
      </c>
      <c r="G158" s="299" t="s">
        <v>66</v>
      </c>
      <c r="H158" s="298">
        <f t="shared" si="30"/>
        <v>0</v>
      </c>
      <c r="I158" s="297">
        <f t="shared" si="31"/>
        <v>0</v>
      </c>
      <c r="J158" s="296">
        <f t="shared" si="32"/>
        <v>6315.8</v>
      </c>
      <c r="K158" s="295">
        <f t="shared" si="33"/>
        <v>0</v>
      </c>
      <c r="L158" s="294">
        <f t="shared" si="34"/>
        <v>0</v>
      </c>
      <c r="M158" s="293">
        <f t="shared" si="35"/>
        <v>0</v>
      </c>
      <c r="N158" s="292">
        <f t="shared" si="36"/>
        <v>0</v>
      </c>
      <c r="O158" s="291">
        <f t="shared" si="37"/>
        <v>0</v>
      </c>
      <c r="P158" s="290">
        <f t="shared" si="38"/>
        <v>6315.8</v>
      </c>
      <c r="R158" s="33">
        <v>1284.48</v>
      </c>
      <c r="S158" s="280">
        <v>45895</v>
      </c>
      <c r="T158" s="282">
        <v>-43</v>
      </c>
      <c r="U158" s="282" t="s">
        <v>868</v>
      </c>
      <c r="V158" t="s">
        <v>832</v>
      </c>
      <c r="W158" t="s">
        <v>903</v>
      </c>
      <c r="X158" s="280">
        <v>45938</v>
      </c>
      <c r="Y158" s="281" t="s">
        <v>906</v>
      </c>
      <c r="Z158" s="280" t="s">
        <v>66</v>
      </c>
      <c r="AG158" s="289">
        <v>148</v>
      </c>
      <c r="AH158" s="288" t="s">
        <v>703</v>
      </c>
      <c r="AI158"/>
    </row>
    <row r="159" spans="2:35" ht="14.7" customHeight="1" thickBot="1">
      <c r="B159" s="304">
        <f t="shared" si="39"/>
        <v>149</v>
      </c>
      <c r="C159" s="303" t="s">
        <v>638</v>
      </c>
      <c r="D159" s="302">
        <f t="shared" si="28"/>
        <v>6262.4699999999993</v>
      </c>
      <c r="E159" s="301">
        <f t="shared" si="29"/>
        <v>1.3228657176753281E-3</v>
      </c>
      <c r="F159" s="300">
        <f t="shared" si="40"/>
        <v>0.86332353778526505</v>
      </c>
      <c r="G159" s="299" t="s">
        <v>66</v>
      </c>
      <c r="H159" s="298">
        <f t="shared" si="30"/>
        <v>0</v>
      </c>
      <c r="I159" s="297">
        <f t="shared" si="31"/>
        <v>6262.4699999999993</v>
      </c>
      <c r="J159" s="296">
        <f t="shared" si="32"/>
        <v>0</v>
      </c>
      <c r="K159" s="295">
        <f t="shared" si="33"/>
        <v>0</v>
      </c>
      <c r="L159" s="294">
        <f t="shared" si="34"/>
        <v>0</v>
      </c>
      <c r="M159" s="293">
        <f t="shared" si="35"/>
        <v>0</v>
      </c>
      <c r="N159" s="292">
        <f t="shared" si="36"/>
        <v>0</v>
      </c>
      <c r="O159" s="291">
        <f t="shared" si="37"/>
        <v>0</v>
      </c>
      <c r="P159" s="290">
        <f t="shared" si="38"/>
        <v>6262.4699999999993</v>
      </c>
      <c r="R159" s="33">
        <v>375</v>
      </c>
      <c r="S159" s="280">
        <v>45901</v>
      </c>
      <c r="T159" s="282">
        <v>-37</v>
      </c>
      <c r="U159" s="282" t="s">
        <v>868</v>
      </c>
      <c r="V159" t="s">
        <v>823</v>
      </c>
      <c r="W159" t="s">
        <v>903</v>
      </c>
      <c r="X159" s="280">
        <v>45938</v>
      </c>
      <c r="Y159" s="281" t="s">
        <v>906</v>
      </c>
      <c r="Z159" s="280" t="s">
        <v>66</v>
      </c>
      <c r="AG159" s="289">
        <v>149</v>
      </c>
      <c r="AH159" s="288" t="s">
        <v>475</v>
      </c>
      <c r="AI159"/>
    </row>
    <row r="160" spans="2:35" ht="14.7" customHeight="1" thickBot="1">
      <c r="B160" s="304">
        <f t="shared" si="39"/>
        <v>150</v>
      </c>
      <c r="C160" s="303" t="s">
        <v>495</v>
      </c>
      <c r="D160" s="302">
        <f t="shared" si="28"/>
        <v>6210.75</v>
      </c>
      <c r="E160" s="301">
        <f t="shared" si="29"/>
        <v>1.3119405372084888E-3</v>
      </c>
      <c r="F160" s="300">
        <f t="shared" si="40"/>
        <v>0.86463547832247356</v>
      </c>
      <c r="G160" s="299" t="s">
        <v>66</v>
      </c>
      <c r="H160" s="298">
        <f t="shared" si="30"/>
        <v>0</v>
      </c>
      <c r="I160" s="297">
        <f t="shared" si="31"/>
        <v>4116.63</v>
      </c>
      <c r="J160" s="296">
        <f t="shared" si="32"/>
        <v>2094.12</v>
      </c>
      <c r="K160" s="295">
        <f t="shared" si="33"/>
        <v>0</v>
      </c>
      <c r="L160" s="294">
        <f t="shared" si="34"/>
        <v>0</v>
      </c>
      <c r="M160" s="293">
        <f t="shared" si="35"/>
        <v>0</v>
      </c>
      <c r="N160" s="292">
        <f t="shared" si="36"/>
        <v>0</v>
      </c>
      <c r="O160" s="291">
        <f t="shared" si="37"/>
        <v>0</v>
      </c>
      <c r="P160" s="290">
        <f t="shared" si="38"/>
        <v>6210.75</v>
      </c>
      <c r="R160" s="33">
        <v>525</v>
      </c>
      <c r="S160" s="280">
        <v>45903</v>
      </c>
      <c r="T160" s="282">
        <v>-35</v>
      </c>
      <c r="U160" s="282" t="s">
        <v>868</v>
      </c>
      <c r="V160" t="s">
        <v>823</v>
      </c>
      <c r="W160" t="s">
        <v>903</v>
      </c>
      <c r="X160" s="280">
        <v>45938</v>
      </c>
      <c r="Y160" s="281" t="s">
        <v>906</v>
      </c>
      <c r="Z160" s="280" t="s">
        <v>66</v>
      </c>
      <c r="AG160" s="289">
        <v>150</v>
      </c>
      <c r="AH160" s="288" t="s">
        <v>721</v>
      </c>
      <c r="AI160"/>
    </row>
    <row r="161" spans="2:35" ht="14.7" customHeight="1" thickBot="1">
      <c r="B161" s="304">
        <f t="shared" si="39"/>
        <v>151</v>
      </c>
      <c r="C161" s="303" t="s">
        <v>860</v>
      </c>
      <c r="D161" s="302">
        <f t="shared" si="28"/>
        <v>6100.25</v>
      </c>
      <c r="E161" s="301">
        <f t="shared" si="29"/>
        <v>1.2885988426689344E-3</v>
      </c>
      <c r="F161" s="300">
        <f t="shared" si="40"/>
        <v>0.86592407716514253</v>
      </c>
      <c r="G161" s="299" t="s">
        <v>66</v>
      </c>
      <c r="H161" s="298">
        <f t="shared" si="30"/>
        <v>0</v>
      </c>
      <c r="I161" s="297">
        <f t="shared" si="31"/>
        <v>0</v>
      </c>
      <c r="J161" s="296">
        <f t="shared" si="32"/>
        <v>0</v>
      </c>
      <c r="K161" s="295">
        <f t="shared" si="33"/>
        <v>6100.25</v>
      </c>
      <c r="L161" s="294">
        <f t="shared" si="34"/>
        <v>0</v>
      </c>
      <c r="M161" s="293">
        <f t="shared" si="35"/>
        <v>0</v>
      </c>
      <c r="N161" s="292">
        <f t="shared" si="36"/>
        <v>0</v>
      </c>
      <c r="O161" s="291">
        <f t="shared" si="37"/>
        <v>0</v>
      </c>
      <c r="P161" s="290">
        <f t="shared" si="38"/>
        <v>6100.25</v>
      </c>
      <c r="R161" s="33">
        <v>6100.25</v>
      </c>
      <c r="S161" s="280">
        <v>45915</v>
      </c>
      <c r="T161" s="282">
        <v>-23</v>
      </c>
      <c r="U161" s="282" t="s">
        <v>870</v>
      </c>
      <c r="V161" t="s">
        <v>860</v>
      </c>
      <c r="W161" t="s">
        <v>903</v>
      </c>
      <c r="X161" s="280">
        <v>45938</v>
      </c>
      <c r="Y161" s="281" t="s">
        <v>906</v>
      </c>
      <c r="Z161" s="280" t="s">
        <v>66</v>
      </c>
      <c r="AG161" s="289">
        <v>151</v>
      </c>
      <c r="AH161" s="288" t="s">
        <v>845</v>
      </c>
      <c r="AI161"/>
    </row>
    <row r="162" spans="2:35" ht="14.7" customHeight="1" thickBot="1">
      <c r="B162" s="304">
        <f t="shared" si="39"/>
        <v>152</v>
      </c>
      <c r="C162" s="303" t="s">
        <v>841</v>
      </c>
      <c r="D162" s="302">
        <f t="shared" si="28"/>
        <v>6075.84</v>
      </c>
      <c r="E162" s="301">
        <f t="shared" si="29"/>
        <v>1.2834425461647667E-3</v>
      </c>
      <c r="F162" s="300">
        <f t="shared" si="40"/>
        <v>0.86720751971130727</v>
      </c>
      <c r="G162" s="299" t="s">
        <v>66</v>
      </c>
      <c r="H162" s="298">
        <f t="shared" si="30"/>
        <v>0</v>
      </c>
      <c r="I162" s="297">
        <f t="shared" si="31"/>
        <v>0</v>
      </c>
      <c r="J162" s="296">
        <f t="shared" si="32"/>
        <v>6075.84</v>
      </c>
      <c r="K162" s="295">
        <f t="shared" si="33"/>
        <v>0</v>
      </c>
      <c r="L162" s="294">
        <f t="shared" si="34"/>
        <v>0</v>
      </c>
      <c r="M162" s="293">
        <f t="shared" si="35"/>
        <v>0</v>
      </c>
      <c r="N162" s="292">
        <f t="shared" si="36"/>
        <v>0</v>
      </c>
      <c r="O162" s="291">
        <f t="shared" si="37"/>
        <v>0</v>
      </c>
      <c r="P162" s="290">
        <f t="shared" si="38"/>
        <v>6075.84</v>
      </c>
      <c r="R162" s="33">
        <v>2279</v>
      </c>
      <c r="S162" s="280">
        <v>45894</v>
      </c>
      <c r="T162" s="282">
        <v>-44</v>
      </c>
      <c r="U162" s="282" t="s">
        <v>868</v>
      </c>
      <c r="V162" t="s">
        <v>831</v>
      </c>
      <c r="W162" t="s">
        <v>903</v>
      </c>
      <c r="X162" s="280">
        <v>45938</v>
      </c>
      <c r="Y162" s="281" t="s">
        <v>906</v>
      </c>
      <c r="Z162" s="280" t="s">
        <v>66</v>
      </c>
      <c r="AG162" s="289">
        <v>152</v>
      </c>
      <c r="AH162" s="288" t="s">
        <v>829</v>
      </c>
      <c r="AI162"/>
    </row>
    <row r="163" spans="2:35" ht="14.7" customHeight="1" thickBot="1">
      <c r="B163" s="304">
        <f t="shared" si="39"/>
        <v>153</v>
      </c>
      <c r="C163" s="303" t="s">
        <v>815</v>
      </c>
      <c r="D163" s="302">
        <f t="shared" si="28"/>
        <v>5960</v>
      </c>
      <c r="E163" s="301">
        <f t="shared" si="29"/>
        <v>1.258972845753346E-3</v>
      </c>
      <c r="F163" s="300">
        <f t="shared" si="40"/>
        <v>0.86846649255706065</v>
      </c>
      <c r="G163" s="299" t="s">
        <v>66</v>
      </c>
      <c r="H163" s="298">
        <f t="shared" si="30"/>
        <v>0</v>
      </c>
      <c r="I163" s="297">
        <f t="shared" si="31"/>
        <v>0</v>
      </c>
      <c r="J163" s="296">
        <f t="shared" si="32"/>
        <v>2980</v>
      </c>
      <c r="K163" s="295">
        <f t="shared" si="33"/>
        <v>2980</v>
      </c>
      <c r="L163" s="294">
        <f t="shared" si="34"/>
        <v>0</v>
      </c>
      <c r="M163" s="293">
        <f t="shared" si="35"/>
        <v>0</v>
      </c>
      <c r="N163" s="292">
        <f t="shared" si="36"/>
        <v>0</v>
      </c>
      <c r="O163" s="291">
        <f t="shared" si="37"/>
        <v>0</v>
      </c>
      <c r="P163" s="290">
        <f t="shared" si="38"/>
        <v>5960</v>
      </c>
      <c r="R163" s="33">
        <v>1657</v>
      </c>
      <c r="S163" s="280">
        <v>45897</v>
      </c>
      <c r="T163" s="282">
        <v>-41</v>
      </c>
      <c r="U163" s="282" t="s">
        <v>868</v>
      </c>
      <c r="V163" t="s">
        <v>831</v>
      </c>
      <c r="W163" t="s">
        <v>903</v>
      </c>
      <c r="X163" s="280">
        <v>45938</v>
      </c>
      <c r="Y163" s="281" t="s">
        <v>906</v>
      </c>
      <c r="Z163" s="280" t="s">
        <v>66</v>
      </c>
      <c r="AG163" s="289">
        <v>153</v>
      </c>
      <c r="AH163" s="288" t="s">
        <v>538</v>
      </c>
      <c r="AI163"/>
    </row>
    <row r="164" spans="2:35" ht="14.7" customHeight="1" thickBot="1">
      <c r="B164" s="304">
        <f t="shared" si="39"/>
        <v>154</v>
      </c>
      <c r="C164" s="303" t="s">
        <v>613</v>
      </c>
      <c r="D164" s="302">
        <f t="shared" si="28"/>
        <v>5839.5</v>
      </c>
      <c r="E164" s="301">
        <f t="shared" si="29"/>
        <v>1.2335187806672254E-3</v>
      </c>
      <c r="F164" s="300">
        <f t="shared" si="40"/>
        <v>0.8697000113377279</v>
      </c>
      <c r="G164" s="299" t="s">
        <v>66</v>
      </c>
      <c r="H164" s="298">
        <f t="shared" si="30"/>
        <v>0</v>
      </c>
      <c r="I164" s="297">
        <f t="shared" si="31"/>
        <v>5839.5</v>
      </c>
      <c r="J164" s="296">
        <f t="shared" si="32"/>
        <v>0</v>
      </c>
      <c r="K164" s="295">
        <f t="shared" si="33"/>
        <v>0</v>
      </c>
      <c r="L164" s="294">
        <f t="shared" si="34"/>
        <v>0</v>
      </c>
      <c r="M164" s="293">
        <f t="shared" si="35"/>
        <v>0</v>
      </c>
      <c r="N164" s="292">
        <f t="shared" si="36"/>
        <v>0</v>
      </c>
      <c r="O164" s="291">
        <f t="shared" si="37"/>
        <v>0</v>
      </c>
      <c r="P164" s="290">
        <f t="shared" si="38"/>
        <v>5839.5</v>
      </c>
      <c r="R164" s="33">
        <v>836.83</v>
      </c>
      <c r="S164" s="280">
        <v>45897</v>
      </c>
      <c r="T164" s="282">
        <v>-41</v>
      </c>
      <c r="U164" s="282" t="s">
        <v>868</v>
      </c>
      <c r="V164" t="s">
        <v>831</v>
      </c>
      <c r="W164" t="s">
        <v>903</v>
      </c>
      <c r="X164" s="280">
        <v>45938</v>
      </c>
      <c r="Y164" s="281" t="s">
        <v>906</v>
      </c>
      <c r="Z164" s="280" t="s">
        <v>66</v>
      </c>
      <c r="AG164" s="289">
        <v>154</v>
      </c>
      <c r="AH164" s="288" t="s">
        <v>812</v>
      </c>
      <c r="AI164"/>
    </row>
    <row r="165" spans="2:35" ht="14.7" customHeight="1" thickBot="1">
      <c r="B165" s="304">
        <f t="shared" si="39"/>
        <v>155</v>
      </c>
      <c r="C165" s="303" t="s">
        <v>661</v>
      </c>
      <c r="D165" s="302">
        <f t="shared" si="28"/>
        <v>5744.14</v>
      </c>
      <c r="E165" s="301">
        <f t="shared" si="29"/>
        <v>1.2133752151351719E-3</v>
      </c>
      <c r="F165" s="300">
        <f t="shared" si="40"/>
        <v>0.8709133865528631</v>
      </c>
      <c r="G165" s="299" t="s">
        <v>66</v>
      </c>
      <c r="H165" s="298">
        <f t="shared" si="30"/>
        <v>0</v>
      </c>
      <c r="I165" s="297">
        <f t="shared" si="31"/>
        <v>5744.14</v>
      </c>
      <c r="J165" s="296">
        <f t="shared" si="32"/>
        <v>0</v>
      </c>
      <c r="K165" s="295">
        <f t="shared" si="33"/>
        <v>0</v>
      </c>
      <c r="L165" s="294">
        <f t="shared" si="34"/>
        <v>0</v>
      </c>
      <c r="M165" s="293">
        <f t="shared" si="35"/>
        <v>0</v>
      </c>
      <c r="N165" s="292">
        <f t="shared" si="36"/>
        <v>0</v>
      </c>
      <c r="O165" s="291">
        <f t="shared" si="37"/>
        <v>0</v>
      </c>
      <c r="P165" s="290">
        <f t="shared" si="38"/>
        <v>5744.14</v>
      </c>
      <c r="R165" s="33">
        <v>4240.8500000000004</v>
      </c>
      <c r="S165" s="280">
        <v>45897</v>
      </c>
      <c r="T165" s="282">
        <v>-41</v>
      </c>
      <c r="U165" s="282" t="s">
        <v>868</v>
      </c>
      <c r="V165" t="s">
        <v>831</v>
      </c>
      <c r="W165" t="s">
        <v>903</v>
      </c>
      <c r="X165" s="280">
        <v>45938</v>
      </c>
      <c r="Y165" s="281" t="s">
        <v>906</v>
      </c>
      <c r="Z165" s="280" t="s">
        <v>66</v>
      </c>
      <c r="AG165" s="289">
        <v>155</v>
      </c>
      <c r="AH165" s="288" t="s">
        <v>849</v>
      </c>
      <c r="AI165"/>
    </row>
    <row r="166" spans="2:35" ht="14.7" customHeight="1" thickBot="1">
      <c r="B166" s="304">
        <f t="shared" si="39"/>
        <v>156</v>
      </c>
      <c r="C166" s="303" t="s">
        <v>788</v>
      </c>
      <c r="D166" s="302">
        <f t="shared" si="28"/>
        <v>5681.58</v>
      </c>
      <c r="E166" s="301">
        <f t="shared" si="29"/>
        <v>1.2001602249958549E-3</v>
      </c>
      <c r="F166" s="300">
        <f t="shared" si="40"/>
        <v>0.87211354677785891</v>
      </c>
      <c r="G166" s="299" t="s">
        <v>66</v>
      </c>
      <c r="H166" s="298">
        <f t="shared" si="30"/>
        <v>0</v>
      </c>
      <c r="I166" s="297">
        <f t="shared" si="31"/>
        <v>0</v>
      </c>
      <c r="J166" s="296">
        <f t="shared" si="32"/>
        <v>5681.58</v>
      </c>
      <c r="K166" s="295">
        <f t="shared" si="33"/>
        <v>0</v>
      </c>
      <c r="L166" s="294">
        <f t="shared" si="34"/>
        <v>0</v>
      </c>
      <c r="M166" s="293">
        <f t="shared" si="35"/>
        <v>0</v>
      </c>
      <c r="N166" s="292">
        <f t="shared" si="36"/>
        <v>0</v>
      </c>
      <c r="O166" s="291">
        <f t="shared" si="37"/>
        <v>0</v>
      </c>
      <c r="P166" s="290">
        <f t="shared" si="38"/>
        <v>5681.58</v>
      </c>
      <c r="R166" s="33">
        <v>836.58</v>
      </c>
      <c r="S166" s="280">
        <v>45911</v>
      </c>
      <c r="T166" s="282">
        <v>-27</v>
      </c>
      <c r="U166" s="282" t="s">
        <v>870</v>
      </c>
      <c r="V166" t="s">
        <v>831</v>
      </c>
      <c r="W166" t="s">
        <v>903</v>
      </c>
      <c r="X166" s="280">
        <v>45938</v>
      </c>
      <c r="Y166" s="281" t="s">
        <v>906</v>
      </c>
      <c r="Z166" s="280" t="s">
        <v>66</v>
      </c>
      <c r="AG166" s="289">
        <v>156</v>
      </c>
      <c r="AH166" s="288" t="s">
        <v>774</v>
      </c>
      <c r="AI166"/>
    </row>
    <row r="167" spans="2:35" ht="14.7" customHeight="1" thickBot="1">
      <c r="B167" s="304">
        <f t="shared" si="39"/>
        <v>157</v>
      </c>
      <c r="C167" s="303" t="s">
        <v>761</v>
      </c>
      <c r="D167" s="302">
        <f t="shared" si="28"/>
        <v>5678.35</v>
      </c>
      <c r="E167" s="301">
        <f t="shared" si="29"/>
        <v>1.1994779293093142E-3</v>
      </c>
      <c r="F167" s="300">
        <f t="shared" si="40"/>
        <v>0.87331302470716821</v>
      </c>
      <c r="G167" s="299" t="s">
        <v>66</v>
      </c>
      <c r="H167" s="298">
        <f t="shared" si="30"/>
        <v>0</v>
      </c>
      <c r="I167" s="297">
        <f t="shared" si="31"/>
        <v>0</v>
      </c>
      <c r="J167" s="296">
        <f t="shared" si="32"/>
        <v>5678.35</v>
      </c>
      <c r="K167" s="295">
        <f t="shared" si="33"/>
        <v>0</v>
      </c>
      <c r="L167" s="294">
        <f t="shared" si="34"/>
        <v>0</v>
      </c>
      <c r="M167" s="293">
        <f t="shared" si="35"/>
        <v>0</v>
      </c>
      <c r="N167" s="292">
        <f t="shared" si="36"/>
        <v>0</v>
      </c>
      <c r="O167" s="291">
        <f t="shared" si="37"/>
        <v>0</v>
      </c>
      <c r="P167" s="290">
        <f t="shared" si="38"/>
        <v>5678.35</v>
      </c>
      <c r="R167" s="33">
        <v>4239.58</v>
      </c>
      <c r="S167" s="280">
        <v>45911</v>
      </c>
      <c r="T167" s="282">
        <v>-27</v>
      </c>
      <c r="U167" s="282" t="s">
        <v>870</v>
      </c>
      <c r="V167" t="s">
        <v>831</v>
      </c>
      <c r="W167" t="s">
        <v>903</v>
      </c>
      <c r="X167" s="280">
        <v>45938</v>
      </c>
      <c r="Y167" s="281" t="s">
        <v>906</v>
      </c>
      <c r="Z167" s="280" t="s">
        <v>66</v>
      </c>
      <c r="AG167" s="289">
        <v>157</v>
      </c>
      <c r="AH167" s="288" t="s">
        <v>631</v>
      </c>
      <c r="AI167"/>
    </row>
    <row r="168" spans="2:35" ht="14.7" customHeight="1" thickBot="1">
      <c r="B168" s="304">
        <f t="shared" si="39"/>
        <v>158</v>
      </c>
      <c r="C168" s="303" t="s">
        <v>471</v>
      </c>
      <c r="D168" s="302">
        <f t="shared" si="28"/>
        <v>5655.35</v>
      </c>
      <c r="E168" s="301">
        <f t="shared" si="29"/>
        <v>1.1946194770522122E-3</v>
      </c>
      <c r="F168" s="300">
        <f t="shared" si="40"/>
        <v>0.87450764418422045</v>
      </c>
      <c r="G168" s="299" t="s">
        <v>66</v>
      </c>
      <c r="H168" s="298">
        <f t="shared" si="30"/>
        <v>0</v>
      </c>
      <c r="I168" s="297">
        <f t="shared" si="31"/>
        <v>2798.3</v>
      </c>
      <c r="J168" s="296">
        <f t="shared" si="32"/>
        <v>2857.05</v>
      </c>
      <c r="K168" s="295">
        <f t="shared" si="33"/>
        <v>0</v>
      </c>
      <c r="L168" s="294">
        <f t="shared" si="34"/>
        <v>0</v>
      </c>
      <c r="M168" s="293">
        <f t="shared" si="35"/>
        <v>0</v>
      </c>
      <c r="N168" s="292">
        <f t="shared" si="36"/>
        <v>0</v>
      </c>
      <c r="O168" s="291">
        <f t="shared" si="37"/>
        <v>0</v>
      </c>
      <c r="P168" s="290">
        <f t="shared" si="38"/>
        <v>5655.35</v>
      </c>
      <c r="R168" s="33">
        <v>836.59</v>
      </c>
      <c r="S168" s="280">
        <v>45925</v>
      </c>
      <c r="T168" s="282">
        <v>-13</v>
      </c>
      <c r="U168" s="282" t="s">
        <v>870</v>
      </c>
      <c r="V168" t="s">
        <v>831</v>
      </c>
      <c r="W168" t="s">
        <v>903</v>
      </c>
      <c r="X168" s="280">
        <v>45938</v>
      </c>
      <c r="Y168" s="281" t="s">
        <v>906</v>
      </c>
      <c r="Z168" s="280" t="s">
        <v>66</v>
      </c>
      <c r="AG168" s="289">
        <v>158</v>
      </c>
      <c r="AH168" s="288" t="s">
        <v>772</v>
      </c>
      <c r="AI168"/>
    </row>
    <row r="169" spans="2:35" ht="14.7" customHeight="1" thickBot="1">
      <c r="B169" s="304">
        <f t="shared" si="39"/>
        <v>159</v>
      </c>
      <c r="C169" s="303" t="s">
        <v>588</v>
      </c>
      <c r="D169" s="302">
        <f t="shared" si="28"/>
        <v>5619.16</v>
      </c>
      <c r="E169" s="301">
        <f t="shared" si="29"/>
        <v>1.1869748080441896E-3</v>
      </c>
      <c r="F169" s="300">
        <f t="shared" si="40"/>
        <v>0.87569461899226464</v>
      </c>
      <c r="G169" s="299" t="s">
        <v>66</v>
      </c>
      <c r="H169" s="298">
        <f t="shared" si="30"/>
        <v>0</v>
      </c>
      <c r="I169" s="297">
        <f t="shared" si="31"/>
        <v>5619.16</v>
      </c>
      <c r="J169" s="296">
        <f t="shared" si="32"/>
        <v>0</v>
      </c>
      <c r="K169" s="295">
        <f t="shared" si="33"/>
        <v>0</v>
      </c>
      <c r="L169" s="294">
        <f t="shared" si="34"/>
        <v>0</v>
      </c>
      <c r="M169" s="293">
        <f t="shared" si="35"/>
        <v>0</v>
      </c>
      <c r="N169" s="292">
        <f t="shared" si="36"/>
        <v>0</v>
      </c>
      <c r="O169" s="291">
        <f t="shared" si="37"/>
        <v>0</v>
      </c>
      <c r="P169" s="290">
        <f t="shared" si="38"/>
        <v>5619.16</v>
      </c>
      <c r="R169" s="33">
        <v>4239.57</v>
      </c>
      <c r="S169" s="280">
        <v>45925</v>
      </c>
      <c r="T169" s="282">
        <v>-13</v>
      </c>
      <c r="U169" s="282" t="s">
        <v>870</v>
      </c>
      <c r="V169" t="s">
        <v>831</v>
      </c>
      <c r="W169" t="s">
        <v>903</v>
      </c>
      <c r="X169" s="280">
        <v>45938</v>
      </c>
      <c r="Y169" s="281" t="s">
        <v>906</v>
      </c>
      <c r="Z169" s="280" t="s">
        <v>66</v>
      </c>
      <c r="AG169" s="289">
        <v>159</v>
      </c>
      <c r="AH169" s="288" t="s">
        <v>796</v>
      </c>
      <c r="AI169"/>
    </row>
    <row r="170" spans="2:35" ht="14.7" customHeight="1" thickBot="1">
      <c r="B170" s="304">
        <f t="shared" si="39"/>
        <v>160</v>
      </c>
      <c r="C170" s="303" t="s">
        <v>745</v>
      </c>
      <c r="D170" s="302">
        <f t="shared" si="28"/>
        <v>5576</v>
      </c>
      <c r="E170" s="301">
        <f t="shared" si="29"/>
        <v>1.1778578167652108E-3</v>
      </c>
      <c r="F170" s="300">
        <f t="shared" si="40"/>
        <v>0.8768724768090298</v>
      </c>
      <c r="G170" s="299" t="s">
        <v>66</v>
      </c>
      <c r="H170" s="298">
        <f t="shared" si="30"/>
        <v>0</v>
      </c>
      <c r="I170" s="297">
        <f t="shared" si="31"/>
        <v>0</v>
      </c>
      <c r="J170" s="296">
        <f t="shared" si="32"/>
        <v>3717.32</v>
      </c>
      <c r="K170" s="295">
        <f t="shared" si="33"/>
        <v>1858.68</v>
      </c>
      <c r="L170" s="294">
        <f t="shared" si="34"/>
        <v>0</v>
      </c>
      <c r="M170" s="293">
        <f t="shared" si="35"/>
        <v>0</v>
      </c>
      <c r="N170" s="292">
        <f t="shared" si="36"/>
        <v>0</v>
      </c>
      <c r="O170" s="291">
        <f t="shared" si="37"/>
        <v>0</v>
      </c>
      <c r="P170" s="290">
        <f t="shared" si="38"/>
        <v>5576</v>
      </c>
      <c r="R170" s="33">
        <v>288</v>
      </c>
      <c r="S170" s="280">
        <v>45903</v>
      </c>
      <c r="T170" s="282">
        <v>-35</v>
      </c>
      <c r="U170" s="282" t="s">
        <v>868</v>
      </c>
      <c r="V170" t="s">
        <v>803</v>
      </c>
      <c r="W170" t="s">
        <v>903</v>
      </c>
      <c r="X170" s="280">
        <v>45938</v>
      </c>
      <c r="Y170" s="281" t="s">
        <v>906</v>
      </c>
      <c r="Z170" s="280" t="s">
        <v>66</v>
      </c>
      <c r="AG170" s="289">
        <v>160</v>
      </c>
      <c r="AH170" s="288" t="s">
        <v>663</v>
      </c>
      <c r="AI170"/>
    </row>
    <row r="171" spans="2:35" ht="14.7" customHeight="1" thickBot="1">
      <c r="B171" s="304">
        <f t="shared" si="39"/>
        <v>161</v>
      </c>
      <c r="C171" s="303" t="s">
        <v>634</v>
      </c>
      <c r="D171" s="302">
        <f t="shared" si="28"/>
        <v>5560.5</v>
      </c>
      <c r="E171" s="301">
        <f t="shared" si="29"/>
        <v>1.1745836424180336E-3</v>
      </c>
      <c r="F171" s="300">
        <f t="shared" si="40"/>
        <v>0.87804706045144787</v>
      </c>
      <c r="G171" s="299" t="s">
        <v>66</v>
      </c>
      <c r="H171" s="298">
        <f t="shared" si="30"/>
        <v>0</v>
      </c>
      <c r="I171" s="297">
        <f t="shared" si="31"/>
        <v>5560.5</v>
      </c>
      <c r="J171" s="296">
        <f t="shared" si="32"/>
        <v>0</v>
      </c>
      <c r="K171" s="295">
        <f t="shared" si="33"/>
        <v>0</v>
      </c>
      <c r="L171" s="294">
        <f t="shared" si="34"/>
        <v>0</v>
      </c>
      <c r="M171" s="293">
        <f t="shared" si="35"/>
        <v>0</v>
      </c>
      <c r="N171" s="292">
        <f t="shared" si="36"/>
        <v>0</v>
      </c>
      <c r="O171" s="291">
        <f t="shared" si="37"/>
        <v>0</v>
      </c>
      <c r="P171" s="290">
        <f t="shared" si="38"/>
        <v>5560.5</v>
      </c>
      <c r="R171" s="33">
        <v>5918.89</v>
      </c>
      <c r="S171" s="280">
        <v>45887</v>
      </c>
      <c r="T171" s="282">
        <v>-51</v>
      </c>
      <c r="U171" s="282" t="s">
        <v>868</v>
      </c>
      <c r="V171" t="s">
        <v>813</v>
      </c>
      <c r="W171" t="s">
        <v>903</v>
      </c>
      <c r="X171" s="280">
        <v>45938</v>
      </c>
      <c r="Y171" s="281" t="s">
        <v>906</v>
      </c>
      <c r="Z171" s="280" t="s">
        <v>66</v>
      </c>
      <c r="AG171" s="289">
        <v>161</v>
      </c>
      <c r="AH171" s="288" t="s">
        <v>504</v>
      </c>
      <c r="AI171"/>
    </row>
    <row r="172" spans="2:35" ht="14.7" customHeight="1" thickBot="1">
      <c r="B172" s="304">
        <f t="shared" si="39"/>
        <v>162</v>
      </c>
      <c r="C172" s="303" t="s">
        <v>859</v>
      </c>
      <c r="D172" s="302">
        <f t="shared" si="28"/>
        <v>5536.3400000000011</v>
      </c>
      <c r="E172" s="301">
        <f t="shared" si="29"/>
        <v>1.1694801551775302E-3</v>
      </c>
      <c r="F172" s="300">
        <f t="shared" si="40"/>
        <v>0.87921654060662535</v>
      </c>
      <c r="G172" s="299" t="s">
        <v>66</v>
      </c>
      <c r="H172" s="298">
        <f t="shared" si="30"/>
        <v>0</v>
      </c>
      <c r="I172" s="297">
        <f t="shared" si="31"/>
        <v>0</v>
      </c>
      <c r="J172" s="296">
        <f t="shared" si="32"/>
        <v>5536.3400000000011</v>
      </c>
      <c r="K172" s="295">
        <f t="shared" si="33"/>
        <v>0</v>
      </c>
      <c r="L172" s="294">
        <f t="shared" si="34"/>
        <v>0</v>
      </c>
      <c r="M172" s="293">
        <f t="shared" si="35"/>
        <v>0</v>
      </c>
      <c r="N172" s="292">
        <f t="shared" si="36"/>
        <v>0</v>
      </c>
      <c r="O172" s="291">
        <f t="shared" si="37"/>
        <v>0</v>
      </c>
      <c r="P172" s="290">
        <f t="shared" si="38"/>
        <v>5536.3400000000011</v>
      </c>
      <c r="R172" s="33">
        <v>2142.15</v>
      </c>
      <c r="S172" s="280">
        <v>45891</v>
      </c>
      <c r="T172" s="282">
        <v>-47</v>
      </c>
      <c r="U172" s="282" t="s">
        <v>868</v>
      </c>
      <c r="V172" t="s">
        <v>813</v>
      </c>
      <c r="W172" t="s">
        <v>903</v>
      </c>
      <c r="X172" s="280">
        <v>45938</v>
      </c>
      <c r="Y172" s="281" t="s">
        <v>906</v>
      </c>
      <c r="Z172" s="280" t="s">
        <v>66</v>
      </c>
      <c r="AG172" s="289">
        <v>162</v>
      </c>
      <c r="AH172" s="288" t="s">
        <v>551</v>
      </c>
      <c r="AI172"/>
    </row>
    <row r="173" spans="2:35" ht="14.7" customHeight="1" thickBot="1">
      <c r="B173" s="304">
        <f t="shared" si="39"/>
        <v>163</v>
      </c>
      <c r="C173" s="303" t="s">
        <v>500</v>
      </c>
      <c r="D173" s="302">
        <f t="shared" si="28"/>
        <v>5436.54</v>
      </c>
      <c r="E173" s="301">
        <f t="shared" si="29"/>
        <v>1.1483986971228012E-3</v>
      </c>
      <c r="F173" s="300">
        <f t="shared" si="40"/>
        <v>0.88036493930374815</v>
      </c>
      <c r="G173" s="299" t="s">
        <v>66</v>
      </c>
      <c r="H173" s="298">
        <f t="shared" si="30"/>
        <v>0</v>
      </c>
      <c r="I173" s="297">
        <f t="shared" si="31"/>
        <v>3504.3</v>
      </c>
      <c r="J173" s="296">
        <f t="shared" si="32"/>
        <v>1932.24</v>
      </c>
      <c r="K173" s="295">
        <f t="shared" si="33"/>
        <v>0</v>
      </c>
      <c r="L173" s="294">
        <f t="shared" si="34"/>
        <v>0</v>
      </c>
      <c r="M173" s="293">
        <f t="shared" si="35"/>
        <v>0</v>
      </c>
      <c r="N173" s="292">
        <f t="shared" si="36"/>
        <v>0</v>
      </c>
      <c r="O173" s="291">
        <f t="shared" si="37"/>
        <v>0</v>
      </c>
      <c r="P173" s="290">
        <f t="shared" si="38"/>
        <v>5436.54</v>
      </c>
      <c r="R173" s="33">
        <v>7505.44</v>
      </c>
      <c r="S173" s="280">
        <v>45892</v>
      </c>
      <c r="T173" s="282">
        <v>-46</v>
      </c>
      <c r="U173" s="282" t="s">
        <v>868</v>
      </c>
      <c r="V173" t="s">
        <v>813</v>
      </c>
      <c r="W173" t="s">
        <v>903</v>
      </c>
      <c r="X173" s="280">
        <v>45938</v>
      </c>
      <c r="Y173" s="281" t="s">
        <v>906</v>
      </c>
      <c r="Z173" s="280" t="s">
        <v>66</v>
      </c>
      <c r="AG173" s="289">
        <v>163</v>
      </c>
      <c r="AH173" s="288" t="s">
        <v>616</v>
      </c>
      <c r="AI173"/>
    </row>
    <row r="174" spans="2:35" ht="14.7" customHeight="1" thickBot="1">
      <c r="B174" s="304">
        <f t="shared" si="39"/>
        <v>164</v>
      </c>
      <c r="C174" s="303" t="s">
        <v>475</v>
      </c>
      <c r="D174" s="302">
        <f t="shared" si="28"/>
        <v>5412.0599999999995</v>
      </c>
      <c r="E174" s="301">
        <f t="shared" si="29"/>
        <v>1.1432276140248075E-3</v>
      </c>
      <c r="F174" s="300">
        <f t="shared" si="40"/>
        <v>0.88150816691777301</v>
      </c>
      <c r="G174" s="299" t="s">
        <v>66</v>
      </c>
      <c r="H174" s="298">
        <f t="shared" si="30"/>
        <v>0</v>
      </c>
      <c r="I174" s="297">
        <f t="shared" si="31"/>
        <v>4175.8999999999996</v>
      </c>
      <c r="J174" s="296">
        <f t="shared" si="32"/>
        <v>1236.1600000000001</v>
      </c>
      <c r="K174" s="295">
        <f t="shared" si="33"/>
        <v>0</v>
      </c>
      <c r="L174" s="294">
        <f t="shared" si="34"/>
        <v>0</v>
      </c>
      <c r="M174" s="293">
        <f t="shared" si="35"/>
        <v>0</v>
      </c>
      <c r="N174" s="292">
        <f t="shared" si="36"/>
        <v>0</v>
      </c>
      <c r="O174" s="291">
        <f t="shared" si="37"/>
        <v>0</v>
      </c>
      <c r="P174" s="290">
        <f t="shared" si="38"/>
        <v>5412.0599999999995</v>
      </c>
      <c r="R174" s="33">
        <v>6098.25</v>
      </c>
      <c r="S174" s="280">
        <v>45901</v>
      </c>
      <c r="T174" s="282">
        <v>-37</v>
      </c>
      <c r="U174" s="282" t="s">
        <v>868</v>
      </c>
      <c r="V174" t="s">
        <v>813</v>
      </c>
      <c r="W174" t="s">
        <v>903</v>
      </c>
      <c r="X174" s="280">
        <v>45938</v>
      </c>
      <c r="Y174" s="281" t="s">
        <v>906</v>
      </c>
      <c r="Z174" s="280" t="s">
        <v>66</v>
      </c>
      <c r="AG174" s="289">
        <v>164</v>
      </c>
      <c r="AH174" s="288" t="s">
        <v>692</v>
      </c>
      <c r="AI174"/>
    </row>
    <row r="175" spans="2:35" ht="14.7" customHeight="1" thickBot="1">
      <c r="B175" s="304">
        <f t="shared" si="39"/>
        <v>165</v>
      </c>
      <c r="C175" s="303" t="s">
        <v>487</v>
      </c>
      <c r="D175" s="302">
        <f t="shared" si="28"/>
        <v>5407.6</v>
      </c>
      <c r="E175" s="301">
        <f t="shared" si="29"/>
        <v>1.1422854967610392E-3</v>
      </c>
      <c r="F175" s="300">
        <f t="shared" si="40"/>
        <v>0.88265045241453399</v>
      </c>
      <c r="G175" s="299" t="s">
        <v>66</v>
      </c>
      <c r="H175" s="298">
        <f t="shared" si="30"/>
        <v>0</v>
      </c>
      <c r="I175" s="297">
        <f t="shared" si="31"/>
        <v>3127.8599999999997</v>
      </c>
      <c r="J175" s="296">
        <f t="shared" si="32"/>
        <v>2279.7400000000002</v>
      </c>
      <c r="K175" s="295">
        <f t="shared" si="33"/>
        <v>0</v>
      </c>
      <c r="L175" s="294">
        <f t="shared" si="34"/>
        <v>0</v>
      </c>
      <c r="M175" s="293">
        <f t="shared" si="35"/>
        <v>0</v>
      </c>
      <c r="N175" s="292">
        <f t="shared" si="36"/>
        <v>0</v>
      </c>
      <c r="O175" s="291">
        <f t="shared" si="37"/>
        <v>0</v>
      </c>
      <c r="P175" s="290">
        <f t="shared" si="38"/>
        <v>5407.6</v>
      </c>
      <c r="R175" s="33">
        <v>7732.87</v>
      </c>
      <c r="S175" s="280">
        <v>45906</v>
      </c>
      <c r="T175" s="282">
        <v>-32</v>
      </c>
      <c r="U175" s="282" t="s">
        <v>868</v>
      </c>
      <c r="V175" t="s">
        <v>813</v>
      </c>
      <c r="W175" t="s">
        <v>903</v>
      </c>
      <c r="X175" s="280">
        <v>45938</v>
      </c>
      <c r="Y175" s="281" t="s">
        <v>906</v>
      </c>
      <c r="Z175" s="280" t="s">
        <v>66</v>
      </c>
      <c r="AG175" s="289">
        <v>165</v>
      </c>
      <c r="AH175" s="288" t="s">
        <v>667</v>
      </c>
      <c r="AI175"/>
    </row>
    <row r="176" spans="2:35" ht="14.7" customHeight="1" thickBot="1">
      <c r="B176" s="304">
        <f t="shared" si="39"/>
        <v>166</v>
      </c>
      <c r="C176" s="303" t="s">
        <v>699</v>
      </c>
      <c r="D176" s="302">
        <f t="shared" si="28"/>
        <v>5268</v>
      </c>
      <c r="E176" s="301">
        <f t="shared" si="29"/>
        <v>1.1127968039309774E-3</v>
      </c>
      <c r="F176" s="300">
        <f t="shared" si="40"/>
        <v>0.88376324921846494</v>
      </c>
      <c r="G176" s="299" t="s">
        <v>66</v>
      </c>
      <c r="H176" s="298">
        <f t="shared" si="30"/>
        <v>0</v>
      </c>
      <c r="I176" s="297">
        <f t="shared" si="31"/>
        <v>0</v>
      </c>
      <c r="J176" s="296">
        <f t="shared" si="32"/>
        <v>5268</v>
      </c>
      <c r="K176" s="295">
        <f t="shared" si="33"/>
        <v>0</v>
      </c>
      <c r="L176" s="294">
        <f t="shared" si="34"/>
        <v>0</v>
      </c>
      <c r="M176" s="293">
        <f t="shared" si="35"/>
        <v>0</v>
      </c>
      <c r="N176" s="292">
        <f t="shared" si="36"/>
        <v>0</v>
      </c>
      <c r="O176" s="291">
        <f t="shared" si="37"/>
        <v>0</v>
      </c>
      <c r="P176" s="290">
        <f t="shared" si="38"/>
        <v>5268</v>
      </c>
      <c r="R176" s="33">
        <v>584.67999999999995</v>
      </c>
      <c r="S176" s="280">
        <v>45887</v>
      </c>
      <c r="T176" s="282">
        <v>-51</v>
      </c>
      <c r="U176" s="282" t="s">
        <v>868</v>
      </c>
      <c r="V176" t="s">
        <v>804</v>
      </c>
      <c r="W176" t="s">
        <v>903</v>
      </c>
      <c r="X176" s="280">
        <v>45938</v>
      </c>
      <c r="Y176" s="281" t="s">
        <v>906</v>
      </c>
      <c r="Z176" s="280" t="s">
        <v>66</v>
      </c>
      <c r="AG176" s="289">
        <v>166</v>
      </c>
      <c r="AH176" s="288" t="s">
        <v>608</v>
      </c>
      <c r="AI176"/>
    </row>
    <row r="177" spans="2:35" ht="14.7" customHeight="1" thickBot="1">
      <c r="B177" s="304">
        <f t="shared" si="39"/>
        <v>167</v>
      </c>
      <c r="C177" s="303" t="s">
        <v>508</v>
      </c>
      <c r="D177" s="302">
        <f t="shared" si="28"/>
        <v>5252.54</v>
      </c>
      <c r="E177" s="301">
        <f t="shared" si="29"/>
        <v>1.1095310790659864E-3</v>
      </c>
      <c r="F177" s="300">
        <f t="shared" si="40"/>
        <v>0.88487278029753091</v>
      </c>
      <c r="G177" s="299" t="s">
        <v>66</v>
      </c>
      <c r="H177" s="298">
        <f t="shared" si="30"/>
        <v>0</v>
      </c>
      <c r="I177" s="297">
        <f t="shared" si="31"/>
        <v>0</v>
      </c>
      <c r="J177" s="296">
        <f t="shared" si="32"/>
        <v>5252.54</v>
      </c>
      <c r="K177" s="295">
        <f t="shared" si="33"/>
        <v>0</v>
      </c>
      <c r="L177" s="294">
        <f t="shared" si="34"/>
        <v>0</v>
      </c>
      <c r="M177" s="293">
        <f t="shared" si="35"/>
        <v>0</v>
      </c>
      <c r="N177" s="292">
        <f t="shared" si="36"/>
        <v>0</v>
      </c>
      <c r="O177" s="291">
        <f t="shared" si="37"/>
        <v>0</v>
      </c>
      <c r="P177" s="290">
        <f t="shared" si="38"/>
        <v>5252.54</v>
      </c>
      <c r="R177" s="33">
        <v>82.5</v>
      </c>
      <c r="S177" s="280">
        <v>45887</v>
      </c>
      <c r="T177" s="282">
        <v>-51</v>
      </c>
      <c r="U177" s="282" t="s">
        <v>868</v>
      </c>
      <c r="V177" t="s">
        <v>858</v>
      </c>
      <c r="W177" t="s">
        <v>903</v>
      </c>
      <c r="X177" s="280">
        <v>45938</v>
      </c>
      <c r="Y177" s="281" t="s">
        <v>906</v>
      </c>
      <c r="Z177" s="280" t="s">
        <v>66</v>
      </c>
      <c r="AG177" s="289">
        <v>167</v>
      </c>
      <c r="AH177" s="288" t="s">
        <v>715</v>
      </c>
      <c r="AI177"/>
    </row>
    <row r="178" spans="2:35" ht="14.7" customHeight="1" thickBot="1">
      <c r="B178" s="304">
        <f t="shared" si="39"/>
        <v>168</v>
      </c>
      <c r="C178" s="303" t="s">
        <v>843</v>
      </c>
      <c r="D178" s="302">
        <f t="shared" si="28"/>
        <v>5226.66</v>
      </c>
      <c r="E178" s="301">
        <f t="shared" si="29"/>
        <v>1.1040642640914736E-3</v>
      </c>
      <c r="F178" s="300">
        <f t="shared" si="40"/>
        <v>0.8859768445616224</v>
      </c>
      <c r="G178" s="299" t="s">
        <v>66</v>
      </c>
      <c r="H178" s="298">
        <f t="shared" si="30"/>
        <v>0</v>
      </c>
      <c r="I178" s="297">
        <f t="shared" si="31"/>
        <v>0</v>
      </c>
      <c r="J178" s="296">
        <f t="shared" si="32"/>
        <v>5226.66</v>
      </c>
      <c r="K178" s="295">
        <f t="shared" si="33"/>
        <v>0</v>
      </c>
      <c r="L178" s="294">
        <f t="shared" si="34"/>
        <v>0</v>
      </c>
      <c r="M178" s="293">
        <f t="shared" si="35"/>
        <v>0</v>
      </c>
      <c r="N178" s="292">
        <f t="shared" si="36"/>
        <v>0</v>
      </c>
      <c r="O178" s="291">
        <f t="shared" si="37"/>
        <v>0</v>
      </c>
      <c r="P178" s="290">
        <f t="shared" si="38"/>
        <v>5226.66</v>
      </c>
      <c r="R178" s="33">
        <v>410.66</v>
      </c>
      <c r="S178" s="280">
        <v>45887</v>
      </c>
      <c r="T178" s="282">
        <v>-51</v>
      </c>
      <c r="U178" s="282" t="s">
        <v>868</v>
      </c>
      <c r="V178" t="s">
        <v>858</v>
      </c>
      <c r="W178" t="s">
        <v>903</v>
      </c>
      <c r="X178" s="280">
        <v>45938</v>
      </c>
      <c r="Y178" s="281" t="s">
        <v>906</v>
      </c>
      <c r="Z178" s="280" t="s">
        <v>66</v>
      </c>
      <c r="AG178" s="289">
        <v>168</v>
      </c>
      <c r="AH178" s="288" t="s">
        <v>595</v>
      </c>
      <c r="AI178"/>
    </row>
    <row r="179" spans="2:35" ht="14.7" customHeight="1" thickBot="1">
      <c r="B179" s="304">
        <f t="shared" si="39"/>
        <v>169</v>
      </c>
      <c r="C179" s="303" t="s">
        <v>773</v>
      </c>
      <c r="D179" s="302">
        <f t="shared" si="28"/>
        <v>5221.8999999999996</v>
      </c>
      <c r="E179" s="301">
        <f t="shared" si="29"/>
        <v>1.1030587757113082E-3</v>
      </c>
      <c r="F179" s="300">
        <f t="shared" si="40"/>
        <v>0.88707990333733366</v>
      </c>
      <c r="G179" s="299" t="s">
        <v>66</v>
      </c>
      <c r="H179" s="298">
        <f t="shared" si="30"/>
        <v>0</v>
      </c>
      <c r="I179" s="297">
        <f t="shared" si="31"/>
        <v>0</v>
      </c>
      <c r="J179" s="296">
        <f t="shared" si="32"/>
        <v>5221.8999999999996</v>
      </c>
      <c r="K179" s="295">
        <f t="shared" si="33"/>
        <v>0</v>
      </c>
      <c r="L179" s="294">
        <f t="shared" si="34"/>
        <v>0</v>
      </c>
      <c r="M179" s="293">
        <f t="shared" si="35"/>
        <v>0</v>
      </c>
      <c r="N179" s="292">
        <f t="shared" si="36"/>
        <v>0</v>
      </c>
      <c r="O179" s="291">
        <f t="shared" si="37"/>
        <v>0</v>
      </c>
      <c r="P179" s="290">
        <f t="shared" si="38"/>
        <v>5221.8999999999996</v>
      </c>
      <c r="R179" s="33">
        <v>36.659999999999997</v>
      </c>
      <c r="S179" s="280">
        <v>45887</v>
      </c>
      <c r="T179" s="282">
        <v>-51</v>
      </c>
      <c r="U179" s="282" t="s">
        <v>868</v>
      </c>
      <c r="V179" t="s">
        <v>858</v>
      </c>
      <c r="W179" t="s">
        <v>903</v>
      </c>
      <c r="X179" s="280">
        <v>45938</v>
      </c>
      <c r="Y179" s="281" t="s">
        <v>906</v>
      </c>
      <c r="Z179" s="280" t="s">
        <v>66</v>
      </c>
      <c r="AG179" s="289">
        <v>169</v>
      </c>
      <c r="AH179" s="288" t="s">
        <v>834</v>
      </c>
      <c r="AI179"/>
    </row>
    <row r="180" spans="2:35" ht="14.7" customHeight="1" thickBot="1">
      <c r="B180" s="304">
        <f t="shared" si="39"/>
        <v>170</v>
      </c>
      <c r="C180" s="303" t="s">
        <v>535</v>
      </c>
      <c r="D180" s="302">
        <f t="shared" si="28"/>
        <v>5189.29</v>
      </c>
      <c r="E180" s="301">
        <f t="shared" si="29"/>
        <v>1.0961703353589564E-3</v>
      </c>
      <c r="F180" s="300">
        <f t="shared" si="40"/>
        <v>0.88817607367269258</v>
      </c>
      <c r="G180" s="299" t="s">
        <v>66</v>
      </c>
      <c r="H180" s="298">
        <f t="shared" si="30"/>
        <v>0</v>
      </c>
      <c r="I180" s="297">
        <f t="shared" si="31"/>
        <v>2796.43</v>
      </c>
      <c r="J180" s="296">
        <f t="shared" si="32"/>
        <v>2392.86</v>
      </c>
      <c r="K180" s="295">
        <f t="shared" si="33"/>
        <v>0</v>
      </c>
      <c r="L180" s="294">
        <f t="shared" si="34"/>
        <v>0</v>
      </c>
      <c r="M180" s="293">
        <f t="shared" si="35"/>
        <v>0</v>
      </c>
      <c r="N180" s="292">
        <f t="shared" si="36"/>
        <v>0</v>
      </c>
      <c r="O180" s="291">
        <f t="shared" si="37"/>
        <v>0</v>
      </c>
      <c r="P180" s="290">
        <f t="shared" si="38"/>
        <v>5189.29</v>
      </c>
      <c r="R180" s="33">
        <v>615.66</v>
      </c>
      <c r="S180" s="280">
        <v>45888</v>
      </c>
      <c r="T180" s="282">
        <v>-50</v>
      </c>
      <c r="U180" s="282" t="s">
        <v>868</v>
      </c>
      <c r="V180" t="s">
        <v>858</v>
      </c>
      <c r="W180" t="s">
        <v>903</v>
      </c>
      <c r="X180" s="280">
        <v>45938</v>
      </c>
      <c r="Y180" s="281" t="s">
        <v>906</v>
      </c>
      <c r="Z180" s="280" t="s">
        <v>66</v>
      </c>
      <c r="AG180" s="289">
        <v>170</v>
      </c>
      <c r="AH180" s="288" t="s">
        <v>592</v>
      </c>
      <c r="AI180"/>
    </row>
    <row r="181" spans="2:35" ht="14.7" customHeight="1" thickBot="1">
      <c r="B181" s="304">
        <f t="shared" si="39"/>
        <v>171</v>
      </c>
      <c r="C181" s="303" t="s">
        <v>498</v>
      </c>
      <c r="D181" s="302">
        <f t="shared" si="28"/>
        <v>5186.6000000000004</v>
      </c>
      <c r="E181" s="301">
        <f t="shared" si="29"/>
        <v>1.0956021076819302E-3</v>
      </c>
      <c r="F181" s="300">
        <f t="shared" si="40"/>
        <v>0.88927167578037447</v>
      </c>
      <c r="G181" s="299" t="s">
        <v>66</v>
      </c>
      <c r="H181" s="298">
        <f t="shared" si="30"/>
        <v>0</v>
      </c>
      <c r="I181" s="297">
        <f t="shared" si="31"/>
        <v>4521.76</v>
      </c>
      <c r="J181" s="296">
        <f t="shared" si="32"/>
        <v>664.84</v>
      </c>
      <c r="K181" s="295">
        <f t="shared" si="33"/>
        <v>0</v>
      </c>
      <c r="L181" s="294">
        <f t="shared" si="34"/>
        <v>0</v>
      </c>
      <c r="M181" s="293">
        <f t="shared" si="35"/>
        <v>0</v>
      </c>
      <c r="N181" s="292">
        <f t="shared" si="36"/>
        <v>0</v>
      </c>
      <c r="O181" s="291">
        <f t="shared" si="37"/>
        <v>0</v>
      </c>
      <c r="P181" s="290">
        <f t="shared" si="38"/>
        <v>5186.6000000000004</v>
      </c>
      <c r="R181" s="33">
        <v>146.66</v>
      </c>
      <c r="S181" s="280">
        <v>45888</v>
      </c>
      <c r="T181" s="282">
        <v>-50</v>
      </c>
      <c r="U181" s="282" t="s">
        <v>868</v>
      </c>
      <c r="V181" t="s">
        <v>858</v>
      </c>
      <c r="W181" t="s">
        <v>903</v>
      </c>
      <c r="X181" s="280">
        <v>45938</v>
      </c>
      <c r="Y181" s="281" t="s">
        <v>906</v>
      </c>
      <c r="Z181" s="280" t="s">
        <v>66</v>
      </c>
      <c r="AG181" s="289">
        <v>171</v>
      </c>
      <c r="AH181" s="288" t="s">
        <v>722</v>
      </c>
      <c r="AI181"/>
    </row>
    <row r="182" spans="2:35" ht="14.7" customHeight="1" thickBot="1">
      <c r="B182" s="304">
        <f t="shared" si="39"/>
        <v>172</v>
      </c>
      <c r="C182" s="303" t="s">
        <v>847</v>
      </c>
      <c r="D182" s="302">
        <f t="shared" si="28"/>
        <v>5156.66</v>
      </c>
      <c r="E182" s="301">
        <f t="shared" si="29"/>
        <v>1.0892776702655115E-3</v>
      </c>
      <c r="F182" s="300">
        <f t="shared" si="40"/>
        <v>0.89036095345064004</v>
      </c>
      <c r="G182" s="299" t="s">
        <v>66</v>
      </c>
      <c r="H182" s="298">
        <f t="shared" si="30"/>
        <v>0</v>
      </c>
      <c r="I182" s="297">
        <f t="shared" si="31"/>
        <v>0</v>
      </c>
      <c r="J182" s="296">
        <f t="shared" si="32"/>
        <v>1208.6599999999999</v>
      </c>
      <c r="K182" s="295">
        <f t="shared" si="33"/>
        <v>3948</v>
      </c>
      <c r="L182" s="294">
        <f t="shared" si="34"/>
        <v>0</v>
      </c>
      <c r="M182" s="293">
        <f t="shared" si="35"/>
        <v>0</v>
      </c>
      <c r="N182" s="292">
        <f t="shared" si="36"/>
        <v>0</v>
      </c>
      <c r="O182" s="291">
        <f t="shared" si="37"/>
        <v>0</v>
      </c>
      <c r="P182" s="290">
        <f t="shared" si="38"/>
        <v>5156.66</v>
      </c>
      <c r="R182" s="33">
        <v>1847.3</v>
      </c>
      <c r="S182" s="280">
        <v>45890</v>
      </c>
      <c r="T182" s="282">
        <v>-48</v>
      </c>
      <c r="U182" s="282" t="s">
        <v>868</v>
      </c>
      <c r="V182" t="s">
        <v>858</v>
      </c>
      <c r="W182" t="s">
        <v>903</v>
      </c>
      <c r="X182" s="280">
        <v>45938</v>
      </c>
      <c r="Y182" s="281" t="s">
        <v>906</v>
      </c>
      <c r="Z182" s="280" t="s">
        <v>66</v>
      </c>
      <c r="AG182" s="289">
        <v>172</v>
      </c>
      <c r="AH182" s="288" t="s">
        <v>839</v>
      </c>
      <c r="AI182"/>
    </row>
    <row r="183" spans="2:35" ht="14.7" customHeight="1" thickBot="1">
      <c r="B183" s="304">
        <f t="shared" si="39"/>
        <v>173</v>
      </c>
      <c r="C183" s="303" t="s">
        <v>673</v>
      </c>
      <c r="D183" s="302">
        <f t="shared" si="28"/>
        <v>5113.2800000000007</v>
      </c>
      <c r="E183" s="301">
        <f t="shared" si="29"/>
        <v>1.0801142068345084E-3</v>
      </c>
      <c r="F183" s="300">
        <f t="shared" si="40"/>
        <v>0.89144106765747455</v>
      </c>
      <c r="G183" s="299" t="s">
        <v>66</v>
      </c>
      <c r="H183" s="298">
        <f t="shared" si="30"/>
        <v>0</v>
      </c>
      <c r="I183" s="297">
        <f t="shared" si="31"/>
        <v>5113.2800000000007</v>
      </c>
      <c r="J183" s="296">
        <f t="shared" si="32"/>
        <v>0</v>
      </c>
      <c r="K183" s="295">
        <f t="shared" si="33"/>
        <v>0</v>
      </c>
      <c r="L183" s="294">
        <f t="shared" si="34"/>
        <v>0</v>
      </c>
      <c r="M183" s="293">
        <f t="shared" si="35"/>
        <v>0</v>
      </c>
      <c r="N183" s="292">
        <f t="shared" si="36"/>
        <v>0</v>
      </c>
      <c r="O183" s="291">
        <f t="shared" si="37"/>
        <v>0</v>
      </c>
      <c r="P183" s="290">
        <f t="shared" si="38"/>
        <v>5113.2800000000007</v>
      </c>
      <c r="R183" s="33">
        <v>2093.33</v>
      </c>
      <c r="S183" s="280">
        <v>45891</v>
      </c>
      <c r="T183" s="282">
        <v>-47</v>
      </c>
      <c r="U183" s="282" t="s">
        <v>868</v>
      </c>
      <c r="V183" t="s">
        <v>858</v>
      </c>
      <c r="W183" t="s">
        <v>903</v>
      </c>
      <c r="X183" s="280">
        <v>45938</v>
      </c>
      <c r="Y183" s="281" t="s">
        <v>906</v>
      </c>
      <c r="Z183" s="280" t="s">
        <v>66</v>
      </c>
      <c r="AG183" s="289">
        <v>173</v>
      </c>
      <c r="AH183" s="288" t="s">
        <v>741</v>
      </c>
      <c r="AI183"/>
    </row>
    <row r="184" spans="2:35" ht="14.7" customHeight="1" thickBot="1">
      <c r="B184" s="304">
        <f t="shared" si="39"/>
        <v>174</v>
      </c>
      <c r="C184" s="303" t="s">
        <v>646</v>
      </c>
      <c r="D184" s="302">
        <f t="shared" si="28"/>
        <v>5047.5200000000004</v>
      </c>
      <c r="E184" s="301">
        <f t="shared" si="29"/>
        <v>1.0662232581202902E-3</v>
      </c>
      <c r="F184" s="300">
        <f t="shared" si="40"/>
        <v>0.89250729091559489</v>
      </c>
      <c r="G184" s="299" t="s">
        <v>66</v>
      </c>
      <c r="H184" s="298">
        <f t="shared" si="30"/>
        <v>0</v>
      </c>
      <c r="I184" s="297">
        <f t="shared" si="31"/>
        <v>5047.5200000000004</v>
      </c>
      <c r="J184" s="296">
        <f t="shared" si="32"/>
        <v>0</v>
      </c>
      <c r="K184" s="295">
        <f t="shared" si="33"/>
        <v>0</v>
      </c>
      <c r="L184" s="294">
        <f t="shared" si="34"/>
        <v>0</v>
      </c>
      <c r="M184" s="293">
        <f t="shared" si="35"/>
        <v>0</v>
      </c>
      <c r="N184" s="292">
        <f t="shared" si="36"/>
        <v>0</v>
      </c>
      <c r="O184" s="291">
        <f t="shared" si="37"/>
        <v>0</v>
      </c>
      <c r="P184" s="290">
        <f t="shared" si="38"/>
        <v>5047.5200000000004</v>
      </c>
      <c r="R184" s="33">
        <v>472.33</v>
      </c>
      <c r="S184" s="280">
        <v>45894</v>
      </c>
      <c r="T184" s="282">
        <v>-44</v>
      </c>
      <c r="U184" s="282" t="s">
        <v>868</v>
      </c>
      <c r="V184" t="s">
        <v>858</v>
      </c>
      <c r="W184" t="s">
        <v>903</v>
      </c>
      <c r="X184" s="280">
        <v>45938</v>
      </c>
      <c r="Y184" s="281" t="s">
        <v>906</v>
      </c>
      <c r="Z184" s="280" t="s">
        <v>66</v>
      </c>
      <c r="AG184" s="289">
        <v>174</v>
      </c>
      <c r="AH184" s="288" t="s">
        <v>523</v>
      </c>
      <c r="AI184"/>
    </row>
    <row r="185" spans="2:35" ht="14.7" customHeight="1" thickBot="1">
      <c r="B185" s="304">
        <f t="shared" si="39"/>
        <v>175</v>
      </c>
      <c r="C185" s="303" t="s">
        <v>590</v>
      </c>
      <c r="D185" s="302">
        <f t="shared" si="28"/>
        <v>5001.2800000000007</v>
      </c>
      <c r="E185" s="301">
        <f t="shared" si="29"/>
        <v>1.0564556567129689E-3</v>
      </c>
      <c r="F185" s="300">
        <f t="shared" si="40"/>
        <v>0.89356374657230786</v>
      </c>
      <c r="G185" s="299" t="s">
        <v>66</v>
      </c>
      <c r="H185" s="298">
        <f t="shared" si="30"/>
        <v>0</v>
      </c>
      <c r="I185" s="297">
        <f t="shared" si="31"/>
        <v>5001.2800000000007</v>
      </c>
      <c r="J185" s="296">
        <f t="shared" si="32"/>
        <v>0</v>
      </c>
      <c r="K185" s="295">
        <f t="shared" si="33"/>
        <v>0</v>
      </c>
      <c r="L185" s="294">
        <f t="shared" si="34"/>
        <v>0</v>
      </c>
      <c r="M185" s="293">
        <f t="shared" si="35"/>
        <v>0</v>
      </c>
      <c r="N185" s="292">
        <f t="shared" si="36"/>
        <v>0</v>
      </c>
      <c r="O185" s="291">
        <f t="shared" si="37"/>
        <v>0</v>
      </c>
      <c r="P185" s="290">
        <f t="shared" si="38"/>
        <v>5001.2800000000007</v>
      </c>
      <c r="R185" s="33">
        <v>1296</v>
      </c>
      <c r="S185" s="280">
        <v>45895</v>
      </c>
      <c r="T185" s="282">
        <v>-43</v>
      </c>
      <c r="U185" s="282" t="s">
        <v>868</v>
      </c>
      <c r="V185" t="s">
        <v>858</v>
      </c>
      <c r="W185" t="s">
        <v>903</v>
      </c>
      <c r="X185" s="280">
        <v>45938</v>
      </c>
      <c r="Y185" s="281" t="s">
        <v>906</v>
      </c>
      <c r="Z185" s="280" t="s">
        <v>66</v>
      </c>
      <c r="AG185" s="289">
        <v>175</v>
      </c>
      <c r="AH185" s="288" t="s">
        <v>710</v>
      </c>
      <c r="AI185"/>
    </row>
    <row r="186" spans="2:35" ht="14.7" customHeight="1" thickBot="1">
      <c r="B186" s="304">
        <f t="shared" si="39"/>
        <v>176</v>
      </c>
      <c r="C186" s="303" t="s">
        <v>558</v>
      </c>
      <c r="D186" s="302">
        <f t="shared" si="28"/>
        <v>5000</v>
      </c>
      <c r="E186" s="301">
        <f t="shared" si="29"/>
        <v>1.0561852732830083E-3</v>
      </c>
      <c r="F186" s="300">
        <f t="shared" si="40"/>
        <v>0.89461993184559085</v>
      </c>
      <c r="G186" s="299" t="s">
        <v>66</v>
      </c>
      <c r="H186" s="298">
        <f t="shared" si="30"/>
        <v>0</v>
      </c>
      <c r="I186" s="297">
        <f t="shared" si="31"/>
        <v>0</v>
      </c>
      <c r="J186" s="296">
        <f t="shared" si="32"/>
        <v>5000</v>
      </c>
      <c r="K186" s="295">
        <f t="shared" si="33"/>
        <v>0</v>
      </c>
      <c r="L186" s="294">
        <f t="shared" si="34"/>
        <v>0</v>
      </c>
      <c r="M186" s="293">
        <f t="shared" si="35"/>
        <v>0</v>
      </c>
      <c r="N186" s="292">
        <f t="shared" si="36"/>
        <v>0</v>
      </c>
      <c r="O186" s="291">
        <f t="shared" si="37"/>
        <v>0</v>
      </c>
      <c r="P186" s="290">
        <f t="shared" si="38"/>
        <v>5000</v>
      </c>
      <c r="R186" s="33">
        <v>410.66</v>
      </c>
      <c r="S186" s="280">
        <v>45901</v>
      </c>
      <c r="T186" s="282">
        <v>-37</v>
      </c>
      <c r="U186" s="282" t="s">
        <v>868</v>
      </c>
      <c r="V186" t="s">
        <v>858</v>
      </c>
      <c r="W186" t="s">
        <v>903</v>
      </c>
      <c r="X186" s="280">
        <v>45938</v>
      </c>
      <c r="Y186" s="281" t="s">
        <v>906</v>
      </c>
      <c r="Z186" s="280" t="s">
        <v>66</v>
      </c>
      <c r="AG186" s="289">
        <v>176</v>
      </c>
      <c r="AH186" s="288" t="s">
        <v>668</v>
      </c>
      <c r="AI186"/>
    </row>
    <row r="187" spans="2:35" ht="14.7" customHeight="1" thickBot="1">
      <c r="B187" s="304">
        <f t="shared" si="39"/>
        <v>177</v>
      </c>
      <c r="C187" s="303" t="s">
        <v>550</v>
      </c>
      <c r="D187" s="302">
        <f t="shared" si="28"/>
        <v>5000</v>
      </c>
      <c r="E187" s="301">
        <f t="shared" si="29"/>
        <v>1.0561852732830083E-3</v>
      </c>
      <c r="F187" s="300">
        <f t="shared" si="40"/>
        <v>0.89567611711887385</v>
      </c>
      <c r="G187" s="299" t="s">
        <v>66</v>
      </c>
      <c r="H187" s="298">
        <f t="shared" si="30"/>
        <v>0</v>
      </c>
      <c r="I187" s="297">
        <f t="shared" si="31"/>
        <v>5000</v>
      </c>
      <c r="J187" s="296">
        <f t="shared" si="32"/>
        <v>0</v>
      </c>
      <c r="K187" s="295">
        <f t="shared" si="33"/>
        <v>0</v>
      </c>
      <c r="L187" s="294">
        <f t="shared" si="34"/>
        <v>0</v>
      </c>
      <c r="M187" s="293">
        <f t="shared" si="35"/>
        <v>0</v>
      </c>
      <c r="N187" s="292">
        <f t="shared" si="36"/>
        <v>0</v>
      </c>
      <c r="O187" s="291">
        <f t="shared" si="37"/>
        <v>0</v>
      </c>
      <c r="P187" s="290">
        <f t="shared" si="38"/>
        <v>5000</v>
      </c>
      <c r="R187" s="33">
        <v>36.659999999999997</v>
      </c>
      <c r="S187" s="280">
        <v>45901</v>
      </c>
      <c r="T187" s="282">
        <v>-37</v>
      </c>
      <c r="U187" s="282" t="s">
        <v>868</v>
      </c>
      <c r="V187" t="s">
        <v>858</v>
      </c>
      <c r="W187" t="s">
        <v>903</v>
      </c>
      <c r="X187" s="280">
        <v>45938</v>
      </c>
      <c r="Y187" s="281" t="s">
        <v>906</v>
      </c>
      <c r="Z187" s="280" t="s">
        <v>66</v>
      </c>
      <c r="AG187" s="289">
        <v>177</v>
      </c>
      <c r="AH187" s="288" t="s">
        <v>628</v>
      </c>
      <c r="AI187"/>
    </row>
    <row r="188" spans="2:35" ht="14.7" customHeight="1" thickBot="1">
      <c r="B188" s="304">
        <f t="shared" si="39"/>
        <v>178</v>
      </c>
      <c r="C188" s="303" t="s">
        <v>671</v>
      </c>
      <c r="D188" s="302">
        <f t="shared" si="28"/>
        <v>4965.6499999999996</v>
      </c>
      <c r="E188" s="301">
        <f t="shared" si="29"/>
        <v>1.0489292804555538E-3</v>
      </c>
      <c r="F188" s="300">
        <f t="shared" si="40"/>
        <v>0.89672504639932937</v>
      </c>
      <c r="G188" s="299" t="s">
        <v>66</v>
      </c>
      <c r="H188" s="298">
        <f t="shared" si="30"/>
        <v>0</v>
      </c>
      <c r="I188" s="297">
        <f t="shared" si="31"/>
        <v>4965.6499999999996</v>
      </c>
      <c r="J188" s="296">
        <f t="shared" si="32"/>
        <v>0</v>
      </c>
      <c r="K188" s="295">
        <f t="shared" si="33"/>
        <v>0</v>
      </c>
      <c r="L188" s="294">
        <f t="shared" si="34"/>
        <v>0</v>
      </c>
      <c r="M188" s="293">
        <f t="shared" si="35"/>
        <v>0</v>
      </c>
      <c r="N188" s="292">
        <f t="shared" si="36"/>
        <v>0</v>
      </c>
      <c r="O188" s="291">
        <f t="shared" si="37"/>
        <v>0</v>
      </c>
      <c r="P188" s="290">
        <f t="shared" si="38"/>
        <v>4965.6499999999996</v>
      </c>
      <c r="R188" s="33">
        <v>1150</v>
      </c>
      <c r="S188" s="280">
        <v>45891</v>
      </c>
      <c r="T188" s="282">
        <v>-47</v>
      </c>
      <c r="U188" s="282" t="s">
        <v>868</v>
      </c>
      <c r="V188" t="s">
        <v>852</v>
      </c>
      <c r="W188" t="s">
        <v>903</v>
      </c>
      <c r="X188" s="280">
        <v>45938</v>
      </c>
      <c r="Y188" s="281" t="s">
        <v>906</v>
      </c>
      <c r="Z188" s="280" t="s">
        <v>66</v>
      </c>
      <c r="AG188" s="289">
        <v>178</v>
      </c>
      <c r="AH188" s="288" t="s">
        <v>706</v>
      </c>
      <c r="AI188"/>
    </row>
    <row r="189" spans="2:35" ht="14.7" customHeight="1" thickBot="1">
      <c r="B189" s="304">
        <f t="shared" si="39"/>
        <v>179</v>
      </c>
      <c r="C189" s="303" t="s">
        <v>769</v>
      </c>
      <c r="D189" s="302">
        <f t="shared" si="28"/>
        <v>4885.6000000000004</v>
      </c>
      <c r="E189" s="301">
        <f t="shared" si="29"/>
        <v>1.0320197542302931E-3</v>
      </c>
      <c r="F189" s="300">
        <f t="shared" si="40"/>
        <v>0.89775706615355966</v>
      </c>
      <c r="G189" s="299" t="s">
        <v>66</v>
      </c>
      <c r="H189" s="298">
        <f t="shared" si="30"/>
        <v>0</v>
      </c>
      <c r="I189" s="297">
        <f t="shared" si="31"/>
        <v>0</v>
      </c>
      <c r="J189" s="296">
        <f t="shared" si="32"/>
        <v>4885.6000000000004</v>
      </c>
      <c r="K189" s="295">
        <f t="shared" si="33"/>
        <v>0</v>
      </c>
      <c r="L189" s="294">
        <f t="shared" si="34"/>
        <v>0</v>
      </c>
      <c r="M189" s="293">
        <f t="shared" si="35"/>
        <v>0</v>
      </c>
      <c r="N189" s="292">
        <f t="shared" si="36"/>
        <v>0</v>
      </c>
      <c r="O189" s="291">
        <f t="shared" si="37"/>
        <v>0</v>
      </c>
      <c r="P189" s="290">
        <f t="shared" si="38"/>
        <v>4885.6000000000004</v>
      </c>
      <c r="R189" s="33">
        <v>497.8</v>
      </c>
      <c r="S189" s="280">
        <v>45891</v>
      </c>
      <c r="T189" s="282">
        <v>-47</v>
      </c>
      <c r="U189" s="282" t="s">
        <v>868</v>
      </c>
      <c r="V189" t="s">
        <v>852</v>
      </c>
      <c r="W189" t="s">
        <v>903</v>
      </c>
      <c r="X189" s="280">
        <v>45938</v>
      </c>
      <c r="Y189" s="281" t="s">
        <v>906</v>
      </c>
      <c r="Z189" s="280" t="s">
        <v>66</v>
      </c>
      <c r="AG189" s="289">
        <v>179</v>
      </c>
      <c r="AH189" s="288" t="s">
        <v>481</v>
      </c>
      <c r="AI189"/>
    </row>
    <row r="190" spans="2:35" ht="14.7" customHeight="1" thickBot="1">
      <c r="B190" s="304">
        <f t="shared" si="39"/>
        <v>180</v>
      </c>
      <c r="C190" s="303" t="s">
        <v>554</v>
      </c>
      <c r="D190" s="302">
        <f t="shared" si="28"/>
        <v>4856.84</v>
      </c>
      <c r="E190" s="301">
        <f t="shared" si="29"/>
        <v>1.0259445765383693E-3</v>
      </c>
      <c r="F190" s="300">
        <f t="shared" si="40"/>
        <v>0.89878301073009803</v>
      </c>
      <c r="G190" s="299" t="s">
        <v>66</v>
      </c>
      <c r="H190" s="298">
        <f t="shared" si="30"/>
        <v>0</v>
      </c>
      <c r="I190" s="297">
        <f t="shared" si="31"/>
        <v>0</v>
      </c>
      <c r="J190" s="296">
        <f t="shared" si="32"/>
        <v>4856.84</v>
      </c>
      <c r="K190" s="295">
        <f t="shared" si="33"/>
        <v>0</v>
      </c>
      <c r="L190" s="294">
        <f t="shared" si="34"/>
        <v>0</v>
      </c>
      <c r="M190" s="293">
        <f t="shared" si="35"/>
        <v>0</v>
      </c>
      <c r="N190" s="292">
        <f t="shared" si="36"/>
        <v>0</v>
      </c>
      <c r="O190" s="291">
        <f t="shared" si="37"/>
        <v>0</v>
      </c>
      <c r="P190" s="290">
        <f t="shared" si="38"/>
        <v>4856.84</v>
      </c>
      <c r="R190" s="33">
        <v>957.73</v>
      </c>
      <c r="S190" s="280">
        <v>45891</v>
      </c>
      <c r="T190" s="282">
        <v>-47</v>
      </c>
      <c r="U190" s="282" t="s">
        <v>868</v>
      </c>
      <c r="V190" t="s">
        <v>852</v>
      </c>
      <c r="W190" t="s">
        <v>903</v>
      </c>
      <c r="X190" s="280">
        <v>45938</v>
      </c>
      <c r="Y190" s="281" t="s">
        <v>906</v>
      </c>
      <c r="Z190" s="280" t="s">
        <v>66</v>
      </c>
      <c r="AG190" s="289">
        <v>180</v>
      </c>
      <c r="AH190" s="288" t="s">
        <v>858</v>
      </c>
      <c r="AI190"/>
    </row>
    <row r="191" spans="2:35" ht="14.7" customHeight="1" thickBot="1">
      <c r="B191" s="304">
        <f t="shared" si="39"/>
        <v>181</v>
      </c>
      <c r="C191" s="303" t="s">
        <v>762</v>
      </c>
      <c r="D191" s="302">
        <f t="shared" si="28"/>
        <v>4840</v>
      </c>
      <c r="E191" s="301">
        <f t="shared" si="29"/>
        <v>1.022387344537952E-3</v>
      </c>
      <c r="F191" s="300">
        <f t="shared" si="40"/>
        <v>0.899805398074636</v>
      </c>
      <c r="G191" s="299" t="s">
        <v>66</v>
      </c>
      <c r="H191" s="298">
        <f t="shared" si="30"/>
        <v>0</v>
      </c>
      <c r="I191" s="297">
        <f t="shared" si="31"/>
        <v>0</v>
      </c>
      <c r="J191" s="296">
        <f t="shared" si="32"/>
        <v>4840</v>
      </c>
      <c r="K191" s="295">
        <f t="shared" si="33"/>
        <v>0</v>
      </c>
      <c r="L191" s="294">
        <f t="shared" si="34"/>
        <v>0</v>
      </c>
      <c r="M191" s="293">
        <f t="shared" si="35"/>
        <v>0</v>
      </c>
      <c r="N191" s="292">
        <f t="shared" si="36"/>
        <v>0</v>
      </c>
      <c r="O191" s="291">
        <f t="shared" si="37"/>
        <v>0</v>
      </c>
      <c r="P191" s="290">
        <f t="shared" si="38"/>
        <v>4840</v>
      </c>
      <c r="R191" s="33">
        <v>640.33000000000004</v>
      </c>
      <c r="S191" s="280">
        <v>45891</v>
      </c>
      <c r="T191" s="282">
        <v>-47</v>
      </c>
      <c r="U191" s="282" t="s">
        <v>868</v>
      </c>
      <c r="V191" t="s">
        <v>852</v>
      </c>
      <c r="W191" t="s">
        <v>903</v>
      </c>
      <c r="X191" s="280">
        <v>45938</v>
      </c>
      <c r="Y191" s="281" t="s">
        <v>906</v>
      </c>
      <c r="Z191" s="280" t="s">
        <v>66</v>
      </c>
      <c r="AG191" s="289">
        <v>181</v>
      </c>
      <c r="AH191" s="288" t="s">
        <v>496</v>
      </c>
      <c r="AI191"/>
    </row>
    <row r="192" spans="2:35" ht="14.7" customHeight="1" thickBot="1">
      <c r="B192" s="304">
        <f t="shared" si="39"/>
        <v>182</v>
      </c>
      <c r="C192" s="303" t="s">
        <v>799</v>
      </c>
      <c r="D192" s="302">
        <f t="shared" si="28"/>
        <v>4733.18</v>
      </c>
      <c r="E192" s="301">
        <f t="shared" si="29"/>
        <v>9.9982300235953395E-4</v>
      </c>
      <c r="F192" s="300">
        <f t="shared" si="40"/>
        <v>0.90080522107699557</v>
      </c>
      <c r="G192" s="299" t="s">
        <v>66</v>
      </c>
      <c r="H192" s="298">
        <f t="shared" si="30"/>
        <v>0</v>
      </c>
      <c r="I192" s="297">
        <f t="shared" si="31"/>
        <v>0</v>
      </c>
      <c r="J192" s="296">
        <f t="shared" si="32"/>
        <v>4733.18</v>
      </c>
      <c r="K192" s="295">
        <f t="shared" si="33"/>
        <v>0</v>
      </c>
      <c r="L192" s="294">
        <f t="shared" si="34"/>
        <v>0</v>
      </c>
      <c r="M192" s="293">
        <f t="shared" si="35"/>
        <v>0</v>
      </c>
      <c r="N192" s="292">
        <f t="shared" si="36"/>
        <v>0</v>
      </c>
      <c r="O192" s="291">
        <f t="shared" si="37"/>
        <v>0</v>
      </c>
      <c r="P192" s="290">
        <f t="shared" si="38"/>
        <v>4733.18</v>
      </c>
      <c r="R192" s="33">
        <v>497.79</v>
      </c>
      <c r="S192" s="280">
        <v>45898</v>
      </c>
      <c r="T192" s="282">
        <v>-40</v>
      </c>
      <c r="U192" s="282" t="s">
        <v>868</v>
      </c>
      <c r="V192" t="s">
        <v>852</v>
      </c>
      <c r="W192" t="s">
        <v>903</v>
      </c>
      <c r="X192" s="280">
        <v>45938</v>
      </c>
      <c r="Y192" s="281" t="s">
        <v>906</v>
      </c>
      <c r="Z192" s="280" t="s">
        <v>66</v>
      </c>
      <c r="AG192" s="289">
        <v>182</v>
      </c>
      <c r="AH192" s="288" t="s">
        <v>747</v>
      </c>
      <c r="AI192"/>
    </row>
    <row r="193" spans="2:35" ht="14.7" customHeight="1" thickBot="1">
      <c r="B193" s="304">
        <f t="shared" si="39"/>
        <v>183</v>
      </c>
      <c r="C193" s="303" t="s">
        <v>539</v>
      </c>
      <c r="D193" s="302">
        <f t="shared" si="28"/>
        <v>4711.95</v>
      </c>
      <c r="E193" s="301">
        <f t="shared" si="29"/>
        <v>9.9533843968917408E-4</v>
      </c>
      <c r="F193" s="300">
        <f t="shared" si="40"/>
        <v>0.9018005595166847</v>
      </c>
      <c r="G193" s="299" t="s">
        <v>66</v>
      </c>
      <c r="H193" s="298">
        <f t="shared" si="30"/>
        <v>0</v>
      </c>
      <c r="I193" s="297">
        <f t="shared" si="31"/>
        <v>3163.54</v>
      </c>
      <c r="J193" s="296">
        <f t="shared" si="32"/>
        <v>1548.41</v>
      </c>
      <c r="K193" s="295">
        <f t="shared" si="33"/>
        <v>0</v>
      </c>
      <c r="L193" s="294">
        <f t="shared" si="34"/>
        <v>0</v>
      </c>
      <c r="M193" s="293">
        <f t="shared" si="35"/>
        <v>0</v>
      </c>
      <c r="N193" s="292">
        <f t="shared" si="36"/>
        <v>0</v>
      </c>
      <c r="O193" s="291">
        <f t="shared" si="37"/>
        <v>0</v>
      </c>
      <c r="P193" s="290">
        <f t="shared" si="38"/>
        <v>4711.95</v>
      </c>
      <c r="R193" s="33">
        <v>957.73</v>
      </c>
      <c r="S193" s="280">
        <v>45898</v>
      </c>
      <c r="T193" s="282">
        <v>-40</v>
      </c>
      <c r="U193" s="282" t="s">
        <v>868</v>
      </c>
      <c r="V193" t="s">
        <v>852</v>
      </c>
      <c r="W193" t="s">
        <v>903</v>
      </c>
      <c r="X193" s="280">
        <v>45938</v>
      </c>
      <c r="Y193" s="281" t="s">
        <v>906</v>
      </c>
      <c r="Z193" s="280" t="s">
        <v>66</v>
      </c>
      <c r="AG193" s="289">
        <v>183</v>
      </c>
      <c r="AH193" s="288" t="s">
        <v>491</v>
      </c>
      <c r="AI193"/>
    </row>
    <row r="194" spans="2:35" ht="14.7" customHeight="1" thickBot="1">
      <c r="B194" s="304">
        <f t="shared" si="39"/>
        <v>184</v>
      </c>
      <c r="C194" s="303" t="s">
        <v>777</v>
      </c>
      <c r="D194" s="302">
        <f t="shared" si="28"/>
        <v>4655.5200000000004</v>
      </c>
      <c r="E194" s="301">
        <f t="shared" si="29"/>
        <v>9.8341833269490224E-4</v>
      </c>
      <c r="F194" s="300">
        <f t="shared" si="40"/>
        <v>0.90278397784937958</v>
      </c>
      <c r="G194" s="299" t="s">
        <v>66</v>
      </c>
      <c r="H194" s="298">
        <f t="shared" si="30"/>
        <v>0</v>
      </c>
      <c r="I194" s="297">
        <f t="shared" si="31"/>
        <v>0</v>
      </c>
      <c r="J194" s="296">
        <f t="shared" si="32"/>
        <v>4655.5200000000004</v>
      </c>
      <c r="K194" s="295">
        <f t="shared" si="33"/>
        <v>0</v>
      </c>
      <c r="L194" s="294">
        <f t="shared" si="34"/>
        <v>0</v>
      </c>
      <c r="M194" s="293">
        <f t="shared" si="35"/>
        <v>0</v>
      </c>
      <c r="N194" s="292">
        <f t="shared" si="36"/>
        <v>0</v>
      </c>
      <c r="O194" s="291">
        <f t="shared" si="37"/>
        <v>0</v>
      </c>
      <c r="P194" s="290">
        <f t="shared" si="38"/>
        <v>4655.5200000000004</v>
      </c>
      <c r="R194" s="33">
        <v>640.32000000000005</v>
      </c>
      <c r="S194" s="280">
        <v>45898</v>
      </c>
      <c r="T194" s="282">
        <v>-40</v>
      </c>
      <c r="U194" s="282" t="s">
        <v>868</v>
      </c>
      <c r="V194" t="s">
        <v>852</v>
      </c>
      <c r="W194" t="s">
        <v>903</v>
      </c>
      <c r="X194" s="280">
        <v>45938</v>
      </c>
      <c r="Y194" s="281" t="s">
        <v>906</v>
      </c>
      <c r="Z194" s="280" t="s">
        <v>66</v>
      </c>
      <c r="AG194" s="289">
        <v>184</v>
      </c>
      <c r="AH194" s="288" t="s">
        <v>724</v>
      </c>
      <c r="AI194"/>
    </row>
    <row r="195" spans="2:35" ht="14.7" customHeight="1" thickBot="1">
      <c r="B195" s="304">
        <f t="shared" si="39"/>
        <v>185</v>
      </c>
      <c r="C195" s="303" t="s">
        <v>857</v>
      </c>
      <c r="D195" s="302">
        <f t="shared" si="28"/>
        <v>4563.1099999999997</v>
      </c>
      <c r="E195" s="301">
        <f t="shared" si="29"/>
        <v>9.6389791647408555E-4</v>
      </c>
      <c r="F195" s="300">
        <f t="shared" si="40"/>
        <v>0.90374787576585369</v>
      </c>
      <c r="G195" s="299" t="s">
        <v>66</v>
      </c>
      <c r="H195" s="298">
        <f t="shared" si="30"/>
        <v>0</v>
      </c>
      <c r="I195" s="297">
        <f t="shared" si="31"/>
        <v>0</v>
      </c>
      <c r="J195" s="296">
        <f t="shared" si="32"/>
        <v>4563.1099999999997</v>
      </c>
      <c r="K195" s="295">
        <f t="shared" si="33"/>
        <v>0</v>
      </c>
      <c r="L195" s="294">
        <f t="shared" si="34"/>
        <v>0</v>
      </c>
      <c r="M195" s="293">
        <f t="shared" si="35"/>
        <v>0</v>
      </c>
      <c r="N195" s="292">
        <f t="shared" si="36"/>
        <v>0</v>
      </c>
      <c r="O195" s="291">
        <f t="shared" si="37"/>
        <v>0</v>
      </c>
      <c r="P195" s="290">
        <f t="shared" si="38"/>
        <v>4563.1099999999997</v>
      </c>
      <c r="R195" s="33">
        <v>809.44</v>
      </c>
      <c r="S195" s="280">
        <v>45901</v>
      </c>
      <c r="T195" s="282">
        <v>-37</v>
      </c>
      <c r="U195" s="282" t="s">
        <v>868</v>
      </c>
      <c r="V195" t="s">
        <v>852</v>
      </c>
      <c r="W195" t="s">
        <v>903</v>
      </c>
      <c r="X195" s="280">
        <v>45938</v>
      </c>
      <c r="Y195" s="281" t="s">
        <v>906</v>
      </c>
      <c r="Z195" s="280" t="s">
        <v>66</v>
      </c>
      <c r="AG195" s="289">
        <v>185</v>
      </c>
      <c r="AH195" s="288" t="s">
        <v>755</v>
      </c>
      <c r="AI195"/>
    </row>
    <row r="196" spans="2:35" ht="14.7" customHeight="1" thickBot="1">
      <c r="B196" s="304">
        <f t="shared" si="39"/>
        <v>186</v>
      </c>
      <c r="C196" s="303" t="s">
        <v>679</v>
      </c>
      <c r="D196" s="302">
        <f t="shared" si="28"/>
        <v>4532.28</v>
      </c>
      <c r="E196" s="301">
        <f t="shared" si="29"/>
        <v>9.5738547807902249E-4</v>
      </c>
      <c r="F196" s="300">
        <f t="shared" si="40"/>
        <v>0.90470526124393269</v>
      </c>
      <c r="G196" s="299" t="s">
        <v>66</v>
      </c>
      <c r="H196" s="298">
        <f t="shared" si="30"/>
        <v>0</v>
      </c>
      <c r="I196" s="297">
        <f t="shared" si="31"/>
        <v>4532.28</v>
      </c>
      <c r="J196" s="296">
        <f t="shared" si="32"/>
        <v>0</v>
      </c>
      <c r="K196" s="295">
        <f t="shared" si="33"/>
        <v>0</v>
      </c>
      <c r="L196" s="294">
        <f t="shared" si="34"/>
        <v>0</v>
      </c>
      <c r="M196" s="293">
        <f t="shared" si="35"/>
        <v>0</v>
      </c>
      <c r="N196" s="292">
        <f t="shared" si="36"/>
        <v>0</v>
      </c>
      <c r="O196" s="291">
        <f t="shared" si="37"/>
        <v>0</v>
      </c>
      <c r="P196" s="290">
        <f t="shared" si="38"/>
        <v>4532.28</v>
      </c>
      <c r="R196" s="33">
        <v>575.66999999999996</v>
      </c>
      <c r="S196" s="280">
        <v>45901</v>
      </c>
      <c r="T196" s="282">
        <v>-37</v>
      </c>
      <c r="U196" s="282" t="s">
        <v>868</v>
      </c>
      <c r="V196" t="s">
        <v>852</v>
      </c>
      <c r="W196" t="s">
        <v>903</v>
      </c>
      <c r="X196" s="280">
        <v>45938</v>
      </c>
      <c r="Y196" s="281" t="s">
        <v>906</v>
      </c>
      <c r="Z196" s="280" t="s">
        <v>66</v>
      </c>
      <c r="AG196" s="289">
        <v>186</v>
      </c>
      <c r="AH196" s="288" t="s">
        <v>537</v>
      </c>
      <c r="AI196"/>
    </row>
    <row r="197" spans="2:35" ht="14.7" customHeight="1" thickBot="1">
      <c r="B197" s="304">
        <f t="shared" si="39"/>
        <v>187</v>
      </c>
      <c r="C197" s="303" t="s">
        <v>647</v>
      </c>
      <c r="D197" s="302">
        <f t="shared" si="28"/>
        <v>4524.9399999999996</v>
      </c>
      <c r="E197" s="301">
        <f t="shared" si="29"/>
        <v>9.5583499809784301E-4</v>
      </c>
      <c r="F197" s="300">
        <f t="shared" si="40"/>
        <v>0.90566109624203051</v>
      </c>
      <c r="G197" s="299" t="s">
        <v>66</v>
      </c>
      <c r="H197" s="298">
        <f t="shared" si="30"/>
        <v>0</v>
      </c>
      <c r="I197" s="297">
        <f t="shared" si="31"/>
        <v>4524.9399999999996</v>
      </c>
      <c r="J197" s="296">
        <f t="shared" si="32"/>
        <v>0</v>
      </c>
      <c r="K197" s="295">
        <f t="shared" si="33"/>
        <v>0</v>
      </c>
      <c r="L197" s="294">
        <f t="shared" si="34"/>
        <v>0</v>
      </c>
      <c r="M197" s="293">
        <f t="shared" si="35"/>
        <v>0</v>
      </c>
      <c r="N197" s="292">
        <f t="shared" si="36"/>
        <v>0</v>
      </c>
      <c r="O197" s="291">
        <f t="shared" si="37"/>
        <v>0</v>
      </c>
      <c r="P197" s="290">
        <f t="shared" si="38"/>
        <v>4524.9399999999996</v>
      </c>
      <c r="R197" s="33">
        <v>225.92</v>
      </c>
      <c r="S197" s="280">
        <v>45901</v>
      </c>
      <c r="T197" s="282">
        <v>-37</v>
      </c>
      <c r="U197" s="282" t="s">
        <v>868</v>
      </c>
      <c r="V197" t="s">
        <v>852</v>
      </c>
      <c r="W197" t="s">
        <v>903</v>
      </c>
      <c r="X197" s="280">
        <v>45938</v>
      </c>
      <c r="Y197" s="281" t="s">
        <v>906</v>
      </c>
      <c r="Z197" s="280" t="s">
        <v>66</v>
      </c>
      <c r="AG197" s="289">
        <v>187</v>
      </c>
      <c r="AH197" s="288" t="s">
        <v>548</v>
      </c>
      <c r="AI197"/>
    </row>
    <row r="198" spans="2:35" ht="14.7" customHeight="1" thickBot="1">
      <c r="B198" s="304">
        <f t="shared" si="39"/>
        <v>188</v>
      </c>
      <c r="C198" s="303" t="s">
        <v>585</v>
      </c>
      <c r="D198" s="302">
        <f t="shared" si="28"/>
        <v>4487.0600000000004</v>
      </c>
      <c r="E198" s="301">
        <f t="shared" si="29"/>
        <v>9.4783333846745115E-4</v>
      </c>
      <c r="F198" s="300">
        <f t="shared" si="40"/>
        <v>0.90660892958049799</v>
      </c>
      <c r="G198" s="299" t="s">
        <v>66</v>
      </c>
      <c r="H198" s="298">
        <f t="shared" si="30"/>
        <v>0</v>
      </c>
      <c r="I198" s="297">
        <f t="shared" si="31"/>
        <v>4487.0600000000004</v>
      </c>
      <c r="J198" s="296">
        <f t="shared" si="32"/>
        <v>0</v>
      </c>
      <c r="K198" s="295">
        <f t="shared" si="33"/>
        <v>0</v>
      </c>
      <c r="L198" s="294">
        <f t="shared" si="34"/>
        <v>0</v>
      </c>
      <c r="M198" s="293">
        <f t="shared" si="35"/>
        <v>0</v>
      </c>
      <c r="N198" s="292">
        <f t="shared" si="36"/>
        <v>0</v>
      </c>
      <c r="O198" s="291">
        <f t="shared" si="37"/>
        <v>0</v>
      </c>
      <c r="P198" s="290">
        <f t="shared" si="38"/>
        <v>4487.0600000000004</v>
      </c>
      <c r="R198" s="33">
        <v>497.79</v>
      </c>
      <c r="S198" s="280">
        <v>45905</v>
      </c>
      <c r="T198" s="282">
        <v>-33</v>
      </c>
      <c r="U198" s="282" t="s">
        <v>868</v>
      </c>
      <c r="V198" t="s">
        <v>852</v>
      </c>
      <c r="W198" t="s">
        <v>903</v>
      </c>
      <c r="X198" s="280">
        <v>45938</v>
      </c>
      <c r="Y198" s="281" t="s">
        <v>906</v>
      </c>
      <c r="Z198" s="280" t="s">
        <v>66</v>
      </c>
      <c r="AG198" s="289">
        <v>188</v>
      </c>
      <c r="AH198" s="288" t="s">
        <v>614</v>
      </c>
      <c r="AI198"/>
    </row>
    <row r="199" spans="2:35" ht="14.7" customHeight="1" thickBot="1">
      <c r="B199" s="304">
        <f t="shared" si="39"/>
        <v>189</v>
      </c>
      <c r="C199" s="303" t="s">
        <v>525</v>
      </c>
      <c r="D199" s="302">
        <f t="shared" si="28"/>
        <v>4343.45</v>
      </c>
      <c r="E199" s="301">
        <f t="shared" si="29"/>
        <v>9.1749758504821644E-4</v>
      </c>
      <c r="F199" s="300">
        <f t="shared" si="40"/>
        <v>0.90752642716554621</v>
      </c>
      <c r="G199" s="299" t="s">
        <v>66</v>
      </c>
      <c r="H199" s="298">
        <f t="shared" si="30"/>
        <v>0</v>
      </c>
      <c r="I199" s="297">
        <f t="shared" si="31"/>
        <v>0</v>
      </c>
      <c r="J199" s="296">
        <f t="shared" si="32"/>
        <v>4343.45</v>
      </c>
      <c r="K199" s="295">
        <f t="shared" si="33"/>
        <v>0</v>
      </c>
      <c r="L199" s="294">
        <f t="shared" si="34"/>
        <v>0</v>
      </c>
      <c r="M199" s="293">
        <f t="shared" si="35"/>
        <v>0</v>
      </c>
      <c r="N199" s="292">
        <f t="shared" si="36"/>
        <v>0</v>
      </c>
      <c r="O199" s="291">
        <f t="shared" si="37"/>
        <v>0</v>
      </c>
      <c r="P199" s="290">
        <f t="shared" si="38"/>
        <v>4343.45</v>
      </c>
      <c r="R199" s="33">
        <v>957.73</v>
      </c>
      <c r="S199" s="280">
        <v>45905</v>
      </c>
      <c r="T199" s="282">
        <v>-33</v>
      </c>
      <c r="U199" s="282" t="s">
        <v>868</v>
      </c>
      <c r="V199" t="s">
        <v>852</v>
      </c>
      <c r="W199" t="s">
        <v>903</v>
      </c>
      <c r="X199" s="280">
        <v>45938</v>
      </c>
      <c r="Y199" s="281" t="s">
        <v>906</v>
      </c>
      <c r="Z199" s="280" t="s">
        <v>66</v>
      </c>
      <c r="AG199" s="289">
        <v>189</v>
      </c>
      <c r="AH199" s="288" t="s">
        <v>676</v>
      </c>
      <c r="AI199"/>
    </row>
    <row r="200" spans="2:35" ht="14.7" customHeight="1" thickBot="1">
      <c r="B200" s="304">
        <f t="shared" si="39"/>
        <v>190</v>
      </c>
      <c r="C200" s="303" t="s">
        <v>756</v>
      </c>
      <c r="D200" s="302">
        <f t="shared" si="28"/>
        <v>4286.6000000000004</v>
      </c>
      <c r="E200" s="301">
        <f t="shared" si="29"/>
        <v>9.0548875849098874E-4</v>
      </c>
      <c r="F200" s="300">
        <f t="shared" si="40"/>
        <v>0.90843191592403716</v>
      </c>
      <c r="G200" s="299" t="s">
        <v>66</v>
      </c>
      <c r="H200" s="298">
        <f t="shared" si="30"/>
        <v>0</v>
      </c>
      <c r="I200" s="297">
        <f t="shared" si="31"/>
        <v>0</v>
      </c>
      <c r="J200" s="296">
        <f t="shared" si="32"/>
        <v>4286.6000000000004</v>
      </c>
      <c r="K200" s="295">
        <f t="shared" si="33"/>
        <v>0</v>
      </c>
      <c r="L200" s="294">
        <f t="shared" si="34"/>
        <v>0</v>
      </c>
      <c r="M200" s="293">
        <f t="shared" si="35"/>
        <v>0</v>
      </c>
      <c r="N200" s="292">
        <f t="shared" si="36"/>
        <v>0</v>
      </c>
      <c r="O200" s="291">
        <f t="shared" si="37"/>
        <v>0</v>
      </c>
      <c r="P200" s="290">
        <f t="shared" si="38"/>
        <v>4286.6000000000004</v>
      </c>
      <c r="R200" s="33">
        <v>640.32000000000005</v>
      </c>
      <c r="S200" s="280">
        <v>45905</v>
      </c>
      <c r="T200" s="282">
        <v>-33</v>
      </c>
      <c r="U200" s="282" t="s">
        <v>868</v>
      </c>
      <c r="V200" t="s">
        <v>852</v>
      </c>
      <c r="W200" t="s">
        <v>903</v>
      </c>
      <c r="X200" s="280">
        <v>45938</v>
      </c>
      <c r="Y200" s="281" t="s">
        <v>906</v>
      </c>
      <c r="Z200" s="280" t="s">
        <v>66</v>
      </c>
      <c r="AG200" s="289">
        <v>190</v>
      </c>
      <c r="AH200" s="288" t="s">
        <v>816</v>
      </c>
      <c r="AI200"/>
    </row>
    <row r="201" spans="2:35" ht="14.7" customHeight="1" thickBot="1">
      <c r="B201" s="304">
        <f t="shared" si="39"/>
        <v>191</v>
      </c>
      <c r="C201" s="303" t="s">
        <v>675</v>
      </c>
      <c r="D201" s="302">
        <f t="shared" si="28"/>
        <v>4151.2800000000007</v>
      </c>
      <c r="E201" s="301">
        <f t="shared" si="29"/>
        <v>8.7690416025485742E-4</v>
      </c>
      <c r="F201" s="300">
        <f t="shared" si="40"/>
        <v>0.90930882008429204</v>
      </c>
      <c r="G201" s="299" t="s">
        <v>66</v>
      </c>
      <c r="H201" s="298">
        <f t="shared" si="30"/>
        <v>0</v>
      </c>
      <c r="I201" s="297">
        <f t="shared" si="31"/>
        <v>4151.2800000000007</v>
      </c>
      <c r="J201" s="296">
        <f t="shared" si="32"/>
        <v>0</v>
      </c>
      <c r="K201" s="295">
        <f t="shared" si="33"/>
        <v>0</v>
      </c>
      <c r="L201" s="294">
        <f t="shared" si="34"/>
        <v>0</v>
      </c>
      <c r="M201" s="293">
        <f t="shared" si="35"/>
        <v>0</v>
      </c>
      <c r="N201" s="292">
        <f t="shared" si="36"/>
        <v>0</v>
      </c>
      <c r="O201" s="291">
        <f t="shared" si="37"/>
        <v>0</v>
      </c>
      <c r="P201" s="290">
        <f t="shared" si="38"/>
        <v>4151.2800000000007</v>
      </c>
      <c r="R201" s="33">
        <v>809.43</v>
      </c>
      <c r="S201" s="280">
        <v>45908</v>
      </c>
      <c r="T201" s="282">
        <v>-30</v>
      </c>
      <c r="U201" s="282" t="s">
        <v>868</v>
      </c>
      <c r="V201" t="s">
        <v>852</v>
      </c>
      <c r="W201" t="s">
        <v>903</v>
      </c>
      <c r="X201" s="280">
        <v>45938</v>
      </c>
      <c r="Y201" s="281" t="s">
        <v>906</v>
      </c>
      <c r="Z201" s="280" t="s">
        <v>66</v>
      </c>
      <c r="AG201" s="289">
        <v>191</v>
      </c>
      <c r="AH201" s="288" t="s">
        <v>582</v>
      </c>
      <c r="AI201"/>
    </row>
    <row r="202" spans="2:35" ht="14.7" customHeight="1" thickBot="1">
      <c r="B202" s="304">
        <f t="shared" si="39"/>
        <v>192</v>
      </c>
      <c r="C202" s="303" t="s">
        <v>502</v>
      </c>
      <c r="D202" s="302">
        <f t="shared" si="28"/>
        <v>4145.58</v>
      </c>
      <c r="E202" s="301">
        <f t="shared" si="29"/>
        <v>8.7570010904331472E-4</v>
      </c>
      <c r="F202" s="300">
        <f t="shared" si="40"/>
        <v>0.9101845201933354</v>
      </c>
      <c r="G202" s="299" t="s">
        <v>66</v>
      </c>
      <c r="H202" s="298">
        <f t="shared" si="30"/>
        <v>0</v>
      </c>
      <c r="I202" s="297">
        <f t="shared" si="31"/>
        <v>0</v>
      </c>
      <c r="J202" s="296">
        <f t="shared" si="32"/>
        <v>4145.58</v>
      </c>
      <c r="K202" s="295">
        <f t="shared" si="33"/>
        <v>0</v>
      </c>
      <c r="L202" s="294">
        <f t="shared" si="34"/>
        <v>0</v>
      </c>
      <c r="M202" s="293">
        <f t="shared" si="35"/>
        <v>0</v>
      </c>
      <c r="N202" s="292">
        <f t="shared" si="36"/>
        <v>0</v>
      </c>
      <c r="O202" s="291">
        <f t="shared" si="37"/>
        <v>0</v>
      </c>
      <c r="P202" s="290">
        <f t="shared" si="38"/>
        <v>4145.58</v>
      </c>
      <c r="R202" s="33">
        <v>575.66</v>
      </c>
      <c r="S202" s="280">
        <v>45908</v>
      </c>
      <c r="T202" s="282">
        <v>-30</v>
      </c>
      <c r="U202" s="282" t="s">
        <v>868</v>
      </c>
      <c r="V202" t="s">
        <v>852</v>
      </c>
      <c r="W202" t="s">
        <v>903</v>
      </c>
      <c r="X202" s="280">
        <v>45938</v>
      </c>
      <c r="Y202" s="281" t="s">
        <v>906</v>
      </c>
      <c r="Z202" s="280" t="s">
        <v>66</v>
      </c>
      <c r="AG202" s="289">
        <v>192</v>
      </c>
      <c r="AH202" s="288" t="s">
        <v>711</v>
      </c>
      <c r="AI202"/>
    </row>
    <row r="203" spans="2:35" ht="14.7" customHeight="1" thickBot="1">
      <c r="B203" s="304">
        <f t="shared" si="39"/>
        <v>193</v>
      </c>
      <c r="C203" s="303" t="s">
        <v>636</v>
      </c>
      <c r="D203" s="302">
        <f t="shared" ref="D203:D266" si="41">SUMIFS(R:R,V:V,C203)</f>
        <v>4144.3900000000003</v>
      </c>
      <c r="E203" s="301">
        <f t="shared" ref="E203:E266" si="42">D203/SUM(D:D)</f>
        <v>8.7544873694827337E-4</v>
      </c>
      <c r="F203" s="300">
        <f t="shared" si="40"/>
        <v>0.91105996893028363</v>
      </c>
      <c r="G203" s="299" t="s">
        <v>66</v>
      </c>
      <c r="H203" s="298">
        <f t="shared" ref="H203:H266" si="43">SUMIFS(R:R,V:V,C203,U:U,$AO$18)</f>
        <v>0</v>
      </c>
      <c r="I203" s="297">
        <f t="shared" ref="I203:I266" si="44">SUMIFS(R:R,V:V,C203,U:U,$AO$17)</f>
        <v>4144.3900000000003</v>
      </c>
      <c r="J203" s="296">
        <f t="shared" ref="J203:J266" si="45">SUMIFS(R:R,V:V,C203,U:U,$AO$16)</f>
        <v>0</v>
      </c>
      <c r="K203" s="295">
        <f t="shared" ref="K203:K266" si="46">SUMIFS(R:R,V:V,C203,U:U,$AO$15)</f>
        <v>0</v>
      </c>
      <c r="L203" s="294">
        <f t="shared" ref="L203:L266" si="47">SUMIFS(R:R,V:V,C203,U:U,$AO$14)</f>
        <v>0</v>
      </c>
      <c r="M203" s="293">
        <f t="shared" ref="M203:M266" si="48">SUMIFS(R:R,V:V,C203,U:U,$AO$13)</f>
        <v>0</v>
      </c>
      <c r="N203" s="292">
        <f t="shared" ref="N203:N266" si="49">SUMIFS(R:R,V:V,C203,U:U,$AO$12)</f>
        <v>0</v>
      </c>
      <c r="O203" s="291">
        <f t="shared" ref="O203:O266" si="50">SUMIFS(R:R,V:V,C203,U:U,$AO$11)</f>
        <v>0</v>
      </c>
      <c r="P203" s="290">
        <f t="shared" ref="P203:P266" si="51">SUM(H203:K203)</f>
        <v>4144.3900000000003</v>
      </c>
      <c r="R203" s="33">
        <v>225.91</v>
      </c>
      <c r="S203" s="280">
        <v>45908</v>
      </c>
      <c r="T203" s="282">
        <v>-30</v>
      </c>
      <c r="U203" s="282" t="s">
        <v>868</v>
      </c>
      <c r="V203" t="s">
        <v>852</v>
      </c>
      <c r="W203" t="s">
        <v>903</v>
      </c>
      <c r="X203" s="280">
        <v>45938</v>
      </c>
      <c r="Y203" s="281" t="s">
        <v>906</v>
      </c>
      <c r="Z203" s="280" t="s">
        <v>66</v>
      </c>
      <c r="AG203" s="289">
        <v>193</v>
      </c>
      <c r="AH203" s="288" t="s">
        <v>479</v>
      </c>
      <c r="AI203"/>
    </row>
    <row r="204" spans="2:35" ht="14.7" customHeight="1" thickBot="1">
      <c r="B204" s="304">
        <f t="shared" ref="B204:B267" si="52">B203+1</f>
        <v>194</v>
      </c>
      <c r="C204" s="303" t="s">
        <v>586</v>
      </c>
      <c r="D204" s="302">
        <f t="shared" si="41"/>
        <v>4122.2</v>
      </c>
      <c r="E204" s="301">
        <f t="shared" si="42"/>
        <v>8.7076138670544334E-4</v>
      </c>
      <c r="F204" s="300">
        <f t="shared" ref="F204:F267" si="53">E204+F203</f>
        <v>0.91193073031698912</v>
      </c>
      <c r="G204" s="299" t="s">
        <v>66</v>
      </c>
      <c r="H204" s="298">
        <f t="shared" si="43"/>
        <v>0</v>
      </c>
      <c r="I204" s="297">
        <f t="shared" si="44"/>
        <v>4122.2</v>
      </c>
      <c r="J204" s="296">
        <f t="shared" si="45"/>
        <v>0</v>
      </c>
      <c r="K204" s="295">
        <f t="shared" si="46"/>
        <v>0</v>
      </c>
      <c r="L204" s="294">
        <f t="shared" si="47"/>
        <v>0</v>
      </c>
      <c r="M204" s="293">
        <f t="shared" si="48"/>
        <v>0</v>
      </c>
      <c r="N204" s="292">
        <f t="shared" si="49"/>
        <v>0</v>
      </c>
      <c r="O204" s="291">
        <f t="shared" si="50"/>
        <v>0</v>
      </c>
      <c r="P204" s="290">
        <f t="shared" si="51"/>
        <v>4122.2</v>
      </c>
      <c r="R204" s="33">
        <v>809.43</v>
      </c>
      <c r="S204" s="280">
        <v>45915</v>
      </c>
      <c r="T204" s="282">
        <v>-23</v>
      </c>
      <c r="U204" s="282" t="s">
        <v>870</v>
      </c>
      <c r="V204" t="s">
        <v>852</v>
      </c>
      <c r="W204" t="s">
        <v>903</v>
      </c>
      <c r="X204" s="280">
        <v>45938</v>
      </c>
      <c r="Y204" s="281" t="s">
        <v>906</v>
      </c>
      <c r="Z204" s="280" t="s">
        <v>66</v>
      </c>
      <c r="AG204" s="289">
        <v>194</v>
      </c>
      <c r="AH204" s="288" t="s">
        <v>517</v>
      </c>
      <c r="AI204"/>
    </row>
    <row r="205" spans="2:35" ht="14.7" customHeight="1" thickBot="1">
      <c r="B205" s="304">
        <f t="shared" si="52"/>
        <v>195</v>
      </c>
      <c r="C205" s="303" t="s">
        <v>536</v>
      </c>
      <c r="D205" s="302">
        <f t="shared" si="41"/>
        <v>4120.3999999999996</v>
      </c>
      <c r="E205" s="301">
        <f t="shared" si="42"/>
        <v>8.7038116000706135E-4</v>
      </c>
      <c r="F205" s="300">
        <f t="shared" si="53"/>
        <v>0.91280111147699616</v>
      </c>
      <c r="G205" s="299" t="s">
        <v>66</v>
      </c>
      <c r="H205" s="298">
        <f t="shared" si="43"/>
        <v>0</v>
      </c>
      <c r="I205" s="297">
        <f t="shared" si="44"/>
        <v>2267.6</v>
      </c>
      <c r="J205" s="296">
        <f t="shared" si="45"/>
        <v>1852.8</v>
      </c>
      <c r="K205" s="295">
        <f t="shared" si="46"/>
        <v>0</v>
      </c>
      <c r="L205" s="294">
        <f t="shared" si="47"/>
        <v>0</v>
      </c>
      <c r="M205" s="293">
        <f t="shared" si="48"/>
        <v>0</v>
      </c>
      <c r="N205" s="292">
        <f t="shared" si="49"/>
        <v>0</v>
      </c>
      <c r="O205" s="291">
        <f t="shared" si="50"/>
        <v>0</v>
      </c>
      <c r="P205" s="290">
        <f t="shared" si="51"/>
        <v>4120.3999999999996</v>
      </c>
      <c r="R205" s="33">
        <v>575.66</v>
      </c>
      <c r="S205" s="280">
        <v>45915</v>
      </c>
      <c r="T205" s="282">
        <v>-23</v>
      </c>
      <c r="U205" s="282" t="s">
        <v>870</v>
      </c>
      <c r="V205" t="s">
        <v>852</v>
      </c>
      <c r="W205" t="s">
        <v>903</v>
      </c>
      <c r="X205" s="280">
        <v>45938</v>
      </c>
      <c r="Y205" s="281" t="s">
        <v>906</v>
      </c>
      <c r="Z205" s="280" t="s">
        <v>66</v>
      </c>
      <c r="AG205" s="289">
        <v>195</v>
      </c>
      <c r="AH205" s="288" t="s">
        <v>684</v>
      </c>
      <c r="AI205"/>
    </row>
    <row r="206" spans="2:35" ht="14.7" customHeight="1" thickBot="1">
      <c r="B206" s="304">
        <f t="shared" si="52"/>
        <v>196</v>
      </c>
      <c r="C206" s="303" t="s">
        <v>624</v>
      </c>
      <c r="D206" s="302">
        <f t="shared" si="41"/>
        <v>4080</v>
      </c>
      <c r="E206" s="301">
        <f t="shared" si="42"/>
        <v>8.618471829989348E-4</v>
      </c>
      <c r="F206" s="300">
        <f t="shared" si="53"/>
        <v>0.91366295865999514</v>
      </c>
      <c r="G206" s="299" t="s">
        <v>66</v>
      </c>
      <c r="H206" s="298">
        <f t="shared" si="43"/>
        <v>0</v>
      </c>
      <c r="I206" s="297">
        <f t="shared" si="44"/>
        <v>4080</v>
      </c>
      <c r="J206" s="296">
        <f t="shared" si="45"/>
        <v>0</v>
      </c>
      <c r="K206" s="295">
        <f t="shared" si="46"/>
        <v>0</v>
      </c>
      <c r="L206" s="294">
        <f t="shared" si="47"/>
        <v>0</v>
      </c>
      <c r="M206" s="293">
        <f t="shared" si="48"/>
        <v>0</v>
      </c>
      <c r="N206" s="292">
        <f t="shared" si="49"/>
        <v>0</v>
      </c>
      <c r="O206" s="291">
        <f t="shared" si="50"/>
        <v>0</v>
      </c>
      <c r="P206" s="290">
        <f t="shared" si="51"/>
        <v>4080</v>
      </c>
      <c r="R206" s="33">
        <v>225.91</v>
      </c>
      <c r="S206" s="280">
        <v>45915</v>
      </c>
      <c r="T206" s="282">
        <v>-23</v>
      </c>
      <c r="U206" s="282" t="s">
        <v>870</v>
      </c>
      <c r="V206" t="s">
        <v>852</v>
      </c>
      <c r="W206" t="s">
        <v>903</v>
      </c>
      <c r="X206" s="280">
        <v>45938</v>
      </c>
      <c r="Y206" s="281" t="s">
        <v>906</v>
      </c>
      <c r="Z206" s="280" t="s">
        <v>66</v>
      </c>
      <c r="AG206" s="289">
        <v>196</v>
      </c>
      <c r="AH206" s="288" t="s">
        <v>744</v>
      </c>
      <c r="AI206"/>
    </row>
    <row r="207" spans="2:35" ht="14.7" customHeight="1" thickBot="1">
      <c r="B207" s="304">
        <f t="shared" si="52"/>
        <v>197</v>
      </c>
      <c r="C207" s="303" t="s">
        <v>526</v>
      </c>
      <c r="D207" s="302">
        <f t="shared" si="41"/>
        <v>4062.17</v>
      </c>
      <c r="E207" s="301">
        <f t="shared" si="42"/>
        <v>8.5808082631440752E-4</v>
      </c>
      <c r="F207" s="300">
        <f t="shared" si="53"/>
        <v>0.91452103948630958</v>
      </c>
      <c r="G207" s="299" t="s">
        <v>66</v>
      </c>
      <c r="H207" s="298">
        <f t="shared" si="43"/>
        <v>0</v>
      </c>
      <c r="I207" s="297">
        <f t="shared" si="44"/>
        <v>0</v>
      </c>
      <c r="J207" s="296">
        <f t="shared" si="45"/>
        <v>4062.17</v>
      </c>
      <c r="K207" s="295">
        <f t="shared" si="46"/>
        <v>0</v>
      </c>
      <c r="L207" s="294">
        <f t="shared" si="47"/>
        <v>0</v>
      </c>
      <c r="M207" s="293">
        <f t="shared" si="48"/>
        <v>0</v>
      </c>
      <c r="N207" s="292">
        <f t="shared" si="49"/>
        <v>0</v>
      </c>
      <c r="O207" s="291">
        <f t="shared" si="50"/>
        <v>0</v>
      </c>
      <c r="P207" s="290">
        <f t="shared" si="51"/>
        <v>4062.17</v>
      </c>
      <c r="R207" s="33">
        <v>2626.95</v>
      </c>
      <c r="S207" s="280">
        <v>45885</v>
      </c>
      <c r="T207" s="282">
        <v>-53</v>
      </c>
      <c r="U207" s="282" t="s">
        <v>868</v>
      </c>
      <c r="V207" t="s">
        <v>855</v>
      </c>
      <c r="W207" t="s">
        <v>903</v>
      </c>
      <c r="X207" s="280">
        <v>45938</v>
      </c>
      <c r="Y207" s="281" t="s">
        <v>906</v>
      </c>
      <c r="Z207" s="280" t="s">
        <v>67</v>
      </c>
      <c r="AG207" s="289">
        <v>197</v>
      </c>
      <c r="AH207" s="288" t="s">
        <v>749</v>
      </c>
      <c r="AI207"/>
    </row>
    <row r="208" spans="2:35" ht="14.7" customHeight="1" thickBot="1">
      <c r="B208" s="304">
        <f t="shared" si="52"/>
        <v>198</v>
      </c>
      <c r="C208" s="303" t="s">
        <v>856</v>
      </c>
      <c r="D208" s="302">
        <f t="shared" si="41"/>
        <v>4003.3300000000004</v>
      </c>
      <c r="E208" s="301">
        <f t="shared" si="42"/>
        <v>8.4565163801841316E-4</v>
      </c>
      <c r="F208" s="300">
        <f t="shared" si="53"/>
        <v>0.915366691124328</v>
      </c>
      <c r="G208" s="299" t="s">
        <v>66</v>
      </c>
      <c r="H208" s="298">
        <f t="shared" si="43"/>
        <v>0</v>
      </c>
      <c r="I208" s="297">
        <f t="shared" si="44"/>
        <v>0</v>
      </c>
      <c r="J208" s="296">
        <f t="shared" si="45"/>
        <v>4003.3300000000004</v>
      </c>
      <c r="K208" s="295">
        <f t="shared" si="46"/>
        <v>0</v>
      </c>
      <c r="L208" s="294">
        <f t="shared" si="47"/>
        <v>0</v>
      </c>
      <c r="M208" s="293">
        <f t="shared" si="48"/>
        <v>0</v>
      </c>
      <c r="N208" s="292">
        <f t="shared" si="49"/>
        <v>0</v>
      </c>
      <c r="O208" s="291">
        <f t="shared" si="50"/>
        <v>0</v>
      </c>
      <c r="P208" s="290">
        <f t="shared" si="51"/>
        <v>4003.3300000000004</v>
      </c>
      <c r="R208" s="33">
        <v>839.03</v>
      </c>
      <c r="S208" s="280">
        <v>45888</v>
      </c>
      <c r="T208" s="282">
        <v>-50</v>
      </c>
      <c r="U208" s="282" t="s">
        <v>868</v>
      </c>
      <c r="V208" t="s">
        <v>855</v>
      </c>
      <c r="W208" t="s">
        <v>903</v>
      </c>
      <c r="X208" s="280">
        <v>45938</v>
      </c>
      <c r="Y208" s="281" t="s">
        <v>906</v>
      </c>
      <c r="Z208" s="280" t="s">
        <v>67</v>
      </c>
      <c r="AG208" s="289">
        <v>198</v>
      </c>
      <c r="AH208" s="288" t="s">
        <v>732</v>
      </c>
      <c r="AI208"/>
    </row>
    <row r="209" spans="2:35" ht="14.7" customHeight="1" thickBot="1">
      <c r="B209" s="304">
        <f t="shared" si="52"/>
        <v>199</v>
      </c>
      <c r="C209" s="303" t="s">
        <v>504</v>
      </c>
      <c r="D209" s="302">
        <f t="shared" si="41"/>
        <v>3990.9</v>
      </c>
      <c r="E209" s="301">
        <f t="shared" si="42"/>
        <v>8.4302596142903162E-4</v>
      </c>
      <c r="F209" s="300">
        <f t="shared" si="53"/>
        <v>0.91620971708575705</v>
      </c>
      <c r="G209" s="299" t="s">
        <v>66</v>
      </c>
      <c r="H209" s="298">
        <f t="shared" si="43"/>
        <v>0</v>
      </c>
      <c r="I209" s="297">
        <f t="shared" si="44"/>
        <v>0</v>
      </c>
      <c r="J209" s="296">
        <f t="shared" si="45"/>
        <v>3990.9</v>
      </c>
      <c r="K209" s="295">
        <f t="shared" si="46"/>
        <v>0</v>
      </c>
      <c r="L209" s="294">
        <f t="shared" si="47"/>
        <v>0</v>
      </c>
      <c r="M209" s="293">
        <f t="shared" si="48"/>
        <v>0</v>
      </c>
      <c r="N209" s="292">
        <f t="shared" si="49"/>
        <v>0</v>
      </c>
      <c r="O209" s="291">
        <f t="shared" si="50"/>
        <v>0</v>
      </c>
      <c r="P209" s="290">
        <f t="shared" si="51"/>
        <v>3990.9</v>
      </c>
      <c r="R209" s="33">
        <v>6173</v>
      </c>
      <c r="S209" s="280">
        <v>45889</v>
      </c>
      <c r="T209" s="282">
        <v>-49</v>
      </c>
      <c r="U209" s="282" t="s">
        <v>868</v>
      </c>
      <c r="V209" t="s">
        <v>855</v>
      </c>
      <c r="W209" t="s">
        <v>903</v>
      </c>
      <c r="X209" s="280">
        <v>45938</v>
      </c>
      <c r="Y209" s="281" t="s">
        <v>906</v>
      </c>
      <c r="Z209" s="280" t="s">
        <v>67</v>
      </c>
      <c r="AG209" s="289">
        <v>199</v>
      </c>
      <c r="AH209" s="288" t="s">
        <v>539</v>
      </c>
      <c r="AI209"/>
    </row>
    <row r="210" spans="2:35" ht="14.7" customHeight="1" thickBot="1">
      <c r="B210" s="304">
        <f t="shared" si="52"/>
        <v>200</v>
      </c>
      <c r="C210" s="303" t="s">
        <v>797</v>
      </c>
      <c r="D210" s="302">
        <f t="shared" si="41"/>
        <v>3926.6400000000003</v>
      </c>
      <c r="E210" s="301">
        <f t="shared" si="42"/>
        <v>8.2945186829679843E-4</v>
      </c>
      <c r="F210" s="300">
        <f t="shared" si="53"/>
        <v>0.9170391689540538</v>
      </c>
      <c r="G210" s="299" t="s">
        <v>66</v>
      </c>
      <c r="H210" s="298">
        <f t="shared" si="43"/>
        <v>0</v>
      </c>
      <c r="I210" s="297">
        <f t="shared" si="44"/>
        <v>0</v>
      </c>
      <c r="J210" s="296">
        <f t="shared" si="45"/>
        <v>0</v>
      </c>
      <c r="K210" s="295">
        <f t="shared" si="46"/>
        <v>1308.75</v>
      </c>
      <c r="L210" s="294">
        <f t="shared" si="47"/>
        <v>1308.75</v>
      </c>
      <c r="M210" s="293">
        <f t="shared" si="48"/>
        <v>1309.1400000000001</v>
      </c>
      <c r="N210" s="292">
        <f t="shared" si="49"/>
        <v>0</v>
      </c>
      <c r="O210" s="291">
        <f t="shared" si="50"/>
        <v>0</v>
      </c>
      <c r="P210" s="290">
        <f t="shared" si="51"/>
        <v>1308.75</v>
      </c>
      <c r="R210" s="33">
        <v>6172.55</v>
      </c>
      <c r="S210" s="280">
        <v>45896</v>
      </c>
      <c r="T210" s="282">
        <v>-42</v>
      </c>
      <c r="U210" s="282" t="s">
        <v>868</v>
      </c>
      <c r="V210" t="s">
        <v>855</v>
      </c>
      <c r="W210" t="s">
        <v>903</v>
      </c>
      <c r="X210" s="280">
        <v>45938</v>
      </c>
      <c r="Y210" s="281" t="s">
        <v>906</v>
      </c>
      <c r="Z210" s="280" t="s">
        <v>67</v>
      </c>
      <c r="AG210" s="289">
        <v>200</v>
      </c>
      <c r="AH210" s="288" t="s">
        <v>549</v>
      </c>
      <c r="AI210"/>
    </row>
    <row r="211" spans="2:35" ht="14.7" customHeight="1" thickBot="1">
      <c r="B211" s="304">
        <f t="shared" si="52"/>
        <v>201</v>
      </c>
      <c r="C211" s="303" t="s">
        <v>791</v>
      </c>
      <c r="D211" s="302">
        <f t="shared" si="41"/>
        <v>3848.46</v>
      </c>
      <c r="E211" s="301">
        <f t="shared" si="42"/>
        <v>8.1293735536374517E-4</v>
      </c>
      <c r="F211" s="300">
        <f t="shared" si="53"/>
        <v>0.91785210630941749</v>
      </c>
      <c r="G211" s="299" t="s">
        <v>66</v>
      </c>
      <c r="H211" s="298">
        <f t="shared" si="43"/>
        <v>0</v>
      </c>
      <c r="I211" s="297">
        <f t="shared" si="44"/>
        <v>0</v>
      </c>
      <c r="J211" s="296">
        <f t="shared" si="45"/>
        <v>3848.46</v>
      </c>
      <c r="K211" s="295">
        <f t="shared" si="46"/>
        <v>0</v>
      </c>
      <c r="L211" s="294">
        <f t="shared" si="47"/>
        <v>0</v>
      </c>
      <c r="M211" s="293">
        <f t="shared" si="48"/>
        <v>0</v>
      </c>
      <c r="N211" s="292">
        <f t="shared" si="49"/>
        <v>0</v>
      </c>
      <c r="O211" s="291">
        <f t="shared" si="50"/>
        <v>0</v>
      </c>
      <c r="P211" s="290">
        <f t="shared" si="51"/>
        <v>3848.46</v>
      </c>
      <c r="R211" s="33">
        <v>1142.97</v>
      </c>
      <c r="S211" s="280">
        <v>45897</v>
      </c>
      <c r="T211" s="282">
        <v>-41</v>
      </c>
      <c r="U211" s="282" t="s">
        <v>868</v>
      </c>
      <c r="V211" t="s">
        <v>855</v>
      </c>
      <c r="W211" t="s">
        <v>903</v>
      </c>
      <c r="X211" s="280">
        <v>45938</v>
      </c>
      <c r="Y211" s="281" t="s">
        <v>906</v>
      </c>
      <c r="Z211" s="280" t="s">
        <v>67</v>
      </c>
      <c r="AG211" s="289">
        <v>201</v>
      </c>
      <c r="AH211" s="288" t="s">
        <v>818</v>
      </c>
      <c r="AI211"/>
    </row>
    <row r="212" spans="2:35" ht="14.7" customHeight="1" thickBot="1">
      <c r="B212" s="304">
        <f t="shared" si="52"/>
        <v>202</v>
      </c>
      <c r="C212" s="303" t="s">
        <v>626</v>
      </c>
      <c r="D212" s="302">
        <f t="shared" si="41"/>
        <v>3821.0600000000004</v>
      </c>
      <c r="E212" s="301">
        <f t="shared" si="42"/>
        <v>8.071494600661544E-4</v>
      </c>
      <c r="F212" s="300">
        <f t="shared" si="53"/>
        <v>0.9186592557694836</v>
      </c>
      <c r="G212" s="299" t="s">
        <v>66</v>
      </c>
      <c r="H212" s="298">
        <f t="shared" si="43"/>
        <v>0</v>
      </c>
      <c r="I212" s="297">
        <f t="shared" si="44"/>
        <v>3821.0600000000004</v>
      </c>
      <c r="J212" s="296">
        <f t="shared" si="45"/>
        <v>0</v>
      </c>
      <c r="K212" s="295">
        <f t="shared" si="46"/>
        <v>0</v>
      </c>
      <c r="L212" s="294">
        <f t="shared" si="47"/>
        <v>0</v>
      </c>
      <c r="M212" s="293">
        <f t="shared" si="48"/>
        <v>0</v>
      </c>
      <c r="N212" s="292">
        <f t="shared" si="49"/>
        <v>0</v>
      </c>
      <c r="O212" s="291">
        <f t="shared" si="50"/>
        <v>0</v>
      </c>
      <c r="P212" s="290">
        <f t="shared" si="51"/>
        <v>3821.0600000000004</v>
      </c>
      <c r="R212" s="33">
        <v>6590.74</v>
      </c>
      <c r="S212" s="280">
        <v>45898</v>
      </c>
      <c r="T212" s="282">
        <v>-40</v>
      </c>
      <c r="U212" s="282" t="s">
        <v>868</v>
      </c>
      <c r="V212" t="s">
        <v>855</v>
      </c>
      <c r="W212" t="s">
        <v>903</v>
      </c>
      <c r="X212" s="280">
        <v>45938</v>
      </c>
      <c r="Y212" s="281" t="s">
        <v>906</v>
      </c>
      <c r="Z212" s="280" t="s">
        <v>67</v>
      </c>
      <c r="AG212" s="289">
        <v>202</v>
      </c>
      <c r="AH212" s="288" t="s">
        <v>656</v>
      </c>
      <c r="AI212"/>
    </row>
    <row r="213" spans="2:35" ht="14.7" customHeight="1" thickBot="1">
      <c r="B213" s="304">
        <f t="shared" si="52"/>
        <v>203</v>
      </c>
      <c r="C213" s="303" t="s">
        <v>687</v>
      </c>
      <c r="D213" s="302">
        <f t="shared" si="41"/>
        <v>3792.76</v>
      </c>
      <c r="E213" s="301">
        <f t="shared" si="42"/>
        <v>8.0117145141937252E-4</v>
      </c>
      <c r="F213" s="300">
        <f t="shared" si="53"/>
        <v>0.91946042722090293</v>
      </c>
      <c r="G213" s="299" t="s">
        <v>66</v>
      </c>
      <c r="H213" s="298">
        <f t="shared" si="43"/>
        <v>0</v>
      </c>
      <c r="I213" s="297">
        <f t="shared" si="44"/>
        <v>1552</v>
      </c>
      <c r="J213" s="296">
        <f t="shared" si="45"/>
        <v>2240.7600000000002</v>
      </c>
      <c r="K213" s="295">
        <f t="shared" si="46"/>
        <v>0</v>
      </c>
      <c r="L213" s="294">
        <f t="shared" si="47"/>
        <v>0</v>
      </c>
      <c r="M213" s="293">
        <f t="shared" si="48"/>
        <v>0</v>
      </c>
      <c r="N213" s="292">
        <f t="shared" si="49"/>
        <v>0</v>
      </c>
      <c r="O213" s="291">
        <f t="shared" si="50"/>
        <v>0</v>
      </c>
      <c r="P213" s="290">
        <f t="shared" si="51"/>
        <v>3792.76</v>
      </c>
      <c r="R213" s="33">
        <v>3002.78</v>
      </c>
      <c r="S213" s="280">
        <v>45903</v>
      </c>
      <c r="T213" s="282">
        <v>-35</v>
      </c>
      <c r="U213" s="282" t="s">
        <v>868</v>
      </c>
      <c r="V213" t="s">
        <v>855</v>
      </c>
      <c r="W213" t="s">
        <v>903</v>
      </c>
      <c r="X213" s="280">
        <v>45938</v>
      </c>
      <c r="Y213" s="281" t="s">
        <v>906</v>
      </c>
      <c r="Z213" s="280" t="s">
        <v>67</v>
      </c>
      <c r="AG213" s="289">
        <v>203</v>
      </c>
      <c r="AH213" s="288" t="s">
        <v>716</v>
      </c>
      <c r="AI213"/>
    </row>
    <row r="214" spans="2:35" ht="14.7" customHeight="1" thickBot="1">
      <c r="B214" s="304">
        <f t="shared" si="52"/>
        <v>204</v>
      </c>
      <c r="C214" s="303" t="s">
        <v>701</v>
      </c>
      <c r="D214" s="302">
        <f t="shared" si="41"/>
        <v>3769.9</v>
      </c>
      <c r="E214" s="301">
        <f t="shared" si="42"/>
        <v>7.9634257234992257E-4</v>
      </c>
      <c r="F214" s="300">
        <f t="shared" si="53"/>
        <v>0.92025676979325288</v>
      </c>
      <c r="G214" s="299" t="s">
        <v>66</v>
      </c>
      <c r="H214" s="298">
        <f t="shared" si="43"/>
        <v>0</v>
      </c>
      <c r="I214" s="297">
        <f t="shared" si="44"/>
        <v>0</v>
      </c>
      <c r="J214" s="296">
        <f t="shared" si="45"/>
        <v>0</v>
      </c>
      <c r="K214" s="295">
        <f t="shared" si="46"/>
        <v>1256.7</v>
      </c>
      <c r="L214" s="294">
        <f t="shared" si="47"/>
        <v>1256.7</v>
      </c>
      <c r="M214" s="293">
        <f t="shared" si="48"/>
        <v>1256.5</v>
      </c>
      <c r="N214" s="292">
        <f t="shared" si="49"/>
        <v>0</v>
      </c>
      <c r="O214" s="291">
        <f t="shared" si="50"/>
        <v>0</v>
      </c>
      <c r="P214" s="290">
        <f t="shared" si="51"/>
        <v>1256.7</v>
      </c>
      <c r="R214" s="33">
        <v>6590.75</v>
      </c>
      <c r="S214" s="280">
        <v>45913</v>
      </c>
      <c r="T214" s="282">
        <v>-25</v>
      </c>
      <c r="U214" s="282" t="s">
        <v>870</v>
      </c>
      <c r="V214" t="s">
        <v>855</v>
      </c>
      <c r="W214" t="s">
        <v>903</v>
      </c>
      <c r="X214" s="280">
        <v>45938</v>
      </c>
      <c r="Y214" s="281" t="s">
        <v>906</v>
      </c>
      <c r="Z214" s="280" t="s">
        <v>67</v>
      </c>
      <c r="AG214" s="289">
        <v>204</v>
      </c>
      <c r="AH214" s="288" t="s">
        <v>850</v>
      </c>
      <c r="AI214"/>
    </row>
    <row r="215" spans="2:35" ht="14.7" customHeight="1" thickBot="1">
      <c r="B215" s="304">
        <f t="shared" si="52"/>
        <v>205</v>
      </c>
      <c r="C215" s="303" t="s">
        <v>677</v>
      </c>
      <c r="D215" s="302">
        <f t="shared" si="41"/>
        <v>3732.1499999999996</v>
      </c>
      <c r="E215" s="301">
        <f t="shared" si="42"/>
        <v>7.8836837353663577E-4</v>
      </c>
      <c r="F215" s="300">
        <f t="shared" si="53"/>
        <v>0.92104513816678957</v>
      </c>
      <c r="G215" s="299" t="s">
        <v>66</v>
      </c>
      <c r="H215" s="298">
        <f t="shared" si="43"/>
        <v>0</v>
      </c>
      <c r="I215" s="297">
        <f t="shared" si="44"/>
        <v>3732.1499999999996</v>
      </c>
      <c r="J215" s="296">
        <f t="shared" si="45"/>
        <v>0</v>
      </c>
      <c r="K215" s="295">
        <f t="shared" si="46"/>
        <v>0</v>
      </c>
      <c r="L215" s="294">
        <f t="shared" si="47"/>
        <v>0</v>
      </c>
      <c r="M215" s="293">
        <f t="shared" si="48"/>
        <v>0</v>
      </c>
      <c r="N215" s="292">
        <f t="shared" si="49"/>
        <v>0</v>
      </c>
      <c r="O215" s="291">
        <f t="shared" si="50"/>
        <v>0</v>
      </c>
      <c r="P215" s="290">
        <f t="shared" si="51"/>
        <v>3732.1499999999996</v>
      </c>
      <c r="R215" s="33">
        <v>3002.79</v>
      </c>
      <c r="S215" s="280">
        <v>45918</v>
      </c>
      <c r="T215" s="282">
        <v>-20</v>
      </c>
      <c r="U215" s="282" t="s">
        <v>870</v>
      </c>
      <c r="V215" t="s">
        <v>855</v>
      </c>
      <c r="W215" t="s">
        <v>903</v>
      </c>
      <c r="X215" s="280">
        <v>45938</v>
      </c>
      <c r="Y215" s="281" t="s">
        <v>906</v>
      </c>
      <c r="Z215" s="280" t="s">
        <v>67</v>
      </c>
      <c r="AG215" s="289">
        <v>205</v>
      </c>
      <c r="AH215" s="288" t="s">
        <v>833</v>
      </c>
      <c r="AI215"/>
    </row>
    <row r="216" spans="2:35" ht="14.7" customHeight="1" thickBot="1">
      <c r="B216" s="304">
        <f t="shared" si="52"/>
        <v>206</v>
      </c>
      <c r="C216" s="303" t="s">
        <v>714</v>
      </c>
      <c r="D216" s="302">
        <f t="shared" si="41"/>
        <v>3713.96</v>
      </c>
      <c r="E216" s="301">
        <f t="shared" si="42"/>
        <v>7.8452597151243235E-4</v>
      </c>
      <c r="F216" s="300">
        <f t="shared" si="53"/>
        <v>0.92182966413830203</v>
      </c>
      <c r="G216" s="299" t="s">
        <v>66</v>
      </c>
      <c r="H216" s="298">
        <f t="shared" si="43"/>
        <v>0</v>
      </c>
      <c r="I216" s="297">
        <f t="shared" si="44"/>
        <v>0</v>
      </c>
      <c r="J216" s="296">
        <f t="shared" si="45"/>
        <v>0</v>
      </c>
      <c r="K216" s="295">
        <f t="shared" si="46"/>
        <v>1237.98</v>
      </c>
      <c r="L216" s="294">
        <f t="shared" si="47"/>
        <v>1237.98</v>
      </c>
      <c r="M216" s="293">
        <f t="shared" si="48"/>
        <v>1238</v>
      </c>
      <c r="N216" s="292">
        <f t="shared" si="49"/>
        <v>0</v>
      </c>
      <c r="O216" s="291">
        <f t="shared" si="50"/>
        <v>0</v>
      </c>
      <c r="P216" s="290">
        <f t="shared" si="51"/>
        <v>1237.98</v>
      </c>
      <c r="R216" s="33">
        <v>6590.75</v>
      </c>
      <c r="S216" s="280">
        <v>45928</v>
      </c>
      <c r="T216" s="282">
        <v>-10</v>
      </c>
      <c r="U216" s="282" t="s">
        <v>870</v>
      </c>
      <c r="V216" t="s">
        <v>855</v>
      </c>
      <c r="W216" t="s">
        <v>903</v>
      </c>
      <c r="X216" s="280">
        <v>45938</v>
      </c>
      <c r="Y216" s="281" t="s">
        <v>906</v>
      </c>
      <c r="Z216" s="280" t="s">
        <v>67</v>
      </c>
      <c r="AG216" s="289">
        <v>206</v>
      </c>
      <c r="AH216" s="288" t="s">
        <v>669</v>
      </c>
      <c r="AI216"/>
    </row>
    <row r="217" spans="2:35" ht="14.7" customHeight="1" thickBot="1">
      <c r="B217" s="304">
        <f t="shared" si="52"/>
        <v>207</v>
      </c>
      <c r="C217" s="303" t="s">
        <v>541</v>
      </c>
      <c r="D217" s="302">
        <f t="shared" si="41"/>
        <v>3658.6900000000005</v>
      </c>
      <c r="E217" s="301">
        <f t="shared" si="42"/>
        <v>7.7285089950156205E-4</v>
      </c>
      <c r="F217" s="300">
        <f t="shared" si="53"/>
        <v>0.92260251503780355</v>
      </c>
      <c r="G217" s="299" t="s">
        <v>66</v>
      </c>
      <c r="H217" s="298">
        <f t="shared" si="43"/>
        <v>0</v>
      </c>
      <c r="I217" s="297">
        <f t="shared" si="44"/>
        <v>2610.3000000000002</v>
      </c>
      <c r="J217" s="296">
        <f t="shared" si="45"/>
        <v>1048.3900000000001</v>
      </c>
      <c r="K217" s="295">
        <f t="shared" si="46"/>
        <v>0</v>
      </c>
      <c r="L217" s="294">
        <f t="shared" si="47"/>
        <v>0</v>
      </c>
      <c r="M217" s="293">
        <f t="shared" si="48"/>
        <v>0</v>
      </c>
      <c r="N217" s="292">
        <f t="shared" si="49"/>
        <v>0</v>
      </c>
      <c r="O217" s="291">
        <f t="shared" si="50"/>
        <v>0</v>
      </c>
      <c r="P217" s="290">
        <f t="shared" si="51"/>
        <v>3658.6900000000005</v>
      </c>
      <c r="R217" s="33">
        <v>3002.79</v>
      </c>
      <c r="S217" s="280">
        <v>45933</v>
      </c>
      <c r="T217" s="282">
        <v>-5</v>
      </c>
      <c r="U217" s="282" t="s">
        <v>870</v>
      </c>
      <c r="V217" t="s">
        <v>855</v>
      </c>
      <c r="W217" t="s">
        <v>903</v>
      </c>
      <c r="X217" s="280">
        <v>45938</v>
      </c>
      <c r="Y217" s="281" t="s">
        <v>906</v>
      </c>
      <c r="Z217" s="280" t="s">
        <v>67</v>
      </c>
      <c r="AG217" s="289">
        <v>207</v>
      </c>
      <c r="AH217" s="288" t="s">
        <v>697</v>
      </c>
      <c r="AI217"/>
    </row>
    <row r="218" spans="2:35" ht="14.7" customHeight="1" thickBot="1">
      <c r="B218" s="304">
        <f t="shared" si="52"/>
        <v>208</v>
      </c>
      <c r="C218" s="303" t="s">
        <v>755</v>
      </c>
      <c r="D218" s="302">
        <f t="shared" si="41"/>
        <v>3651.52</v>
      </c>
      <c r="E218" s="301">
        <f t="shared" si="42"/>
        <v>7.7133632981967403E-4</v>
      </c>
      <c r="F218" s="300">
        <f t="shared" si="53"/>
        <v>0.92337385136762318</v>
      </c>
      <c r="G218" s="299" t="s">
        <v>66</v>
      </c>
      <c r="H218" s="298">
        <f t="shared" si="43"/>
        <v>0</v>
      </c>
      <c r="I218" s="297">
        <f t="shared" si="44"/>
        <v>0</v>
      </c>
      <c r="J218" s="296">
        <f t="shared" si="45"/>
        <v>0</v>
      </c>
      <c r="K218" s="295">
        <f t="shared" si="46"/>
        <v>3651.52</v>
      </c>
      <c r="L218" s="294">
        <f t="shared" si="47"/>
        <v>0</v>
      </c>
      <c r="M218" s="293">
        <f t="shared" si="48"/>
        <v>0</v>
      </c>
      <c r="N218" s="292">
        <f t="shared" si="49"/>
        <v>0</v>
      </c>
      <c r="O218" s="291">
        <f t="shared" si="50"/>
        <v>0</v>
      </c>
      <c r="P218" s="290">
        <f t="shared" si="51"/>
        <v>3651.52</v>
      </c>
      <c r="R218" s="33">
        <v>6590.75</v>
      </c>
      <c r="S218" s="280">
        <v>45943</v>
      </c>
      <c r="T218" s="282">
        <v>5</v>
      </c>
      <c r="U218" s="282" t="s">
        <v>872</v>
      </c>
      <c r="V218" t="s">
        <v>855</v>
      </c>
      <c r="W218" t="s">
        <v>902</v>
      </c>
      <c r="X218" s="280">
        <v>45943</v>
      </c>
      <c r="Y218" s="281" t="s">
        <v>906</v>
      </c>
      <c r="Z218" s="280" t="s">
        <v>67</v>
      </c>
      <c r="AG218" s="289">
        <v>208</v>
      </c>
      <c r="AH218" s="288" t="s">
        <v>597</v>
      </c>
      <c r="AI218"/>
    </row>
    <row r="219" spans="2:35" ht="14.7" customHeight="1" thickBot="1">
      <c r="B219" s="304">
        <f t="shared" si="52"/>
        <v>209</v>
      </c>
      <c r="C219" s="303" t="s">
        <v>682</v>
      </c>
      <c r="D219" s="302">
        <f t="shared" si="41"/>
        <v>3607.96</v>
      </c>
      <c r="E219" s="301">
        <f t="shared" si="42"/>
        <v>7.6213484371883257E-4</v>
      </c>
      <c r="F219" s="300">
        <f t="shared" si="53"/>
        <v>0.92413598621134196</v>
      </c>
      <c r="G219" s="299" t="s">
        <v>66</v>
      </c>
      <c r="H219" s="298">
        <f t="shared" si="43"/>
        <v>0</v>
      </c>
      <c r="I219" s="297">
        <f t="shared" si="44"/>
        <v>3607.96</v>
      </c>
      <c r="J219" s="296">
        <f t="shared" si="45"/>
        <v>0</v>
      </c>
      <c r="K219" s="295">
        <f t="shared" si="46"/>
        <v>0</v>
      </c>
      <c r="L219" s="294">
        <f t="shared" si="47"/>
        <v>0</v>
      </c>
      <c r="M219" s="293">
        <f t="shared" si="48"/>
        <v>0</v>
      </c>
      <c r="N219" s="292">
        <f t="shared" si="49"/>
        <v>0</v>
      </c>
      <c r="O219" s="291">
        <f t="shared" si="50"/>
        <v>0</v>
      </c>
      <c r="P219" s="290">
        <f t="shared" si="51"/>
        <v>3607.96</v>
      </c>
      <c r="R219" s="33">
        <v>5958.25</v>
      </c>
      <c r="S219" s="280">
        <v>45887</v>
      </c>
      <c r="T219" s="282">
        <v>-51</v>
      </c>
      <c r="U219" s="282" t="s">
        <v>868</v>
      </c>
      <c r="V219" t="s">
        <v>851</v>
      </c>
      <c r="W219" t="s">
        <v>903</v>
      </c>
      <c r="X219" s="280">
        <v>45938</v>
      </c>
      <c r="Y219" s="281" t="s">
        <v>906</v>
      </c>
      <c r="Z219" s="280" t="s">
        <v>67</v>
      </c>
      <c r="AG219" s="289">
        <v>209</v>
      </c>
      <c r="AH219" s="288" t="s">
        <v>600</v>
      </c>
      <c r="AI219"/>
    </row>
    <row r="220" spans="2:35" ht="14.7" customHeight="1" thickBot="1">
      <c r="B220" s="304">
        <f t="shared" si="52"/>
        <v>210</v>
      </c>
      <c r="C220" s="303" t="s">
        <v>538</v>
      </c>
      <c r="D220" s="302">
        <f t="shared" si="41"/>
        <v>3605.26</v>
      </c>
      <c r="E220" s="301">
        <f t="shared" si="42"/>
        <v>7.615645036712597E-4</v>
      </c>
      <c r="F220" s="300">
        <f t="shared" si="53"/>
        <v>0.92489755071501323</v>
      </c>
      <c r="G220" s="299" t="s">
        <v>66</v>
      </c>
      <c r="H220" s="298">
        <f t="shared" si="43"/>
        <v>0</v>
      </c>
      <c r="I220" s="297">
        <f t="shared" si="44"/>
        <v>0</v>
      </c>
      <c r="J220" s="296">
        <f t="shared" si="45"/>
        <v>3605.26</v>
      </c>
      <c r="K220" s="295">
        <f t="shared" si="46"/>
        <v>0</v>
      </c>
      <c r="L220" s="294">
        <f t="shared" si="47"/>
        <v>0</v>
      </c>
      <c r="M220" s="293">
        <f t="shared" si="48"/>
        <v>0</v>
      </c>
      <c r="N220" s="292">
        <f t="shared" si="49"/>
        <v>0</v>
      </c>
      <c r="O220" s="291">
        <f t="shared" si="50"/>
        <v>0</v>
      </c>
      <c r="P220" s="290">
        <f t="shared" si="51"/>
        <v>3605.26</v>
      </c>
      <c r="R220" s="33">
        <v>3893.88</v>
      </c>
      <c r="S220" s="280">
        <v>45888</v>
      </c>
      <c r="T220" s="282">
        <v>-50</v>
      </c>
      <c r="U220" s="282" t="s">
        <v>868</v>
      </c>
      <c r="V220" t="s">
        <v>851</v>
      </c>
      <c r="W220" t="s">
        <v>903</v>
      </c>
      <c r="X220" s="280">
        <v>45938</v>
      </c>
      <c r="Y220" s="281" t="s">
        <v>906</v>
      </c>
      <c r="Z220" s="280" t="s">
        <v>67</v>
      </c>
      <c r="AG220" s="289">
        <v>210</v>
      </c>
      <c r="AH220" s="288" t="s">
        <v>599</v>
      </c>
      <c r="AI220"/>
    </row>
    <row r="221" spans="2:35" ht="14.7" customHeight="1" thickBot="1">
      <c r="B221" s="304">
        <f t="shared" si="52"/>
        <v>211</v>
      </c>
      <c r="C221" s="303" t="s">
        <v>668</v>
      </c>
      <c r="D221" s="302">
        <f t="shared" si="41"/>
        <v>3602.5</v>
      </c>
      <c r="E221" s="301">
        <f t="shared" si="42"/>
        <v>7.6098148940040744E-4</v>
      </c>
      <c r="F221" s="300">
        <f t="shared" si="53"/>
        <v>0.92565853220441363</v>
      </c>
      <c r="G221" s="299" t="s">
        <v>66</v>
      </c>
      <c r="H221" s="298">
        <f t="shared" si="43"/>
        <v>0</v>
      </c>
      <c r="I221" s="297">
        <f t="shared" si="44"/>
        <v>3602.5</v>
      </c>
      <c r="J221" s="296">
        <f t="shared" si="45"/>
        <v>0</v>
      </c>
      <c r="K221" s="295">
        <f t="shared" si="46"/>
        <v>0</v>
      </c>
      <c r="L221" s="294">
        <f t="shared" si="47"/>
        <v>0</v>
      </c>
      <c r="M221" s="293">
        <f t="shared" si="48"/>
        <v>0</v>
      </c>
      <c r="N221" s="292">
        <f t="shared" si="49"/>
        <v>0</v>
      </c>
      <c r="O221" s="291">
        <f t="shared" si="50"/>
        <v>0</v>
      </c>
      <c r="P221" s="290">
        <f t="shared" si="51"/>
        <v>3602.5</v>
      </c>
      <c r="R221" s="33">
        <v>4567.1000000000004</v>
      </c>
      <c r="S221" s="280">
        <v>45889</v>
      </c>
      <c r="T221" s="282">
        <v>-49</v>
      </c>
      <c r="U221" s="282" t="s">
        <v>868</v>
      </c>
      <c r="V221" t="s">
        <v>851</v>
      </c>
      <c r="W221" t="s">
        <v>903</v>
      </c>
      <c r="X221" s="280">
        <v>45938</v>
      </c>
      <c r="Y221" s="281" t="s">
        <v>906</v>
      </c>
      <c r="Z221" s="280" t="s">
        <v>67</v>
      </c>
      <c r="AG221" s="289">
        <v>211</v>
      </c>
      <c r="AH221" s="288" t="s">
        <v>854</v>
      </c>
      <c r="AI221"/>
    </row>
    <row r="222" spans="2:35" ht="14.7" customHeight="1" thickBot="1">
      <c r="B222" s="304">
        <f t="shared" si="52"/>
        <v>212</v>
      </c>
      <c r="C222" s="303" t="s">
        <v>853</v>
      </c>
      <c r="D222" s="302">
        <f t="shared" si="41"/>
        <v>3596.35</v>
      </c>
      <c r="E222" s="301">
        <f t="shared" si="42"/>
        <v>7.5968238151426931E-4</v>
      </c>
      <c r="F222" s="300">
        <f t="shared" si="53"/>
        <v>0.92641821458592788</v>
      </c>
      <c r="G222" s="299" t="s">
        <v>66</v>
      </c>
      <c r="H222" s="298">
        <f t="shared" si="43"/>
        <v>0</v>
      </c>
      <c r="I222" s="297">
        <f t="shared" si="44"/>
        <v>0</v>
      </c>
      <c r="J222" s="296">
        <f t="shared" si="45"/>
        <v>3596.35</v>
      </c>
      <c r="K222" s="295">
        <f t="shared" si="46"/>
        <v>0</v>
      </c>
      <c r="L222" s="294">
        <f t="shared" si="47"/>
        <v>0</v>
      </c>
      <c r="M222" s="293">
        <f t="shared" si="48"/>
        <v>0</v>
      </c>
      <c r="N222" s="292">
        <f t="shared" si="49"/>
        <v>0</v>
      </c>
      <c r="O222" s="291">
        <f t="shared" si="50"/>
        <v>0</v>
      </c>
      <c r="P222" s="290">
        <f t="shared" si="51"/>
        <v>3596.35</v>
      </c>
      <c r="R222" s="33">
        <v>1246.3</v>
      </c>
      <c r="S222" s="280">
        <v>45891</v>
      </c>
      <c r="T222" s="282">
        <v>-47</v>
      </c>
      <c r="U222" s="282" t="s">
        <v>868</v>
      </c>
      <c r="V222" t="s">
        <v>851</v>
      </c>
      <c r="W222" t="s">
        <v>903</v>
      </c>
      <c r="X222" s="280">
        <v>45938</v>
      </c>
      <c r="Y222" s="281" t="s">
        <v>906</v>
      </c>
      <c r="Z222" s="280" t="s">
        <v>67</v>
      </c>
      <c r="AG222" s="289">
        <v>212</v>
      </c>
      <c r="AH222" s="288" t="s">
        <v>603</v>
      </c>
      <c r="AI222"/>
    </row>
    <row r="223" spans="2:35" ht="14.7" customHeight="1" thickBot="1">
      <c r="B223" s="304">
        <f t="shared" si="52"/>
        <v>213</v>
      </c>
      <c r="C223" s="303" t="s">
        <v>652</v>
      </c>
      <c r="D223" s="302">
        <f t="shared" si="41"/>
        <v>3581.02</v>
      </c>
      <c r="E223" s="301">
        <f t="shared" si="42"/>
        <v>7.5644411746638362E-4</v>
      </c>
      <c r="F223" s="300">
        <f t="shared" si="53"/>
        <v>0.92717465870339422</v>
      </c>
      <c r="G223" s="299" t="s">
        <v>66</v>
      </c>
      <c r="H223" s="298">
        <f t="shared" si="43"/>
        <v>0</v>
      </c>
      <c r="I223" s="297">
        <f t="shared" si="44"/>
        <v>3581.02</v>
      </c>
      <c r="J223" s="296">
        <f t="shared" si="45"/>
        <v>0</v>
      </c>
      <c r="K223" s="295">
        <f t="shared" si="46"/>
        <v>0</v>
      </c>
      <c r="L223" s="294">
        <f t="shared" si="47"/>
        <v>0</v>
      </c>
      <c r="M223" s="293">
        <f t="shared" si="48"/>
        <v>0</v>
      </c>
      <c r="N223" s="292">
        <f t="shared" si="49"/>
        <v>0</v>
      </c>
      <c r="O223" s="291">
        <f t="shared" si="50"/>
        <v>0</v>
      </c>
      <c r="P223" s="290">
        <f t="shared" si="51"/>
        <v>3581.02</v>
      </c>
      <c r="R223" s="33">
        <v>7811.48</v>
      </c>
      <c r="S223" s="280">
        <v>45891</v>
      </c>
      <c r="T223" s="282">
        <v>-47</v>
      </c>
      <c r="U223" s="282" t="s">
        <v>868</v>
      </c>
      <c r="V223" t="s">
        <v>851</v>
      </c>
      <c r="W223" t="s">
        <v>903</v>
      </c>
      <c r="X223" s="280">
        <v>45938</v>
      </c>
      <c r="Y223" s="281" t="s">
        <v>906</v>
      </c>
      <c r="Z223" s="280" t="s">
        <v>67</v>
      </c>
      <c r="AG223" s="289">
        <v>213</v>
      </c>
      <c r="AH223" s="288" t="s">
        <v>817</v>
      </c>
      <c r="AI223"/>
    </row>
    <row r="224" spans="2:35" ht="14.7" customHeight="1" thickBot="1">
      <c r="B224" s="304">
        <f t="shared" si="52"/>
        <v>214</v>
      </c>
      <c r="C224" s="303" t="s">
        <v>560</v>
      </c>
      <c r="D224" s="302">
        <f t="shared" si="41"/>
        <v>3492.3</v>
      </c>
      <c r="E224" s="301">
        <f t="shared" si="42"/>
        <v>7.3770316597724999E-4</v>
      </c>
      <c r="F224" s="300">
        <f t="shared" si="53"/>
        <v>0.92791236186937143</v>
      </c>
      <c r="G224" s="299" t="s">
        <v>66</v>
      </c>
      <c r="H224" s="298">
        <f t="shared" si="43"/>
        <v>0</v>
      </c>
      <c r="I224" s="297">
        <f t="shared" si="44"/>
        <v>0</v>
      </c>
      <c r="J224" s="296">
        <f t="shared" si="45"/>
        <v>3492.3</v>
      </c>
      <c r="K224" s="295">
        <f t="shared" si="46"/>
        <v>0</v>
      </c>
      <c r="L224" s="294">
        <f t="shared" si="47"/>
        <v>0</v>
      </c>
      <c r="M224" s="293">
        <f t="shared" si="48"/>
        <v>0</v>
      </c>
      <c r="N224" s="292">
        <f t="shared" si="49"/>
        <v>0</v>
      </c>
      <c r="O224" s="291">
        <f t="shared" si="50"/>
        <v>0</v>
      </c>
      <c r="P224" s="290">
        <f t="shared" si="51"/>
        <v>3492.3</v>
      </c>
      <c r="R224" s="33">
        <v>5958.25</v>
      </c>
      <c r="S224" s="280">
        <v>45894</v>
      </c>
      <c r="T224" s="282">
        <v>-44</v>
      </c>
      <c r="U224" s="282" t="s">
        <v>868</v>
      </c>
      <c r="V224" t="s">
        <v>851</v>
      </c>
      <c r="W224" t="s">
        <v>903</v>
      </c>
      <c r="X224" s="280">
        <v>45938</v>
      </c>
      <c r="Y224" s="281" t="s">
        <v>906</v>
      </c>
      <c r="Z224" s="280" t="s">
        <v>67</v>
      </c>
      <c r="AG224" s="289">
        <v>214</v>
      </c>
      <c r="AH224" s="288" t="s">
        <v>714</v>
      </c>
      <c r="AI224"/>
    </row>
    <row r="225" spans="2:35" ht="14.7" customHeight="1" thickBot="1">
      <c r="B225" s="304">
        <f t="shared" si="52"/>
        <v>215</v>
      </c>
      <c r="C225" s="303" t="s">
        <v>568</v>
      </c>
      <c r="D225" s="302">
        <f t="shared" si="41"/>
        <v>3460</v>
      </c>
      <c r="E225" s="301">
        <f t="shared" si="42"/>
        <v>7.3088020911184172E-4</v>
      </c>
      <c r="F225" s="300">
        <f t="shared" si="53"/>
        <v>0.92864324207848326</v>
      </c>
      <c r="G225" s="299" t="s">
        <v>66</v>
      </c>
      <c r="H225" s="298">
        <f t="shared" si="43"/>
        <v>0</v>
      </c>
      <c r="I225" s="297">
        <f t="shared" si="44"/>
        <v>3460</v>
      </c>
      <c r="J225" s="296">
        <f t="shared" si="45"/>
        <v>0</v>
      </c>
      <c r="K225" s="295">
        <f t="shared" si="46"/>
        <v>0</v>
      </c>
      <c r="L225" s="294">
        <f t="shared" si="47"/>
        <v>0</v>
      </c>
      <c r="M225" s="293">
        <f t="shared" si="48"/>
        <v>0</v>
      </c>
      <c r="N225" s="292">
        <f t="shared" si="49"/>
        <v>0</v>
      </c>
      <c r="O225" s="291">
        <f t="shared" si="50"/>
        <v>0</v>
      </c>
      <c r="P225" s="290">
        <f t="shared" si="51"/>
        <v>3460</v>
      </c>
      <c r="R225" s="33">
        <v>4567.1000000000004</v>
      </c>
      <c r="S225" s="280">
        <v>45896</v>
      </c>
      <c r="T225" s="282">
        <v>-42</v>
      </c>
      <c r="U225" s="282" t="s">
        <v>868</v>
      </c>
      <c r="V225" t="s">
        <v>851</v>
      </c>
      <c r="W225" t="s">
        <v>903</v>
      </c>
      <c r="X225" s="280">
        <v>45938</v>
      </c>
      <c r="Y225" s="281" t="s">
        <v>906</v>
      </c>
      <c r="Z225" s="280" t="s">
        <v>67</v>
      </c>
      <c r="AG225" s="289">
        <v>215</v>
      </c>
      <c r="AH225" s="288" t="s">
        <v>579</v>
      </c>
      <c r="AI225"/>
    </row>
    <row r="226" spans="2:35" ht="14.7" customHeight="1" thickBot="1">
      <c r="B226" s="304">
        <f t="shared" si="52"/>
        <v>216</v>
      </c>
      <c r="C226" s="303" t="s">
        <v>529</v>
      </c>
      <c r="D226" s="302">
        <f t="shared" si="41"/>
        <v>3391.1</v>
      </c>
      <c r="E226" s="301">
        <f t="shared" si="42"/>
        <v>7.1632597604600191E-4</v>
      </c>
      <c r="F226" s="300">
        <f t="shared" si="53"/>
        <v>0.92935956805452924</v>
      </c>
      <c r="G226" s="299" t="s">
        <v>66</v>
      </c>
      <c r="H226" s="298">
        <f t="shared" si="43"/>
        <v>0</v>
      </c>
      <c r="I226" s="297">
        <f t="shared" si="44"/>
        <v>0</v>
      </c>
      <c r="J226" s="296">
        <f t="shared" si="45"/>
        <v>3391.1</v>
      </c>
      <c r="K226" s="295">
        <f t="shared" si="46"/>
        <v>0</v>
      </c>
      <c r="L226" s="294">
        <f t="shared" si="47"/>
        <v>0</v>
      </c>
      <c r="M226" s="293">
        <f t="shared" si="48"/>
        <v>0</v>
      </c>
      <c r="N226" s="292">
        <f t="shared" si="49"/>
        <v>0</v>
      </c>
      <c r="O226" s="291">
        <f t="shared" si="50"/>
        <v>0</v>
      </c>
      <c r="P226" s="290">
        <f t="shared" si="51"/>
        <v>3391.1</v>
      </c>
      <c r="R226" s="33">
        <v>8999.34</v>
      </c>
      <c r="S226" s="280">
        <v>45898</v>
      </c>
      <c r="T226" s="282">
        <v>-40</v>
      </c>
      <c r="U226" s="282" t="s">
        <v>868</v>
      </c>
      <c r="V226" t="s">
        <v>851</v>
      </c>
      <c r="W226" t="s">
        <v>903</v>
      </c>
      <c r="X226" s="280">
        <v>45938</v>
      </c>
      <c r="Y226" s="281" t="s">
        <v>906</v>
      </c>
      <c r="Z226" s="280" t="s">
        <v>67</v>
      </c>
      <c r="AG226" s="289">
        <v>216</v>
      </c>
      <c r="AH226" s="288" t="s">
        <v>705</v>
      </c>
      <c r="AI226"/>
    </row>
    <row r="227" spans="2:35" ht="14.7" customHeight="1" thickBot="1">
      <c r="B227" s="304">
        <f t="shared" si="52"/>
        <v>217</v>
      </c>
      <c r="C227" s="303" t="s">
        <v>750</v>
      </c>
      <c r="D227" s="302">
        <f t="shared" si="41"/>
        <v>3380</v>
      </c>
      <c r="E227" s="301">
        <f t="shared" si="42"/>
        <v>7.1398124473931359E-4</v>
      </c>
      <c r="F227" s="300">
        <f t="shared" si="53"/>
        <v>0.93007354929926855</v>
      </c>
      <c r="G227" s="299" t="s">
        <v>66</v>
      </c>
      <c r="H227" s="298">
        <f t="shared" si="43"/>
        <v>0</v>
      </c>
      <c r="I227" s="297">
        <f t="shared" si="44"/>
        <v>0</v>
      </c>
      <c r="J227" s="296">
        <f t="shared" si="45"/>
        <v>2254</v>
      </c>
      <c r="K227" s="295">
        <f t="shared" si="46"/>
        <v>1126</v>
      </c>
      <c r="L227" s="294">
        <f t="shared" si="47"/>
        <v>0</v>
      </c>
      <c r="M227" s="293">
        <f t="shared" si="48"/>
        <v>0</v>
      </c>
      <c r="N227" s="292">
        <f t="shared" si="49"/>
        <v>0</v>
      </c>
      <c r="O227" s="291">
        <f t="shared" si="50"/>
        <v>0</v>
      </c>
      <c r="P227" s="290">
        <f t="shared" si="51"/>
        <v>3380</v>
      </c>
      <c r="R227" s="33">
        <v>5958.25</v>
      </c>
      <c r="S227" s="280">
        <v>45900</v>
      </c>
      <c r="T227" s="282">
        <v>-38</v>
      </c>
      <c r="U227" s="282" t="s">
        <v>868</v>
      </c>
      <c r="V227" t="s">
        <v>851</v>
      </c>
      <c r="W227" t="s">
        <v>903</v>
      </c>
      <c r="X227" s="280">
        <v>45938</v>
      </c>
      <c r="Y227" s="281" t="s">
        <v>906</v>
      </c>
      <c r="Z227" s="280" t="s">
        <v>67</v>
      </c>
      <c r="AG227" s="289">
        <v>217</v>
      </c>
      <c r="AH227" s="288" t="s">
        <v>650</v>
      </c>
      <c r="AI227"/>
    </row>
    <row r="228" spans="2:35" ht="14.7" customHeight="1" thickBot="1">
      <c r="B228" s="304">
        <f t="shared" si="52"/>
        <v>218</v>
      </c>
      <c r="C228" s="303" t="s">
        <v>659</v>
      </c>
      <c r="D228" s="302">
        <f t="shared" si="41"/>
        <v>3293.29</v>
      </c>
      <c r="E228" s="301">
        <f t="shared" si="42"/>
        <v>6.9566487973003971E-4</v>
      </c>
      <c r="F228" s="300">
        <f t="shared" si="53"/>
        <v>0.93076921417899861</v>
      </c>
      <c r="G228" s="299" t="s">
        <v>66</v>
      </c>
      <c r="H228" s="298">
        <f t="shared" si="43"/>
        <v>0</v>
      </c>
      <c r="I228" s="297">
        <f t="shared" si="44"/>
        <v>3293.29</v>
      </c>
      <c r="J228" s="296">
        <f t="shared" si="45"/>
        <v>0</v>
      </c>
      <c r="K228" s="295">
        <f t="shared" si="46"/>
        <v>0</v>
      </c>
      <c r="L228" s="294">
        <f t="shared" si="47"/>
        <v>0</v>
      </c>
      <c r="M228" s="293">
        <f t="shared" si="48"/>
        <v>0</v>
      </c>
      <c r="N228" s="292">
        <f t="shared" si="49"/>
        <v>0</v>
      </c>
      <c r="O228" s="291">
        <f t="shared" si="50"/>
        <v>0</v>
      </c>
      <c r="P228" s="290">
        <f t="shared" si="51"/>
        <v>3293.29</v>
      </c>
      <c r="R228" s="33">
        <v>4567.1000000000004</v>
      </c>
      <c r="S228" s="280">
        <v>45903</v>
      </c>
      <c r="T228" s="282">
        <v>-35</v>
      </c>
      <c r="U228" s="282" t="s">
        <v>868</v>
      </c>
      <c r="V228" t="s">
        <v>851</v>
      </c>
      <c r="W228" t="s">
        <v>903</v>
      </c>
      <c r="X228" s="280">
        <v>45938</v>
      </c>
      <c r="Y228" s="281" t="s">
        <v>906</v>
      </c>
      <c r="Z228" s="280" t="s">
        <v>67</v>
      </c>
      <c r="AG228" s="289">
        <v>218</v>
      </c>
      <c r="AH228" s="288" t="s">
        <v>557</v>
      </c>
      <c r="AI228"/>
    </row>
    <row r="229" spans="2:35" ht="14.7" customHeight="1" thickBot="1">
      <c r="B229" s="304">
        <f t="shared" si="52"/>
        <v>219</v>
      </c>
      <c r="C229" s="303" t="s">
        <v>530</v>
      </c>
      <c r="D229" s="302">
        <f t="shared" si="41"/>
        <v>3181.76</v>
      </c>
      <c r="E229" s="301">
        <f t="shared" si="42"/>
        <v>6.7210561102418892E-4</v>
      </c>
      <c r="F229" s="300">
        <f t="shared" si="53"/>
        <v>0.93144131979002276</v>
      </c>
      <c r="G229" s="299" t="s">
        <v>66</v>
      </c>
      <c r="H229" s="298">
        <f t="shared" si="43"/>
        <v>0</v>
      </c>
      <c r="I229" s="297">
        <f t="shared" si="44"/>
        <v>0</v>
      </c>
      <c r="J229" s="296">
        <f t="shared" si="45"/>
        <v>3181.76</v>
      </c>
      <c r="K229" s="295">
        <f t="shared" si="46"/>
        <v>0</v>
      </c>
      <c r="L229" s="294">
        <f t="shared" si="47"/>
        <v>0</v>
      </c>
      <c r="M229" s="293">
        <f t="shared" si="48"/>
        <v>0</v>
      </c>
      <c r="N229" s="292">
        <f t="shared" si="49"/>
        <v>0</v>
      </c>
      <c r="O229" s="291">
        <f t="shared" si="50"/>
        <v>0</v>
      </c>
      <c r="P229" s="290">
        <f t="shared" si="51"/>
        <v>3181.76</v>
      </c>
      <c r="R229" s="33">
        <v>8999.34</v>
      </c>
      <c r="S229" s="280">
        <v>45905</v>
      </c>
      <c r="T229" s="282">
        <v>-33</v>
      </c>
      <c r="U229" s="282" t="s">
        <v>868</v>
      </c>
      <c r="V229" t="s">
        <v>851</v>
      </c>
      <c r="W229" t="s">
        <v>903</v>
      </c>
      <c r="X229" s="280">
        <v>45938</v>
      </c>
      <c r="Y229" s="281" t="s">
        <v>906</v>
      </c>
      <c r="Z229" s="280" t="s">
        <v>67</v>
      </c>
      <c r="AG229" s="289">
        <v>219</v>
      </c>
      <c r="AH229" s="288" t="s">
        <v>852</v>
      </c>
      <c r="AI229"/>
    </row>
    <row r="230" spans="2:35" ht="14.7" customHeight="1" thickBot="1">
      <c r="B230" s="304">
        <f t="shared" si="52"/>
        <v>220</v>
      </c>
      <c r="C230" s="303" t="s">
        <v>507</v>
      </c>
      <c r="D230" s="302">
        <f t="shared" si="41"/>
        <v>3136.02</v>
      </c>
      <c r="E230" s="301">
        <f t="shared" si="42"/>
        <v>6.6244362814419592E-4</v>
      </c>
      <c r="F230" s="300">
        <f t="shared" si="53"/>
        <v>0.93210376341816692</v>
      </c>
      <c r="G230" s="299" t="s">
        <v>66</v>
      </c>
      <c r="H230" s="298">
        <f t="shared" si="43"/>
        <v>0</v>
      </c>
      <c r="I230" s="297">
        <f t="shared" si="44"/>
        <v>412.13</v>
      </c>
      <c r="J230" s="296">
        <f t="shared" si="45"/>
        <v>2723.89</v>
      </c>
      <c r="K230" s="295">
        <f t="shared" si="46"/>
        <v>0</v>
      </c>
      <c r="L230" s="294">
        <f t="shared" si="47"/>
        <v>0</v>
      </c>
      <c r="M230" s="293">
        <f t="shared" si="48"/>
        <v>0</v>
      </c>
      <c r="N230" s="292">
        <f t="shared" si="49"/>
        <v>0</v>
      </c>
      <c r="O230" s="291">
        <f t="shared" si="50"/>
        <v>0</v>
      </c>
      <c r="P230" s="290">
        <f t="shared" si="51"/>
        <v>3136.02</v>
      </c>
      <c r="R230" s="33">
        <v>8999.34</v>
      </c>
      <c r="S230" s="280">
        <v>45912</v>
      </c>
      <c r="T230" s="282">
        <v>-26</v>
      </c>
      <c r="U230" s="282" t="s">
        <v>870</v>
      </c>
      <c r="V230" t="s">
        <v>851</v>
      </c>
      <c r="W230" t="s">
        <v>903</v>
      </c>
      <c r="X230" s="280">
        <v>45938</v>
      </c>
      <c r="Y230" s="281" t="s">
        <v>906</v>
      </c>
      <c r="Z230" s="280" t="s">
        <v>67</v>
      </c>
      <c r="AG230" s="289">
        <v>220</v>
      </c>
      <c r="AH230" s="288" t="s">
        <v>657</v>
      </c>
      <c r="AI230"/>
    </row>
    <row r="231" spans="2:35" ht="14.7" customHeight="1" thickBot="1">
      <c r="B231" s="304">
        <f t="shared" si="52"/>
        <v>221</v>
      </c>
      <c r="C231" s="303" t="s">
        <v>850</v>
      </c>
      <c r="D231" s="302">
        <f t="shared" si="41"/>
        <v>3097.85</v>
      </c>
      <c r="E231" s="301">
        <f t="shared" si="42"/>
        <v>6.5438070976795337E-4</v>
      </c>
      <c r="F231" s="300">
        <f t="shared" si="53"/>
        <v>0.9327581441279349</v>
      </c>
      <c r="G231" s="299" t="s">
        <v>66</v>
      </c>
      <c r="H231" s="298">
        <f t="shared" si="43"/>
        <v>0</v>
      </c>
      <c r="I231" s="297">
        <f t="shared" si="44"/>
        <v>0</v>
      </c>
      <c r="J231" s="296">
        <f t="shared" si="45"/>
        <v>3097.85</v>
      </c>
      <c r="K231" s="295">
        <f t="shared" si="46"/>
        <v>0</v>
      </c>
      <c r="L231" s="294">
        <f t="shared" si="47"/>
        <v>0</v>
      </c>
      <c r="M231" s="293">
        <f t="shared" si="48"/>
        <v>0</v>
      </c>
      <c r="N231" s="292">
        <f t="shared" si="49"/>
        <v>0</v>
      </c>
      <c r="O231" s="291">
        <f t="shared" si="50"/>
        <v>0</v>
      </c>
      <c r="P231" s="290">
        <f t="shared" si="51"/>
        <v>3097.85</v>
      </c>
      <c r="R231" s="33">
        <v>787.06</v>
      </c>
      <c r="S231" s="280">
        <v>45911</v>
      </c>
      <c r="T231" s="282">
        <v>-27</v>
      </c>
      <c r="U231" s="282" t="s">
        <v>870</v>
      </c>
      <c r="V231" t="s">
        <v>848</v>
      </c>
      <c r="W231" t="s">
        <v>903</v>
      </c>
      <c r="X231" s="280">
        <v>45938</v>
      </c>
      <c r="Y231" s="281" t="s">
        <v>906</v>
      </c>
      <c r="Z231" s="280" t="s">
        <v>66</v>
      </c>
      <c r="AG231" s="289">
        <v>221</v>
      </c>
      <c r="AH231" s="288" t="s">
        <v>463</v>
      </c>
      <c r="AI231"/>
    </row>
    <row r="232" spans="2:35" ht="14.7" customHeight="1" thickBot="1">
      <c r="B232" s="304">
        <f t="shared" si="52"/>
        <v>222</v>
      </c>
      <c r="C232" s="303" t="s">
        <v>839</v>
      </c>
      <c r="D232" s="302">
        <f t="shared" si="41"/>
        <v>3080</v>
      </c>
      <c r="E232" s="301">
        <f t="shared" si="42"/>
        <v>6.5061012834233311E-4</v>
      </c>
      <c r="F232" s="300">
        <f t="shared" si="53"/>
        <v>0.93340875425627723</v>
      </c>
      <c r="G232" s="299" t="s">
        <v>66</v>
      </c>
      <c r="H232" s="298">
        <f t="shared" si="43"/>
        <v>0</v>
      </c>
      <c r="I232" s="297">
        <f t="shared" si="44"/>
        <v>0</v>
      </c>
      <c r="J232" s="296">
        <f t="shared" si="45"/>
        <v>3080</v>
      </c>
      <c r="K232" s="295">
        <f t="shared" si="46"/>
        <v>0</v>
      </c>
      <c r="L232" s="294">
        <f t="shared" si="47"/>
        <v>0</v>
      </c>
      <c r="M232" s="293">
        <f t="shared" si="48"/>
        <v>0</v>
      </c>
      <c r="N232" s="292">
        <f t="shared" si="49"/>
        <v>0</v>
      </c>
      <c r="O232" s="291">
        <f t="shared" si="50"/>
        <v>0</v>
      </c>
      <c r="P232" s="290">
        <f t="shared" si="51"/>
        <v>3080</v>
      </c>
      <c r="R232" s="33">
        <v>115.69</v>
      </c>
      <c r="S232" s="280">
        <v>45911</v>
      </c>
      <c r="T232" s="282">
        <v>-27</v>
      </c>
      <c r="U232" s="282" t="s">
        <v>870</v>
      </c>
      <c r="V232" t="s">
        <v>848</v>
      </c>
      <c r="W232" t="s">
        <v>903</v>
      </c>
      <c r="X232" s="280">
        <v>45938</v>
      </c>
      <c r="Y232" s="281" t="s">
        <v>906</v>
      </c>
      <c r="Z232" s="280" t="s">
        <v>66</v>
      </c>
      <c r="AG232" s="289">
        <v>222</v>
      </c>
      <c r="AH232" s="288" t="s">
        <v>498</v>
      </c>
      <c r="AI232"/>
    </row>
    <row r="233" spans="2:35" ht="14.7" customHeight="1" thickBot="1">
      <c r="B233" s="304">
        <f t="shared" si="52"/>
        <v>223</v>
      </c>
      <c r="C233" s="303" t="s">
        <v>785</v>
      </c>
      <c r="D233" s="302">
        <f t="shared" si="41"/>
        <v>3076.22</v>
      </c>
      <c r="E233" s="301">
        <f t="shared" si="42"/>
        <v>6.4981165227573107E-4</v>
      </c>
      <c r="F233" s="300">
        <f t="shared" si="53"/>
        <v>0.93405856590855296</v>
      </c>
      <c r="G233" s="299" t="s">
        <v>66</v>
      </c>
      <c r="H233" s="298">
        <f t="shared" si="43"/>
        <v>0</v>
      </c>
      <c r="I233" s="297">
        <f t="shared" si="44"/>
        <v>0</v>
      </c>
      <c r="J233" s="296">
        <f t="shared" si="45"/>
        <v>3076.22</v>
      </c>
      <c r="K233" s="295">
        <f t="shared" si="46"/>
        <v>0</v>
      </c>
      <c r="L233" s="294">
        <f t="shared" si="47"/>
        <v>0</v>
      </c>
      <c r="M233" s="293">
        <f t="shared" si="48"/>
        <v>0</v>
      </c>
      <c r="N233" s="292">
        <f t="shared" si="49"/>
        <v>0</v>
      </c>
      <c r="O233" s="291">
        <f t="shared" si="50"/>
        <v>0</v>
      </c>
      <c r="P233" s="290">
        <f t="shared" si="51"/>
        <v>3076.22</v>
      </c>
      <c r="R233" s="33">
        <v>787.06</v>
      </c>
      <c r="S233" s="280">
        <v>45941</v>
      </c>
      <c r="T233" s="282">
        <v>3</v>
      </c>
      <c r="U233" s="282" t="s">
        <v>872</v>
      </c>
      <c r="V233" t="s">
        <v>848</v>
      </c>
      <c r="W233" t="s">
        <v>902</v>
      </c>
      <c r="X233" s="280">
        <v>45941</v>
      </c>
      <c r="Y233" s="281" t="s">
        <v>906</v>
      </c>
      <c r="Z233" s="280" t="s">
        <v>66</v>
      </c>
      <c r="AG233" s="289">
        <v>223</v>
      </c>
      <c r="AH233" s="288" t="s">
        <v>555</v>
      </c>
      <c r="AI233"/>
    </row>
    <row r="234" spans="2:35" ht="14.7" customHeight="1" thickBot="1">
      <c r="B234" s="304">
        <f t="shared" si="52"/>
        <v>224</v>
      </c>
      <c r="C234" s="303" t="s">
        <v>681</v>
      </c>
      <c r="D234" s="302">
        <f t="shared" si="41"/>
        <v>3073.87</v>
      </c>
      <c r="E234" s="301">
        <f t="shared" si="42"/>
        <v>6.4931524519728806E-4</v>
      </c>
      <c r="F234" s="300">
        <f t="shared" si="53"/>
        <v>0.93470788115375025</v>
      </c>
      <c r="G234" s="299" t="s">
        <v>66</v>
      </c>
      <c r="H234" s="298">
        <f t="shared" si="43"/>
        <v>0</v>
      </c>
      <c r="I234" s="297">
        <f t="shared" si="44"/>
        <v>3073.87</v>
      </c>
      <c r="J234" s="296">
        <f t="shared" si="45"/>
        <v>0</v>
      </c>
      <c r="K234" s="295">
        <f t="shared" si="46"/>
        <v>0</v>
      </c>
      <c r="L234" s="294">
        <f t="shared" si="47"/>
        <v>0</v>
      </c>
      <c r="M234" s="293">
        <f t="shared" si="48"/>
        <v>0</v>
      </c>
      <c r="N234" s="292">
        <f t="shared" si="49"/>
        <v>0</v>
      </c>
      <c r="O234" s="291">
        <f t="shared" si="50"/>
        <v>0</v>
      </c>
      <c r="P234" s="290">
        <f t="shared" si="51"/>
        <v>3073.87</v>
      </c>
      <c r="R234" s="33">
        <v>115.69</v>
      </c>
      <c r="S234" s="280">
        <v>45941</v>
      </c>
      <c r="T234" s="282">
        <v>3</v>
      </c>
      <c r="U234" s="282" t="s">
        <v>872</v>
      </c>
      <c r="V234" t="s">
        <v>848</v>
      </c>
      <c r="W234" t="s">
        <v>902</v>
      </c>
      <c r="X234" s="280">
        <v>45941</v>
      </c>
      <c r="Y234" s="281" t="s">
        <v>906</v>
      </c>
      <c r="Z234" s="280" t="s">
        <v>66</v>
      </c>
      <c r="AG234" s="289">
        <v>224</v>
      </c>
      <c r="AH234" s="288" t="s">
        <v>787</v>
      </c>
      <c r="AI234"/>
    </row>
    <row r="235" spans="2:35" ht="14.7" customHeight="1" thickBot="1">
      <c r="B235" s="304">
        <f t="shared" si="52"/>
        <v>225</v>
      </c>
      <c r="C235" s="303" t="s">
        <v>491</v>
      </c>
      <c r="D235" s="302">
        <f t="shared" si="41"/>
        <v>3068.96</v>
      </c>
      <c r="E235" s="301">
        <f t="shared" si="42"/>
        <v>6.4827807125892418E-4</v>
      </c>
      <c r="F235" s="300">
        <f t="shared" si="53"/>
        <v>0.93535615922500914</v>
      </c>
      <c r="G235" s="299" t="s">
        <v>66</v>
      </c>
      <c r="H235" s="298">
        <f t="shared" si="43"/>
        <v>0</v>
      </c>
      <c r="I235" s="297">
        <f t="shared" si="44"/>
        <v>1568.9</v>
      </c>
      <c r="J235" s="296">
        <f t="shared" si="45"/>
        <v>1500.06</v>
      </c>
      <c r="K235" s="295">
        <f t="shared" si="46"/>
        <v>0</v>
      </c>
      <c r="L235" s="294">
        <f t="shared" si="47"/>
        <v>0</v>
      </c>
      <c r="M235" s="293">
        <f t="shared" si="48"/>
        <v>0</v>
      </c>
      <c r="N235" s="292">
        <f t="shared" si="49"/>
        <v>0</v>
      </c>
      <c r="O235" s="291">
        <f t="shared" si="50"/>
        <v>0</v>
      </c>
      <c r="P235" s="290">
        <f t="shared" si="51"/>
        <v>3068.96</v>
      </c>
      <c r="R235" s="33">
        <v>787.09</v>
      </c>
      <c r="S235" s="280">
        <v>45972</v>
      </c>
      <c r="T235" s="282">
        <v>34</v>
      </c>
      <c r="U235" s="282" t="s">
        <v>871</v>
      </c>
      <c r="V235" t="s">
        <v>848</v>
      </c>
      <c r="W235" t="s">
        <v>902</v>
      </c>
      <c r="X235" s="280">
        <v>45972</v>
      </c>
      <c r="Y235" s="281" t="s">
        <v>906</v>
      </c>
      <c r="Z235" s="280" t="s">
        <v>66</v>
      </c>
      <c r="AG235" s="289">
        <v>225</v>
      </c>
      <c r="AH235" s="288" t="s">
        <v>547</v>
      </c>
      <c r="AI235"/>
    </row>
    <row r="236" spans="2:35" ht="14.7" customHeight="1" thickBot="1">
      <c r="B236" s="304">
        <f t="shared" si="52"/>
        <v>226</v>
      </c>
      <c r="C236" s="303" t="s">
        <v>632</v>
      </c>
      <c r="D236" s="302">
        <f t="shared" si="41"/>
        <v>3068.6</v>
      </c>
      <c r="E236" s="301">
        <f t="shared" si="42"/>
        <v>6.4820202591924783E-4</v>
      </c>
      <c r="F236" s="300">
        <f t="shared" si="53"/>
        <v>0.93600436125092834</v>
      </c>
      <c r="G236" s="299" t="s">
        <v>66</v>
      </c>
      <c r="H236" s="298">
        <f t="shared" si="43"/>
        <v>0</v>
      </c>
      <c r="I236" s="297">
        <f t="shared" si="44"/>
        <v>3068.6</v>
      </c>
      <c r="J236" s="296">
        <f t="shared" si="45"/>
        <v>0</v>
      </c>
      <c r="K236" s="295">
        <f t="shared" si="46"/>
        <v>0</v>
      </c>
      <c r="L236" s="294">
        <f t="shared" si="47"/>
        <v>0</v>
      </c>
      <c r="M236" s="293">
        <f t="shared" si="48"/>
        <v>0</v>
      </c>
      <c r="N236" s="292">
        <f t="shared" si="49"/>
        <v>0</v>
      </c>
      <c r="O236" s="291">
        <f t="shared" si="50"/>
        <v>0</v>
      </c>
      <c r="P236" s="290">
        <f t="shared" si="51"/>
        <v>3068.6</v>
      </c>
      <c r="R236" s="33">
        <v>115.64</v>
      </c>
      <c r="S236" s="280">
        <v>45972</v>
      </c>
      <c r="T236" s="282">
        <v>34</v>
      </c>
      <c r="U236" s="282" t="s">
        <v>871</v>
      </c>
      <c r="V236" t="s">
        <v>848</v>
      </c>
      <c r="W236" t="s">
        <v>902</v>
      </c>
      <c r="X236" s="280">
        <v>45972</v>
      </c>
      <c r="Y236" s="281" t="s">
        <v>906</v>
      </c>
      <c r="Z236" s="280" t="s">
        <v>66</v>
      </c>
      <c r="AG236" s="289">
        <v>226</v>
      </c>
      <c r="AH236" s="288" t="s">
        <v>638</v>
      </c>
      <c r="AI236"/>
    </row>
    <row r="237" spans="2:35" ht="14.7" customHeight="1" thickBot="1">
      <c r="B237" s="304">
        <f t="shared" si="52"/>
        <v>227</v>
      </c>
      <c r="C237" s="303" t="s">
        <v>608</v>
      </c>
      <c r="D237" s="302">
        <f t="shared" si="41"/>
        <v>3066.35</v>
      </c>
      <c r="E237" s="301">
        <f t="shared" si="42"/>
        <v>6.4772674254627051E-4</v>
      </c>
      <c r="F237" s="300">
        <f t="shared" si="53"/>
        <v>0.93665208799347466</v>
      </c>
      <c r="G237" s="299" t="s">
        <v>66</v>
      </c>
      <c r="H237" s="298">
        <f t="shared" si="43"/>
        <v>0</v>
      </c>
      <c r="I237" s="297">
        <f t="shared" si="44"/>
        <v>3066.35</v>
      </c>
      <c r="J237" s="296">
        <f t="shared" si="45"/>
        <v>0</v>
      </c>
      <c r="K237" s="295">
        <f t="shared" si="46"/>
        <v>0</v>
      </c>
      <c r="L237" s="294">
        <f t="shared" si="47"/>
        <v>0</v>
      </c>
      <c r="M237" s="293">
        <f t="shared" si="48"/>
        <v>0</v>
      </c>
      <c r="N237" s="292">
        <f t="shared" si="49"/>
        <v>0</v>
      </c>
      <c r="O237" s="291">
        <f t="shared" si="50"/>
        <v>0</v>
      </c>
      <c r="P237" s="290">
        <f t="shared" si="51"/>
        <v>3066.35</v>
      </c>
      <c r="R237" s="33">
        <v>1557.51</v>
      </c>
      <c r="S237" s="280">
        <v>45894</v>
      </c>
      <c r="T237" s="282">
        <v>-44</v>
      </c>
      <c r="U237" s="282" t="s">
        <v>868</v>
      </c>
      <c r="V237" t="s">
        <v>840</v>
      </c>
      <c r="W237" t="s">
        <v>903</v>
      </c>
      <c r="X237" s="280">
        <v>45938</v>
      </c>
      <c r="Y237" s="281" t="s">
        <v>906</v>
      </c>
      <c r="Z237" s="280" t="s">
        <v>66</v>
      </c>
      <c r="AG237" s="289">
        <v>227</v>
      </c>
      <c r="AH237" s="288" t="s">
        <v>750</v>
      </c>
      <c r="AI237"/>
    </row>
    <row r="238" spans="2:35" ht="14.7" customHeight="1" thickBot="1">
      <c r="B238" s="304">
        <f t="shared" si="52"/>
        <v>228</v>
      </c>
      <c r="C238" s="303" t="s">
        <v>684</v>
      </c>
      <c r="D238" s="302">
        <f t="shared" si="41"/>
        <v>3066.31</v>
      </c>
      <c r="E238" s="301">
        <f t="shared" si="42"/>
        <v>6.4771829306408421E-4</v>
      </c>
      <c r="F238" s="300">
        <f t="shared" si="53"/>
        <v>0.93729980628653875</v>
      </c>
      <c r="G238" s="299" t="s">
        <v>66</v>
      </c>
      <c r="H238" s="298">
        <f t="shared" si="43"/>
        <v>0</v>
      </c>
      <c r="I238" s="297">
        <f t="shared" si="44"/>
        <v>3066.31</v>
      </c>
      <c r="J238" s="296">
        <f t="shared" si="45"/>
        <v>0</v>
      </c>
      <c r="K238" s="295">
        <f t="shared" si="46"/>
        <v>0</v>
      </c>
      <c r="L238" s="294">
        <f t="shared" si="47"/>
        <v>0</v>
      </c>
      <c r="M238" s="293">
        <f t="shared" si="48"/>
        <v>0</v>
      </c>
      <c r="N238" s="292">
        <f t="shared" si="49"/>
        <v>0</v>
      </c>
      <c r="O238" s="291">
        <f t="shared" si="50"/>
        <v>0</v>
      </c>
      <c r="P238" s="290">
        <f t="shared" si="51"/>
        <v>3066.31</v>
      </c>
      <c r="R238" s="33">
        <v>633.66</v>
      </c>
      <c r="S238" s="280">
        <v>45902</v>
      </c>
      <c r="T238" s="282">
        <v>-36</v>
      </c>
      <c r="U238" s="282" t="s">
        <v>868</v>
      </c>
      <c r="V238" t="s">
        <v>810</v>
      </c>
      <c r="W238" t="s">
        <v>903</v>
      </c>
      <c r="X238" s="280">
        <v>45938</v>
      </c>
      <c r="Y238" s="281" t="s">
        <v>906</v>
      </c>
      <c r="Z238" s="280" t="s">
        <v>66</v>
      </c>
      <c r="AG238" s="289">
        <v>228</v>
      </c>
      <c r="AH238" s="288" t="s">
        <v>490</v>
      </c>
      <c r="AI238"/>
    </row>
    <row r="239" spans="2:35" ht="14.7" customHeight="1" thickBot="1">
      <c r="B239" s="304">
        <f t="shared" si="52"/>
        <v>229</v>
      </c>
      <c r="C239" s="303" t="s">
        <v>747</v>
      </c>
      <c r="D239" s="302">
        <f t="shared" si="41"/>
        <v>3053.01</v>
      </c>
      <c r="E239" s="301">
        <f t="shared" si="42"/>
        <v>6.4490884023715148E-4</v>
      </c>
      <c r="F239" s="300">
        <f t="shared" si="53"/>
        <v>0.93794471512677591</v>
      </c>
      <c r="G239" s="299" t="s">
        <v>66</v>
      </c>
      <c r="H239" s="298">
        <f t="shared" si="43"/>
        <v>0</v>
      </c>
      <c r="I239" s="297">
        <f t="shared" si="44"/>
        <v>0</v>
      </c>
      <c r="J239" s="296">
        <f t="shared" si="45"/>
        <v>3053.01</v>
      </c>
      <c r="K239" s="295">
        <f t="shared" si="46"/>
        <v>0</v>
      </c>
      <c r="L239" s="294">
        <f t="shared" si="47"/>
        <v>0</v>
      </c>
      <c r="M239" s="293">
        <f t="shared" si="48"/>
        <v>0</v>
      </c>
      <c r="N239" s="292">
        <f t="shared" si="49"/>
        <v>0</v>
      </c>
      <c r="O239" s="291">
        <f t="shared" si="50"/>
        <v>0</v>
      </c>
      <c r="P239" s="290">
        <f t="shared" si="51"/>
        <v>3053.01</v>
      </c>
      <c r="R239" s="33">
        <v>7945.52</v>
      </c>
      <c r="S239" s="280">
        <v>45885</v>
      </c>
      <c r="T239" s="282">
        <v>-53</v>
      </c>
      <c r="U239" s="282" t="s">
        <v>868</v>
      </c>
      <c r="V239" t="s">
        <v>822</v>
      </c>
      <c r="W239" t="s">
        <v>903</v>
      </c>
      <c r="X239" s="280">
        <v>45938</v>
      </c>
      <c r="Y239" s="281" t="s">
        <v>906</v>
      </c>
      <c r="Z239" s="280" t="s">
        <v>68</v>
      </c>
      <c r="AG239" s="289">
        <v>229</v>
      </c>
      <c r="AH239" s="288" t="s">
        <v>635</v>
      </c>
      <c r="AI239"/>
    </row>
    <row r="240" spans="2:35" ht="14.7" customHeight="1" thickBot="1">
      <c r="B240" s="304">
        <f t="shared" si="52"/>
        <v>230</v>
      </c>
      <c r="C240" s="303" t="s">
        <v>612</v>
      </c>
      <c r="D240" s="302">
        <f t="shared" si="41"/>
        <v>3036.99</v>
      </c>
      <c r="E240" s="301">
        <f t="shared" si="42"/>
        <v>6.4152482262155267E-4</v>
      </c>
      <c r="F240" s="300">
        <f t="shared" si="53"/>
        <v>0.93858623994939749</v>
      </c>
      <c r="G240" s="299" t="s">
        <v>66</v>
      </c>
      <c r="H240" s="298">
        <f t="shared" si="43"/>
        <v>0</v>
      </c>
      <c r="I240" s="297">
        <f t="shared" si="44"/>
        <v>3036.99</v>
      </c>
      <c r="J240" s="296">
        <f t="shared" si="45"/>
        <v>0</v>
      </c>
      <c r="K240" s="295">
        <f t="shared" si="46"/>
        <v>0</v>
      </c>
      <c r="L240" s="294">
        <f t="shared" si="47"/>
        <v>0</v>
      </c>
      <c r="M240" s="293">
        <f t="shared" si="48"/>
        <v>0</v>
      </c>
      <c r="N240" s="292">
        <f t="shared" si="49"/>
        <v>0</v>
      </c>
      <c r="O240" s="291">
        <f t="shared" si="50"/>
        <v>0</v>
      </c>
      <c r="P240" s="290">
        <f t="shared" si="51"/>
        <v>3036.99</v>
      </c>
      <c r="R240" s="33">
        <v>5111.2</v>
      </c>
      <c r="S240" s="280">
        <v>45885</v>
      </c>
      <c r="T240" s="282">
        <v>-53</v>
      </c>
      <c r="U240" s="282" t="s">
        <v>868</v>
      </c>
      <c r="V240" t="s">
        <v>822</v>
      </c>
      <c r="W240" t="s">
        <v>903</v>
      </c>
      <c r="X240" s="280">
        <v>45938</v>
      </c>
      <c r="Y240" s="281" t="s">
        <v>906</v>
      </c>
      <c r="Z240" s="280" t="s">
        <v>68</v>
      </c>
      <c r="AG240" s="289">
        <v>230</v>
      </c>
      <c r="AH240" s="288" t="s">
        <v>713</v>
      </c>
      <c r="AI240"/>
    </row>
    <row r="241" spans="2:35" ht="14.7" customHeight="1" thickBot="1">
      <c r="B241" s="304">
        <f t="shared" si="52"/>
        <v>231</v>
      </c>
      <c r="C241" s="303" t="s">
        <v>616</v>
      </c>
      <c r="D241" s="302">
        <f t="shared" si="41"/>
        <v>3004.4</v>
      </c>
      <c r="E241" s="301">
        <f t="shared" si="42"/>
        <v>6.3464060701029403E-4</v>
      </c>
      <c r="F241" s="300">
        <f t="shared" si="53"/>
        <v>0.93922088055640773</v>
      </c>
      <c r="G241" s="299" t="s">
        <v>66</v>
      </c>
      <c r="H241" s="298">
        <f t="shared" si="43"/>
        <v>0</v>
      </c>
      <c r="I241" s="297">
        <f t="shared" si="44"/>
        <v>3004.4</v>
      </c>
      <c r="J241" s="296">
        <f t="shared" si="45"/>
        <v>0</v>
      </c>
      <c r="K241" s="295">
        <f t="shared" si="46"/>
        <v>0</v>
      </c>
      <c r="L241" s="294">
        <f t="shared" si="47"/>
        <v>0</v>
      </c>
      <c r="M241" s="293">
        <f t="shared" si="48"/>
        <v>0</v>
      </c>
      <c r="N241" s="292">
        <f t="shared" si="49"/>
        <v>0</v>
      </c>
      <c r="O241" s="291">
        <f t="shared" si="50"/>
        <v>0</v>
      </c>
      <c r="P241" s="290">
        <f t="shared" si="51"/>
        <v>3004.4</v>
      </c>
      <c r="R241" s="33">
        <v>1768</v>
      </c>
      <c r="S241" s="280">
        <v>45886</v>
      </c>
      <c r="T241" s="282">
        <v>-52</v>
      </c>
      <c r="U241" s="282" t="s">
        <v>868</v>
      </c>
      <c r="V241" t="s">
        <v>822</v>
      </c>
      <c r="W241" t="s">
        <v>903</v>
      </c>
      <c r="X241" s="280">
        <v>45938</v>
      </c>
      <c r="Y241" s="281" t="s">
        <v>906</v>
      </c>
      <c r="Z241" s="280" t="s">
        <v>68</v>
      </c>
      <c r="AG241" s="289">
        <v>231</v>
      </c>
      <c r="AH241" s="288" t="s">
        <v>698</v>
      </c>
      <c r="AI241"/>
    </row>
    <row r="242" spans="2:35" ht="14.7" customHeight="1" thickBot="1">
      <c r="B242" s="304">
        <f t="shared" si="52"/>
        <v>232</v>
      </c>
      <c r="C242" s="303" t="s">
        <v>809</v>
      </c>
      <c r="D242" s="302">
        <f t="shared" si="41"/>
        <v>2994.25</v>
      </c>
      <c r="E242" s="301">
        <f t="shared" si="42"/>
        <v>6.324965509055295E-4</v>
      </c>
      <c r="F242" s="300">
        <f t="shared" si="53"/>
        <v>0.93985337710731331</v>
      </c>
      <c r="G242" s="299" t="s">
        <v>66</v>
      </c>
      <c r="H242" s="298">
        <f t="shared" si="43"/>
        <v>0</v>
      </c>
      <c r="I242" s="297">
        <f t="shared" si="44"/>
        <v>0</v>
      </c>
      <c r="J242" s="296">
        <f t="shared" si="45"/>
        <v>2994.25</v>
      </c>
      <c r="K242" s="295">
        <f t="shared" si="46"/>
        <v>0</v>
      </c>
      <c r="L242" s="294">
        <f t="shared" si="47"/>
        <v>0</v>
      </c>
      <c r="M242" s="293">
        <f t="shared" si="48"/>
        <v>0</v>
      </c>
      <c r="N242" s="292">
        <f t="shared" si="49"/>
        <v>0</v>
      </c>
      <c r="O242" s="291">
        <f t="shared" si="50"/>
        <v>0</v>
      </c>
      <c r="P242" s="290">
        <f t="shared" si="51"/>
        <v>2994.25</v>
      </c>
      <c r="R242" s="33">
        <v>5742.5</v>
      </c>
      <c r="S242" s="280">
        <v>45887</v>
      </c>
      <c r="T242" s="282">
        <v>-51</v>
      </c>
      <c r="U242" s="282" t="s">
        <v>868</v>
      </c>
      <c r="V242" t="s">
        <v>822</v>
      </c>
      <c r="W242" t="s">
        <v>903</v>
      </c>
      <c r="X242" s="280">
        <v>45938</v>
      </c>
      <c r="Y242" s="281" t="s">
        <v>906</v>
      </c>
      <c r="Z242" s="280" t="s">
        <v>68</v>
      </c>
      <c r="AG242" s="289">
        <v>232</v>
      </c>
      <c r="AH242" s="288" t="s">
        <v>560</v>
      </c>
      <c r="AI242"/>
    </row>
    <row r="243" spans="2:35" ht="14.7" customHeight="1" thickBot="1">
      <c r="B243" s="304">
        <f t="shared" si="52"/>
        <v>233</v>
      </c>
      <c r="C243" s="303" t="s">
        <v>611</v>
      </c>
      <c r="D243" s="302">
        <f t="shared" si="41"/>
        <v>2908.05</v>
      </c>
      <c r="E243" s="301">
        <f t="shared" si="42"/>
        <v>6.1428791679413045E-4</v>
      </c>
      <c r="F243" s="300">
        <f t="shared" si="53"/>
        <v>0.94046766502410739</v>
      </c>
      <c r="G243" s="299" t="s">
        <v>66</v>
      </c>
      <c r="H243" s="298">
        <f t="shared" si="43"/>
        <v>0</v>
      </c>
      <c r="I243" s="297">
        <f t="shared" si="44"/>
        <v>2908.05</v>
      </c>
      <c r="J243" s="296">
        <f t="shared" si="45"/>
        <v>0</v>
      </c>
      <c r="K243" s="295">
        <f t="shared" si="46"/>
        <v>0</v>
      </c>
      <c r="L243" s="294">
        <f t="shared" si="47"/>
        <v>0</v>
      </c>
      <c r="M243" s="293">
        <f t="shared" si="48"/>
        <v>0</v>
      </c>
      <c r="N243" s="292">
        <f t="shared" si="49"/>
        <v>0</v>
      </c>
      <c r="O243" s="291">
        <f t="shared" si="50"/>
        <v>0</v>
      </c>
      <c r="P243" s="290">
        <f t="shared" si="51"/>
        <v>2908.05</v>
      </c>
      <c r="R243" s="33">
        <v>4286.29</v>
      </c>
      <c r="S243" s="280">
        <v>45888</v>
      </c>
      <c r="T243" s="282">
        <v>-50</v>
      </c>
      <c r="U243" s="282" t="s">
        <v>868</v>
      </c>
      <c r="V243" t="s">
        <v>822</v>
      </c>
      <c r="W243" t="s">
        <v>903</v>
      </c>
      <c r="X243" s="280">
        <v>45938</v>
      </c>
      <c r="Y243" s="281" t="s">
        <v>906</v>
      </c>
      <c r="Z243" s="280" t="s">
        <v>68</v>
      </c>
      <c r="AG243" s="289">
        <v>233</v>
      </c>
      <c r="AH243" s="288" t="s">
        <v>567</v>
      </c>
      <c r="AI243"/>
    </row>
    <row r="244" spans="2:35" ht="14.7" customHeight="1" thickBot="1">
      <c r="B244" s="304">
        <f t="shared" si="52"/>
        <v>234</v>
      </c>
      <c r="C244" s="303" t="s">
        <v>849</v>
      </c>
      <c r="D244" s="302">
        <f t="shared" si="41"/>
        <v>2837.24</v>
      </c>
      <c r="E244" s="301">
        <f t="shared" si="42"/>
        <v>5.9933022095389648E-4</v>
      </c>
      <c r="F244" s="300">
        <f t="shared" si="53"/>
        <v>0.94106699524506132</v>
      </c>
      <c r="G244" s="299" t="s">
        <v>66</v>
      </c>
      <c r="H244" s="298">
        <f t="shared" si="43"/>
        <v>0</v>
      </c>
      <c r="I244" s="297">
        <f t="shared" si="44"/>
        <v>0</v>
      </c>
      <c r="J244" s="296">
        <f t="shared" si="45"/>
        <v>2837.24</v>
      </c>
      <c r="K244" s="295">
        <f t="shared" si="46"/>
        <v>0</v>
      </c>
      <c r="L244" s="294">
        <f t="shared" si="47"/>
        <v>0</v>
      </c>
      <c r="M244" s="293">
        <f t="shared" si="48"/>
        <v>0</v>
      </c>
      <c r="N244" s="292">
        <f t="shared" si="49"/>
        <v>0</v>
      </c>
      <c r="O244" s="291">
        <f t="shared" si="50"/>
        <v>0</v>
      </c>
      <c r="P244" s="290">
        <f t="shared" si="51"/>
        <v>2837.24</v>
      </c>
      <c r="R244" s="33">
        <v>8393.7900000000009</v>
      </c>
      <c r="S244" s="280">
        <v>45888</v>
      </c>
      <c r="T244" s="282">
        <v>-50</v>
      </c>
      <c r="U244" s="282" t="s">
        <v>868</v>
      </c>
      <c r="V244" t="s">
        <v>822</v>
      </c>
      <c r="W244" t="s">
        <v>903</v>
      </c>
      <c r="X244" s="280">
        <v>45938</v>
      </c>
      <c r="Y244" s="281" t="s">
        <v>906</v>
      </c>
      <c r="Z244" s="280" t="s">
        <v>68</v>
      </c>
      <c r="AG244" s="289">
        <v>234</v>
      </c>
      <c r="AH244" s="288" t="s">
        <v>793</v>
      </c>
      <c r="AI244"/>
    </row>
    <row r="245" spans="2:35" ht="14.7" customHeight="1" thickBot="1">
      <c r="B245" s="304">
        <f t="shared" si="52"/>
        <v>235</v>
      </c>
      <c r="C245" s="303" t="s">
        <v>802</v>
      </c>
      <c r="D245" s="302">
        <f t="shared" si="41"/>
        <v>2835</v>
      </c>
      <c r="E245" s="301">
        <f t="shared" si="42"/>
        <v>5.9885704995146566E-4</v>
      </c>
      <c r="F245" s="300">
        <f t="shared" si="53"/>
        <v>0.94166585229501276</v>
      </c>
      <c r="G245" s="299" t="s">
        <v>66</v>
      </c>
      <c r="H245" s="298">
        <f t="shared" si="43"/>
        <v>0</v>
      </c>
      <c r="I245" s="297">
        <f t="shared" si="44"/>
        <v>0</v>
      </c>
      <c r="J245" s="296">
        <f t="shared" si="45"/>
        <v>2835</v>
      </c>
      <c r="K245" s="295">
        <f t="shared" si="46"/>
        <v>0</v>
      </c>
      <c r="L245" s="294">
        <f t="shared" si="47"/>
        <v>0</v>
      </c>
      <c r="M245" s="293">
        <f t="shared" si="48"/>
        <v>0</v>
      </c>
      <c r="N245" s="292">
        <f t="shared" si="49"/>
        <v>0</v>
      </c>
      <c r="O245" s="291">
        <f t="shared" si="50"/>
        <v>0</v>
      </c>
      <c r="P245" s="290">
        <f t="shared" si="51"/>
        <v>2835</v>
      </c>
      <c r="R245" s="33">
        <v>3849.04</v>
      </c>
      <c r="S245" s="280">
        <v>45892</v>
      </c>
      <c r="T245" s="282">
        <v>-46</v>
      </c>
      <c r="U245" s="282" t="s">
        <v>868</v>
      </c>
      <c r="V245" t="s">
        <v>822</v>
      </c>
      <c r="W245" t="s">
        <v>903</v>
      </c>
      <c r="X245" s="280">
        <v>45938</v>
      </c>
      <c r="Y245" s="281" t="s">
        <v>906</v>
      </c>
      <c r="Z245" s="280" t="s">
        <v>68</v>
      </c>
      <c r="AG245" s="289">
        <v>235</v>
      </c>
      <c r="AH245" s="288" t="s">
        <v>695</v>
      </c>
      <c r="AI245"/>
    </row>
    <row r="246" spans="2:35" ht="14.7" customHeight="1" thickBot="1">
      <c r="B246" s="304">
        <f t="shared" si="52"/>
        <v>236</v>
      </c>
      <c r="C246" s="303" t="s">
        <v>711</v>
      </c>
      <c r="D246" s="302">
        <f t="shared" si="41"/>
        <v>2800</v>
      </c>
      <c r="E246" s="301">
        <f t="shared" si="42"/>
        <v>5.9146375303848462E-4</v>
      </c>
      <c r="F246" s="300">
        <f t="shared" si="53"/>
        <v>0.9422573160480513</v>
      </c>
      <c r="G246" s="299" t="s">
        <v>66</v>
      </c>
      <c r="H246" s="298">
        <f t="shared" si="43"/>
        <v>0</v>
      </c>
      <c r="I246" s="297">
        <f t="shared" si="44"/>
        <v>0</v>
      </c>
      <c r="J246" s="296">
        <f t="shared" si="45"/>
        <v>0</v>
      </c>
      <c r="K246" s="295">
        <f t="shared" si="46"/>
        <v>560</v>
      </c>
      <c r="L246" s="294">
        <f t="shared" si="47"/>
        <v>560</v>
      </c>
      <c r="M246" s="293">
        <f t="shared" si="48"/>
        <v>560</v>
      </c>
      <c r="N246" s="292">
        <f t="shared" si="49"/>
        <v>560</v>
      </c>
      <c r="O246" s="291">
        <f t="shared" si="50"/>
        <v>560</v>
      </c>
      <c r="P246" s="290">
        <f t="shared" si="51"/>
        <v>560</v>
      </c>
      <c r="R246" s="33">
        <v>1828.8</v>
      </c>
      <c r="S246" s="280">
        <v>45892</v>
      </c>
      <c r="T246" s="282">
        <v>-46</v>
      </c>
      <c r="U246" s="282" t="s">
        <v>868</v>
      </c>
      <c r="V246" t="s">
        <v>822</v>
      </c>
      <c r="W246" t="s">
        <v>903</v>
      </c>
      <c r="X246" s="280">
        <v>45938</v>
      </c>
      <c r="Y246" s="281" t="s">
        <v>906</v>
      </c>
      <c r="Z246" s="280" t="s">
        <v>68</v>
      </c>
      <c r="AG246" s="289">
        <v>236</v>
      </c>
      <c r="AH246" s="288" t="s">
        <v>757</v>
      </c>
      <c r="AI246"/>
    </row>
    <row r="247" spans="2:35" ht="14.7" customHeight="1" thickBot="1">
      <c r="B247" s="304">
        <f t="shared" si="52"/>
        <v>237</v>
      </c>
      <c r="C247" s="303" t="s">
        <v>662</v>
      </c>
      <c r="D247" s="302">
        <f t="shared" si="41"/>
        <v>2795.8</v>
      </c>
      <c r="E247" s="301">
        <f t="shared" si="42"/>
        <v>5.9057655740892695E-4</v>
      </c>
      <c r="F247" s="300">
        <f t="shared" si="53"/>
        <v>0.9428478926054602</v>
      </c>
      <c r="G247" s="299" t="s">
        <v>66</v>
      </c>
      <c r="H247" s="298">
        <f t="shared" si="43"/>
        <v>0</v>
      </c>
      <c r="I247" s="297">
        <f t="shared" si="44"/>
        <v>2795.8</v>
      </c>
      <c r="J247" s="296">
        <f t="shared" si="45"/>
        <v>0</v>
      </c>
      <c r="K247" s="295">
        <f t="shared" si="46"/>
        <v>0</v>
      </c>
      <c r="L247" s="294">
        <f t="shared" si="47"/>
        <v>0</v>
      </c>
      <c r="M247" s="293">
        <f t="shared" si="48"/>
        <v>0</v>
      </c>
      <c r="N247" s="292">
        <f t="shared" si="49"/>
        <v>0</v>
      </c>
      <c r="O247" s="291">
        <f t="shared" si="50"/>
        <v>0</v>
      </c>
      <c r="P247" s="290">
        <f t="shared" si="51"/>
        <v>2795.8</v>
      </c>
      <c r="R247" s="33">
        <v>242.5</v>
      </c>
      <c r="S247" s="280">
        <v>45893</v>
      </c>
      <c r="T247" s="282">
        <v>-45</v>
      </c>
      <c r="U247" s="282" t="s">
        <v>868</v>
      </c>
      <c r="V247" t="s">
        <v>822</v>
      </c>
      <c r="W247" t="s">
        <v>903</v>
      </c>
      <c r="X247" s="280">
        <v>45938</v>
      </c>
      <c r="Y247" s="281" t="s">
        <v>906</v>
      </c>
      <c r="Z247" s="280" t="s">
        <v>68</v>
      </c>
      <c r="AG247" s="289">
        <v>237</v>
      </c>
      <c r="AH247" s="288" t="s">
        <v>501</v>
      </c>
      <c r="AI247"/>
    </row>
    <row r="248" spans="2:35" ht="14.7" customHeight="1" thickBot="1">
      <c r="B248" s="304">
        <f t="shared" si="52"/>
        <v>238</v>
      </c>
      <c r="C248" s="303" t="s">
        <v>565</v>
      </c>
      <c r="D248" s="302">
        <f t="shared" si="41"/>
        <v>2786.88</v>
      </c>
      <c r="E248" s="301">
        <f t="shared" si="42"/>
        <v>5.8869232288139006E-4</v>
      </c>
      <c r="F248" s="300">
        <f t="shared" si="53"/>
        <v>0.94343658492834159</v>
      </c>
      <c r="G248" s="299" t="s">
        <v>66</v>
      </c>
      <c r="H248" s="298">
        <f t="shared" si="43"/>
        <v>0</v>
      </c>
      <c r="I248" s="297">
        <f t="shared" si="44"/>
        <v>2786.88</v>
      </c>
      <c r="J248" s="296">
        <f t="shared" si="45"/>
        <v>0</v>
      </c>
      <c r="K248" s="295">
        <f t="shared" si="46"/>
        <v>0</v>
      </c>
      <c r="L248" s="294">
        <f t="shared" si="47"/>
        <v>0</v>
      </c>
      <c r="M248" s="293">
        <f t="shared" si="48"/>
        <v>0</v>
      </c>
      <c r="N248" s="292">
        <f t="shared" si="49"/>
        <v>0</v>
      </c>
      <c r="O248" s="291">
        <f t="shared" si="50"/>
        <v>0</v>
      </c>
      <c r="P248" s="290">
        <f t="shared" si="51"/>
        <v>2786.88</v>
      </c>
      <c r="R248" s="33">
        <v>1693.6</v>
      </c>
      <c r="S248" s="280">
        <v>45895</v>
      </c>
      <c r="T248" s="282">
        <v>-43</v>
      </c>
      <c r="U248" s="282" t="s">
        <v>868</v>
      </c>
      <c r="V248" t="s">
        <v>822</v>
      </c>
      <c r="W248" t="s">
        <v>903</v>
      </c>
      <c r="X248" s="280">
        <v>45938</v>
      </c>
      <c r="Y248" s="281" t="s">
        <v>906</v>
      </c>
      <c r="Z248" s="280" t="s">
        <v>68</v>
      </c>
      <c r="AG248" s="289">
        <v>238</v>
      </c>
      <c r="AH248" s="288" t="s">
        <v>758</v>
      </c>
      <c r="AI248"/>
    </row>
    <row r="249" spans="2:35" ht="14.7" customHeight="1" thickBot="1">
      <c r="B249" s="304">
        <f t="shared" si="52"/>
        <v>239</v>
      </c>
      <c r="C249" s="303" t="s">
        <v>672</v>
      </c>
      <c r="D249" s="302">
        <f t="shared" si="41"/>
        <v>2760.64</v>
      </c>
      <c r="E249" s="301">
        <f t="shared" si="42"/>
        <v>5.8314946256720073E-4</v>
      </c>
      <c r="F249" s="300">
        <f t="shared" si="53"/>
        <v>0.9440197343909088</v>
      </c>
      <c r="G249" s="299" t="s">
        <v>66</v>
      </c>
      <c r="H249" s="298">
        <f t="shared" si="43"/>
        <v>0</v>
      </c>
      <c r="I249" s="297">
        <f t="shared" si="44"/>
        <v>2760.64</v>
      </c>
      <c r="J249" s="296">
        <f t="shared" si="45"/>
        <v>0</v>
      </c>
      <c r="K249" s="295">
        <f t="shared" si="46"/>
        <v>0</v>
      </c>
      <c r="L249" s="294">
        <f t="shared" si="47"/>
        <v>0</v>
      </c>
      <c r="M249" s="293">
        <f t="shared" si="48"/>
        <v>0</v>
      </c>
      <c r="N249" s="292">
        <f t="shared" si="49"/>
        <v>0</v>
      </c>
      <c r="O249" s="291">
        <f t="shared" si="50"/>
        <v>0</v>
      </c>
      <c r="P249" s="290">
        <f t="shared" si="51"/>
        <v>2760.64</v>
      </c>
      <c r="R249" s="33">
        <v>8654.69</v>
      </c>
      <c r="S249" s="280">
        <v>45895</v>
      </c>
      <c r="T249" s="282">
        <v>-43</v>
      </c>
      <c r="U249" s="282" t="s">
        <v>868</v>
      </c>
      <c r="V249" t="s">
        <v>822</v>
      </c>
      <c r="W249" t="s">
        <v>903</v>
      </c>
      <c r="X249" s="280">
        <v>45938</v>
      </c>
      <c r="Y249" s="281" t="s">
        <v>906</v>
      </c>
      <c r="Z249" s="280" t="s">
        <v>68</v>
      </c>
      <c r="AG249" s="289">
        <v>239</v>
      </c>
      <c r="AH249" s="288" t="s">
        <v>737</v>
      </c>
      <c r="AI249"/>
    </row>
    <row r="250" spans="2:35" ht="14.7" customHeight="1" thickBot="1">
      <c r="B250" s="304">
        <f t="shared" si="52"/>
        <v>240</v>
      </c>
      <c r="C250" s="303" t="s">
        <v>506</v>
      </c>
      <c r="D250" s="302">
        <f t="shared" si="41"/>
        <v>2759.51</v>
      </c>
      <c r="E250" s="301">
        <f t="shared" si="42"/>
        <v>5.8291076469543888E-4</v>
      </c>
      <c r="F250" s="300">
        <f t="shared" si="53"/>
        <v>0.94460264515560421</v>
      </c>
      <c r="G250" s="299" t="s">
        <v>66</v>
      </c>
      <c r="H250" s="298">
        <f t="shared" si="43"/>
        <v>0</v>
      </c>
      <c r="I250" s="297">
        <f t="shared" si="44"/>
        <v>0</v>
      </c>
      <c r="J250" s="296">
        <f t="shared" si="45"/>
        <v>2759.51</v>
      </c>
      <c r="K250" s="295">
        <f t="shared" si="46"/>
        <v>0</v>
      </c>
      <c r="L250" s="294">
        <f t="shared" si="47"/>
        <v>0</v>
      </c>
      <c r="M250" s="293">
        <f t="shared" si="48"/>
        <v>0</v>
      </c>
      <c r="N250" s="292">
        <f t="shared" si="49"/>
        <v>0</v>
      </c>
      <c r="O250" s="291">
        <f t="shared" si="50"/>
        <v>0</v>
      </c>
      <c r="P250" s="290">
        <f t="shared" si="51"/>
        <v>2759.51</v>
      </c>
      <c r="R250" s="33">
        <v>491.04</v>
      </c>
      <c r="S250" s="280">
        <v>45895</v>
      </c>
      <c r="T250" s="282">
        <v>-43</v>
      </c>
      <c r="U250" s="282" t="s">
        <v>868</v>
      </c>
      <c r="V250" t="s">
        <v>822</v>
      </c>
      <c r="W250" t="s">
        <v>903</v>
      </c>
      <c r="X250" s="280">
        <v>45938</v>
      </c>
      <c r="Y250" s="281" t="s">
        <v>906</v>
      </c>
      <c r="Z250" s="280" t="s">
        <v>68</v>
      </c>
      <c r="AG250" s="289">
        <v>240</v>
      </c>
      <c r="AH250" s="288" t="s">
        <v>620</v>
      </c>
      <c r="AI250"/>
    </row>
    <row r="251" spans="2:35" ht="14.7" customHeight="1" thickBot="1">
      <c r="B251" s="304">
        <f t="shared" si="52"/>
        <v>241</v>
      </c>
      <c r="C251" s="303" t="s">
        <v>783</v>
      </c>
      <c r="D251" s="302">
        <f t="shared" si="41"/>
        <v>2759.2</v>
      </c>
      <c r="E251" s="301">
        <f t="shared" si="42"/>
        <v>5.828452812084952E-4</v>
      </c>
      <c r="F251" s="300">
        <f t="shared" si="53"/>
        <v>0.94518549043681266</v>
      </c>
      <c r="G251" s="299" t="s">
        <v>66</v>
      </c>
      <c r="H251" s="298">
        <f t="shared" si="43"/>
        <v>0</v>
      </c>
      <c r="I251" s="297">
        <f t="shared" si="44"/>
        <v>0</v>
      </c>
      <c r="J251" s="296">
        <f t="shared" si="45"/>
        <v>0</v>
      </c>
      <c r="K251" s="295">
        <f t="shared" si="46"/>
        <v>1379.59</v>
      </c>
      <c r="L251" s="294">
        <f t="shared" si="47"/>
        <v>1379.61</v>
      </c>
      <c r="M251" s="293">
        <f t="shared" si="48"/>
        <v>0</v>
      </c>
      <c r="N251" s="292">
        <f t="shared" si="49"/>
        <v>0</v>
      </c>
      <c r="O251" s="291">
        <f t="shared" si="50"/>
        <v>0</v>
      </c>
      <c r="P251" s="290">
        <f t="shared" si="51"/>
        <v>1379.59</v>
      </c>
      <c r="R251" s="33">
        <v>259.33999999999997</v>
      </c>
      <c r="S251" s="280">
        <v>45895</v>
      </c>
      <c r="T251" s="282">
        <v>-43</v>
      </c>
      <c r="U251" s="282" t="s">
        <v>868</v>
      </c>
      <c r="V251" t="s">
        <v>822</v>
      </c>
      <c r="W251" t="s">
        <v>903</v>
      </c>
      <c r="X251" s="280">
        <v>45938</v>
      </c>
      <c r="Y251" s="281" t="s">
        <v>906</v>
      </c>
      <c r="Z251" s="280" t="s">
        <v>68</v>
      </c>
      <c r="AG251" s="289">
        <v>241</v>
      </c>
      <c r="AH251" s="288" t="s">
        <v>559</v>
      </c>
      <c r="AI251"/>
    </row>
    <row r="252" spans="2:35" ht="14.7" customHeight="1" thickBot="1">
      <c r="B252" s="304">
        <f t="shared" si="52"/>
        <v>242</v>
      </c>
      <c r="C252" s="303" t="s">
        <v>754</v>
      </c>
      <c r="D252" s="302">
        <f t="shared" si="41"/>
        <v>2721.01</v>
      </c>
      <c r="E252" s="301">
        <f t="shared" si="42"/>
        <v>5.7477813809115967E-4</v>
      </c>
      <c r="F252" s="300">
        <f t="shared" si="53"/>
        <v>0.94576026857490381</v>
      </c>
      <c r="G252" s="299" t="s">
        <v>66</v>
      </c>
      <c r="H252" s="298">
        <f t="shared" si="43"/>
        <v>0</v>
      </c>
      <c r="I252" s="297">
        <f t="shared" si="44"/>
        <v>0</v>
      </c>
      <c r="J252" s="296">
        <f t="shared" si="45"/>
        <v>2721.01</v>
      </c>
      <c r="K252" s="295">
        <f t="shared" si="46"/>
        <v>0</v>
      </c>
      <c r="L252" s="294">
        <f t="shared" si="47"/>
        <v>0</v>
      </c>
      <c r="M252" s="293">
        <f t="shared" si="48"/>
        <v>0</v>
      </c>
      <c r="N252" s="292">
        <f t="shared" si="49"/>
        <v>0</v>
      </c>
      <c r="O252" s="291">
        <f t="shared" si="50"/>
        <v>0</v>
      </c>
      <c r="P252" s="290">
        <f t="shared" si="51"/>
        <v>2721.01</v>
      </c>
      <c r="R252" s="33">
        <v>3576</v>
      </c>
      <c r="S252" s="280">
        <v>45895</v>
      </c>
      <c r="T252" s="282">
        <v>-43</v>
      </c>
      <c r="U252" s="282" t="s">
        <v>868</v>
      </c>
      <c r="V252" t="s">
        <v>822</v>
      </c>
      <c r="W252" t="s">
        <v>903</v>
      </c>
      <c r="X252" s="280">
        <v>45938</v>
      </c>
      <c r="Y252" s="281" t="s">
        <v>906</v>
      </c>
      <c r="Z252" s="280" t="s">
        <v>68</v>
      </c>
      <c r="AG252" s="289">
        <v>242</v>
      </c>
      <c r="AH252" s="288" t="s">
        <v>832</v>
      </c>
      <c r="AI252"/>
    </row>
    <row r="253" spans="2:35" ht="14.7" customHeight="1" thickBot="1">
      <c r="B253" s="304">
        <f t="shared" si="52"/>
        <v>243</v>
      </c>
      <c r="C253" s="303" t="s">
        <v>848</v>
      </c>
      <c r="D253" s="302">
        <f t="shared" si="41"/>
        <v>2708.23</v>
      </c>
      <c r="E253" s="301">
        <f t="shared" si="42"/>
        <v>5.7207852853264826E-4</v>
      </c>
      <c r="F253" s="300">
        <f t="shared" si="53"/>
        <v>0.9463323471034365</v>
      </c>
      <c r="G253" s="299" t="s">
        <v>66</v>
      </c>
      <c r="H253" s="298">
        <f t="shared" si="43"/>
        <v>0</v>
      </c>
      <c r="I253" s="297">
        <f t="shared" si="44"/>
        <v>0</v>
      </c>
      <c r="J253" s="296">
        <f t="shared" si="45"/>
        <v>0</v>
      </c>
      <c r="K253" s="295">
        <f t="shared" si="46"/>
        <v>902.75</v>
      </c>
      <c r="L253" s="294">
        <f t="shared" si="47"/>
        <v>902.75</v>
      </c>
      <c r="M253" s="293">
        <f t="shared" si="48"/>
        <v>902.73</v>
      </c>
      <c r="N253" s="292">
        <f t="shared" si="49"/>
        <v>0</v>
      </c>
      <c r="O253" s="291">
        <f t="shared" si="50"/>
        <v>0</v>
      </c>
      <c r="P253" s="290">
        <f t="shared" si="51"/>
        <v>902.75</v>
      </c>
      <c r="R253" s="33">
        <v>4540.8</v>
      </c>
      <c r="S253" s="280">
        <v>45898</v>
      </c>
      <c r="T253" s="282">
        <v>-40</v>
      </c>
      <c r="U253" s="282" t="s">
        <v>868</v>
      </c>
      <c r="V253" t="s">
        <v>822</v>
      </c>
      <c r="W253" t="s">
        <v>903</v>
      </c>
      <c r="X253" s="280">
        <v>45938</v>
      </c>
      <c r="Y253" s="281" t="s">
        <v>906</v>
      </c>
      <c r="Z253" s="280" t="s">
        <v>68</v>
      </c>
      <c r="AG253" s="289">
        <v>243</v>
      </c>
      <c r="AH253" s="288" t="s">
        <v>587</v>
      </c>
      <c r="AI253"/>
    </row>
    <row r="254" spans="2:35" ht="14.7" customHeight="1" thickBot="1">
      <c r="B254" s="304">
        <f t="shared" si="52"/>
        <v>244</v>
      </c>
      <c r="C254" s="303" t="s">
        <v>642</v>
      </c>
      <c r="D254" s="302">
        <f t="shared" si="41"/>
        <v>2669.75</v>
      </c>
      <c r="E254" s="301">
        <f t="shared" si="42"/>
        <v>5.6395012666946227E-4</v>
      </c>
      <c r="F254" s="300">
        <f t="shared" si="53"/>
        <v>0.94689629723010593</v>
      </c>
      <c r="G254" s="299" t="s">
        <v>66</v>
      </c>
      <c r="H254" s="298">
        <f t="shared" si="43"/>
        <v>0</v>
      </c>
      <c r="I254" s="297">
        <f t="shared" si="44"/>
        <v>2669.75</v>
      </c>
      <c r="J254" s="296">
        <f t="shared" si="45"/>
        <v>0</v>
      </c>
      <c r="K254" s="295">
        <f t="shared" si="46"/>
        <v>0</v>
      </c>
      <c r="L254" s="294">
        <f t="shared" si="47"/>
        <v>0</v>
      </c>
      <c r="M254" s="293">
        <f t="shared" si="48"/>
        <v>0</v>
      </c>
      <c r="N254" s="292">
        <f t="shared" si="49"/>
        <v>0</v>
      </c>
      <c r="O254" s="291">
        <f t="shared" si="50"/>
        <v>0</v>
      </c>
      <c r="P254" s="290">
        <f t="shared" si="51"/>
        <v>2669.75</v>
      </c>
      <c r="R254" s="33">
        <v>6313.24</v>
      </c>
      <c r="S254" s="280">
        <v>45898</v>
      </c>
      <c r="T254" s="282">
        <v>-40</v>
      </c>
      <c r="U254" s="282" t="s">
        <v>868</v>
      </c>
      <c r="V254" t="s">
        <v>822</v>
      </c>
      <c r="W254" t="s">
        <v>903</v>
      </c>
      <c r="X254" s="280">
        <v>45938</v>
      </c>
      <c r="Y254" s="281" t="s">
        <v>906</v>
      </c>
      <c r="Z254" s="280" t="s">
        <v>68</v>
      </c>
      <c r="AG254" s="289">
        <v>244</v>
      </c>
      <c r="AH254" s="288" t="s">
        <v>728</v>
      </c>
      <c r="AI254"/>
    </row>
    <row r="255" spans="2:35" ht="14.7" customHeight="1" thickBot="1">
      <c r="B255" s="304">
        <f t="shared" si="52"/>
        <v>245</v>
      </c>
      <c r="C255" s="303" t="s">
        <v>674</v>
      </c>
      <c r="D255" s="302">
        <f t="shared" si="41"/>
        <v>2660.43</v>
      </c>
      <c r="E255" s="301">
        <f t="shared" si="42"/>
        <v>5.6198139732006273E-4</v>
      </c>
      <c r="F255" s="300">
        <f t="shared" si="53"/>
        <v>0.94745827862742604</v>
      </c>
      <c r="G255" s="299" t="s">
        <v>66</v>
      </c>
      <c r="H255" s="298">
        <f t="shared" si="43"/>
        <v>0</v>
      </c>
      <c r="I255" s="297">
        <f t="shared" si="44"/>
        <v>2660.43</v>
      </c>
      <c r="J255" s="296">
        <f t="shared" si="45"/>
        <v>0</v>
      </c>
      <c r="K255" s="295">
        <f t="shared" si="46"/>
        <v>0</v>
      </c>
      <c r="L255" s="294">
        <f t="shared" si="47"/>
        <v>0</v>
      </c>
      <c r="M255" s="293">
        <f t="shared" si="48"/>
        <v>0</v>
      </c>
      <c r="N255" s="292">
        <f t="shared" si="49"/>
        <v>0</v>
      </c>
      <c r="O255" s="291">
        <f t="shared" si="50"/>
        <v>0</v>
      </c>
      <c r="P255" s="290">
        <f t="shared" si="51"/>
        <v>2660.43</v>
      </c>
      <c r="R255" s="33">
        <v>7945.52</v>
      </c>
      <c r="S255" s="280">
        <v>45900</v>
      </c>
      <c r="T255" s="282">
        <v>-38</v>
      </c>
      <c r="U255" s="282" t="s">
        <v>868</v>
      </c>
      <c r="V255" t="s">
        <v>822</v>
      </c>
      <c r="W255" t="s">
        <v>903</v>
      </c>
      <c r="X255" s="280">
        <v>45938</v>
      </c>
      <c r="Y255" s="281" t="s">
        <v>906</v>
      </c>
      <c r="Z255" s="280" t="s">
        <v>68</v>
      </c>
      <c r="AG255" s="289">
        <v>245</v>
      </c>
      <c r="AH255" s="288" t="s">
        <v>664</v>
      </c>
      <c r="AI255"/>
    </row>
    <row r="256" spans="2:35" ht="14.7" customHeight="1" thickBot="1">
      <c r="B256" s="304">
        <f t="shared" si="52"/>
        <v>246</v>
      </c>
      <c r="C256" s="303" t="s">
        <v>570</v>
      </c>
      <c r="D256" s="302">
        <f t="shared" si="41"/>
        <v>2620</v>
      </c>
      <c r="E256" s="301">
        <f t="shared" si="42"/>
        <v>5.5344108320029637E-4</v>
      </c>
      <c r="F256" s="300">
        <f t="shared" si="53"/>
        <v>0.94801171971062637</v>
      </c>
      <c r="G256" s="299" t="s">
        <v>66</v>
      </c>
      <c r="H256" s="298">
        <f t="shared" si="43"/>
        <v>0</v>
      </c>
      <c r="I256" s="297">
        <f t="shared" si="44"/>
        <v>2620</v>
      </c>
      <c r="J256" s="296">
        <f t="shared" si="45"/>
        <v>0</v>
      </c>
      <c r="K256" s="295">
        <f t="shared" si="46"/>
        <v>0</v>
      </c>
      <c r="L256" s="294">
        <f t="shared" si="47"/>
        <v>0</v>
      </c>
      <c r="M256" s="293">
        <f t="shared" si="48"/>
        <v>0</v>
      </c>
      <c r="N256" s="292">
        <f t="shared" si="49"/>
        <v>0</v>
      </c>
      <c r="O256" s="291">
        <f t="shared" si="50"/>
        <v>0</v>
      </c>
      <c r="P256" s="290">
        <f t="shared" si="51"/>
        <v>2620</v>
      </c>
      <c r="R256" s="33">
        <v>5111.2</v>
      </c>
      <c r="S256" s="280">
        <v>45900</v>
      </c>
      <c r="T256" s="282">
        <v>-38</v>
      </c>
      <c r="U256" s="282" t="s">
        <v>868</v>
      </c>
      <c r="V256" t="s">
        <v>822</v>
      </c>
      <c r="W256" t="s">
        <v>903</v>
      </c>
      <c r="X256" s="280">
        <v>45938</v>
      </c>
      <c r="Y256" s="281" t="s">
        <v>906</v>
      </c>
      <c r="Z256" s="280" t="s">
        <v>68</v>
      </c>
      <c r="AG256" s="289">
        <v>246</v>
      </c>
      <c r="AH256" s="288" t="s">
        <v>704</v>
      </c>
      <c r="AI256"/>
    </row>
    <row r="257" spans="2:35" ht="14.7" customHeight="1" thickBot="1">
      <c r="B257" s="304">
        <f t="shared" si="52"/>
        <v>247</v>
      </c>
      <c r="C257" s="303" t="s">
        <v>610</v>
      </c>
      <c r="D257" s="302">
        <f t="shared" si="41"/>
        <v>2538.37</v>
      </c>
      <c r="E257" s="301">
        <f t="shared" si="42"/>
        <v>5.3619780242867795E-4</v>
      </c>
      <c r="F257" s="300">
        <f t="shared" si="53"/>
        <v>0.94854791751305501</v>
      </c>
      <c r="G257" s="299" t="s">
        <v>66</v>
      </c>
      <c r="H257" s="298">
        <f t="shared" si="43"/>
        <v>0</v>
      </c>
      <c r="I257" s="297">
        <f t="shared" si="44"/>
        <v>2538.37</v>
      </c>
      <c r="J257" s="296">
        <f t="shared" si="45"/>
        <v>0</v>
      </c>
      <c r="K257" s="295">
        <f t="shared" si="46"/>
        <v>0</v>
      </c>
      <c r="L257" s="294">
        <f t="shared" si="47"/>
        <v>0</v>
      </c>
      <c r="M257" s="293">
        <f t="shared" si="48"/>
        <v>0</v>
      </c>
      <c r="N257" s="292">
        <f t="shared" si="49"/>
        <v>0</v>
      </c>
      <c r="O257" s="291">
        <f t="shared" si="50"/>
        <v>0</v>
      </c>
      <c r="P257" s="290">
        <f t="shared" si="51"/>
        <v>2538.37</v>
      </c>
      <c r="R257" s="33">
        <v>1768</v>
      </c>
      <c r="S257" s="280">
        <v>45901</v>
      </c>
      <c r="T257" s="282">
        <v>-37</v>
      </c>
      <c r="U257" s="282" t="s">
        <v>868</v>
      </c>
      <c r="V257" t="s">
        <v>822</v>
      </c>
      <c r="W257" t="s">
        <v>903</v>
      </c>
      <c r="X257" s="280">
        <v>45938</v>
      </c>
      <c r="Y257" s="281" t="s">
        <v>906</v>
      </c>
      <c r="Z257" s="280" t="s">
        <v>68</v>
      </c>
      <c r="AG257" s="289">
        <v>247</v>
      </c>
      <c r="AH257" s="288" t="s">
        <v>790</v>
      </c>
      <c r="AI257"/>
    </row>
    <row r="258" spans="2:35" ht="14.7" customHeight="1" thickBot="1">
      <c r="B258" s="304">
        <f t="shared" si="52"/>
        <v>248</v>
      </c>
      <c r="C258" s="303" t="s">
        <v>534</v>
      </c>
      <c r="D258" s="302">
        <f t="shared" si="41"/>
        <v>2493.65</v>
      </c>
      <c r="E258" s="301">
        <f t="shared" si="42"/>
        <v>5.2675128134443473E-4</v>
      </c>
      <c r="F258" s="300">
        <f t="shared" si="53"/>
        <v>0.94907466879439939</v>
      </c>
      <c r="G258" s="299" t="s">
        <v>66</v>
      </c>
      <c r="H258" s="298">
        <f t="shared" si="43"/>
        <v>0</v>
      </c>
      <c r="I258" s="297">
        <f t="shared" si="44"/>
        <v>0</v>
      </c>
      <c r="J258" s="296">
        <f t="shared" si="45"/>
        <v>2493.65</v>
      </c>
      <c r="K258" s="295">
        <f t="shared" si="46"/>
        <v>0</v>
      </c>
      <c r="L258" s="294">
        <f t="shared" si="47"/>
        <v>0</v>
      </c>
      <c r="M258" s="293">
        <f t="shared" si="48"/>
        <v>0</v>
      </c>
      <c r="N258" s="292">
        <f t="shared" si="49"/>
        <v>0</v>
      </c>
      <c r="O258" s="291">
        <f t="shared" si="50"/>
        <v>0</v>
      </c>
      <c r="P258" s="290">
        <f t="shared" si="51"/>
        <v>2493.65</v>
      </c>
      <c r="R258" s="33">
        <v>5742.5</v>
      </c>
      <c r="S258" s="280">
        <v>45902</v>
      </c>
      <c r="T258" s="282">
        <v>-36</v>
      </c>
      <c r="U258" s="282" t="s">
        <v>868</v>
      </c>
      <c r="V258" t="s">
        <v>822</v>
      </c>
      <c r="W258" t="s">
        <v>903</v>
      </c>
      <c r="X258" s="280">
        <v>45938</v>
      </c>
      <c r="Y258" s="281" t="s">
        <v>906</v>
      </c>
      <c r="Z258" s="280" t="s">
        <v>68</v>
      </c>
      <c r="AG258" s="289">
        <v>248</v>
      </c>
      <c r="AH258" s="288" t="s">
        <v>617</v>
      </c>
      <c r="AI258"/>
    </row>
    <row r="259" spans="2:35" ht="14.7" customHeight="1" thickBot="1">
      <c r="B259" s="304">
        <f t="shared" si="52"/>
        <v>249</v>
      </c>
      <c r="C259" s="303" t="s">
        <v>617</v>
      </c>
      <c r="D259" s="302">
        <f t="shared" si="41"/>
        <v>2449.5300000000002</v>
      </c>
      <c r="E259" s="301">
        <f t="shared" si="42"/>
        <v>5.1743150249298553E-4</v>
      </c>
      <c r="F259" s="300">
        <f t="shared" si="53"/>
        <v>0.94959210029689234</v>
      </c>
      <c r="G259" s="299" t="s">
        <v>66</v>
      </c>
      <c r="H259" s="298">
        <f t="shared" si="43"/>
        <v>0</v>
      </c>
      <c r="I259" s="297">
        <f t="shared" si="44"/>
        <v>2449.5300000000002</v>
      </c>
      <c r="J259" s="296">
        <f t="shared" si="45"/>
        <v>0</v>
      </c>
      <c r="K259" s="295">
        <f t="shared" si="46"/>
        <v>0</v>
      </c>
      <c r="L259" s="294">
        <f t="shared" si="47"/>
        <v>0</v>
      </c>
      <c r="M259" s="293">
        <f t="shared" si="48"/>
        <v>0</v>
      </c>
      <c r="N259" s="292">
        <f t="shared" si="49"/>
        <v>0</v>
      </c>
      <c r="O259" s="291">
        <f t="shared" si="50"/>
        <v>0</v>
      </c>
      <c r="P259" s="290">
        <f t="shared" si="51"/>
        <v>2449.5300000000002</v>
      </c>
      <c r="R259" s="33">
        <v>2471.7199999999998</v>
      </c>
      <c r="S259" s="280">
        <v>45902</v>
      </c>
      <c r="T259" s="282">
        <v>-36</v>
      </c>
      <c r="U259" s="282" t="s">
        <v>868</v>
      </c>
      <c r="V259" t="s">
        <v>822</v>
      </c>
      <c r="W259" t="s">
        <v>903</v>
      </c>
      <c r="X259" s="280">
        <v>45938</v>
      </c>
      <c r="Y259" s="281" t="s">
        <v>906</v>
      </c>
      <c r="Z259" s="280" t="s">
        <v>68</v>
      </c>
      <c r="AG259" s="289">
        <v>249</v>
      </c>
      <c r="AH259" s="288" t="s">
        <v>847</v>
      </c>
      <c r="AI259"/>
    </row>
    <row r="260" spans="2:35" ht="14.7" customHeight="1" thickBot="1">
      <c r="B260" s="304">
        <f t="shared" si="52"/>
        <v>250</v>
      </c>
      <c r="C260" s="303" t="s">
        <v>678</v>
      </c>
      <c r="D260" s="302">
        <f t="shared" si="41"/>
        <v>2443.64</v>
      </c>
      <c r="E260" s="301">
        <f t="shared" si="42"/>
        <v>5.1618731624105806E-4</v>
      </c>
      <c r="F260" s="300">
        <f t="shared" si="53"/>
        <v>0.95010828761313337</v>
      </c>
      <c r="G260" s="299" t="s">
        <v>66</v>
      </c>
      <c r="H260" s="298">
        <f t="shared" si="43"/>
        <v>0</v>
      </c>
      <c r="I260" s="297">
        <f t="shared" si="44"/>
        <v>2443.64</v>
      </c>
      <c r="J260" s="296">
        <f t="shared" si="45"/>
        <v>0</v>
      </c>
      <c r="K260" s="295">
        <f t="shared" si="46"/>
        <v>0</v>
      </c>
      <c r="L260" s="294">
        <f t="shared" si="47"/>
        <v>0</v>
      </c>
      <c r="M260" s="293">
        <f t="shared" si="48"/>
        <v>0</v>
      </c>
      <c r="N260" s="292">
        <f t="shared" si="49"/>
        <v>0</v>
      </c>
      <c r="O260" s="291">
        <f t="shared" si="50"/>
        <v>0</v>
      </c>
      <c r="P260" s="290">
        <f t="shared" si="51"/>
        <v>2443.64</v>
      </c>
      <c r="R260" s="33">
        <v>4286.29</v>
      </c>
      <c r="S260" s="280">
        <v>45903</v>
      </c>
      <c r="T260" s="282">
        <v>-35</v>
      </c>
      <c r="U260" s="282" t="s">
        <v>868</v>
      </c>
      <c r="V260" t="s">
        <v>822</v>
      </c>
      <c r="W260" t="s">
        <v>903</v>
      </c>
      <c r="X260" s="280">
        <v>45938</v>
      </c>
      <c r="Y260" s="281" t="s">
        <v>906</v>
      </c>
      <c r="Z260" s="280" t="s">
        <v>68</v>
      </c>
      <c r="AG260" s="289">
        <v>250</v>
      </c>
      <c r="AH260" s="288" t="s">
        <v>516</v>
      </c>
      <c r="AI260"/>
    </row>
    <row r="261" spans="2:35" ht="14.7" customHeight="1" thickBot="1">
      <c r="B261" s="304">
        <f t="shared" si="52"/>
        <v>251</v>
      </c>
      <c r="C261" s="303" t="s">
        <v>846</v>
      </c>
      <c r="D261" s="302">
        <f t="shared" si="41"/>
        <v>2392.63</v>
      </c>
      <c r="E261" s="301">
        <f t="shared" si="42"/>
        <v>5.0541211408302482E-4</v>
      </c>
      <c r="F261" s="300">
        <f t="shared" si="53"/>
        <v>0.95061369972721643</v>
      </c>
      <c r="G261" s="299" t="s">
        <v>66</v>
      </c>
      <c r="H261" s="298">
        <f t="shared" si="43"/>
        <v>0</v>
      </c>
      <c r="I261" s="297">
        <f t="shared" si="44"/>
        <v>0</v>
      </c>
      <c r="J261" s="296">
        <f t="shared" si="45"/>
        <v>2392.63</v>
      </c>
      <c r="K261" s="295">
        <f t="shared" si="46"/>
        <v>0</v>
      </c>
      <c r="L261" s="294">
        <f t="shared" si="47"/>
        <v>0</v>
      </c>
      <c r="M261" s="293">
        <f t="shared" si="48"/>
        <v>0</v>
      </c>
      <c r="N261" s="292">
        <f t="shared" si="49"/>
        <v>0</v>
      </c>
      <c r="O261" s="291">
        <f t="shared" si="50"/>
        <v>0</v>
      </c>
      <c r="P261" s="290">
        <f t="shared" si="51"/>
        <v>2392.63</v>
      </c>
      <c r="R261" s="33">
        <v>8393.7900000000009</v>
      </c>
      <c r="S261" s="280">
        <v>45903</v>
      </c>
      <c r="T261" s="282">
        <v>-35</v>
      </c>
      <c r="U261" s="282" t="s">
        <v>868</v>
      </c>
      <c r="V261" t="s">
        <v>822</v>
      </c>
      <c r="W261" t="s">
        <v>903</v>
      </c>
      <c r="X261" s="280">
        <v>45938</v>
      </c>
      <c r="Y261" s="281" t="s">
        <v>906</v>
      </c>
      <c r="Z261" s="280" t="s">
        <v>68</v>
      </c>
      <c r="AG261" s="289">
        <v>251</v>
      </c>
      <c r="AH261" s="288" t="s">
        <v>846</v>
      </c>
      <c r="AI261"/>
    </row>
    <row r="262" spans="2:35" ht="14.7" customHeight="1" thickBot="1">
      <c r="B262" s="304">
        <f t="shared" si="52"/>
        <v>252</v>
      </c>
      <c r="C262" s="303" t="s">
        <v>792</v>
      </c>
      <c r="D262" s="302">
        <f t="shared" si="41"/>
        <v>2383.34</v>
      </c>
      <c r="E262" s="301">
        <f t="shared" si="42"/>
        <v>5.0344972184526498E-4</v>
      </c>
      <c r="F262" s="300">
        <f t="shared" si="53"/>
        <v>0.95111714944906167</v>
      </c>
      <c r="G262" s="299" t="s">
        <v>66</v>
      </c>
      <c r="H262" s="298">
        <f t="shared" si="43"/>
        <v>0</v>
      </c>
      <c r="I262" s="297">
        <f t="shared" si="44"/>
        <v>0</v>
      </c>
      <c r="J262" s="296">
        <f t="shared" si="45"/>
        <v>2383.34</v>
      </c>
      <c r="K262" s="295">
        <f t="shared" si="46"/>
        <v>0</v>
      </c>
      <c r="L262" s="294">
        <f t="shared" si="47"/>
        <v>0</v>
      </c>
      <c r="M262" s="293">
        <f t="shared" si="48"/>
        <v>0</v>
      </c>
      <c r="N262" s="292">
        <f t="shared" si="49"/>
        <v>0</v>
      </c>
      <c r="O262" s="291">
        <f t="shared" si="50"/>
        <v>0</v>
      </c>
      <c r="P262" s="290">
        <f t="shared" si="51"/>
        <v>2383.34</v>
      </c>
      <c r="R262" s="33">
        <v>2925</v>
      </c>
      <c r="S262" s="280">
        <v>45905</v>
      </c>
      <c r="T262" s="282">
        <v>-33</v>
      </c>
      <c r="U262" s="282" t="s">
        <v>868</v>
      </c>
      <c r="V262" t="s">
        <v>822</v>
      </c>
      <c r="W262" t="s">
        <v>903</v>
      </c>
      <c r="X262" s="280">
        <v>45938</v>
      </c>
      <c r="Y262" s="281" t="s">
        <v>906</v>
      </c>
      <c r="Z262" s="280" t="s">
        <v>68</v>
      </c>
      <c r="AG262" s="289">
        <v>252</v>
      </c>
      <c r="AH262" s="288" t="s">
        <v>467</v>
      </c>
      <c r="AI262"/>
    </row>
    <row r="263" spans="2:35" ht="14.7" customHeight="1" thickBot="1">
      <c r="B263" s="304">
        <f t="shared" si="52"/>
        <v>253</v>
      </c>
      <c r="C263" s="303" t="s">
        <v>564</v>
      </c>
      <c r="D263" s="302">
        <f t="shared" si="41"/>
        <v>2371.2299999999996</v>
      </c>
      <c r="E263" s="301">
        <f t="shared" si="42"/>
        <v>5.0089164111337349E-4</v>
      </c>
      <c r="F263" s="300">
        <f t="shared" si="53"/>
        <v>0.951618041090175</v>
      </c>
      <c r="G263" s="299" t="s">
        <v>66</v>
      </c>
      <c r="H263" s="298">
        <f t="shared" si="43"/>
        <v>0</v>
      </c>
      <c r="I263" s="297">
        <f t="shared" si="44"/>
        <v>2371.2299999999996</v>
      </c>
      <c r="J263" s="296">
        <f t="shared" si="45"/>
        <v>0</v>
      </c>
      <c r="K263" s="295">
        <f t="shared" si="46"/>
        <v>0</v>
      </c>
      <c r="L263" s="294">
        <f t="shared" si="47"/>
        <v>0</v>
      </c>
      <c r="M263" s="293">
        <f t="shared" si="48"/>
        <v>0</v>
      </c>
      <c r="N263" s="292">
        <f t="shared" si="49"/>
        <v>0</v>
      </c>
      <c r="O263" s="291">
        <f t="shared" si="50"/>
        <v>0</v>
      </c>
      <c r="P263" s="290">
        <f t="shared" si="51"/>
        <v>2371.2299999999996</v>
      </c>
      <c r="R263" s="33">
        <v>3849.04</v>
      </c>
      <c r="S263" s="280">
        <v>45907</v>
      </c>
      <c r="T263" s="282">
        <v>-31</v>
      </c>
      <c r="U263" s="282" t="s">
        <v>868</v>
      </c>
      <c r="V263" t="s">
        <v>822</v>
      </c>
      <c r="W263" t="s">
        <v>903</v>
      </c>
      <c r="X263" s="280">
        <v>45938</v>
      </c>
      <c r="Y263" s="281" t="s">
        <v>906</v>
      </c>
      <c r="Z263" s="280" t="s">
        <v>68</v>
      </c>
      <c r="AG263" s="289">
        <v>253</v>
      </c>
      <c r="AH263" s="288" t="s">
        <v>773</v>
      </c>
      <c r="AI263"/>
    </row>
    <row r="264" spans="2:35" ht="14.7" customHeight="1" thickBot="1">
      <c r="B264" s="304">
        <f t="shared" si="52"/>
        <v>254</v>
      </c>
      <c r="C264" s="303" t="s">
        <v>715</v>
      </c>
      <c r="D264" s="302">
        <f t="shared" si="41"/>
        <v>2320.4899999999998</v>
      </c>
      <c r="E264" s="301">
        <f t="shared" si="42"/>
        <v>4.9017347296009752E-4</v>
      </c>
      <c r="F264" s="300">
        <f t="shared" si="53"/>
        <v>0.9521082145631351</v>
      </c>
      <c r="G264" s="299" t="s">
        <v>66</v>
      </c>
      <c r="H264" s="298">
        <f t="shared" si="43"/>
        <v>0</v>
      </c>
      <c r="I264" s="297">
        <f t="shared" si="44"/>
        <v>0</v>
      </c>
      <c r="J264" s="296">
        <f t="shared" si="45"/>
        <v>0</v>
      </c>
      <c r="K264" s="295">
        <f t="shared" si="46"/>
        <v>773.49</v>
      </c>
      <c r="L264" s="294">
        <f t="shared" si="47"/>
        <v>773.49</v>
      </c>
      <c r="M264" s="293">
        <f t="shared" si="48"/>
        <v>773.51</v>
      </c>
      <c r="N264" s="292">
        <f t="shared" si="49"/>
        <v>0</v>
      </c>
      <c r="O264" s="291">
        <f t="shared" si="50"/>
        <v>0</v>
      </c>
      <c r="P264" s="290">
        <f t="shared" si="51"/>
        <v>773.49</v>
      </c>
      <c r="R264" s="33">
        <v>1828.8</v>
      </c>
      <c r="S264" s="280">
        <v>45907</v>
      </c>
      <c r="T264" s="282">
        <v>-31</v>
      </c>
      <c r="U264" s="282" t="s">
        <v>868</v>
      </c>
      <c r="V264" t="s">
        <v>822</v>
      </c>
      <c r="W264" t="s">
        <v>903</v>
      </c>
      <c r="X264" s="280">
        <v>45938</v>
      </c>
      <c r="Y264" s="281" t="s">
        <v>906</v>
      </c>
      <c r="Z264" s="280" t="s">
        <v>68</v>
      </c>
      <c r="AG264" s="289">
        <v>254</v>
      </c>
      <c r="AH264" s="288" t="s">
        <v>646</v>
      </c>
      <c r="AI264"/>
    </row>
    <row r="265" spans="2:35" ht="14.7" customHeight="1" thickBot="1">
      <c r="B265" s="304">
        <f t="shared" si="52"/>
        <v>255</v>
      </c>
      <c r="C265" s="303" t="s">
        <v>643</v>
      </c>
      <c r="D265" s="302">
        <f t="shared" si="41"/>
        <v>2316.1799999999998</v>
      </c>
      <c r="E265" s="301">
        <f t="shared" si="42"/>
        <v>4.8926304125452755E-4</v>
      </c>
      <c r="F265" s="300">
        <f t="shared" si="53"/>
        <v>0.95259747760438962</v>
      </c>
      <c r="G265" s="299" t="s">
        <v>66</v>
      </c>
      <c r="H265" s="298">
        <f t="shared" si="43"/>
        <v>0</v>
      </c>
      <c r="I265" s="297">
        <f t="shared" si="44"/>
        <v>2316.1799999999998</v>
      </c>
      <c r="J265" s="296">
        <f t="shared" si="45"/>
        <v>0</v>
      </c>
      <c r="K265" s="295">
        <f t="shared" si="46"/>
        <v>0</v>
      </c>
      <c r="L265" s="294">
        <f t="shared" si="47"/>
        <v>0</v>
      </c>
      <c r="M265" s="293">
        <f t="shared" si="48"/>
        <v>0</v>
      </c>
      <c r="N265" s="292">
        <f t="shared" si="49"/>
        <v>0</v>
      </c>
      <c r="O265" s="291">
        <f t="shared" si="50"/>
        <v>0</v>
      </c>
      <c r="P265" s="290">
        <f t="shared" si="51"/>
        <v>2316.1799999999998</v>
      </c>
      <c r="R265" s="33">
        <v>5715.1</v>
      </c>
      <c r="S265" s="280">
        <v>45907</v>
      </c>
      <c r="T265" s="282">
        <v>-31</v>
      </c>
      <c r="U265" s="282" t="s">
        <v>868</v>
      </c>
      <c r="V265" t="s">
        <v>822</v>
      </c>
      <c r="W265" t="s">
        <v>903</v>
      </c>
      <c r="X265" s="280">
        <v>45938</v>
      </c>
      <c r="Y265" s="281" t="s">
        <v>906</v>
      </c>
      <c r="Z265" s="280" t="s">
        <v>68</v>
      </c>
      <c r="AG265" s="289">
        <v>255</v>
      </c>
      <c r="AH265" s="288" t="s">
        <v>762</v>
      </c>
      <c r="AI265"/>
    </row>
    <row r="266" spans="2:35" ht="14.7" customHeight="1" thickBot="1">
      <c r="B266" s="304">
        <f t="shared" si="52"/>
        <v>256</v>
      </c>
      <c r="C266" s="303" t="s">
        <v>686</v>
      </c>
      <c r="D266" s="302">
        <f t="shared" si="41"/>
        <v>2282.39</v>
      </c>
      <c r="E266" s="301">
        <f t="shared" si="42"/>
        <v>4.8212534117768102E-4</v>
      </c>
      <c r="F266" s="300">
        <f t="shared" si="53"/>
        <v>0.95307960294556726</v>
      </c>
      <c r="G266" s="299" t="s">
        <v>66</v>
      </c>
      <c r="H266" s="298">
        <f t="shared" si="43"/>
        <v>0</v>
      </c>
      <c r="I266" s="297">
        <f t="shared" si="44"/>
        <v>2282.39</v>
      </c>
      <c r="J266" s="296">
        <f t="shared" si="45"/>
        <v>0</v>
      </c>
      <c r="K266" s="295">
        <f t="shared" si="46"/>
        <v>0</v>
      </c>
      <c r="L266" s="294">
        <f t="shared" si="47"/>
        <v>0</v>
      </c>
      <c r="M266" s="293">
        <f t="shared" si="48"/>
        <v>0</v>
      </c>
      <c r="N266" s="292">
        <f t="shared" si="49"/>
        <v>0</v>
      </c>
      <c r="O266" s="291">
        <f t="shared" si="50"/>
        <v>0</v>
      </c>
      <c r="P266" s="290">
        <f t="shared" si="51"/>
        <v>2282.39</v>
      </c>
      <c r="R266" s="33">
        <v>242.5</v>
      </c>
      <c r="S266" s="280">
        <v>45908</v>
      </c>
      <c r="T266" s="282">
        <v>-30</v>
      </c>
      <c r="U266" s="282" t="s">
        <v>868</v>
      </c>
      <c r="V266" t="s">
        <v>822</v>
      </c>
      <c r="W266" t="s">
        <v>903</v>
      </c>
      <c r="X266" s="280">
        <v>45938</v>
      </c>
      <c r="Y266" s="281" t="s">
        <v>906</v>
      </c>
      <c r="Z266" s="280" t="s">
        <v>68</v>
      </c>
      <c r="AG266" s="289">
        <v>256</v>
      </c>
      <c r="AH266" s="288" t="s">
        <v>785</v>
      </c>
      <c r="AI266"/>
    </row>
    <row r="267" spans="2:35" ht="14.7" customHeight="1" thickBot="1">
      <c r="B267" s="304">
        <f t="shared" si="52"/>
        <v>257</v>
      </c>
      <c r="C267" s="303" t="s">
        <v>693</v>
      </c>
      <c r="D267" s="302">
        <f t="shared" ref="D267:D330" si="54">SUMIFS(R:R,V:V,C267)</f>
        <v>2206.87</v>
      </c>
      <c r="E267" s="301">
        <f t="shared" ref="E267:E330" si="55">D267/SUM(D:D)</f>
        <v>4.6617271881001449E-4</v>
      </c>
      <c r="F267" s="300">
        <f t="shared" si="53"/>
        <v>0.95354577566437726</v>
      </c>
      <c r="G267" s="299" t="s">
        <v>66</v>
      </c>
      <c r="H267" s="298">
        <f t="shared" ref="H267:H330" si="56">SUMIFS(R:R,V:V,C267,U:U,$AO$18)</f>
        <v>0</v>
      </c>
      <c r="I267" s="297">
        <f t="shared" ref="I267:I330" si="57">SUMIFS(R:R,V:V,C267,U:U,$AO$17)</f>
        <v>2206.87</v>
      </c>
      <c r="J267" s="296">
        <f t="shared" ref="J267:J330" si="58">SUMIFS(R:R,V:V,C267,U:U,$AO$16)</f>
        <v>0</v>
      </c>
      <c r="K267" s="295">
        <f t="shared" ref="K267:K330" si="59">SUMIFS(R:R,V:V,C267,U:U,$AO$15)</f>
        <v>0</v>
      </c>
      <c r="L267" s="294">
        <f t="shared" ref="L267:L330" si="60">SUMIFS(R:R,V:V,C267,U:U,$AO$14)</f>
        <v>0</v>
      </c>
      <c r="M267" s="293">
        <f t="shared" ref="M267:M330" si="61">SUMIFS(R:R,V:V,C267,U:U,$AO$13)</f>
        <v>0</v>
      </c>
      <c r="N267" s="292">
        <f t="shared" ref="N267:N330" si="62">SUMIFS(R:R,V:V,C267,U:U,$AO$12)</f>
        <v>0</v>
      </c>
      <c r="O267" s="291">
        <f t="shared" ref="O267:O330" si="63">SUMIFS(R:R,V:V,C267,U:U,$AO$11)</f>
        <v>0</v>
      </c>
      <c r="P267" s="290">
        <f t="shared" ref="P267:P330" si="64">SUM(H267:K267)</f>
        <v>2206.87</v>
      </c>
      <c r="R267" s="33">
        <v>491.04</v>
      </c>
      <c r="S267" s="280">
        <v>45910</v>
      </c>
      <c r="T267" s="282">
        <v>-28</v>
      </c>
      <c r="U267" s="282" t="s">
        <v>870</v>
      </c>
      <c r="V267" t="s">
        <v>822</v>
      </c>
      <c r="W267" t="s">
        <v>903</v>
      </c>
      <c r="X267" s="280">
        <v>45938</v>
      </c>
      <c r="Y267" s="281" t="s">
        <v>906</v>
      </c>
      <c r="Z267" s="280" t="s">
        <v>68</v>
      </c>
      <c r="AG267" s="289">
        <v>257</v>
      </c>
      <c r="AH267" s="288" t="s">
        <v>531</v>
      </c>
      <c r="AI267"/>
    </row>
    <row r="268" spans="2:35" ht="14.7" customHeight="1" thickBot="1">
      <c r="B268" s="304">
        <f t="shared" ref="B268:B331" si="65">B267+1</f>
        <v>258</v>
      </c>
      <c r="C268" s="303" t="s">
        <v>657</v>
      </c>
      <c r="D268" s="302">
        <f t="shared" si="54"/>
        <v>2181.5300000000002</v>
      </c>
      <c r="E268" s="301">
        <f t="shared" si="55"/>
        <v>4.6081997184501625E-4</v>
      </c>
      <c r="F268" s="300">
        <f t="shared" ref="F268:F331" si="66">E268+F267</f>
        <v>0.95400659563622225</v>
      </c>
      <c r="G268" s="299" t="s">
        <v>66</v>
      </c>
      <c r="H268" s="298">
        <f t="shared" si="56"/>
        <v>0</v>
      </c>
      <c r="I268" s="297">
        <f t="shared" si="57"/>
        <v>2181.5300000000002</v>
      </c>
      <c r="J268" s="296">
        <f t="shared" si="58"/>
        <v>0</v>
      </c>
      <c r="K268" s="295">
        <f t="shared" si="59"/>
        <v>0</v>
      </c>
      <c r="L268" s="294">
        <f t="shared" si="60"/>
        <v>0</v>
      </c>
      <c r="M268" s="293">
        <f t="shared" si="61"/>
        <v>0</v>
      </c>
      <c r="N268" s="292">
        <f t="shared" si="62"/>
        <v>0</v>
      </c>
      <c r="O268" s="291">
        <f t="shared" si="63"/>
        <v>0</v>
      </c>
      <c r="P268" s="290">
        <f t="shared" si="64"/>
        <v>2181.5300000000002</v>
      </c>
      <c r="R268" s="33">
        <v>259.33999999999997</v>
      </c>
      <c r="S268" s="280">
        <v>45910</v>
      </c>
      <c r="T268" s="282">
        <v>-28</v>
      </c>
      <c r="U268" s="282" t="s">
        <v>870</v>
      </c>
      <c r="V268" t="s">
        <v>822</v>
      </c>
      <c r="W268" t="s">
        <v>903</v>
      </c>
      <c r="X268" s="280">
        <v>45938</v>
      </c>
      <c r="Y268" s="281" t="s">
        <v>906</v>
      </c>
      <c r="Z268" s="280" t="s">
        <v>68</v>
      </c>
      <c r="AG268" s="289">
        <v>258</v>
      </c>
      <c r="AH268" s="288" t="s">
        <v>637</v>
      </c>
      <c r="AI268"/>
    </row>
    <row r="269" spans="2:35" ht="14.7" customHeight="1" thickBot="1">
      <c r="B269" s="304">
        <f t="shared" si="65"/>
        <v>259</v>
      </c>
      <c r="C269" s="303" t="s">
        <v>688</v>
      </c>
      <c r="D269" s="302">
        <f t="shared" si="54"/>
        <v>2156.4899999999998</v>
      </c>
      <c r="E269" s="301">
        <f t="shared" si="55"/>
        <v>4.5553059599641487E-4</v>
      </c>
      <c r="F269" s="300">
        <f t="shared" si="66"/>
        <v>0.95446212623221871</v>
      </c>
      <c r="G269" s="299" t="s">
        <v>66</v>
      </c>
      <c r="H269" s="298">
        <f t="shared" si="56"/>
        <v>0</v>
      </c>
      <c r="I269" s="297">
        <f t="shared" si="57"/>
        <v>0</v>
      </c>
      <c r="J269" s="296">
        <f t="shared" si="58"/>
        <v>0</v>
      </c>
      <c r="K269" s="295">
        <f t="shared" si="59"/>
        <v>0</v>
      </c>
      <c r="L269" s="294">
        <f t="shared" si="60"/>
        <v>0</v>
      </c>
      <c r="M269" s="293">
        <f t="shared" si="61"/>
        <v>0</v>
      </c>
      <c r="N269" s="292">
        <f t="shared" si="62"/>
        <v>0</v>
      </c>
      <c r="O269" s="291">
        <f t="shared" si="63"/>
        <v>0</v>
      </c>
      <c r="P269" s="290">
        <f t="shared" si="64"/>
        <v>0</v>
      </c>
      <c r="R269" s="33">
        <v>3576</v>
      </c>
      <c r="S269" s="280">
        <v>45910</v>
      </c>
      <c r="T269" s="282">
        <v>-28</v>
      </c>
      <c r="U269" s="282" t="s">
        <v>870</v>
      </c>
      <c r="V269" t="s">
        <v>822</v>
      </c>
      <c r="W269" t="s">
        <v>903</v>
      </c>
      <c r="X269" s="280">
        <v>45938</v>
      </c>
      <c r="Y269" s="281" t="s">
        <v>906</v>
      </c>
      <c r="Z269" s="280" t="s">
        <v>68</v>
      </c>
      <c r="AG269" s="289">
        <v>259</v>
      </c>
      <c r="AH269" s="288" t="s">
        <v>675</v>
      </c>
      <c r="AI269"/>
    </row>
    <row r="270" spans="2:35" ht="14.7" customHeight="1" thickBot="1">
      <c r="B270" s="304">
        <f t="shared" si="65"/>
        <v>260</v>
      </c>
      <c r="C270" s="303" t="s">
        <v>736</v>
      </c>
      <c r="D270" s="302">
        <f t="shared" si="54"/>
        <v>2107.8900000000003</v>
      </c>
      <c r="E270" s="301">
        <f t="shared" si="55"/>
        <v>4.4526447514010414E-4</v>
      </c>
      <c r="F270" s="300">
        <f t="shared" si="66"/>
        <v>0.95490739070735886</v>
      </c>
      <c r="G270" s="299" t="s">
        <v>66</v>
      </c>
      <c r="H270" s="298">
        <f t="shared" si="56"/>
        <v>0</v>
      </c>
      <c r="I270" s="297">
        <f t="shared" si="57"/>
        <v>0</v>
      </c>
      <c r="J270" s="296">
        <f t="shared" si="58"/>
        <v>1178.93</v>
      </c>
      <c r="K270" s="295">
        <f t="shared" si="59"/>
        <v>928.96</v>
      </c>
      <c r="L270" s="294">
        <f t="shared" si="60"/>
        <v>0</v>
      </c>
      <c r="M270" s="293">
        <f t="shared" si="61"/>
        <v>0</v>
      </c>
      <c r="N270" s="292">
        <f t="shared" si="62"/>
        <v>0</v>
      </c>
      <c r="O270" s="291">
        <f t="shared" si="63"/>
        <v>0</v>
      </c>
      <c r="P270" s="290">
        <f t="shared" si="64"/>
        <v>2107.8900000000003</v>
      </c>
      <c r="R270" s="33">
        <v>5715.1</v>
      </c>
      <c r="S270" s="280">
        <v>45922</v>
      </c>
      <c r="T270" s="282">
        <v>-16</v>
      </c>
      <c r="U270" s="282" t="s">
        <v>870</v>
      </c>
      <c r="V270" t="s">
        <v>822</v>
      </c>
      <c r="W270" t="s">
        <v>903</v>
      </c>
      <c r="X270" s="280">
        <v>45938</v>
      </c>
      <c r="Y270" s="281" t="s">
        <v>906</v>
      </c>
      <c r="Z270" s="280" t="s">
        <v>68</v>
      </c>
      <c r="AG270" s="289">
        <v>260</v>
      </c>
      <c r="AH270" s="288" t="s">
        <v>640</v>
      </c>
      <c r="AI270"/>
    </row>
    <row r="271" spans="2:35" ht="14.7" customHeight="1" thickBot="1">
      <c r="B271" s="304">
        <f t="shared" si="65"/>
        <v>261</v>
      </c>
      <c r="C271" s="303" t="s">
        <v>845</v>
      </c>
      <c r="D271" s="302">
        <f t="shared" si="54"/>
        <v>1996.51</v>
      </c>
      <c r="E271" s="301">
        <f t="shared" si="55"/>
        <v>4.2173689199245177E-4</v>
      </c>
      <c r="F271" s="300">
        <f t="shared" si="66"/>
        <v>0.95532912759935129</v>
      </c>
      <c r="G271" s="299" t="s">
        <v>66</v>
      </c>
      <c r="H271" s="298">
        <f t="shared" si="56"/>
        <v>0</v>
      </c>
      <c r="I271" s="297">
        <f t="shared" si="57"/>
        <v>0</v>
      </c>
      <c r="J271" s="296">
        <f t="shared" si="58"/>
        <v>1996.51</v>
      </c>
      <c r="K271" s="295">
        <f t="shared" si="59"/>
        <v>0</v>
      </c>
      <c r="L271" s="294">
        <f t="shared" si="60"/>
        <v>0</v>
      </c>
      <c r="M271" s="293">
        <f t="shared" si="61"/>
        <v>0</v>
      </c>
      <c r="N271" s="292">
        <f t="shared" si="62"/>
        <v>0</v>
      </c>
      <c r="O271" s="291">
        <f t="shared" si="63"/>
        <v>0</v>
      </c>
      <c r="P271" s="290">
        <f t="shared" si="64"/>
        <v>1996.51</v>
      </c>
      <c r="R271" s="33">
        <v>5715.1</v>
      </c>
      <c r="S271" s="280">
        <v>45937</v>
      </c>
      <c r="T271" s="282">
        <v>-1</v>
      </c>
      <c r="U271" s="282" t="s">
        <v>870</v>
      </c>
      <c r="V271" t="s">
        <v>822</v>
      </c>
      <c r="W271" t="s">
        <v>903</v>
      </c>
      <c r="X271" s="280">
        <v>45938</v>
      </c>
      <c r="Y271" s="281" t="s">
        <v>906</v>
      </c>
      <c r="Z271" s="280" t="s">
        <v>68</v>
      </c>
      <c r="AG271" s="289">
        <v>261</v>
      </c>
      <c r="AH271" s="288" t="s">
        <v>844</v>
      </c>
      <c r="AI271"/>
    </row>
    <row r="272" spans="2:35" ht="14.7" customHeight="1" thickBot="1">
      <c r="B272" s="304">
        <f t="shared" si="65"/>
        <v>262</v>
      </c>
      <c r="C272" s="303" t="s">
        <v>676</v>
      </c>
      <c r="D272" s="302">
        <f t="shared" si="54"/>
        <v>1993.62</v>
      </c>
      <c r="E272" s="301">
        <f t="shared" si="55"/>
        <v>4.2112641690449418E-4</v>
      </c>
      <c r="F272" s="300">
        <f t="shared" si="66"/>
        <v>0.9557502540162558</v>
      </c>
      <c r="G272" s="299" t="s">
        <v>66</v>
      </c>
      <c r="H272" s="298">
        <f t="shared" si="56"/>
        <v>0</v>
      </c>
      <c r="I272" s="297">
        <f t="shared" si="57"/>
        <v>1993.62</v>
      </c>
      <c r="J272" s="296">
        <f t="shared" si="58"/>
        <v>0</v>
      </c>
      <c r="K272" s="295">
        <f t="shared" si="59"/>
        <v>0</v>
      </c>
      <c r="L272" s="294">
        <f t="shared" si="60"/>
        <v>0</v>
      </c>
      <c r="M272" s="293">
        <f t="shared" si="61"/>
        <v>0</v>
      </c>
      <c r="N272" s="292">
        <f t="shared" si="62"/>
        <v>0</v>
      </c>
      <c r="O272" s="291">
        <f t="shared" si="63"/>
        <v>0</v>
      </c>
      <c r="P272" s="290">
        <f t="shared" si="64"/>
        <v>1993.62</v>
      </c>
      <c r="R272" s="33">
        <v>2613.33</v>
      </c>
      <c r="S272" s="280">
        <v>45889</v>
      </c>
      <c r="T272" s="282">
        <v>-49</v>
      </c>
      <c r="U272" s="282" t="s">
        <v>868</v>
      </c>
      <c r="V272" t="s">
        <v>843</v>
      </c>
      <c r="W272" t="s">
        <v>903</v>
      </c>
      <c r="X272" s="280">
        <v>45938</v>
      </c>
      <c r="Y272" s="281" t="s">
        <v>906</v>
      </c>
      <c r="Z272" s="280" t="s">
        <v>66</v>
      </c>
      <c r="AG272" s="289">
        <v>262</v>
      </c>
      <c r="AH272" s="288" t="s">
        <v>512</v>
      </c>
      <c r="AI272"/>
    </row>
    <row r="273" spans="2:35" ht="14.7" customHeight="1" thickBot="1">
      <c r="B273" s="304">
        <f t="shared" si="65"/>
        <v>263</v>
      </c>
      <c r="C273" s="303" t="s">
        <v>474</v>
      </c>
      <c r="D273" s="302">
        <f t="shared" si="54"/>
        <v>1918.32</v>
      </c>
      <c r="E273" s="301">
        <f t="shared" si="55"/>
        <v>4.0522026668885207E-4</v>
      </c>
      <c r="F273" s="300">
        <f t="shared" si="66"/>
        <v>0.95615547428294467</v>
      </c>
      <c r="G273" s="299" t="s">
        <v>66</v>
      </c>
      <c r="H273" s="298">
        <f t="shared" si="56"/>
        <v>0</v>
      </c>
      <c r="I273" s="297">
        <f t="shared" si="57"/>
        <v>0</v>
      </c>
      <c r="J273" s="296">
        <f t="shared" si="58"/>
        <v>1918.32</v>
      </c>
      <c r="K273" s="295">
        <f t="shared" si="59"/>
        <v>0</v>
      </c>
      <c r="L273" s="294">
        <f t="shared" si="60"/>
        <v>0</v>
      </c>
      <c r="M273" s="293">
        <f t="shared" si="61"/>
        <v>0</v>
      </c>
      <c r="N273" s="292">
        <f t="shared" si="62"/>
        <v>0</v>
      </c>
      <c r="O273" s="291">
        <f t="shared" si="63"/>
        <v>0</v>
      </c>
      <c r="P273" s="290">
        <f t="shared" si="64"/>
        <v>1918.32</v>
      </c>
      <c r="R273" s="33">
        <v>2613.33</v>
      </c>
      <c r="S273" s="280">
        <v>45896</v>
      </c>
      <c r="T273" s="282">
        <v>-42</v>
      </c>
      <c r="U273" s="282" t="s">
        <v>868</v>
      </c>
      <c r="V273" t="s">
        <v>843</v>
      </c>
      <c r="W273" t="s">
        <v>903</v>
      </c>
      <c r="X273" s="280">
        <v>45938</v>
      </c>
      <c r="Y273" s="281" t="s">
        <v>906</v>
      </c>
      <c r="Z273" s="280" t="s">
        <v>66</v>
      </c>
      <c r="AG273" s="289">
        <v>263</v>
      </c>
      <c r="AH273" s="288" t="s">
        <v>821</v>
      </c>
      <c r="AI273"/>
    </row>
    <row r="274" spans="2:35" ht="14.7" customHeight="1" thickBot="1">
      <c r="B274" s="304">
        <f t="shared" si="65"/>
        <v>264</v>
      </c>
      <c r="C274" s="303" t="s">
        <v>842</v>
      </c>
      <c r="D274" s="302">
        <f t="shared" si="54"/>
        <v>1854.88</v>
      </c>
      <c r="E274" s="301">
        <f t="shared" si="55"/>
        <v>3.9181938794143729E-4</v>
      </c>
      <c r="F274" s="300">
        <f t="shared" si="66"/>
        <v>0.95654729367088609</v>
      </c>
      <c r="G274" s="299" t="s">
        <v>66</v>
      </c>
      <c r="H274" s="298">
        <f t="shared" si="56"/>
        <v>0</v>
      </c>
      <c r="I274" s="297">
        <f t="shared" si="57"/>
        <v>0</v>
      </c>
      <c r="J274" s="296">
        <f t="shared" si="58"/>
        <v>1854.88</v>
      </c>
      <c r="K274" s="295">
        <f t="shared" si="59"/>
        <v>0</v>
      </c>
      <c r="L274" s="294">
        <f t="shared" si="60"/>
        <v>0</v>
      </c>
      <c r="M274" s="293">
        <f t="shared" si="61"/>
        <v>0</v>
      </c>
      <c r="N274" s="292">
        <f t="shared" si="62"/>
        <v>0</v>
      </c>
      <c r="O274" s="291">
        <f t="shared" si="63"/>
        <v>0</v>
      </c>
      <c r="P274" s="290">
        <f t="shared" si="64"/>
        <v>1854.88</v>
      </c>
      <c r="R274" s="33">
        <v>653.34</v>
      </c>
      <c r="S274" s="280">
        <v>45911</v>
      </c>
      <c r="T274" s="282">
        <v>-27</v>
      </c>
      <c r="U274" s="282" t="s">
        <v>870</v>
      </c>
      <c r="V274" t="s">
        <v>805</v>
      </c>
      <c r="W274" t="s">
        <v>903</v>
      </c>
      <c r="X274" s="280">
        <v>45938</v>
      </c>
      <c r="Y274" s="281" t="s">
        <v>906</v>
      </c>
      <c r="Z274" s="280" t="s">
        <v>66</v>
      </c>
      <c r="AG274" s="289">
        <v>264</v>
      </c>
      <c r="AH274" s="288" t="s">
        <v>740</v>
      </c>
      <c r="AI274"/>
    </row>
    <row r="275" spans="2:35" ht="14.7" customHeight="1" thickBot="1">
      <c r="B275" s="304">
        <f t="shared" si="65"/>
        <v>265</v>
      </c>
      <c r="C275" s="303" t="s">
        <v>753</v>
      </c>
      <c r="D275" s="302">
        <f t="shared" si="54"/>
        <v>1834.76</v>
      </c>
      <c r="E275" s="301">
        <f t="shared" si="55"/>
        <v>3.8756929840174644E-4</v>
      </c>
      <c r="F275" s="300">
        <f t="shared" si="66"/>
        <v>0.95693486296928787</v>
      </c>
      <c r="G275" s="299" t="s">
        <v>66</v>
      </c>
      <c r="H275" s="298">
        <f t="shared" si="56"/>
        <v>0</v>
      </c>
      <c r="I275" s="297">
        <f t="shared" si="57"/>
        <v>0</v>
      </c>
      <c r="J275" s="296">
        <f t="shared" si="58"/>
        <v>0</v>
      </c>
      <c r="K275" s="295">
        <f t="shared" si="59"/>
        <v>917.24</v>
      </c>
      <c r="L275" s="294">
        <f t="shared" si="60"/>
        <v>917.52</v>
      </c>
      <c r="M275" s="293">
        <f t="shared" si="61"/>
        <v>0</v>
      </c>
      <c r="N275" s="292">
        <f t="shared" si="62"/>
        <v>0</v>
      </c>
      <c r="O275" s="291">
        <f t="shared" si="63"/>
        <v>0</v>
      </c>
      <c r="P275" s="290">
        <f t="shared" si="64"/>
        <v>917.24</v>
      </c>
      <c r="R275" s="33">
        <v>3037.92</v>
      </c>
      <c r="S275" s="280">
        <v>45891</v>
      </c>
      <c r="T275" s="282">
        <v>-47</v>
      </c>
      <c r="U275" s="282" t="s">
        <v>868</v>
      </c>
      <c r="V275" t="s">
        <v>841</v>
      </c>
      <c r="W275" t="s">
        <v>903</v>
      </c>
      <c r="X275" s="280">
        <v>45938</v>
      </c>
      <c r="Y275" s="281" t="s">
        <v>906</v>
      </c>
      <c r="Z275" s="280" t="s">
        <v>66</v>
      </c>
      <c r="AG275" s="289">
        <v>265</v>
      </c>
      <c r="AH275" s="288" t="s">
        <v>601</v>
      </c>
      <c r="AI275"/>
    </row>
    <row r="276" spans="2:35" ht="14.7" customHeight="1" thickBot="1">
      <c r="B276" s="304">
        <f t="shared" si="65"/>
        <v>266</v>
      </c>
      <c r="C276" s="303" t="s">
        <v>627</v>
      </c>
      <c r="D276" s="302">
        <f t="shared" si="54"/>
        <v>1824.4</v>
      </c>
      <c r="E276" s="301">
        <f t="shared" si="55"/>
        <v>3.8538088251550409E-4</v>
      </c>
      <c r="F276" s="300">
        <f t="shared" si="66"/>
        <v>0.95732024385180337</v>
      </c>
      <c r="G276" s="299" t="s">
        <v>66</v>
      </c>
      <c r="H276" s="298">
        <f t="shared" si="56"/>
        <v>0</v>
      </c>
      <c r="I276" s="297">
        <f t="shared" si="57"/>
        <v>1824.4</v>
      </c>
      <c r="J276" s="296">
        <f t="shared" si="58"/>
        <v>0</v>
      </c>
      <c r="K276" s="295">
        <f t="shared" si="59"/>
        <v>0</v>
      </c>
      <c r="L276" s="294">
        <f t="shared" si="60"/>
        <v>0</v>
      </c>
      <c r="M276" s="293">
        <f t="shared" si="61"/>
        <v>0</v>
      </c>
      <c r="N276" s="292">
        <f t="shared" si="62"/>
        <v>0</v>
      </c>
      <c r="O276" s="291">
        <f t="shared" si="63"/>
        <v>0</v>
      </c>
      <c r="P276" s="290">
        <f t="shared" si="64"/>
        <v>1824.4</v>
      </c>
      <c r="R276" s="33">
        <v>3037.92</v>
      </c>
      <c r="S276" s="280">
        <v>45905</v>
      </c>
      <c r="T276" s="282">
        <v>-33</v>
      </c>
      <c r="U276" s="282" t="s">
        <v>868</v>
      </c>
      <c r="V276" t="s">
        <v>841</v>
      </c>
      <c r="W276" t="s">
        <v>903</v>
      </c>
      <c r="X276" s="280">
        <v>45938</v>
      </c>
      <c r="Y276" s="281" t="s">
        <v>906</v>
      </c>
      <c r="Z276" s="280" t="s">
        <v>66</v>
      </c>
      <c r="AG276" s="289">
        <v>266</v>
      </c>
      <c r="AH276" s="288" t="s">
        <v>765</v>
      </c>
      <c r="AI276"/>
    </row>
    <row r="277" spans="2:35" ht="14.7" customHeight="1" thickBot="1">
      <c r="B277" s="304">
        <f t="shared" si="65"/>
        <v>267</v>
      </c>
      <c r="C277" s="303" t="s">
        <v>472</v>
      </c>
      <c r="D277" s="302">
        <f t="shared" si="54"/>
        <v>1710.73</v>
      </c>
      <c r="E277" s="301">
        <f t="shared" si="55"/>
        <v>3.6136956651268816E-4</v>
      </c>
      <c r="F277" s="300">
        <f t="shared" si="66"/>
        <v>0.95768161341831604</v>
      </c>
      <c r="G277" s="299" t="s">
        <v>66</v>
      </c>
      <c r="H277" s="298">
        <f t="shared" si="56"/>
        <v>0</v>
      </c>
      <c r="I277" s="297">
        <f t="shared" si="57"/>
        <v>0</v>
      </c>
      <c r="J277" s="296">
        <f t="shared" si="58"/>
        <v>1710.73</v>
      </c>
      <c r="K277" s="295">
        <f t="shared" si="59"/>
        <v>0</v>
      </c>
      <c r="L277" s="294">
        <f t="shared" si="60"/>
        <v>0</v>
      </c>
      <c r="M277" s="293">
        <f t="shared" si="61"/>
        <v>0</v>
      </c>
      <c r="N277" s="292">
        <f t="shared" si="62"/>
        <v>0</v>
      </c>
      <c r="O277" s="291">
        <f t="shared" si="63"/>
        <v>0</v>
      </c>
      <c r="P277" s="290">
        <f t="shared" si="64"/>
        <v>1710.73</v>
      </c>
      <c r="R277" s="33">
        <v>198.65</v>
      </c>
      <c r="S277" s="280">
        <v>45911</v>
      </c>
      <c r="T277" s="282">
        <v>-27</v>
      </c>
      <c r="U277" s="282" t="s">
        <v>870</v>
      </c>
      <c r="V277" t="s">
        <v>818</v>
      </c>
      <c r="W277" t="s">
        <v>903</v>
      </c>
      <c r="X277" s="280">
        <v>45938</v>
      </c>
      <c r="Y277" s="281" t="s">
        <v>906</v>
      </c>
      <c r="Z277" s="280" t="s">
        <v>66</v>
      </c>
      <c r="AG277" s="289">
        <v>267</v>
      </c>
      <c r="AH277" s="288" t="s">
        <v>468</v>
      </c>
      <c r="AI277"/>
    </row>
    <row r="278" spans="2:35" ht="14.7" customHeight="1" thickBot="1">
      <c r="B278" s="304">
        <f t="shared" si="65"/>
        <v>268</v>
      </c>
      <c r="C278" s="303" t="s">
        <v>511</v>
      </c>
      <c r="D278" s="302">
        <f t="shared" si="54"/>
        <v>1681.21</v>
      </c>
      <c r="E278" s="301">
        <f t="shared" si="55"/>
        <v>3.5513384865922529E-4</v>
      </c>
      <c r="F278" s="300">
        <f t="shared" si="66"/>
        <v>0.9580367472669753</v>
      </c>
      <c r="G278" s="299" t="s">
        <v>66</v>
      </c>
      <c r="H278" s="298">
        <f t="shared" si="56"/>
        <v>0</v>
      </c>
      <c r="I278" s="297">
        <f t="shared" si="57"/>
        <v>0</v>
      </c>
      <c r="J278" s="296">
        <f t="shared" si="58"/>
        <v>1681.21</v>
      </c>
      <c r="K278" s="295">
        <f t="shared" si="59"/>
        <v>0</v>
      </c>
      <c r="L278" s="294">
        <f t="shared" si="60"/>
        <v>0</v>
      </c>
      <c r="M278" s="293">
        <f t="shared" si="61"/>
        <v>0</v>
      </c>
      <c r="N278" s="292">
        <f t="shared" si="62"/>
        <v>0</v>
      </c>
      <c r="O278" s="291">
        <f t="shared" si="63"/>
        <v>0</v>
      </c>
      <c r="P278" s="290">
        <f t="shared" si="64"/>
        <v>1681.21</v>
      </c>
      <c r="R278" s="33">
        <v>198.67</v>
      </c>
      <c r="S278" s="280">
        <v>45911</v>
      </c>
      <c r="T278" s="282">
        <v>-27</v>
      </c>
      <c r="U278" s="282" t="s">
        <v>870</v>
      </c>
      <c r="V278" t="s">
        <v>818</v>
      </c>
      <c r="W278" t="s">
        <v>903</v>
      </c>
      <c r="X278" s="280">
        <v>45938</v>
      </c>
      <c r="Y278" s="281" t="s">
        <v>906</v>
      </c>
      <c r="Z278" s="280" t="s">
        <v>66</v>
      </c>
      <c r="AG278" s="289">
        <v>268</v>
      </c>
      <c r="AH278" s="288" t="s">
        <v>820</v>
      </c>
      <c r="AI278"/>
    </row>
    <row r="279" spans="2:35" ht="14.7" customHeight="1" thickBot="1">
      <c r="B279" s="304">
        <f t="shared" si="65"/>
        <v>269</v>
      </c>
      <c r="C279" s="303" t="s">
        <v>758</v>
      </c>
      <c r="D279" s="302">
        <f t="shared" si="54"/>
        <v>1660.08</v>
      </c>
      <c r="E279" s="301">
        <f t="shared" si="55"/>
        <v>3.5067040969433128E-4</v>
      </c>
      <c r="F279" s="300">
        <f t="shared" si="66"/>
        <v>0.95838741767666957</v>
      </c>
      <c r="G279" s="299" t="s">
        <v>66</v>
      </c>
      <c r="H279" s="298">
        <f t="shared" si="56"/>
        <v>0</v>
      </c>
      <c r="I279" s="297">
        <f t="shared" si="57"/>
        <v>0</v>
      </c>
      <c r="J279" s="296">
        <f t="shared" si="58"/>
        <v>0</v>
      </c>
      <c r="K279" s="295">
        <f t="shared" si="59"/>
        <v>829.92</v>
      </c>
      <c r="L279" s="294">
        <f t="shared" si="60"/>
        <v>830.16</v>
      </c>
      <c r="M279" s="293">
        <f t="shared" si="61"/>
        <v>0</v>
      </c>
      <c r="N279" s="292">
        <f t="shared" si="62"/>
        <v>0</v>
      </c>
      <c r="O279" s="291">
        <f t="shared" si="63"/>
        <v>0</v>
      </c>
      <c r="P279" s="290">
        <f t="shared" si="64"/>
        <v>829.92</v>
      </c>
      <c r="R279" s="33">
        <v>198.7</v>
      </c>
      <c r="S279" s="280">
        <v>45941</v>
      </c>
      <c r="T279" s="282">
        <v>3</v>
      </c>
      <c r="U279" s="282" t="s">
        <v>872</v>
      </c>
      <c r="V279" t="s">
        <v>818</v>
      </c>
      <c r="W279" t="s">
        <v>902</v>
      </c>
      <c r="X279" s="280">
        <v>45941</v>
      </c>
      <c r="Y279" s="281" t="s">
        <v>906</v>
      </c>
      <c r="Z279" s="280" t="s">
        <v>66</v>
      </c>
      <c r="AG279" s="289">
        <v>269</v>
      </c>
      <c r="AH279" s="288" t="s">
        <v>632</v>
      </c>
      <c r="AI279"/>
    </row>
    <row r="280" spans="2:35" ht="14.7" customHeight="1" thickBot="1">
      <c r="B280" s="304">
        <f t="shared" si="65"/>
        <v>270</v>
      </c>
      <c r="C280" s="303" t="s">
        <v>619</v>
      </c>
      <c r="D280" s="302">
        <f t="shared" si="54"/>
        <v>1648.37</v>
      </c>
      <c r="E280" s="301">
        <f t="shared" si="55"/>
        <v>3.4819682378430244E-4</v>
      </c>
      <c r="F280" s="300">
        <f t="shared" si="66"/>
        <v>0.95873561450045386</v>
      </c>
      <c r="G280" s="299" t="s">
        <v>66</v>
      </c>
      <c r="H280" s="298">
        <f t="shared" si="56"/>
        <v>0</v>
      </c>
      <c r="I280" s="297">
        <f t="shared" si="57"/>
        <v>1648.37</v>
      </c>
      <c r="J280" s="296">
        <f t="shared" si="58"/>
        <v>0</v>
      </c>
      <c r="K280" s="295">
        <f t="shared" si="59"/>
        <v>0</v>
      </c>
      <c r="L280" s="294">
        <f t="shared" si="60"/>
        <v>0</v>
      </c>
      <c r="M280" s="293">
        <f t="shared" si="61"/>
        <v>0</v>
      </c>
      <c r="N280" s="292">
        <f t="shared" si="62"/>
        <v>0</v>
      </c>
      <c r="O280" s="291">
        <f t="shared" si="63"/>
        <v>0</v>
      </c>
      <c r="P280" s="290">
        <f t="shared" si="64"/>
        <v>1648.37</v>
      </c>
      <c r="R280" s="33">
        <v>198.67</v>
      </c>
      <c r="S280" s="280">
        <v>45941</v>
      </c>
      <c r="T280" s="282">
        <v>3</v>
      </c>
      <c r="U280" s="282" t="s">
        <v>872</v>
      </c>
      <c r="V280" t="s">
        <v>818</v>
      </c>
      <c r="W280" t="s">
        <v>902</v>
      </c>
      <c r="X280" s="280">
        <v>45941</v>
      </c>
      <c r="Y280" s="281" t="s">
        <v>906</v>
      </c>
      <c r="Z280" s="280" t="s">
        <v>66</v>
      </c>
      <c r="AG280" s="289">
        <v>270</v>
      </c>
      <c r="AH280" s="288" t="s">
        <v>799</v>
      </c>
      <c r="AI280"/>
    </row>
    <row r="281" spans="2:35" ht="14.7" customHeight="1" thickBot="1">
      <c r="B281" s="304">
        <f t="shared" si="65"/>
        <v>271</v>
      </c>
      <c r="C281" s="303" t="s">
        <v>702</v>
      </c>
      <c r="D281" s="302">
        <f t="shared" si="54"/>
        <v>1636.42</v>
      </c>
      <c r="E281" s="301">
        <f t="shared" si="55"/>
        <v>3.4567254098115608E-4</v>
      </c>
      <c r="F281" s="300">
        <f t="shared" si="66"/>
        <v>0.95908128704143503</v>
      </c>
      <c r="G281" s="299" t="s">
        <v>66</v>
      </c>
      <c r="H281" s="298">
        <f t="shared" si="56"/>
        <v>0</v>
      </c>
      <c r="I281" s="297">
        <f t="shared" si="57"/>
        <v>0</v>
      </c>
      <c r="J281" s="296">
        <f t="shared" si="58"/>
        <v>0</v>
      </c>
      <c r="K281" s="295">
        <f t="shared" si="59"/>
        <v>409.11</v>
      </c>
      <c r="L281" s="294">
        <f t="shared" si="60"/>
        <v>409.11</v>
      </c>
      <c r="M281" s="293">
        <f t="shared" si="61"/>
        <v>409.11</v>
      </c>
      <c r="N281" s="292">
        <f t="shared" si="62"/>
        <v>409.09000000000003</v>
      </c>
      <c r="O281" s="291">
        <f t="shared" si="63"/>
        <v>0</v>
      </c>
      <c r="P281" s="290">
        <f t="shared" si="64"/>
        <v>409.11</v>
      </c>
      <c r="R281" s="33">
        <v>1135</v>
      </c>
      <c r="S281" s="280">
        <v>45889</v>
      </c>
      <c r="T281" s="282">
        <v>-49</v>
      </c>
      <c r="U281" s="282" t="s">
        <v>868</v>
      </c>
      <c r="V281" t="s">
        <v>839</v>
      </c>
      <c r="W281" t="s">
        <v>903</v>
      </c>
      <c r="X281" s="280">
        <v>45938</v>
      </c>
      <c r="Y281" s="281" t="s">
        <v>906</v>
      </c>
      <c r="Z281" s="280" t="s">
        <v>66</v>
      </c>
      <c r="AG281" s="289">
        <v>271</v>
      </c>
      <c r="AH281" s="288" t="s">
        <v>788</v>
      </c>
      <c r="AI281"/>
    </row>
    <row r="282" spans="2:35" ht="14.7" customHeight="1" thickBot="1">
      <c r="B282" s="304">
        <f t="shared" si="65"/>
        <v>272</v>
      </c>
      <c r="C282" s="303" t="s">
        <v>709</v>
      </c>
      <c r="D282" s="302">
        <f t="shared" si="54"/>
        <v>1585.15</v>
      </c>
      <c r="E282" s="301">
        <f t="shared" si="55"/>
        <v>3.3484241718891212E-4</v>
      </c>
      <c r="F282" s="300">
        <f t="shared" si="66"/>
        <v>0.95941612945862398</v>
      </c>
      <c r="G282" s="299" t="s">
        <v>66</v>
      </c>
      <c r="H282" s="298">
        <f t="shared" si="56"/>
        <v>0</v>
      </c>
      <c r="I282" s="297">
        <f t="shared" si="57"/>
        <v>0</v>
      </c>
      <c r="J282" s="296">
        <f t="shared" si="58"/>
        <v>0</v>
      </c>
      <c r="K282" s="295">
        <f t="shared" si="59"/>
        <v>792.58</v>
      </c>
      <c r="L282" s="294">
        <f t="shared" si="60"/>
        <v>792.57</v>
      </c>
      <c r="M282" s="293">
        <f t="shared" si="61"/>
        <v>0</v>
      </c>
      <c r="N282" s="292">
        <f t="shared" si="62"/>
        <v>0</v>
      </c>
      <c r="O282" s="291">
        <f t="shared" si="63"/>
        <v>0</v>
      </c>
      <c r="P282" s="290">
        <f t="shared" si="64"/>
        <v>792.58</v>
      </c>
      <c r="R282" s="33">
        <v>470</v>
      </c>
      <c r="S282" s="280">
        <v>45897</v>
      </c>
      <c r="T282" s="282">
        <v>-41</v>
      </c>
      <c r="U282" s="282" t="s">
        <v>868</v>
      </c>
      <c r="V282" t="s">
        <v>839</v>
      </c>
      <c r="W282" t="s">
        <v>903</v>
      </c>
      <c r="X282" s="280">
        <v>45938</v>
      </c>
      <c r="Y282" s="281" t="s">
        <v>906</v>
      </c>
      <c r="Z282" s="280" t="s">
        <v>66</v>
      </c>
      <c r="AG282" s="289">
        <v>272</v>
      </c>
      <c r="AH282" s="288" t="s">
        <v>840</v>
      </c>
      <c r="AI282"/>
    </row>
    <row r="283" spans="2:35" ht="14.7" customHeight="1" thickBot="1">
      <c r="B283" s="304">
        <f t="shared" si="65"/>
        <v>273</v>
      </c>
      <c r="C283" s="303" t="s">
        <v>840</v>
      </c>
      <c r="D283" s="302">
        <f t="shared" si="54"/>
        <v>1557.51</v>
      </c>
      <c r="E283" s="301">
        <f t="shared" si="55"/>
        <v>3.2900382499820367E-4</v>
      </c>
      <c r="F283" s="300">
        <f t="shared" si="66"/>
        <v>0.95974513328362221</v>
      </c>
      <c r="G283" s="299" t="s">
        <v>66</v>
      </c>
      <c r="H283" s="298">
        <f t="shared" si="56"/>
        <v>0</v>
      </c>
      <c r="I283" s="297">
        <f t="shared" si="57"/>
        <v>0</v>
      </c>
      <c r="J283" s="296">
        <f t="shared" si="58"/>
        <v>1557.51</v>
      </c>
      <c r="K283" s="295">
        <f t="shared" si="59"/>
        <v>0</v>
      </c>
      <c r="L283" s="294">
        <f t="shared" si="60"/>
        <v>0</v>
      </c>
      <c r="M283" s="293">
        <f t="shared" si="61"/>
        <v>0</v>
      </c>
      <c r="N283" s="292">
        <f t="shared" si="62"/>
        <v>0</v>
      </c>
      <c r="O283" s="291">
        <f t="shared" si="63"/>
        <v>0</v>
      </c>
      <c r="P283" s="290">
        <f t="shared" si="64"/>
        <v>1557.51</v>
      </c>
      <c r="R283" s="33">
        <v>1475</v>
      </c>
      <c r="S283" s="280">
        <v>45905</v>
      </c>
      <c r="T283" s="282">
        <v>-33</v>
      </c>
      <c r="U283" s="282" t="s">
        <v>868</v>
      </c>
      <c r="V283" t="s">
        <v>839</v>
      </c>
      <c r="W283" t="s">
        <v>903</v>
      </c>
      <c r="X283" s="280">
        <v>45938</v>
      </c>
      <c r="Y283" s="281" t="s">
        <v>906</v>
      </c>
      <c r="Z283" s="280" t="s">
        <v>66</v>
      </c>
      <c r="AG283" s="289">
        <v>273</v>
      </c>
      <c r="AH283" s="288" t="s">
        <v>838</v>
      </c>
      <c r="AI283"/>
    </row>
    <row r="284" spans="2:35" ht="14.7" customHeight="1" thickBot="1">
      <c r="B284" s="304">
        <f t="shared" si="65"/>
        <v>274</v>
      </c>
      <c r="C284" s="303" t="s">
        <v>648</v>
      </c>
      <c r="D284" s="302">
        <f t="shared" si="54"/>
        <v>1552.92</v>
      </c>
      <c r="E284" s="301">
        <f t="shared" si="55"/>
        <v>3.2803424691732984E-4</v>
      </c>
      <c r="F284" s="300">
        <f t="shared" si="66"/>
        <v>0.96007316753053951</v>
      </c>
      <c r="G284" s="299" t="s">
        <v>66</v>
      </c>
      <c r="H284" s="298">
        <f t="shared" si="56"/>
        <v>0</v>
      </c>
      <c r="I284" s="297">
        <f t="shared" si="57"/>
        <v>1552.92</v>
      </c>
      <c r="J284" s="296">
        <f t="shared" si="58"/>
        <v>0</v>
      </c>
      <c r="K284" s="295">
        <f t="shared" si="59"/>
        <v>0</v>
      </c>
      <c r="L284" s="294">
        <f t="shared" si="60"/>
        <v>0</v>
      </c>
      <c r="M284" s="293">
        <f t="shared" si="61"/>
        <v>0</v>
      </c>
      <c r="N284" s="292">
        <f t="shared" si="62"/>
        <v>0</v>
      </c>
      <c r="O284" s="291">
        <f t="shared" si="63"/>
        <v>0</v>
      </c>
      <c r="P284" s="290">
        <f t="shared" si="64"/>
        <v>1552.92</v>
      </c>
      <c r="R284" s="33">
        <v>14160.25</v>
      </c>
      <c r="S284" s="280">
        <v>45903</v>
      </c>
      <c r="T284" s="282">
        <v>-35</v>
      </c>
      <c r="U284" s="282" t="s">
        <v>868</v>
      </c>
      <c r="V284" t="s">
        <v>837</v>
      </c>
      <c r="W284" t="s">
        <v>903</v>
      </c>
      <c r="X284" s="280">
        <v>45938</v>
      </c>
      <c r="Y284" s="281" t="s">
        <v>906</v>
      </c>
      <c r="Z284" s="280" t="s">
        <v>66</v>
      </c>
      <c r="AG284" s="289">
        <v>274</v>
      </c>
      <c r="AH284" s="288" t="s">
        <v>745</v>
      </c>
      <c r="AI284"/>
    </row>
    <row r="285" spans="2:35" ht="14.7" customHeight="1" thickBot="1">
      <c r="B285" s="304">
        <f t="shared" si="65"/>
        <v>275</v>
      </c>
      <c r="C285" s="303" t="s">
        <v>515</v>
      </c>
      <c r="D285" s="302">
        <f t="shared" si="54"/>
        <v>1538.5</v>
      </c>
      <c r="E285" s="301">
        <f t="shared" si="55"/>
        <v>3.2498820858918164E-4</v>
      </c>
      <c r="F285" s="300">
        <f t="shared" si="66"/>
        <v>0.96039815573912868</v>
      </c>
      <c r="G285" s="299" t="s">
        <v>66</v>
      </c>
      <c r="H285" s="298">
        <f t="shared" si="56"/>
        <v>0</v>
      </c>
      <c r="I285" s="297">
        <f t="shared" si="57"/>
        <v>0</v>
      </c>
      <c r="J285" s="296">
        <f t="shared" si="58"/>
        <v>1538.5</v>
      </c>
      <c r="K285" s="295">
        <f t="shared" si="59"/>
        <v>0</v>
      </c>
      <c r="L285" s="294">
        <f t="shared" si="60"/>
        <v>0</v>
      </c>
      <c r="M285" s="293">
        <f t="shared" si="61"/>
        <v>0</v>
      </c>
      <c r="N285" s="292">
        <f t="shared" si="62"/>
        <v>0</v>
      </c>
      <c r="O285" s="291">
        <f t="shared" si="63"/>
        <v>0</v>
      </c>
      <c r="P285" s="290">
        <f t="shared" si="64"/>
        <v>1538.5</v>
      </c>
      <c r="R285" s="33">
        <v>12.81</v>
      </c>
      <c r="S285" s="280">
        <v>45885</v>
      </c>
      <c r="T285" s="282">
        <v>-53</v>
      </c>
      <c r="U285" s="282" t="s">
        <v>868</v>
      </c>
      <c r="V285" t="s">
        <v>800</v>
      </c>
      <c r="W285" t="s">
        <v>903</v>
      </c>
      <c r="X285" s="280">
        <v>45938</v>
      </c>
      <c r="Y285" s="281" t="s">
        <v>906</v>
      </c>
      <c r="Z285" s="280" t="s">
        <v>68</v>
      </c>
      <c r="AG285" s="289">
        <v>275</v>
      </c>
      <c r="AH285" s="288" t="s">
        <v>607</v>
      </c>
      <c r="AI285"/>
    </row>
    <row r="286" spans="2:35" ht="14.7" customHeight="1" thickBot="1">
      <c r="B286" s="304">
        <f t="shared" si="65"/>
        <v>276</v>
      </c>
      <c r="C286" s="303" t="s">
        <v>836</v>
      </c>
      <c r="D286" s="302">
        <f t="shared" si="54"/>
        <v>1490.22</v>
      </c>
      <c r="E286" s="301">
        <f t="shared" si="55"/>
        <v>3.1478968359036091E-4</v>
      </c>
      <c r="F286" s="300">
        <f t="shared" si="66"/>
        <v>0.96071294542271901</v>
      </c>
      <c r="G286" s="299" t="s">
        <v>66</v>
      </c>
      <c r="H286" s="298">
        <f t="shared" si="56"/>
        <v>0</v>
      </c>
      <c r="I286" s="297">
        <f t="shared" si="57"/>
        <v>0</v>
      </c>
      <c r="J286" s="296">
        <f t="shared" si="58"/>
        <v>1490.22</v>
      </c>
      <c r="K286" s="295">
        <f t="shared" si="59"/>
        <v>0</v>
      </c>
      <c r="L286" s="294">
        <f t="shared" si="60"/>
        <v>0</v>
      </c>
      <c r="M286" s="293">
        <f t="shared" si="61"/>
        <v>0</v>
      </c>
      <c r="N286" s="292">
        <f t="shared" si="62"/>
        <v>0</v>
      </c>
      <c r="O286" s="291">
        <f t="shared" si="63"/>
        <v>0</v>
      </c>
      <c r="P286" s="290">
        <f t="shared" si="64"/>
        <v>1490.22</v>
      </c>
      <c r="R286" s="33">
        <v>1359.51</v>
      </c>
      <c r="S286" s="280">
        <v>45885</v>
      </c>
      <c r="T286" s="282">
        <v>-53</v>
      </c>
      <c r="U286" s="282" t="s">
        <v>868</v>
      </c>
      <c r="V286" t="s">
        <v>800</v>
      </c>
      <c r="W286" t="s">
        <v>903</v>
      </c>
      <c r="X286" s="280">
        <v>45938</v>
      </c>
      <c r="Y286" s="281" t="s">
        <v>906</v>
      </c>
      <c r="Z286" s="280" t="s">
        <v>68</v>
      </c>
      <c r="AG286" s="289">
        <v>276</v>
      </c>
      <c r="AH286" s="288" t="s">
        <v>674</v>
      </c>
      <c r="AI286"/>
    </row>
    <row r="287" spans="2:35" ht="14.7" customHeight="1" thickBot="1">
      <c r="B287" s="304">
        <f t="shared" si="65"/>
        <v>277</v>
      </c>
      <c r="C287" s="303" t="s">
        <v>660</v>
      </c>
      <c r="D287" s="302">
        <f t="shared" si="54"/>
        <v>1465.35</v>
      </c>
      <c r="E287" s="301">
        <f t="shared" si="55"/>
        <v>3.0953621804105121E-4</v>
      </c>
      <c r="F287" s="300">
        <f t="shared" si="66"/>
        <v>0.9610224816407601</v>
      </c>
      <c r="G287" s="299" t="s">
        <v>66</v>
      </c>
      <c r="H287" s="298">
        <f t="shared" si="56"/>
        <v>0</v>
      </c>
      <c r="I287" s="297">
        <f t="shared" si="57"/>
        <v>1465.35</v>
      </c>
      <c r="J287" s="296">
        <f t="shared" si="58"/>
        <v>0</v>
      </c>
      <c r="K287" s="295">
        <f t="shared" si="59"/>
        <v>0</v>
      </c>
      <c r="L287" s="294">
        <f t="shared" si="60"/>
        <v>0</v>
      </c>
      <c r="M287" s="293">
        <f t="shared" si="61"/>
        <v>0</v>
      </c>
      <c r="N287" s="292">
        <f t="shared" si="62"/>
        <v>0</v>
      </c>
      <c r="O287" s="291">
        <f t="shared" si="63"/>
        <v>0</v>
      </c>
      <c r="P287" s="290">
        <f t="shared" si="64"/>
        <v>1465.35</v>
      </c>
      <c r="R287" s="33">
        <v>1954.88</v>
      </c>
      <c r="S287" s="280">
        <v>45885</v>
      </c>
      <c r="T287" s="282">
        <v>-53</v>
      </c>
      <c r="U287" s="282" t="s">
        <v>868</v>
      </c>
      <c r="V287" t="s">
        <v>800</v>
      </c>
      <c r="W287" t="s">
        <v>903</v>
      </c>
      <c r="X287" s="280">
        <v>45938</v>
      </c>
      <c r="Y287" s="281" t="s">
        <v>906</v>
      </c>
      <c r="Z287" s="280" t="s">
        <v>68</v>
      </c>
      <c r="AG287" s="289">
        <v>277</v>
      </c>
      <c r="AH287" s="288" t="s">
        <v>583</v>
      </c>
      <c r="AI287"/>
    </row>
    <row r="288" spans="2:35" ht="14.7" customHeight="1" thickBot="1">
      <c r="B288" s="304">
        <f t="shared" si="65"/>
        <v>278</v>
      </c>
      <c r="C288" s="303" t="s">
        <v>628</v>
      </c>
      <c r="D288" s="302">
        <f t="shared" si="54"/>
        <v>1465</v>
      </c>
      <c r="E288" s="301">
        <f t="shared" si="55"/>
        <v>3.094622850719214E-4</v>
      </c>
      <c r="F288" s="300">
        <f t="shared" si="66"/>
        <v>0.96133194392583199</v>
      </c>
      <c r="G288" s="299" t="s">
        <v>66</v>
      </c>
      <c r="H288" s="298">
        <f t="shared" si="56"/>
        <v>0</v>
      </c>
      <c r="I288" s="297">
        <f t="shared" si="57"/>
        <v>1465</v>
      </c>
      <c r="J288" s="296">
        <f t="shared" si="58"/>
        <v>0</v>
      </c>
      <c r="K288" s="295">
        <f t="shared" si="59"/>
        <v>0</v>
      </c>
      <c r="L288" s="294">
        <f t="shared" si="60"/>
        <v>0</v>
      </c>
      <c r="M288" s="293">
        <f t="shared" si="61"/>
        <v>0</v>
      </c>
      <c r="N288" s="292">
        <f t="shared" si="62"/>
        <v>0</v>
      </c>
      <c r="O288" s="291">
        <f t="shared" si="63"/>
        <v>0</v>
      </c>
      <c r="P288" s="290">
        <f t="shared" si="64"/>
        <v>1465</v>
      </c>
      <c r="R288" s="33">
        <v>227.7</v>
      </c>
      <c r="S288" s="280">
        <v>45885</v>
      </c>
      <c r="T288" s="282">
        <v>-53</v>
      </c>
      <c r="U288" s="282" t="s">
        <v>868</v>
      </c>
      <c r="V288" t="s">
        <v>800</v>
      </c>
      <c r="W288" t="s">
        <v>903</v>
      </c>
      <c r="X288" s="280">
        <v>45938</v>
      </c>
      <c r="Y288" s="281" t="s">
        <v>906</v>
      </c>
      <c r="Z288" s="280" t="s">
        <v>68</v>
      </c>
      <c r="AG288" s="289">
        <v>278</v>
      </c>
      <c r="AH288" s="288" t="s">
        <v>835</v>
      </c>
      <c r="AI288"/>
    </row>
    <row r="289" spans="2:35" ht="14.7" customHeight="1" thickBot="1">
      <c r="B289" s="304">
        <f t="shared" si="65"/>
        <v>279</v>
      </c>
      <c r="C289" s="303" t="s">
        <v>667</v>
      </c>
      <c r="D289" s="302">
        <f t="shared" si="54"/>
        <v>1431.67</v>
      </c>
      <c r="E289" s="301">
        <f t="shared" si="55"/>
        <v>3.0242175404021691E-4</v>
      </c>
      <c r="F289" s="300">
        <f t="shared" si="66"/>
        <v>0.96163436567987226</v>
      </c>
      <c r="G289" s="299" t="s">
        <v>66</v>
      </c>
      <c r="H289" s="298">
        <f t="shared" si="56"/>
        <v>0</v>
      </c>
      <c r="I289" s="297">
        <f t="shared" si="57"/>
        <v>1431.67</v>
      </c>
      <c r="J289" s="296">
        <f t="shared" si="58"/>
        <v>0</v>
      </c>
      <c r="K289" s="295">
        <f t="shared" si="59"/>
        <v>0</v>
      </c>
      <c r="L289" s="294">
        <f t="shared" si="60"/>
        <v>0</v>
      </c>
      <c r="M289" s="293">
        <f t="shared" si="61"/>
        <v>0</v>
      </c>
      <c r="N289" s="292">
        <f t="shared" si="62"/>
        <v>0</v>
      </c>
      <c r="O289" s="291">
        <f t="shared" si="63"/>
        <v>0</v>
      </c>
      <c r="P289" s="290">
        <f t="shared" si="64"/>
        <v>1431.67</v>
      </c>
      <c r="R289" s="33">
        <v>215.03</v>
      </c>
      <c r="S289" s="280">
        <v>45885</v>
      </c>
      <c r="T289" s="282">
        <v>-53</v>
      </c>
      <c r="U289" s="282" t="s">
        <v>868</v>
      </c>
      <c r="V289" t="s">
        <v>800</v>
      </c>
      <c r="W289" t="s">
        <v>903</v>
      </c>
      <c r="X289" s="280">
        <v>45938</v>
      </c>
      <c r="Y289" s="281" t="s">
        <v>906</v>
      </c>
      <c r="Z289" s="280" t="s">
        <v>68</v>
      </c>
      <c r="AG289" s="289">
        <v>279</v>
      </c>
      <c r="AH289" s="288" t="s">
        <v>526</v>
      </c>
      <c r="AI289"/>
    </row>
    <row r="290" spans="2:35" ht="14.7" customHeight="1" thickBot="1">
      <c r="B290" s="304">
        <f t="shared" si="65"/>
        <v>280</v>
      </c>
      <c r="C290" s="303" t="s">
        <v>651</v>
      </c>
      <c r="D290" s="302">
        <f t="shared" si="54"/>
        <v>1408.71</v>
      </c>
      <c r="E290" s="301">
        <f t="shared" si="55"/>
        <v>2.9757175126530133E-4</v>
      </c>
      <c r="F290" s="300">
        <f t="shared" si="66"/>
        <v>0.96193193743113758</v>
      </c>
      <c r="G290" s="299" t="s">
        <v>66</v>
      </c>
      <c r="H290" s="298">
        <f t="shared" si="56"/>
        <v>0</v>
      </c>
      <c r="I290" s="297">
        <f t="shared" si="57"/>
        <v>1408.71</v>
      </c>
      <c r="J290" s="296">
        <f t="shared" si="58"/>
        <v>0</v>
      </c>
      <c r="K290" s="295">
        <f t="shared" si="59"/>
        <v>0</v>
      </c>
      <c r="L290" s="294">
        <f t="shared" si="60"/>
        <v>0</v>
      </c>
      <c r="M290" s="293">
        <f t="shared" si="61"/>
        <v>0</v>
      </c>
      <c r="N290" s="292">
        <f t="shared" si="62"/>
        <v>0</v>
      </c>
      <c r="O290" s="291">
        <f t="shared" si="63"/>
        <v>0</v>
      </c>
      <c r="P290" s="290">
        <f t="shared" si="64"/>
        <v>1408.71</v>
      </c>
      <c r="R290" s="33">
        <v>7872.99</v>
      </c>
      <c r="S290" s="280">
        <v>45886</v>
      </c>
      <c r="T290" s="282">
        <v>-52</v>
      </c>
      <c r="U290" s="282" t="s">
        <v>868</v>
      </c>
      <c r="V290" t="s">
        <v>800</v>
      </c>
      <c r="W290" t="s">
        <v>903</v>
      </c>
      <c r="X290" s="280">
        <v>45938</v>
      </c>
      <c r="Y290" s="281" t="s">
        <v>906</v>
      </c>
      <c r="Z290" s="280" t="s">
        <v>68</v>
      </c>
      <c r="AG290" s="289">
        <v>280</v>
      </c>
      <c r="AH290" s="288" t="s">
        <v>564</v>
      </c>
      <c r="AI290"/>
    </row>
    <row r="291" spans="2:35" ht="14.7" customHeight="1" thickBot="1">
      <c r="B291" s="304">
        <f t="shared" si="65"/>
        <v>281</v>
      </c>
      <c r="C291" s="303" t="s">
        <v>793</v>
      </c>
      <c r="D291" s="302">
        <f t="shared" si="54"/>
        <v>1378.6</v>
      </c>
      <c r="E291" s="301">
        <f t="shared" si="55"/>
        <v>2.9121140354959103E-4</v>
      </c>
      <c r="F291" s="300">
        <f t="shared" si="66"/>
        <v>0.96222314883468718</v>
      </c>
      <c r="G291" s="299" t="s">
        <v>66</v>
      </c>
      <c r="H291" s="298">
        <f t="shared" si="56"/>
        <v>0</v>
      </c>
      <c r="I291" s="297">
        <f t="shared" si="57"/>
        <v>0</v>
      </c>
      <c r="J291" s="296">
        <f t="shared" si="58"/>
        <v>1378.6</v>
      </c>
      <c r="K291" s="295">
        <f t="shared" si="59"/>
        <v>0</v>
      </c>
      <c r="L291" s="294">
        <f t="shared" si="60"/>
        <v>0</v>
      </c>
      <c r="M291" s="293">
        <f t="shared" si="61"/>
        <v>0</v>
      </c>
      <c r="N291" s="292">
        <f t="shared" si="62"/>
        <v>0</v>
      </c>
      <c r="O291" s="291">
        <f t="shared" si="63"/>
        <v>0</v>
      </c>
      <c r="P291" s="290">
        <f t="shared" si="64"/>
        <v>1378.6</v>
      </c>
      <c r="R291" s="33">
        <v>6.71</v>
      </c>
      <c r="S291" s="280">
        <v>45886</v>
      </c>
      <c r="T291" s="282">
        <v>-52</v>
      </c>
      <c r="U291" s="282" t="s">
        <v>868</v>
      </c>
      <c r="V291" t="s">
        <v>800</v>
      </c>
      <c r="W291" t="s">
        <v>903</v>
      </c>
      <c r="X291" s="280">
        <v>45938</v>
      </c>
      <c r="Y291" s="281" t="s">
        <v>906</v>
      </c>
      <c r="Z291" s="280" t="s">
        <v>68</v>
      </c>
      <c r="AG291" s="289">
        <v>281</v>
      </c>
      <c r="AH291" s="288" t="s">
        <v>784</v>
      </c>
      <c r="AI291"/>
    </row>
    <row r="292" spans="2:35" ht="14.7" customHeight="1" thickBot="1">
      <c r="B292" s="304">
        <f t="shared" si="65"/>
        <v>282</v>
      </c>
      <c r="C292" s="303" t="s">
        <v>834</v>
      </c>
      <c r="D292" s="302">
        <f t="shared" si="54"/>
        <v>1371.29</v>
      </c>
      <c r="E292" s="301">
        <f t="shared" si="55"/>
        <v>2.8966726068005129E-4</v>
      </c>
      <c r="F292" s="300">
        <f t="shared" si="66"/>
        <v>0.96251281609536721</v>
      </c>
      <c r="G292" s="299" t="s">
        <v>66</v>
      </c>
      <c r="H292" s="298">
        <f t="shared" si="56"/>
        <v>0</v>
      </c>
      <c r="I292" s="297">
        <f t="shared" si="57"/>
        <v>0</v>
      </c>
      <c r="J292" s="296">
        <f t="shared" si="58"/>
        <v>1371.29</v>
      </c>
      <c r="K292" s="295">
        <f t="shared" si="59"/>
        <v>0</v>
      </c>
      <c r="L292" s="294">
        <f t="shared" si="60"/>
        <v>0</v>
      </c>
      <c r="M292" s="293">
        <f t="shared" si="61"/>
        <v>0</v>
      </c>
      <c r="N292" s="292">
        <f t="shared" si="62"/>
        <v>0</v>
      </c>
      <c r="O292" s="291">
        <f t="shared" si="63"/>
        <v>0</v>
      </c>
      <c r="P292" s="290">
        <f t="shared" si="64"/>
        <v>1371.29</v>
      </c>
      <c r="R292" s="33">
        <v>53.64</v>
      </c>
      <c r="S292" s="280">
        <v>45886</v>
      </c>
      <c r="T292" s="282">
        <v>-52</v>
      </c>
      <c r="U292" s="282" t="s">
        <v>868</v>
      </c>
      <c r="V292" t="s">
        <v>800</v>
      </c>
      <c r="W292" t="s">
        <v>903</v>
      </c>
      <c r="X292" s="280">
        <v>45938</v>
      </c>
      <c r="Y292" s="281" t="s">
        <v>906</v>
      </c>
      <c r="Z292" s="280" t="s">
        <v>68</v>
      </c>
      <c r="AG292" s="289">
        <v>282</v>
      </c>
      <c r="AH292" s="288" t="s">
        <v>588</v>
      </c>
      <c r="AI292"/>
    </row>
    <row r="293" spans="2:35" ht="14.7" customHeight="1" thickBot="1">
      <c r="B293" s="304">
        <f t="shared" si="65"/>
        <v>283</v>
      </c>
      <c r="C293" s="303" t="s">
        <v>480</v>
      </c>
      <c r="D293" s="302">
        <f t="shared" si="54"/>
        <v>1326.13</v>
      </c>
      <c r="E293" s="301">
        <f t="shared" si="55"/>
        <v>2.8012779529175918E-4</v>
      </c>
      <c r="F293" s="300">
        <f t="shared" si="66"/>
        <v>0.96279294389065895</v>
      </c>
      <c r="G293" s="299" t="s">
        <v>66</v>
      </c>
      <c r="H293" s="298">
        <f t="shared" si="56"/>
        <v>0</v>
      </c>
      <c r="I293" s="297">
        <f t="shared" si="57"/>
        <v>0</v>
      </c>
      <c r="J293" s="296">
        <f t="shared" si="58"/>
        <v>1326.13</v>
      </c>
      <c r="K293" s="295">
        <f t="shared" si="59"/>
        <v>0</v>
      </c>
      <c r="L293" s="294">
        <f t="shared" si="60"/>
        <v>0</v>
      </c>
      <c r="M293" s="293">
        <f t="shared" si="61"/>
        <v>0</v>
      </c>
      <c r="N293" s="292">
        <f t="shared" si="62"/>
        <v>0</v>
      </c>
      <c r="O293" s="291">
        <f t="shared" si="63"/>
        <v>0</v>
      </c>
      <c r="P293" s="290">
        <f t="shared" si="64"/>
        <v>1326.13</v>
      </c>
      <c r="R293" s="33">
        <v>144.65</v>
      </c>
      <c r="S293" s="280">
        <v>45887</v>
      </c>
      <c r="T293" s="282">
        <v>-51</v>
      </c>
      <c r="U293" s="282" t="s">
        <v>868</v>
      </c>
      <c r="V293" t="s">
        <v>800</v>
      </c>
      <c r="W293" t="s">
        <v>903</v>
      </c>
      <c r="X293" s="280">
        <v>45938</v>
      </c>
      <c r="Y293" s="281" t="s">
        <v>906</v>
      </c>
      <c r="Z293" s="280" t="s">
        <v>68</v>
      </c>
      <c r="AG293" s="289">
        <v>283</v>
      </c>
      <c r="AH293" s="288" t="s">
        <v>565</v>
      </c>
      <c r="AI293"/>
    </row>
    <row r="294" spans="2:35" ht="14.7" customHeight="1" thickBot="1">
      <c r="B294" s="304">
        <f t="shared" si="65"/>
        <v>284</v>
      </c>
      <c r="C294" s="303" t="s">
        <v>649</v>
      </c>
      <c r="D294" s="302">
        <f t="shared" si="54"/>
        <v>1324.64</v>
      </c>
      <c r="E294" s="301">
        <f t="shared" si="55"/>
        <v>2.7981305208032086E-4</v>
      </c>
      <c r="F294" s="300">
        <f t="shared" si="66"/>
        <v>0.96307275694273931</v>
      </c>
      <c r="G294" s="299" t="s">
        <v>66</v>
      </c>
      <c r="H294" s="298">
        <f t="shared" si="56"/>
        <v>0</v>
      </c>
      <c r="I294" s="297">
        <f t="shared" si="57"/>
        <v>1324.64</v>
      </c>
      <c r="J294" s="296">
        <f t="shared" si="58"/>
        <v>0</v>
      </c>
      <c r="K294" s="295">
        <f t="shared" si="59"/>
        <v>0</v>
      </c>
      <c r="L294" s="294">
        <f t="shared" si="60"/>
        <v>0</v>
      </c>
      <c r="M294" s="293">
        <f t="shared" si="61"/>
        <v>0</v>
      </c>
      <c r="N294" s="292">
        <f t="shared" si="62"/>
        <v>0</v>
      </c>
      <c r="O294" s="291">
        <f t="shared" si="63"/>
        <v>0</v>
      </c>
      <c r="P294" s="290">
        <f t="shared" si="64"/>
        <v>1324.64</v>
      </c>
      <c r="R294" s="33">
        <v>232.32</v>
      </c>
      <c r="S294" s="280">
        <v>45887</v>
      </c>
      <c r="T294" s="282">
        <v>-51</v>
      </c>
      <c r="U294" s="282" t="s">
        <v>868</v>
      </c>
      <c r="V294" t="s">
        <v>800</v>
      </c>
      <c r="W294" t="s">
        <v>903</v>
      </c>
      <c r="X294" s="280">
        <v>45938</v>
      </c>
      <c r="Y294" s="281" t="s">
        <v>906</v>
      </c>
      <c r="Z294" s="280" t="s">
        <v>68</v>
      </c>
      <c r="AG294" s="289">
        <v>284</v>
      </c>
      <c r="AH294" s="288" t="s">
        <v>507</v>
      </c>
      <c r="AI294"/>
    </row>
    <row r="295" spans="2:35" ht="14.7" customHeight="1" thickBot="1">
      <c r="B295" s="304">
        <f t="shared" si="65"/>
        <v>285</v>
      </c>
      <c r="C295" s="303" t="s">
        <v>665</v>
      </c>
      <c r="D295" s="302">
        <f t="shared" si="54"/>
        <v>1313.5</v>
      </c>
      <c r="E295" s="301">
        <f t="shared" si="55"/>
        <v>2.774598712914463E-4</v>
      </c>
      <c r="F295" s="300">
        <f t="shared" si="66"/>
        <v>0.96335021681403077</v>
      </c>
      <c r="G295" s="299" t="s">
        <v>66</v>
      </c>
      <c r="H295" s="298">
        <f t="shared" si="56"/>
        <v>0</v>
      </c>
      <c r="I295" s="297">
        <f t="shared" si="57"/>
        <v>1313.5</v>
      </c>
      <c r="J295" s="296">
        <f t="shared" si="58"/>
        <v>0</v>
      </c>
      <c r="K295" s="295">
        <f t="shared" si="59"/>
        <v>0</v>
      </c>
      <c r="L295" s="294">
        <f t="shared" si="60"/>
        <v>0</v>
      </c>
      <c r="M295" s="293">
        <f t="shared" si="61"/>
        <v>0</v>
      </c>
      <c r="N295" s="292">
        <f t="shared" si="62"/>
        <v>0</v>
      </c>
      <c r="O295" s="291">
        <f t="shared" si="63"/>
        <v>0</v>
      </c>
      <c r="P295" s="290">
        <f t="shared" si="64"/>
        <v>1313.5</v>
      </c>
      <c r="R295" s="33">
        <v>5.38</v>
      </c>
      <c r="S295" s="280">
        <v>45888</v>
      </c>
      <c r="T295" s="282">
        <v>-50</v>
      </c>
      <c r="U295" s="282" t="s">
        <v>868</v>
      </c>
      <c r="V295" t="s">
        <v>800</v>
      </c>
      <c r="W295" t="s">
        <v>903</v>
      </c>
      <c r="X295" s="280">
        <v>45938</v>
      </c>
      <c r="Y295" s="281" t="s">
        <v>906</v>
      </c>
      <c r="Z295" s="280" t="s">
        <v>68</v>
      </c>
      <c r="AG295" s="289">
        <v>285</v>
      </c>
      <c r="AH295" s="288" t="s">
        <v>736</v>
      </c>
      <c r="AI295"/>
    </row>
    <row r="296" spans="2:35" ht="14.7" customHeight="1" thickBot="1">
      <c r="B296" s="304">
        <f t="shared" si="65"/>
        <v>286</v>
      </c>
      <c r="C296" s="303" t="s">
        <v>833</v>
      </c>
      <c r="D296" s="302">
        <f t="shared" si="54"/>
        <v>1305</v>
      </c>
      <c r="E296" s="301">
        <f t="shared" si="55"/>
        <v>2.7566435632686516E-4</v>
      </c>
      <c r="F296" s="300">
        <f t="shared" si="66"/>
        <v>0.96362588117035763</v>
      </c>
      <c r="G296" s="299" t="s">
        <v>66</v>
      </c>
      <c r="H296" s="298">
        <f t="shared" si="56"/>
        <v>0</v>
      </c>
      <c r="I296" s="297">
        <f t="shared" si="57"/>
        <v>0</v>
      </c>
      <c r="J296" s="296">
        <f t="shared" si="58"/>
        <v>1305</v>
      </c>
      <c r="K296" s="295">
        <f t="shared" si="59"/>
        <v>0</v>
      </c>
      <c r="L296" s="294">
        <f t="shared" si="60"/>
        <v>0</v>
      </c>
      <c r="M296" s="293">
        <f t="shared" si="61"/>
        <v>0</v>
      </c>
      <c r="N296" s="292">
        <f t="shared" si="62"/>
        <v>0</v>
      </c>
      <c r="O296" s="291">
        <f t="shared" si="63"/>
        <v>0</v>
      </c>
      <c r="P296" s="290">
        <f t="shared" si="64"/>
        <v>1305</v>
      </c>
      <c r="R296" s="33">
        <v>293.08</v>
      </c>
      <c r="S296" s="280">
        <v>45889</v>
      </c>
      <c r="T296" s="282">
        <v>-49</v>
      </c>
      <c r="U296" s="282" t="s">
        <v>868</v>
      </c>
      <c r="V296" t="s">
        <v>800</v>
      </c>
      <c r="W296" t="s">
        <v>903</v>
      </c>
      <c r="X296" s="280">
        <v>45938</v>
      </c>
      <c r="Y296" s="281" t="s">
        <v>906</v>
      </c>
      <c r="Z296" s="280" t="s">
        <v>68</v>
      </c>
      <c r="AG296" s="289">
        <v>286</v>
      </c>
      <c r="AH296" s="288" t="s">
        <v>748</v>
      </c>
      <c r="AI296"/>
    </row>
    <row r="297" spans="2:35" ht="14.7" customHeight="1" thickBot="1">
      <c r="B297" s="304">
        <f t="shared" si="65"/>
        <v>287</v>
      </c>
      <c r="C297" s="303" t="s">
        <v>669</v>
      </c>
      <c r="D297" s="302">
        <f t="shared" si="54"/>
        <v>1305</v>
      </c>
      <c r="E297" s="301">
        <f t="shared" si="55"/>
        <v>2.7566435632686516E-4</v>
      </c>
      <c r="F297" s="300">
        <f t="shared" si="66"/>
        <v>0.9639015455266845</v>
      </c>
      <c r="G297" s="299" t="s">
        <v>66</v>
      </c>
      <c r="H297" s="298">
        <f t="shared" si="56"/>
        <v>0</v>
      </c>
      <c r="I297" s="297">
        <f t="shared" si="57"/>
        <v>1305</v>
      </c>
      <c r="J297" s="296">
        <f t="shared" si="58"/>
        <v>0</v>
      </c>
      <c r="K297" s="295">
        <f t="shared" si="59"/>
        <v>0</v>
      </c>
      <c r="L297" s="294">
        <f t="shared" si="60"/>
        <v>0</v>
      </c>
      <c r="M297" s="293">
        <f t="shared" si="61"/>
        <v>0</v>
      </c>
      <c r="N297" s="292">
        <f t="shared" si="62"/>
        <v>0</v>
      </c>
      <c r="O297" s="291">
        <f t="shared" si="63"/>
        <v>0</v>
      </c>
      <c r="P297" s="290">
        <f t="shared" si="64"/>
        <v>1305</v>
      </c>
      <c r="R297" s="33">
        <v>13858.45</v>
      </c>
      <c r="S297" s="280">
        <v>45889</v>
      </c>
      <c r="T297" s="282">
        <v>-49</v>
      </c>
      <c r="U297" s="282" t="s">
        <v>868</v>
      </c>
      <c r="V297" t="s">
        <v>800</v>
      </c>
      <c r="W297" t="s">
        <v>903</v>
      </c>
      <c r="X297" s="280">
        <v>45938</v>
      </c>
      <c r="Y297" s="281" t="s">
        <v>906</v>
      </c>
      <c r="Z297" s="280" t="s">
        <v>68</v>
      </c>
      <c r="AG297" s="289">
        <v>287</v>
      </c>
      <c r="AH297" s="288" t="s">
        <v>575</v>
      </c>
      <c r="AI297"/>
    </row>
    <row r="298" spans="2:35" ht="14.7" customHeight="1" thickBot="1">
      <c r="B298" s="304">
        <f t="shared" si="65"/>
        <v>288</v>
      </c>
      <c r="C298" s="303" t="s">
        <v>499</v>
      </c>
      <c r="D298" s="302">
        <f t="shared" si="54"/>
        <v>1295.95</v>
      </c>
      <c r="E298" s="301">
        <f t="shared" si="55"/>
        <v>2.7375266098222294E-4</v>
      </c>
      <c r="F298" s="300">
        <f t="shared" si="66"/>
        <v>0.96417529818766667</v>
      </c>
      <c r="G298" s="299" t="s">
        <v>66</v>
      </c>
      <c r="H298" s="298">
        <f t="shared" si="56"/>
        <v>0</v>
      </c>
      <c r="I298" s="297">
        <f t="shared" si="57"/>
        <v>0</v>
      </c>
      <c r="J298" s="296">
        <f t="shared" si="58"/>
        <v>1295.95</v>
      </c>
      <c r="K298" s="295">
        <f t="shared" si="59"/>
        <v>0</v>
      </c>
      <c r="L298" s="294">
        <f t="shared" si="60"/>
        <v>0</v>
      </c>
      <c r="M298" s="293">
        <f t="shared" si="61"/>
        <v>0</v>
      </c>
      <c r="N298" s="292">
        <f t="shared" si="62"/>
        <v>0</v>
      </c>
      <c r="O298" s="291">
        <f t="shared" si="63"/>
        <v>0</v>
      </c>
      <c r="P298" s="290">
        <f t="shared" si="64"/>
        <v>1295.95</v>
      </c>
      <c r="R298" s="33">
        <v>6.69</v>
      </c>
      <c r="S298" s="280">
        <v>45890</v>
      </c>
      <c r="T298" s="282">
        <v>-48</v>
      </c>
      <c r="U298" s="282" t="s">
        <v>868</v>
      </c>
      <c r="V298" t="s">
        <v>800</v>
      </c>
      <c r="W298" t="s">
        <v>903</v>
      </c>
      <c r="X298" s="280">
        <v>45938</v>
      </c>
      <c r="Y298" s="281" t="s">
        <v>906</v>
      </c>
      <c r="Z298" s="280" t="s">
        <v>68</v>
      </c>
      <c r="AG298" s="289">
        <v>288</v>
      </c>
      <c r="AH298" s="288" t="s">
        <v>827</v>
      </c>
      <c r="AI298"/>
    </row>
    <row r="299" spans="2:35" ht="14.7" customHeight="1" thickBot="1">
      <c r="B299" s="304">
        <f t="shared" si="65"/>
        <v>289</v>
      </c>
      <c r="C299" s="303" t="s">
        <v>716</v>
      </c>
      <c r="D299" s="302">
        <f t="shared" si="54"/>
        <v>1295.94</v>
      </c>
      <c r="E299" s="301">
        <f t="shared" si="55"/>
        <v>2.7375054861167634E-4</v>
      </c>
      <c r="F299" s="300">
        <f t="shared" si="66"/>
        <v>0.96444904873627835</v>
      </c>
      <c r="G299" s="299" t="s">
        <v>66</v>
      </c>
      <c r="H299" s="298">
        <f t="shared" si="56"/>
        <v>0</v>
      </c>
      <c r="I299" s="297">
        <f t="shared" si="57"/>
        <v>0</v>
      </c>
      <c r="J299" s="296">
        <f t="shared" si="58"/>
        <v>0</v>
      </c>
      <c r="K299" s="295">
        <f t="shared" si="59"/>
        <v>431.97</v>
      </c>
      <c r="L299" s="294">
        <f t="shared" si="60"/>
        <v>431.97</v>
      </c>
      <c r="M299" s="293">
        <f t="shared" si="61"/>
        <v>432</v>
      </c>
      <c r="N299" s="292">
        <f t="shared" si="62"/>
        <v>0</v>
      </c>
      <c r="O299" s="291">
        <f t="shared" si="63"/>
        <v>0</v>
      </c>
      <c r="P299" s="290">
        <f t="shared" si="64"/>
        <v>431.97</v>
      </c>
      <c r="R299" s="33">
        <v>203.63</v>
      </c>
      <c r="S299" s="280">
        <v>45890</v>
      </c>
      <c r="T299" s="282">
        <v>-48</v>
      </c>
      <c r="U299" s="282" t="s">
        <v>868</v>
      </c>
      <c r="V299" t="s">
        <v>800</v>
      </c>
      <c r="W299" t="s">
        <v>903</v>
      </c>
      <c r="X299" s="280">
        <v>45938</v>
      </c>
      <c r="Y299" s="281" t="s">
        <v>906</v>
      </c>
      <c r="Z299" s="280" t="s">
        <v>68</v>
      </c>
      <c r="AG299" s="289">
        <v>289</v>
      </c>
      <c r="AH299" s="288" t="s">
        <v>518</v>
      </c>
      <c r="AI299"/>
    </row>
    <row r="300" spans="2:35" ht="14.7" customHeight="1" thickBot="1">
      <c r="B300" s="304">
        <f t="shared" si="65"/>
        <v>290</v>
      </c>
      <c r="C300" s="303" t="s">
        <v>832</v>
      </c>
      <c r="D300" s="302">
        <f t="shared" si="54"/>
        <v>1284.48</v>
      </c>
      <c r="E300" s="301">
        <f t="shared" si="55"/>
        <v>2.7132977196531172E-4</v>
      </c>
      <c r="F300" s="300">
        <f t="shared" si="66"/>
        <v>0.96472037850824366</v>
      </c>
      <c r="G300" s="299" t="s">
        <v>66</v>
      </c>
      <c r="H300" s="298">
        <f t="shared" si="56"/>
        <v>0</v>
      </c>
      <c r="I300" s="297">
        <f t="shared" si="57"/>
        <v>0</v>
      </c>
      <c r="J300" s="296">
        <f t="shared" si="58"/>
        <v>1284.48</v>
      </c>
      <c r="K300" s="295">
        <f t="shared" si="59"/>
        <v>0</v>
      </c>
      <c r="L300" s="294">
        <f t="shared" si="60"/>
        <v>0</v>
      </c>
      <c r="M300" s="293">
        <f t="shared" si="61"/>
        <v>0</v>
      </c>
      <c r="N300" s="292">
        <f t="shared" si="62"/>
        <v>0</v>
      </c>
      <c r="O300" s="291">
        <f t="shared" si="63"/>
        <v>0</v>
      </c>
      <c r="P300" s="290">
        <f t="shared" si="64"/>
        <v>1284.48</v>
      </c>
      <c r="R300" s="33">
        <v>22.48</v>
      </c>
      <c r="S300" s="280">
        <v>45890</v>
      </c>
      <c r="T300" s="282">
        <v>-48</v>
      </c>
      <c r="U300" s="282" t="s">
        <v>868</v>
      </c>
      <c r="V300" t="s">
        <v>800</v>
      </c>
      <c r="W300" t="s">
        <v>903</v>
      </c>
      <c r="X300" s="280">
        <v>45938</v>
      </c>
      <c r="Y300" s="281" t="s">
        <v>906</v>
      </c>
      <c r="Z300" s="280" t="s">
        <v>68</v>
      </c>
      <c r="AG300" s="289">
        <v>290</v>
      </c>
      <c r="AH300" s="288" t="s">
        <v>688</v>
      </c>
      <c r="AI300"/>
    </row>
    <row r="301" spans="2:35" ht="14.7" customHeight="1" thickBot="1">
      <c r="B301" s="304">
        <f t="shared" si="65"/>
        <v>291</v>
      </c>
      <c r="C301" s="303" t="s">
        <v>781</v>
      </c>
      <c r="D301" s="302">
        <f t="shared" si="54"/>
        <v>1265.22</v>
      </c>
      <c r="E301" s="301">
        <f t="shared" si="55"/>
        <v>2.6726134629262557E-4</v>
      </c>
      <c r="F301" s="300">
        <f t="shared" si="66"/>
        <v>0.96498763985453628</v>
      </c>
      <c r="G301" s="299" t="s">
        <v>66</v>
      </c>
      <c r="H301" s="298">
        <f t="shared" si="56"/>
        <v>0</v>
      </c>
      <c r="I301" s="297">
        <f t="shared" si="57"/>
        <v>0</v>
      </c>
      <c r="J301" s="296">
        <f t="shared" si="58"/>
        <v>1265.22</v>
      </c>
      <c r="K301" s="295">
        <f t="shared" si="59"/>
        <v>0</v>
      </c>
      <c r="L301" s="294">
        <f t="shared" si="60"/>
        <v>0</v>
      </c>
      <c r="M301" s="293">
        <f t="shared" si="61"/>
        <v>0</v>
      </c>
      <c r="N301" s="292">
        <f t="shared" si="62"/>
        <v>0</v>
      </c>
      <c r="O301" s="291">
        <f t="shared" si="63"/>
        <v>0</v>
      </c>
      <c r="P301" s="290">
        <f t="shared" si="64"/>
        <v>1265.22</v>
      </c>
      <c r="R301" s="33">
        <v>22.48</v>
      </c>
      <c r="S301" s="280">
        <v>45890</v>
      </c>
      <c r="T301" s="282">
        <v>-48</v>
      </c>
      <c r="U301" s="282" t="s">
        <v>868</v>
      </c>
      <c r="V301" t="s">
        <v>800</v>
      </c>
      <c r="W301" t="s">
        <v>903</v>
      </c>
      <c r="X301" s="280">
        <v>45938</v>
      </c>
      <c r="Y301" s="281" t="s">
        <v>906</v>
      </c>
      <c r="Z301" s="280" t="s">
        <v>68</v>
      </c>
      <c r="AG301" s="289">
        <v>291</v>
      </c>
      <c r="AH301" s="288" t="s">
        <v>814</v>
      </c>
      <c r="AI301"/>
    </row>
    <row r="302" spans="2:35" ht="14.7" customHeight="1" thickBot="1">
      <c r="B302" s="304">
        <f t="shared" si="65"/>
        <v>292</v>
      </c>
      <c r="C302" s="303" t="s">
        <v>743</v>
      </c>
      <c r="D302" s="302">
        <f t="shared" si="54"/>
        <v>1257.8499999999999</v>
      </c>
      <c r="E302" s="301">
        <f t="shared" si="55"/>
        <v>2.6570452919980639E-4</v>
      </c>
      <c r="F302" s="300">
        <f t="shared" si="66"/>
        <v>0.96525334438373611</v>
      </c>
      <c r="G302" s="299" t="s">
        <v>66</v>
      </c>
      <c r="H302" s="298">
        <f t="shared" si="56"/>
        <v>0</v>
      </c>
      <c r="I302" s="297">
        <f t="shared" si="57"/>
        <v>0</v>
      </c>
      <c r="J302" s="296">
        <f t="shared" si="58"/>
        <v>1257.8499999999999</v>
      </c>
      <c r="K302" s="295">
        <f t="shared" si="59"/>
        <v>0</v>
      </c>
      <c r="L302" s="294">
        <f t="shared" si="60"/>
        <v>0</v>
      </c>
      <c r="M302" s="293">
        <f t="shared" si="61"/>
        <v>0</v>
      </c>
      <c r="N302" s="292">
        <f t="shared" si="62"/>
        <v>0</v>
      </c>
      <c r="O302" s="291">
        <f t="shared" si="63"/>
        <v>0</v>
      </c>
      <c r="P302" s="290">
        <f t="shared" si="64"/>
        <v>1257.8499999999999</v>
      </c>
      <c r="R302" s="33">
        <v>122.85</v>
      </c>
      <c r="S302" s="280">
        <v>45890</v>
      </c>
      <c r="T302" s="282">
        <v>-48</v>
      </c>
      <c r="U302" s="282" t="s">
        <v>868</v>
      </c>
      <c r="V302" t="s">
        <v>800</v>
      </c>
      <c r="W302" t="s">
        <v>903</v>
      </c>
      <c r="X302" s="280">
        <v>45938</v>
      </c>
      <c r="Y302" s="281" t="s">
        <v>906</v>
      </c>
      <c r="Z302" s="280" t="s">
        <v>68</v>
      </c>
      <c r="AG302" s="289">
        <v>292</v>
      </c>
      <c r="AH302" s="288" t="s">
        <v>534</v>
      </c>
      <c r="AI302"/>
    </row>
    <row r="303" spans="2:35" ht="14.7" customHeight="1" thickBot="1">
      <c r="B303" s="304">
        <f t="shared" si="65"/>
        <v>293</v>
      </c>
      <c r="C303" s="303" t="s">
        <v>774</v>
      </c>
      <c r="D303" s="302">
        <f t="shared" si="54"/>
        <v>1255.8000000000002</v>
      </c>
      <c r="E303" s="301">
        <f t="shared" si="55"/>
        <v>2.652714932377604E-4</v>
      </c>
      <c r="F303" s="300">
        <f t="shared" si="66"/>
        <v>0.96551861587697385</v>
      </c>
      <c r="G303" s="299" t="s">
        <v>66</v>
      </c>
      <c r="H303" s="298">
        <f t="shared" si="56"/>
        <v>0</v>
      </c>
      <c r="I303" s="297">
        <f t="shared" si="57"/>
        <v>0</v>
      </c>
      <c r="J303" s="296">
        <f t="shared" si="58"/>
        <v>1255.8000000000002</v>
      </c>
      <c r="K303" s="295">
        <f t="shared" si="59"/>
        <v>0</v>
      </c>
      <c r="L303" s="294">
        <f t="shared" si="60"/>
        <v>0</v>
      </c>
      <c r="M303" s="293">
        <f t="shared" si="61"/>
        <v>0</v>
      </c>
      <c r="N303" s="292">
        <f t="shared" si="62"/>
        <v>0</v>
      </c>
      <c r="O303" s="291">
        <f t="shared" si="63"/>
        <v>0</v>
      </c>
      <c r="P303" s="290">
        <f t="shared" si="64"/>
        <v>1255.8000000000002</v>
      </c>
      <c r="R303" s="33">
        <v>6.43</v>
      </c>
      <c r="S303" s="280">
        <v>45890</v>
      </c>
      <c r="T303" s="282">
        <v>-48</v>
      </c>
      <c r="U303" s="282" t="s">
        <v>868</v>
      </c>
      <c r="V303" t="s">
        <v>800</v>
      </c>
      <c r="W303" t="s">
        <v>903</v>
      </c>
      <c r="X303" s="280">
        <v>45938</v>
      </c>
      <c r="Y303" s="281" t="s">
        <v>906</v>
      </c>
      <c r="Z303" s="280" t="s">
        <v>68</v>
      </c>
      <c r="AG303" s="289">
        <v>293</v>
      </c>
      <c r="AH303" s="288" t="s">
        <v>612</v>
      </c>
      <c r="AI303"/>
    </row>
    <row r="304" spans="2:35" ht="14.7" customHeight="1" thickBot="1">
      <c r="B304" s="304">
        <f t="shared" si="65"/>
        <v>294</v>
      </c>
      <c r="C304" s="303" t="s">
        <v>650</v>
      </c>
      <c r="D304" s="302">
        <f t="shared" si="54"/>
        <v>1226.2</v>
      </c>
      <c r="E304" s="301">
        <f t="shared" si="55"/>
        <v>2.5901887641992499E-4</v>
      </c>
      <c r="F304" s="300">
        <f t="shared" si="66"/>
        <v>0.96577763475339373</v>
      </c>
      <c r="G304" s="299" t="s">
        <v>66</v>
      </c>
      <c r="H304" s="298">
        <f t="shared" si="56"/>
        <v>0</v>
      </c>
      <c r="I304" s="297">
        <f t="shared" si="57"/>
        <v>1226.2</v>
      </c>
      <c r="J304" s="296">
        <f t="shared" si="58"/>
        <v>0</v>
      </c>
      <c r="K304" s="295">
        <f t="shared" si="59"/>
        <v>0</v>
      </c>
      <c r="L304" s="294">
        <f t="shared" si="60"/>
        <v>0</v>
      </c>
      <c r="M304" s="293">
        <f t="shared" si="61"/>
        <v>0</v>
      </c>
      <c r="N304" s="292">
        <f t="shared" si="62"/>
        <v>0</v>
      </c>
      <c r="O304" s="291">
        <f t="shared" si="63"/>
        <v>0</v>
      </c>
      <c r="P304" s="290">
        <f t="shared" si="64"/>
        <v>1226.2</v>
      </c>
      <c r="R304" s="33">
        <v>5787.5</v>
      </c>
      <c r="S304" s="280">
        <v>45890</v>
      </c>
      <c r="T304" s="282">
        <v>-48</v>
      </c>
      <c r="U304" s="282" t="s">
        <v>868</v>
      </c>
      <c r="V304" t="s">
        <v>800</v>
      </c>
      <c r="W304" t="s">
        <v>903</v>
      </c>
      <c r="X304" s="280">
        <v>45938</v>
      </c>
      <c r="Y304" s="281" t="s">
        <v>906</v>
      </c>
      <c r="Z304" s="280" t="s">
        <v>68</v>
      </c>
      <c r="AG304" s="289">
        <v>294</v>
      </c>
      <c r="AH304" s="288" t="s">
        <v>627</v>
      </c>
      <c r="AI304"/>
    </row>
    <row r="305" spans="2:35" ht="14.7" customHeight="1" thickBot="1">
      <c r="B305" s="304">
        <f t="shared" si="65"/>
        <v>295</v>
      </c>
      <c r="C305" s="303" t="s">
        <v>784</v>
      </c>
      <c r="D305" s="302">
        <f t="shared" si="54"/>
        <v>1214.71</v>
      </c>
      <c r="E305" s="301">
        <f t="shared" si="55"/>
        <v>2.5659176266192062E-4</v>
      </c>
      <c r="F305" s="300">
        <f t="shared" si="66"/>
        <v>0.96603422651605564</v>
      </c>
      <c r="G305" s="299" t="s">
        <v>66</v>
      </c>
      <c r="H305" s="298">
        <f t="shared" si="56"/>
        <v>0</v>
      </c>
      <c r="I305" s="297">
        <f t="shared" si="57"/>
        <v>0</v>
      </c>
      <c r="J305" s="296">
        <f t="shared" si="58"/>
        <v>1214.71</v>
      </c>
      <c r="K305" s="295">
        <f t="shared" si="59"/>
        <v>0</v>
      </c>
      <c r="L305" s="294">
        <f t="shared" si="60"/>
        <v>0</v>
      </c>
      <c r="M305" s="293">
        <f t="shared" si="61"/>
        <v>0</v>
      </c>
      <c r="N305" s="292">
        <f t="shared" si="62"/>
        <v>0</v>
      </c>
      <c r="O305" s="291">
        <f t="shared" si="63"/>
        <v>0</v>
      </c>
      <c r="P305" s="290">
        <f t="shared" si="64"/>
        <v>1214.71</v>
      </c>
      <c r="R305" s="33">
        <v>303.13</v>
      </c>
      <c r="S305" s="280">
        <v>45891</v>
      </c>
      <c r="T305" s="282">
        <v>-47</v>
      </c>
      <c r="U305" s="282" t="s">
        <v>868</v>
      </c>
      <c r="V305" t="s">
        <v>800</v>
      </c>
      <c r="W305" t="s">
        <v>903</v>
      </c>
      <c r="X305" s="280">
        <v>45938</v>
      </c>
      <c r="Y305" s="281" t="s">
        <v>906</v>
      </c>
      <c r="Z305" s="280" t="s">
        <v>68</v>
      </c>
      <c r="AG305" s="289">
        <v>295</v>
      </c>
      <c r="AH305" s="288" t="s">
        <v>831</v>
      </c>
      <c r="AI305"/>
    </row>
    <row r="306" spans="2:35" ht="14.7" customHeight="1" thickBot="1">
      <c r="B306" s="304">
        <f t="shared" si="65"/>
        <v>296</v>
      </c>
      <c r="C306" s="303" t="s">
        <v>614</v>
      </c>
      <c r="D306" s="302">
        <f t="shared" si="54"/>
        <v>1204.46</v>
      </c>
      <c r="E306" s="301">
        <f t="shared" si="55"/>
        <v>2.5442658285169045E-4</v>
      </c>
      <c r="F306" s="300">
        <f t="shared" si="66"/>
        <v>0.96628865309890732</v>
      </c>
      <c r="G306" s="299" t="s">
        <v>66</v>
      </c>
      <c r="H306" s="298">
        <f t="shared" si="56"/>
        <v>0</v>
      </c>
      <c r="I306" s="297">
        <f t="shared" si="57"/>
        <v>1204.46</v>
      </c>
      <c r="J306" s="296">
        <f t="shared" si="58"/>
        <v>0</v>
      </c>
      <c r="K306" s="295">
        <f t="shared" si="59"/>
        <v>0</v>
      </c>
      <c r="L306" s="294">
        <f t="shared" si="60"/>
        <v>0</v>
      </c>
      <c r="M306" s="293">
        <f t="shared" si="61"/>
        <v>0</v>
      </c>
      <c r="N306" s="292">
        <f t="shared" si="62"/>
        <v>0</v>
      </c>
      <c r="O306" s="291">
        <f t="shared" si="63"/>
        <v>0</v>
      </c>
      <c r="P306" s="290">
        <f t="shared" si="64"/>
        <v>1204.46</v>
      </c>
      <c r="R306" s="33">
        <v>303.13</v>
      </c>
      <c r="S306" s="280">
        <v>45891</v>
      </c>
      <c r="T306" s="282">
        <v>-47</v>
      </c>
      <c r="U306" s="282" t="s">
        <v>868</v>
      </c>
      <c r="V306" t="s">
        <v>800</v>
      </c>
      <c r="W306" t="s">
        <v>903</v>
      </c>
      <c r="X306" s="280">
        <v>45938</v>
      </c>
      <c r="Y306" s="281" t="s">
        <v>906</v>
      </c>
      <c r="Z306" s="280" t="s">
        <v>68</v>
      </c>
      <c r="AG306" s="289">
        <v>296</v>
      </c>
      <c r="AH306" s="288" t="s">
        <v>830</v>
      </c>
      <c r="AI306"/>
    </row>
    <row r="307" spans="2:35" ht="14.7" customHeight="1" thickBot="1">
      <c r="B307" s="304">
        <f t="shared" si="65"/>
        <v>297</v>
      </c>
      <c r="C307" s="303" t="s">
        <v>540</v>
      </c>
      <c r="D307" s="302">
        <f t="shared" si="54"/>
        <v>1199.5899999999999</v>
      </c>
      <c r="E307" s="301">
        <f t="shared" si="55"/>
        <v>2.5339785839551275E-4</v>
      </c>
      <c r="F307" s="300">
        <f t="shared" si="66"/>
        <v>0.96654205095730283</v>
      </c>
      <c r="G307" s="299" t="s">
        <v>66</v>
      </c>
      <c r="H307" s="298">
        <f t="shared" si="56"/>
        <v>0</v>
      </c>
      <c r="I307" s="297">
        <f t="shared" si="57"/>
        <v>0</v>
      </c>
      <c r="J307" s="296">
        <f t="shared" si="58"/>
        <v>1199.5899999999999</v>
      </c>
      <c r="K307" s="295">
        <f t="shared" si="59"/>
        <v>0</v>
      </c>
      <c r="L307" s="294">
        <f t="shared" si="60"/>
        <v>0</v>
      </c>
      <c r="M307" s="293">
        <f t="shared" si="61"/>
        <v>0</v>
      </c>
      <c r="N307" s="292">
        <f t="shared" si="62"/>
        <v>0</v>
      </c>
      <c r="O307" s="291">
        <f t="shared" si="63"/>
        <v>0</v>
      </c>
      <c r="P307" s="290">
        <f t="shared" si="64"/>
        <v>1199.5899999999999</v>
      </c>
      <c r="R307" s="33">
        <v>202.29</v>
      </c>
      <c r="S307" s="280">
        <v>45891</v>
      </c>
      <c r="T307" s="282">
        <v>-47</v>
      </c>
      <c r="U307" s="282" t="s">
        <v>868</v>
      </c>
      <c r="V307" t="s">
        <v>800</v>
      </c>
      <c r="W307" t="s">
        <v>903</v>
      </c>
      <c r="X307" s="280">
        <v>45938</v>
      </c>
      <c r="Y307" s="281" t="s">
        <v>906</v>
      </c>
      <c r="Z307" s="280" t="s">
        <v>68</v>
      </c>
      <c r="AG307" s="289">
        <v>297</v>
      </c>
      <c r="AH307" s="288" t="s">
        <v>574</v>
      </c>
      <c r="AI307"/>
    </row>
    <row r="308" spans="2:35" ht="14.7" customHeight="1" thickBot="1">
      <c r="B308" s="304">
        <f t="shared" si="65"/>
        <v>298</v>
      </c>
      <c r="C308" s="303" t="s">
        <v>595</v>
      </c>
      <c r="D308" s="302">
        <f t="shared" si="54"/>
        <v>1181.1199999999999</v>
      </c>
      <c r="E308" s="301">
        <f t="shared" si="55"/>
        <v>2.494963099960053E-4</v>
      </c>
      <c r="F308" s="300">
        <f t="shared" si="66"/>
        <v>0.96679154726729888</v>
      </c>
      <c r="G308" s="299" t="s">
        <v>66</v>
      </c>
      <c r="H308" s="298">
        <f t="shared" si="56"/>
        <v>0</v>
      </c>
      <c r="I308" s="297">
        <f t="shared" si="57"/>
        <v>1181.1199999999999</v>
      </c>
      <c r="J308" s="296">
        <f t="shared" si="58"/>
        <v>0</v>
      </c>
      <c r="K308" s="295">
        <f t="shared" si="59"/>
        <v>0</v>
      </c>
      <c r="L308" s="294">
        <f t="shared" si="60"/>
        <v>0</v>
      </c>
      <c r="M308" s="293">
        <f t="shared" si="61"/>
        <v>0</v>
      </c>
      <c r="N308" s="292">
        <f t="shared" si="62"/>
        <v>0</v>
      </c>
      <c r="O308" s="291">
        <f t="shared" si="63"/>
        <v>0</v>
      </c>
      <c r="P308" s="290">
        <f t="shared" si="64"/>
        <v>1181.1199999999999</v>
      </c>
      <c r="R308" s="33">
        <v>612.6</v>
      </c>
      <c r="S308" s="280">
        <v>45892</v>
      </c>
      <c r="T308" s="282">
        <v>-46</v>
      </c>
      <c r="U308" s="282" t="s">
        <v>868</v>
      </c>
      <c r="V308" t="s">
        <v>800</v>
      </c>
      <c r="W308" t="s">
        <v>903</v>
      </c>
      <c r="X308" s="280">
        <v>45938</v>
      </c>
      <c r="Y308" s="281" t="s">
        <v>906</v>
      </c>
      <c r="Z308" s="280" t="s">
        <v>68</v>
      </c>
      <c r="AG308" s="289">
        <v>298</v>
      </c>
      <c r="AH308" s="288" t="s">
        <v>598</v>
      </c>
      <c r="AI308"/>
    </row>
    <row r="309" spans="2:35" ht="14.7" customHeight="1" thickBot="1">
      <c r="B309" s="304">
        <f t="shared" si="65"/>
        <v>299</v>
      </c>
      <c r="C309" s="303" t="s">
        <v>778</v>
      </c>
      <c r="D309" s="302">
        <f t="shared" si="54"/>
        <v>1180.7200000000003</v>
      </c>
      <c r="E309" s="301">
        <f t="shared" si="55"/>
        <v>2.4941181517414276E-4</v>
      </c>
      <c r="F309" s="300">
        <f t="shared" si="66"/>
        <v>0.96704095908247301</v>
      </c>
      <c r="G309" s="299" t="s">
        <v>66</v>
      </c>
      <c r="H309" s="298">
        <f t="shared" si="56"/>
        <v>0</v>
      </c>
      <c r="I309" s="297">
        <f t="shared" si="57"/>
        <v>0</v>
      </c>
      <c r="J309" s="296">
        <f t="shared" si="58"/>
        <v>1180.7200000000003</v>
      </c>
      <c r="K309" s="295">
        <f t="shared" si="59"/>
        <v>0</v>
      </c>
      <c r="L309" s="294">
        <f t="shared" si="60"/>
        <v>0</v>
      </c>
      <c r="M309" s="293">
        <f t="shared" si="61"/>
        <v>0</v>
      </c>
      <c r="N309" s="292">
        <f t="shared" si="62"/>
        <v>0</v>
      </c>
      <c r="O309" s="291">
        <f t="shared" si="63"/>
        <v>0</v>
      </c>
      <c r="P309" s="290">
        <f t="shared" si="64"/>
        <v>1180.7200000000003</v>
      </c>
      <c r="R309" s="33">
        <v>504.68</v>
      </c>
      <c r="S309" s="280">
        <v>45892</v>
      </c>
      <c r="T309" s="282">
        <v>-46</v>
      </c>
      <c r="U309" s="282" t="s">
        <v>868</v>
      </c>
      <c r="V309" t="s">
        <v>800</v>
      </c>
      <c r="W309" t="s">
        <v>903</v>
      </c>
      <c r="X309" s="280">
        <v>45938</v>
      </c>
      <c r="Y309" s="281" t="s">
        <v>906</v>
      </c>
      <c r="Z309" s="280" t="s">
        <v>68</v>
      </c>
      <c r="AG309" s="289">
        <v>299</v>
      </c>
      <c r="AH309" s="288" t="s">
        <v>542</v>
      </c>
      <c r="AI309"/>
    </row>
    <row r="310" spans="2:35" ht="14.7" customHeight="1" thickBot="1">
      <c r="B310" s="304">
        <f t="shared" si="65"/>
        <v>300</v>
      </c>
      <c r="C310" s="303" t="s">
        <v>731</v>
      </c>
      <c r="D310" s="302">
        <f t="shared" si="54"/>
        <v>1164.18</v>
      </c>
      <c r="E310" s="301">
        <f t="shared" si="55"/>
        <v>2.4591795429012252E-4</v>
      </c>
      <c r="F310" s="300">
        <f t="shared" si="66"/>
        <v>0.96728687703676308</v>
      </c>
      <c r="G310" s="299" t="s">
        <v>66</v>
      </c>
      <c r="H310" s="298">
        <f t="shared" si="56"/>
        <v>0</v>
      </c>
      <c r="I310" s="297">
        <f t="shared" si="57"/>
        <v>0</v>
      </c>
      <c r="J310" s="296">
        <f t="shared" si="58"/>
        <v>1164.18</v>
      </c>
      <c r="K310" s="295">
        <f t="shared" si="59"/>
        <v>0</v>
      </c>
      <c r="L310" s="294">
        <f t="shared" si="60"/>
        <v>0</v>
      </c>
      <c r="M310" s="293">
        <f t="shared" si="61"/>
        <v>0</v>
      </c>
      <c r="N310" s="292">
        <f t="shared" si="62"/>
        <v>0</v>
      </c>
      <c r="O310" s="291">
        <f t="shared" si="63"/>
        <v>0</v>
      </c>
      <c r="P310" s="290">
        <f t="shared" si="64"/>
        <v>1164.18</v>
      </c>
      <c r="R310" s="33">
        <v>404.81</v>
      </c>
      <c r="S310" s="280">
        <v>45892</v>
      </c>
      <c r="T310" s="282">
        <v>-46</v>
      </c>
      <c r="U310" s="282" t="s">
        <v>868</v>
      </c>
      <c r="V310" t="s">
        <v>800</v>
      </c>
      <c r="W310" t="s">
        <v>903</v>
      </c>
      <c r="X310" s="280">
        <v>45938</v>
      </c>
      <c r="Y310" s="281" t="s">
        <v>906</v>
      </c>
      <c r="Z310" s="280" t="s">
        <v>68</v>
      </c>
      <c r="AG310" s="289">
        <v>300</v>
      </c>
      <c r="AH310" s="288" t="s">
        <v>771</v>
      </c>
      <c r="AI310"/>
    </row>
    <row r="311" spans="2:35" ht="14.7" customHeight="1" thickBot="1">
      <c r="B311" s="304">
        <f t="shared" si="65"/>
        <v>301</v>
      </c>
      <c r="C311" s="303" t="s">
        <v>829</v>
      </c>
      <c r="D311" s="302">
        <f t="shared" si="54"/>
        <v>1154.96</v>
      </c>
      <c r="E311" s="301">
        <f t="shared" si="55"/>
        <v>2.4397034864618867E-4</v>
      </c>
      <c r="F311" s="300">
        <f t="shared" si="66"/>
        <v>0.96753084738540929</v>
      </c>
      <c r="G311" s="299" t="s">
        <v>66</v>
      </c>
      <c r="H311" s="298">
        <f t="shared" si="56"/>
        <v>0</v>
      </c>
      <c r="I311" s="297">
        <f t="shared" si="57"/>
        <v>0</v>
      </c>
      <c r="J311" s="296">
        <f t="shared" si="58"/>
        <v>924.08</v>
      </c>
      <c r="K311" s="295">
        <f t="shared" si="59"/>
        <v>230.88</v>
      </c>
      <c r="L311" s="294">
        <f t="shared" si="60"/>
        <v>0</v>
      </c>
      <c r="M311" s="293">
        <f t="shared" si="61"/>
        <v>0</v>
      </c>
      <c r="N311" s="292">
        <f t="shared" si="62"/>
        <v>0</v>
      </c>
      <c r="O311" s="291">
        <f t="shared" si="63"/>
        <v>0</v>
      </c>
      <c r="P311" s="290">
        <f t="shared" si="64"/>
        <v>1154.96</v>
      </c>
      <c r="R311" s="33">
        <v>3894.59</v>
      </c>
      <c r="S311" s="280">
        <v>45893</v>
      </c>
      <c r="T311" s="282">
        <v>-45</v>
      </c>
      <c r="U311" s="282" t="s">
        <v>868</v>
      </c>
      <c r="V311" t="s">
        <v>800</v>
      </c>
      <c r="W311" t="s">
        <v>903</v>
      </c>
      <c r="X311" s="280">
        <v>45938</v>
      </c>
      <c r="Y311" s="281" t="s">
        <v>906</v>
      </c>
      <c r="Z311" s="280" t="s">
        <v>68</v>
      </c>
      <c r="AG311" s="289">
        <v>301</v>
      </c>
      <c r="AH311" s="288" t="s">
        <v>782</v>
      </c>
      <c r="AI311"/>
    </row>
    <row r="312" spans="2:35" ht="14.7" customHeight="1" thickBot="1">
      <c r="B312" s="304">
        <f t="shared" si="65"/>
        <v>302</v>
      </c>
      <c r="C312" s="303" t="s">
        <v>766</v>
      </c>
      <c r="D312" s="302">
        <f t="shared" si="54"/>
        <v>1148.0999999999999</v>
      </c>
      <c r="E312" s="301">
        <f t="shared" si="55"/>
        <v>2.4252126245124435E-4</v>
      </c>
      <c r="F312" s="300">
        <f t="shared" si="66"/>
        <v>0.96777336864786057</v>
      </c>
      <c r="G312" s="299" t="s">
        <v>66</v>
      </c>
      <c r="H312" s="298">
        <f t="shared" si="56"/>
        <v>0</v>
      </c>
      <c r="I312" s="297">
        <f t="shared" si="57"/>
        <v>0</v>
      </c>
      <c r="J312" s="296">
        <f t="shared" si="58"/>
        <v>1148.0999999999999</v>
      </c>
      <c r="K312" s="295">
        <f t="shared" si="59"/>
        <v>0</v>
      </c>
      <c r="L312" s="294">
        <f t="shared" si="60"/>
        <v>0</v>
      </c>
      <c r="M312" s="293">
        <f t="shared" si="61"/>
        <v>0</v>
      </c>
      <c r="N312" s="292">
        <f t="shared" si="62"/>
        <v>0</v>
      </c>
      <c r="O312" s="291">
        <f t="shared" si="63"/>
        <v>0</v>
      </c>
      <c r="P312" s="290">
        <f t="shared" si="64"/>
        <v>1148.0999999999999</v>
      </c>
      <c r="R312" s="33">
        <v>1409.29</v>
      </c>
      <c r="S312" s="280">
        <v>45894</v>
      </c>
      <c r="T312" s="282">
        <v>-44</v>
      </c>
      <c r="U312" s="282" t="s">
        <v>868</v>
      </c>
      <c r="V312" t="s">
        <v>800</v>
      </c>
      <c r="W312" t="s">
        <v>903</v>
      </c>
      <c r="X312" s="280">
        <v>45938</v>
      </c>
      <c r="Y312" s="281" t="s">
        <v>906</v>
      </c>
      <c r="Z312" s="280" t="s">
        <v>68</v>
      </c>
      <c r="AG312" s="289">
        <v>302</v>
      </c>
      <c r="AH312" s="288" t="s">
        <v>541</v>
      </c>
      <c r="AI312"/>
    </row>
    <row r="313" spans="2:35" ht="14.7" customHeight="1" thickBot="1">
      <c r="B313" s="304">
        <f t="shared" si="65"/>
        <v>303</v>
      </c>
      <c r="C313" s="303" t="s">
        <v>637</v>
      </c>
      <c r="D313" s="302">
        <f t="shared" si="54"/>
        <v>1144.6400000000001</v>
      </c>
      <c r="E313" s="301">
        <f t="shared" si="55"/>
        <v>2.4179038224213253E-4</v>
      </c>
      <c r="F313" s="300">
        <f t="shared" si="66"/>
        <v>0.96801515903010271</v>
      </c>
      <c r="G313" s="299" t="s">
        <v>66</v>
      </c>
      <c r="H313" s="298">
        <f t="shared" si="56"/>
        <v>0</v>
      </c>
      <c r="I313" s="297">
        <f t="shared" si="57"/>
        <v>1144.6400000000001</v>
      </c>
      <c r="J313" s="296">
        <f t="shared" si="58"/>
        <v>0</v>
      </c>
      <c r="K313" s="295">
        <f t="shared" si="59"/>
        <v>0</v>
      </c>
      <c r="L313" s="294">
        <f t="shared" si="60"/>
        <v>0</v>
      </c>
      <c r="M313" s="293">
        <f t="shared" si="61"/>
        <v>0</v>
      </c>
      <c r="N313" s="292">
        <f t="shared" si="62"/>
        <v>0</v>
      </c>
      <c r="O313" s="291">
        <f t="shared" si="63"/>
        <v>0</v>
      </c>
      <c r="P313" s="290">
        <f t="shared" si="64"/>
        <v>1144.6400000000001</v>
      </c>
      <c r="R313" s="33">
        <v>3783.39</v>
      </c>
      <c r="S313" s="280">
        <v>45894</v>
      </c>
      <c r="T313" s="282">
        <v>-44</v>
      </c>
      <c r="U313" s="282" t="s">
        <v>868</v>
      </c>
      <c r="V313" t="s">
        <v>800</v>
      </c>
      <c r="W313" t="s">
        <v>903</v>
      </c>
      <c r="X313" s="280">
        <v>45938</v>
      </c>
      <c r="Y313" s="281" t="s">
        <v>906</v>
      </c>
      <c r="Z313" s="280" t="s">
        <v>68</v>
      </c>
      <c r="AG313" s="289">
        <v>303</v>
      </c>
      <c r="AH313" s="288" t="s">
        <v>563</v>
      </c>
      <c r="AI313"/>
    </row>
    <row r="314" spans="2:35" ht="14.7" customHeight="1" thickBot="1">
      <c r="B314" s="304">
        <f t="shared" si="65"/>
        <v>304</v>
      </c>
      <c r="C314" s="303" t="s">
        <v>615</v>
      </c>
      <c r="D314" s="302">
        <f t="shared" si="54"/>
        <v>1138.27</v>
      </c>
      <c r="E314" s="301">
        <f t="shared" si="55"/>
        <v>2.4044480220396998E-4</v>
      </c>
      <c r="F314" s="300">
        <f t="shared" si="66"/>
        <v>0.96825560383230669</v>
      </c>
      <c r="G314" s="299" t="s">
        <v>66</v>
      </c>
      <c r="H314" s="298">
        <f t="shared" si="56"/>
        <v>0</v>
      </c>
      <c r="I314" s="297">
        <f t="shared" si="57"/>
        <v>1138.27</v>
      </c>
      <c r="J314" s="296">
        <f t="shared" si="58"/>
        <v>0</v>
      </c>
      <c r="K314" s="295">
        <f t="shared" si="59"/>
        <v>0</v>
      </c>
      <c r="L314" s="294">
        <f t="shared" si="60"/>
        <v>0</v>
      </c>
      <c r="M314" s="293">
        <f t="shared" si="61"/>
        <v>0</v>
      </c>
      <c r="N314" s="292">
        <f t="shared" si="62"/>
        <v>0</v>
      </c>
      <c r="O314" s="291">
        <f t="shared" si="63"/>
        <v>0</v>
      </c>
      <c r="P314" s="290">
        <f t="shared" si="64"/>
        <v>1138.27</v>
      </c>
      <c r="R314" s="33">
        <v>47.16</v>
      </c>
      <c r="S314" s="280">
        <v>45894</v>
      </c>
      <c r="T314" s="282">
        <v>-44</v>
      </c>
      <c r="U314" s="282" t="s">
        <v>868</v>
      </c>
      <c r="V314" t="s">
        <v>800</v>
      </c>
      <c r="W314" t="s">
        <v>903</v>
      </c>
      <c r="X314" s="280">
        <v>45938</v>
      </c>
      <c r="Y314" s="281" t="s">
        <v>906</v>
      </c>
      <c r="Z314" s="280" t="s">
        <v>68</v>
      </c>
      <c r="AG314" s="289">
        <v>304</v>
      </c>
      <c r="AH314" s="288" t="s">
        <v>778</v>
      </c>
      <c r="AI314"/>
    </row>
    <row r="315" spans="2:35" ht="14.7" customHeight="1" thickBot="1">
      <c r="B315" s="304">
        <f t="shared" si="65"/>
        <v>305</v>
      </c>
      <c r="C315" s="303" t="s">
        <v>782</v>
      </c>
      <c r="D315" s="302">
        <f t="shared" si="54"/>
        <v>1115.69</v>
      </c>
      <c r="E315" s="301">
        <f t="shared" si="55"/>
        <v>2.3567506950982392E-4</v>
      </c>
      <c r="F315" s="300">
        <f t="shared" si="66"/>
        <v>0.96849127890181652</v>
      </c>
      <c r="G315" s="299" t="s">
        <v>66</v>
      </c>
      <c r="H315" s="298">
        <f t="shared" si="56"/>
        <v>0</v>
      </c>
      <c r="I315" s="297">
        <f t="shared" si="57"/>
        <v>0</v>
      </c>
      <c r="J315" s="296">
        <f t="shared" si="58"/>
        <v>1115.69</v>
      </c>
      <c r="K315" s="295">
        <f t="shared" si="59"/>
        <v>0</v>
      </c>
      <c r="L315" s="294">
        <f t="shared" si="60"/>
        <v>0</v>
      </c>
      <c r="M315" s="293">
        <f t="shared" si="61"/>
        <v>0</v>
      </c>
      <c r="N315" s="292">
        <f t="shared" si="62"/>
        <v>0</v>
      </c>
      <c r="O315" s="291">
        <f t="shared" si="63"/>
        <v>0</v>
      </c>
      <c r="P315" s="290">
        <f t="shared" si="64"/>
        <v>1115.69</v>
      </c>
      <c r="R315" s="33">
        <v>2058.0100000000002</v>
      </c>
      <c r="S315" s="280">
        <v>45894</v>
      </c>
      <c r="T315" s="282">
        <v>-44</v>
      </c>
      <c r="U315" s="282" t="s">
        <v>868</v>
      </c>
      <c r="V315" t="s">
        <v>800</v>
      </c>
      <c r="W315" t="s">
        <v>903</v>
      </c>
      <c r="X315" s="280">
        <v>45938</v>
      </c>
      <c r="Y315" s="281" t="s">
        <v>906</v>
      </c>
      <c r="Z315" s="280" t="s">
        <v>68</v>
      </c>
      <c r="AG315" s="289">
        <v>305</v>
      </c>
      <c r="AH315" s="288" t="s">
        <v>828</v>
      </c>
      <c r="AI315"/>
    </row>
    <row r="316" spans="2:35" ht="14.7" customHeight="1" thickBot="1">
      <c r="B316" s="304">
        <f t="shared" si="65"/>
        <v>306</v>
      </c>
      <c r="C316" s="303" t="s">
        <v>620</v>
      </c>
      <c r="D316" s="302">
        <f t="shared" si="54"/>
        <v>1113.96</v>
      </c>
      <c r="E316" s="301">
        <f t="shared" si="55"/>
        <v>2.3530962940526798E-4</v>
      </c>
      <c r="F316" s="300">
        <f t="shared" si="66"/>
        <v>0.96872658853122184</v>
      </c>
      <c r="G316" s="299" t="s">
        <v>66</v>
      </c>
      <c r="H316" s="298">
        <f t="shared" si="56"/>
        <v>0</v>
      </c>
      <c r="I316" s="297">
        <f t="shared" si="57"/>
        <v>1113.96</v>
      </c>
      <c r="J316" s="296">
        <f t="shared" si="58"/>
        <v>0</v>
      </c>
      <c r="K316" s="295">
        <f t="shared" si="59"/>
        <v>0</v>
      </c>
      <c r="L316" s="294">
        <f t="shared" si="60"/>
        <v>0</v>
      </c>
      <c r="M316" s="293">
        <f t="shared" si="61"/>
        <v>0</v>
      </c>
      <c r="N316" s="292">
        <f t="shared" si="62"/>
        <v>0</v>
      </c>
      <c r="O316" s="291">
        <f t="shared" si="63"/>
        <v>0</v>
      </c>
      <c r="P316" s="290">
        <f t="shared" si="64"/>
        <v>1113.96</v>
      </c>
      <c r="R316" s="33">
        <v>306.57</v>
      </c>
      <c r="S316" s="280">
        <v>45894</v>
      </c>
      <c r="T316" s="282">
        <v>-44</v>
      </c>
      <c r="U316" s="282" t="s">
        <v>868</v>
      </c>
      <c r="V316" t="s">
        <v>800</v>
      </c>
      <c r="W316" t="s">
        <v>903</v>
      </c>
      <c r="X316" s="280">
        <v>45938</v>
      </c>
      <c r="Y316" s="281" t="s">
        <v>906</v>
      </c>
      <c r="Z316" s="280" t="s">
        <v>68</v>
      </c>
      <c r="AG316" s="289">
        <v>306</v>
      </c>
      <c r="AH316" s="288" t="s">
        <v>591</v>
      </c>
      <c r="AI316"/>
    </row>
    <row r="317" spans="2:35" ht="14.7" customHeight="1" thickBot="1">
      <c r="B317" s="304">
        <f t="shared" si="65"/>
        <v>307</v>
      </c>
      <c r="C317" s="303" t="s">
        <v>779</v>
      </c>
      <c r="D317" s="302">
        <f t="shared" si="54"/>
        <v>1110</v>
      </c>
      <c r="E317" s="301">
        <f t="shared" si="55"/>
        <v>2.3447313066882785E-4</v>
      </c>
      <c r="F317" s="300">
        <f t="shared" si="66"/>
        <v>0.96896106166189067</v>
      </c>
      <c r="G317" s="299" t="s">
        <v>66</v>
      </c>
      <c r="H317" s="298">
        <f t="shared" si="56"/>
        <v>0</v>
      </c>
      <c r="I317" s="297">
        <f t="shared" si="57"/>
        <v>0</v>
      </c>
      <c r="J317" s="296">
        <f t="shared" si="58"/>
        <v>0</v>
      </c>
      <c r="K317" s="295">
        <f t="shared" si="59"/>
        <v>1110</v>
      </c>
      <c r="L317" s="294">
        <f t="shared" si="60"/>
        <v>0</v>
      </c>
      <c r="M317" s="293">
        <f t="shared" si="61"/>
        <v>0</v>
      </c>
      <c r="N317" s="292">
        <f t="shared" si="62"/>
        <v>0</v>
      </c>
      <c r="O317" s="291">
        <f t="shared" si="63"/>
        <v>0</v>
      </c>
      <c r="P317" s="290">
        <f t="shared" si="64"/>
        <v>1110</v>
      </c>
      <c r="R317" s="33">
        <v>483.23</v>
      </c>
      <c r="S317" s="280">
        <v>45895</v>
      </c>
      <c r="T317" s="282">
        <v>-43</v>
      </c>
      <c r="U317" s="282" t="s">
        <v>868</v>
      </c>
      <c r="V317" t="s">
        <v>800</v>
      </c>
      <c r="W317" t="s">
        <v>903</v>
      </c>
      <c r="X317" s="280">
        <v>45938</v>
      </c>
      <c r="Y317" s="281" t="s">
        <v>906</v>
      </c>
      <c r="Z317" s="280" t="s">
        <v>68</v>
      </c>
      <c r="AG317" s="289">
        <v>307</v>
      </c>
      <c r="AH317" s="288" t="s">
        <v>735</v>
      </c>
      <c r="AI317"/>
    </row>
    <row r="318" spans="2:35" ht="14.7" customHeight="1" thickBot="1">
      <c r="B318" s="304">
        <f t="shared" si="65"/>
        <v>308</v>
      </c>
      <c r="C318" s="303" t="s">
        <v>698</v>
      </c>
      <c r="D318" s="302">
        <f t="shared" si="54"/>
        <v>1109.22</v>
      </c>
      <c r="E318" s="301">
        <f t="shared" si="55"/>
        <v>2.343083657661957E-4</v>
      </c>
      <c r="F318" s="300">
        <f t="shared" si="66"/>
        <v>0.96919537002765688</v>
      </c>
      <c r="G318" s="299" t="s">
        <v>66</v>
      </c>
      <c r="H318" s="298">
        <f t="shared" si="56"/>
        <v>0</v>
      </c>
      <c r="I318" s="297">
        <f t="shared" si="57"/>
        <v>0</v>
      </c>
      <c r="J318" s="296">
        <f t="shared" si="58"/>
        <v>0</v>
      </c>
      <c r="K318" s="295">
        <f t="shared" si="59"/>
        <v>221.9</v>
      </c>
      <c r="L318" s="294">
        <f t="shared" si="60"/>
        <v>221.9</v>
      </c>
      <c r="M318" s="293">
        <f t="shared" si="61"/>
        <v>221.9</v>
      </c>
      <c r="N318" s="292">
        <f t="shared" si="62"/>
        <v>221.9</v>
      </c>
      <c r="O318" s="291">
        <f t="shared" si="63"/>
        <v>221.62</v>
      </c>
      <c r="P318" s="290">
        <f t="shared" si="64"/>
        <v>221.9</v>
      </c>
      <c r="R318" s="33">
        <v>305.60000000000002</v>
      </c>
      <c r="S318" s="280">
        <v>45895</v>
      </c>
      <c r="T318" s="282">
        <v>-43</v>
      </c>
      <c r="U318" s="282" t="s">
        <v>868</v>
      </c>
      <c r="V318" t="s">
        <v>800</v>
      </c>
      <c r="W318" t="s">
        <v>903</v>
      </c>
      <c r="X318" s="280">
        <v>45938</v>
      </c>
      <c r="Y318" s="281" t="s">
        <v>906</v>
      </c>
      <c r="Z318" s="280" t="s">
        <v>68</v>
      </c>
      <c r="AG318" s="289">
        <v>308</v>
      </c>
      <c r="AH318" s="288" t="s">
        <v>624</v>
      </c>
      <c r="AI318"/>
    </row>
    <row r="319" spans="2:35" ht="14.7" customHeight="1" thickBot="1">
      <c r="B319" s="304">
        <f t="shared" si="65"/>
        <v>309</v>
      </c>
      <c r="C319" s="303" t="s">
        <v>725</v>
      </c>
      <c r="D319" s="302">
        <f t="shared" si="54"/>
        <v>1099</v>
      </c>
      <c r="E319" s="301">
        <f t="shared" si="55"/>
        <v>2.3214952306760522E-4</v>
      </c>
      <c r="F319" s="300">
        <f t="shared" si="66"/>
        <v>0.96942751955072448</v>
      </c>
      <c r="G319" s="299" t="s">
        <v>66</v>
      </c>
      <c r="H319" s="298">
        <f t="shared" si="56"/>
        <v>0</v>
      </c>
      <c r="I319" s="297">
        <f t="shared" si="57"/>
        <v>0</v>
      </c>
      <c r="J319" s="296">
        <f t="shared" si="58"/>
        <v>0</v>
      </c>
      <c r="K319" s="295">
        <f t="shared" si="59"/>
        <v>549.5</v>
      </c>
      <c r="L319" s="294">
        <f t="shared" si="60"/>
        <v>549.5</v>
      </c>
      <c r="M319" s="293">
        <f t="shared" si="61"/>
        <v>0</v>
      </c>
      <c r="N319" s="292">
        <f t="shared" si="62"/>
        <v>0</v>
      </c>
      <c r="O319" s="291">
        <f t="shared" si="63"/>
        <v>0</v>
      </c>
      <c r="P319" s="290">
        <f t="shared" si="64"/>
        <v>549.5</v>
      </c>
      <c r="R319" s="33">
        <v>85.37</v>
      </c>
      <c r="S319" s="280">
        <v>45895</v>
      </c>
      <c r="T319" s="282">
        <v>-43</v>
      </c>
      <c r="U319" s="282" t="s">
        <v>868</v>
      </c>
      <c r="V319" t="s">
        <v>800</v>
      </c>
      <c r="W319" t="s">
        <v>903</v>
      </c>
      <c r="X319" s="280">
        <v>45938</v>
      </c>
      <c r="Y319" s="281" t="s">
        <v>906</v>
      </c>
      <c r="Z319" s="280" t="s">
        <v>68</v>
      </c>
      <c r="AG319" s="289">
        <v>309</v>
      </c>
      <c r="AH319" s="288" t="s">
        <v>651</v>
      </c>
      <c r="AI319"/>
    </row>
    <row r="320" spans="2:35" ht="14.7" customHeight="1" thickBot="1">
      <c r="B320" s="304">
        <f t="shared" si="65"/>
        <v>310</v>
      </c>
      <c r="C320" s="303" t="s">
        <v>807</v>
      </c>
      <c r="D320" s="302">
        <f t="shared" si="54"/>
        <v>1081</v>
      </c>
      <c r="E320" s="301">
        <f t="shared" si="55"/>
        <v>2.2834725608378639E-4</v>
      </c>
      <c r="F320" s="300">
        <f t="shared" si="66"/>
        <v>0.96965586680680826</v>
      </c>
      <c r="G320" s="299" t="s">
        <v>66</v>
      </c>
      <c r="H320" s="298">
        <f t="shared" si="56"/>
        <v>0</v>
      </c>
      <c r="I320" s="297">
        <f t="shared" si="57"/>
        <v>0</v>
      </c>
      <c r="J320" s="296">
        <f t="shared" si="58"/>
        <v>1081</v>
      </c>
      <c r="K320" s="295">
        <f t="shared" si="59"/>
        <v>0</v>
      </c>
      <c r="L320" s="294">
        <f t="shared" si="60"/>
        <v>0</v>
      </c>
      <c r="M320" s="293">
        <f t="shared" si="61"/>
        <v>0</v>
      </c>
      <c r="N320" s="292">
        <f t="shared" si="62"/>
        <v>0</v>
      </c>
      <c r="O320" s="291">
        <f t="shared" si="63"/>
        <v>0</v>
      </c>
      <c r="P320" s="290">
        <f t="shared" si="64"/>
        <v>1081</v>
      </c>
      <c r="R320" s="33">
        <v>85.37</v>
      </c>
      <c r="S320" s="280">
        <v>45895</v>
      </c>
      <c r="T320" s="282">
        <v>-43</v>
      </c>
      <c r="U320" s="282" t="s">
        <v>868</v>
      </c>
      <c r="V320" t="s">
        <v>800</v>
      </c>
      <c r="W320" t="s">
        <v>903</v>
      </c>
      <c r="X320" s="280">
        <v>45938</v>
      </c>
      <c r="Y320" s="281" t="s">
        <v>906</v>
      </c>
      <c r="Z320" s="280" t="s">
        <v>68</v>
      </c>
      <c r="AG320" s="289">
        <v>310</v>
      </c>
      <c r="AH320" s="288" t="s">
        <v>678</v>
      </c>
      <c r="AI320"/>
    </row>
    <row r="321" spans="2:35" ht="14.7" customHeight="1" thickBot="1">
      <c r="B321" s="304">
        <f t="shared" si="65"/>
        <v>311</v>
      </c>
      <c r="C321" s="303" t="s">
        <v>787</v>
      </c>
      <c r="D321" s="302">
        <f t="shared" si="54"/>
        <v>1075</v>
      </c>
      <c r="E321" s="301">
        <f t="shared" si="55"/>
        <v>2.2707983375584679E-4</v>
      </c>
      <c r="F321" s="300">
        <f t="shared" si="66"/>
        <v>0.96988294664056407</v>
      </c>
      <c r="G321" s="299" t="s">
        <v>66</v>
      </c>
      <c r="H321" s="298">
        <f t="shared" si="56"/>
        <v>0</v>
      </c>
      <c r="I321" s="297">
        <f t="shared" si="57"/>
        <v>0</v>
      </c>
      <c r="J321" s="296">
        <f t="shared" si="58"/>
        <v>1075</v>
      </c>
      <c r="K321" s="295">
        <f t="shared" si="59"/>
        <v>0</v>
      </c>
      <c r="L321" s="294">
        <f t="shared" si="60"/>
        <v>0</v>
      </c>
      <c r="M321" s="293">
        <f t="shared" si="61"/>
        <v>0</v>
      </c>
      <c r="N321" s="292">
        <f t="shared" si="62"/>
        <v>0</v>
      </c>
      <c r="O321" s="291">
        <f t="shared" si="63"/>
        <v>0</v>
      </c>
      <c r="P321" s="290">
        <f t="shared" si="64"/>
        <v>1075</v>
      </c>
      <c r="R321" s="33">
        <v>17.07</v>
      </c>
      <c r="S321" s="280">
        <v>45895</v>
      </c>
      <c r="T321" s="282">
        <v>-43</v>
      </c>
      <c r="U321" s="282" t="s">
        <v>868</v>
      </c>
      <c r="V321" t="s">
        <v>800</v>
      </c>
      <c r="W321" t="s">
        <v>903</v>
      </c>
      <c r="X321" s="280">
        <v>45938</v>
      </c>
      <c r="Y321" s="281" t="s">
        <v>906</v>
      </c>
      <c r="Z321" s="280" t="s">
        <v>68</v>
      </c>
      <c r="AG321" s="289">
        <v>311</v>
      </c>
      <c r="AH321" s="288" t="s">
        <v>727</v>
      </c>
      <c r="AI321"/>
    </row>
    <row r="322" spans="2:35" ht="14.7" customHeight="1" thickBot="1">
      <c r="B322" s="304">
        <f t="shared" si="65"/>
        <v>312</v>
      </c>
      <c r="C322" s="303" t="s">
        <v>576</v>
      </c>
      <c r="D322" s="302">
        <f t="shared" si="54"/>
        <v>1073.33</v>
      </c>
      <c r="E322" s="301">
        <f t="shared" si="55"/>
        <v>2.2672706787457025E-4</v>
      </c>
      <c r="F322" s="300">
        <f t="shared" si="66"/>
        <v>0.97010967370843859</v>
      </c>
      <c r="G322" s="299" t="s">
        <v>66</v>
      </c>
      <c r="H322" s="298">
        <f t="shared" si="56"/>
        <v>0</v>
      </c>
      <c r="I322" s="297">
        <f t="shared" si="57"/>
        <v>1073.33</v>
      </c>
      <c r="J322" s="296">
        <f t="shared" si="58"/>
        <v>0</v>
      </c>
      <c r="K322" s="295">
        <f t="shared" si="59"/>
        <v>0</v>
      </c>
      <c r="L322" s="294">
        <f t="shared" si="60"/>
        <v>0</v>
      </c>
      <c r="M322" s="293">
        <f t="shared" si="61"/>
        <v>0</v>
      </c>
      <c r="N322" s="292">
        <f t="shared" si="62"/>
        <v>0</v>
      </c>
      <c r="O322" s="291">
        <f t="shared" si="63"/>
        <v>0</v>
      </c>
      <c r="P322" s="290">
        <f t="shared" si="64"/>
        <v>1073.33</v>
      </c>
      <c r="R322" s="33">
        <v>21.34</v>
      </c>
      <c r="S322" s="280">
        <v>45895</v>
      </c>
      <c r="T322" s="282">
        <v>-43</v>
      </c>
      <c r="U322" s="282" t="s">
        <v>868</v>
      </c>
      <c r="V322" t="s">
        <v>800</v>
      </c>
      <c r="W322" t="s">
        <v>903</v>
      </c>
      <c r="X322" s="280">
        <v>45938</v>
      </c>
      <c r="Y322" s="281" t="s">
        <v>906</v>
      </c>
      <c r="Z322" s="280" t="s">
        <v>68</v>
      </c>
      <c r="AG322" s="289">
        <v>312</v>
      </c>
      <c r="AH322" s="288" t="s">
        <v>717</v>
      </c>
      <c r="AI322"/>
    </row>
    <row r="323" spans="2:35" ht="14.7" customHeight="1" thickBot="1">
      <c r="B323" s="304">
        <f t="shared" si="65"/>
        <v>313</v>
      </c>
      <c r="C323" s="303" t="s">
        <v>575</v>
      </c>
      <c r="D323" s="302">
        <f t="shared" si="54"/>
        <v>1072.48</v>
      </c>
      <c r="E323" s="301">
        <f t="shared" si="55"/>
        <v>2.2654751637811216E-4</v>
      </c>
      <c r="F323" s="300">
        <f t="shared" si="66"/>
        <v>0.97033622122481666</v>
      </c>
      <c r="G323" s="299" t="s">
        <v>66</v>
      </c>
      <c r="H323" s="298">
        <f t="shared" si="56"/>
        <v>0</v>
      </c>
      <c r="I323" s="297">
        <f t="shared" si="57"/>
        <v>1072.48</v>
      </c>
      <c r="J323" s="296">
        <f t="shared" si="58"/>
        <v>0</v>
      </c>
      <c r="K323" s="295">
        <f t="shared" si="59"/>
        <v>0</v>
      </c>
      <c r="L323" s="294">
        <f t="shared" si="60"/>
        <v>0</v>
      </c>
      <c r="M323" s="293">
        <f t="shared" si="61"/>
        <v>0</v>
      </c>
      <c r="N323" s="292">
        <f t="shared" si="62"/>
        <v>0</v>
      </c>
      <c r="O323" s="291">
        <f t="shared" si="63"/>
        <v>0</v>
      </c>
      <c r="P323" s="290">
        <f t="shared" si="64"/>
        <v>1072.48</v>
      </c>
      <c r="R323" s="33">
        <v>42.68</v>
      </c>
      <c r="S323" s="280">
        <v>45895</v>
      </c>
      <c r="T323" s="282">
        <v>-43</v>
      </c>
      <c r="U323" s="282" t="s">
        <v>868</v>
      </c>
      <c r="V323" t="s">
        <v>800</v>
      </c>
      <c r="W323" t="s">
        <v>903</v>
      </c>
      <c r="X323" s="280">
        <v>45938</v>
      </c>
      <c r="Y323" s="281" t="s">
        <v>906</v>
      </c>
      <c r="Z323" s="280" t="s">
        <v>68</v>
      </c>
      <c r="AG323" s="289">
        <v>313</v>
      </c>
      <c r="AH323" s="288" t="s">
        <v>634</v>
      </c>
      <c r="AI323"/>
    </row>
    <row r="324" spans="2:35" ht="14.7" customHeight="1" thickBot="1">
      <c r="B324" s="304">
        <f t="shared" si="65"/>
        <v>314</v>
      </c>
      <c r="C324" s="303" t="s">
        <v>763</v>
      </c>
      <c r="D324" s="302">
        <f t="shared" si="54"/>
        <v>1064.5</v>
      </c>
      <c r="E324" s="301">
        <f t="shared" si="55"/>
        <v>2.2486184468195248E-4</v>
      </c>
      <c r="F324" s="300">
        <f t="shared" si="66"/>
        <v>0.97056108306949862</v>
      </c>
      <c r="G324" s="299" t="s">
        <v>66</v>
      </c>
      <c r="H324" s="298">
        <f t="shared" si="56"/>
        <v>0</v>
      </c>
      <c r="I324" s="297">
        <f t="shared" si="57"/>
        <v>0</v>
      </c>
      <c r="J324" s="296">
        <f t="shared" si="58"/>
        <v>1064.5</v>
      </c>
      <c r="K324" s="295">
        <f t="shared" si="59"/>
        <v>0</v>
      </c>
      <c r="L324" s="294">
        <f t="shared" si="60"/>
        <v>0</v>
      </c>
      <c r="M324" s="293">
        <f t="shared" si="61"/>
        <v>0</v>
      </c>
      <c r="N324" s="292">
        <f t="shared" si="62"/>
        <v>0</v>
      </c>
      <c r="O324" s="291">
        <f t="shared" si="63"/>
        <v>0</v>
      </c>
      <c r="P324" s="290">
        <f t="shared" si="64"/>
        <v>1064.5</v>
      </c>
      <c r="R324" s="33">
        <v>26800.37</v>
      </c>
      <c r="S324" s="280">
        <v>45895</v>
      </c>
      <c r="T324" s="282">
        <v>-43</v>
      </c>
      <c r="U324" s="282" t="s">
        <v>868</v>
      </c>
      <c r="V324" t="s">
        <v>800</v>
      </c>
      <c r="W324" t="s">
        <v>903</v>
      </c>
      <c r="X324" s="280">
        <v>45938</v>
      </c>
      <c r="Y324" s="281" t="s">
        <v>906</v>
      </c>
      <c r="Z324" s="280" t="s">
        <v>68</v>
      </c>
      <c r="AG324" s="289">
        <v>314</v>
      </c>
      <c r="AH324" s="288" t="s">
        <v>709</v>
      </c>
      <c r="AI324"/>
    </row>
    <row r="325" spans="2:35" ht="14.7" customHeight="1" thickBot="1">
      <c r="B325" s="304">
        <f t="shared" si="65"/>
        <v>315</v>
      </c>
      <c r="C325" s="303" t="s">
        <v>542</v>
      </c>
      <c r="D325" s="302">
        <f t="shared" si="54"/>
        <v>1038.27</v>
      </c>
      <c r="E325" s="301">
        <f t="shared" si="55"/>
        <v>2.193210967383098E-4</v>
      </c>
      <c r="F325" s="300">
        <f t="shared" si="66"/>
        <v>0.9707804041662369</v>
      </c>
      <c r="G325" s="299" t="s">
        <v>66</v>
      </c>
      <c r="H325" s="298">
        <f t="shared" si="56"/>
        <v>0</v>
      </c>
      <c r="I325" s="297">
        <f t="shared" si="57"/>
        <v>0</v>
      </c>
      <c r="J325" s="296">
        <f t="shared" si="58"/>
        <v>1038.27</v>
      </c>
      <c r="K325" s="295">
        <f t="shared" si="59"/>
        <v>0</v>
      </c>
      <c r="L325" s="294">
        <f t="shared" si="60"/>
        <v>0</v>
      </c>
      <c r="M325" s="293">
        <f t="shared" si="61"/>
        <v>0</v>
      </c>
      <c r="N325" s="292">
        <f t="shared" si="62"/>
        <v>0</v>
      </c>
      <c r="O325" s="291">
        <f t="shared" si="63"/>
        <v>0</v>
      </c>
      <c r="P325" s="290">
        <f t="shared" si="64"/>
        <v>1038.27</v>
      </c>
      <c r="R325" s="33">
        <v>357.76</v>
      </c>
      <c r="S325" s="280">
        <v>45896</v>
      </c>
      <c r="T325" s="282">
        <v>-42</v>
      </c>
      <c r="U325" s="282" t="s">
        <v>868</v>
      </c>
      <c r="V325" t="s">
        <v>800</v>
      </c>
      <c r="W325" t="s">
        <v>903</v>
      </c>
      <c r="X325" s="280">
        <v>45938</v>
      </c>
      <c r="Y325" s="281" t="s">
        <v>906</v>
      </c>
      <c r="Z325" s="280" t="s">
        <v>68</v>
      </c>
      <c r="AG325" s="289">
        <v>315</v>
      </c>
      <c r="AH325" s="288" t="s">
        <v>798</v>
      </c>
      <c r="AI325"/>
    </row>
    <row r="326" spans="2:35" ht="14.7" customHeight="1" thickBot="1">
      <c r="B326" s="304">
        <f t="shared" si="65"/>
        <v>316</v>
      </c>
      <c r="C326" s="303" t="s">
        <v>737</v>
      </c>
      <c r="D326" s="302">
        <f t="shared" si="54"/>
        <v>1030</v>
      </c>
      <c r="E326" s="301">
        <f t="shared" si="55"/>
        <v>2.175741662962997E-4</v>
      </c>
      <c r="F326" s="300">
        <f t="shared" si="66"/>
        <v>0.97099797833253321</v>
      </c>
      <c r="G326" s="299" t="s">
        <v>66</v>
      </c>
      <c r="H326" s="298">
        <f t="shared" si="56"/>
        <v>0</v>
      </c>
      <c r="I326" s="297">
        <f t="shared" si="57"/>
        <v>0</v>
      </c>
      <c r="J326" s="296">
        <f t="shared" si="58"/>
        <v>0</v>
      </c>
      <c r="K326" s="295">
        <f t="shared" si="59"/>
        <v>1030</v>
      </c>
      <c r="L326" s="294">
        <f t="shared" si="60"/>
        <v>0</v>
      </c>
      <c r="M326" s="293">
        <f t="shared" si="61"/>
        <v>0</v>
      </c>
      <c r="N326" s="292">
        <f t="shared" si="62"/>
        <v>0</v>
      </c>
      <c r="O326" s="291">
        <f t="shared" si="63"/>
        <v>0</v>
      </c>
      <c r="P326" s="290">
        <f t="shared" si="64"/>
        <v>1030</v>
      </c>
      <c r="R326" s="33">
        <v>16.09</v>
      </c>
      <c r="S326" s="280">
        <v>45897</v>
      </c>
      <c r="T326" s="282">
        <v>-41</v>
      </c>
      <c r="U326" s="282" t="s">
        <v>868</v>
      </c>
      <c r="V326" t="s">
        <v>800</v>
      </c>
      <c r="W326" t="s">
        <v>903</v>
      </c>
      <c r="X326" s="280">
        <v>45938</v>
      </c>
      <c r="Y326" s="281" t="s">
        <v>906</v>
      </c>
      <c r="Z326" s="280" t="s">
        <v>68</v>
      </c>
      <c r="AG326" s="289">
        <v>316</v>
      </c>
      <c r="AH326" s="288" t="s">
        <v>652</v>
      </c>
      <c r="AI326"/>
    </row>
    <row r="327" spans="2:35" ht="14.7" customHeight="1" thickBot="1">
      <c r="B327" s="304">
        <f t="shared" si="65"/>
        <v>317</v>
      </c>
      <c r="C327" s="303" t="s">
        <v>827</v>
      </c>
      <c r="D327" s="302">
        <f t="shared" si="54"/>
        <v>974</v>
      </c>
      <c r="E327" s="301">
        <f t="shared" si="55"/>
        <v>2.0574489123553001E-4</v>
      </c>
      <c r="F327" s="300">
        <f t="shared" si="66"/>
        <v>0.97120372322376869</v>
      </c>
      <c r="G327" s="299" t="s">
        <v>66</v>
      </c>
      <c r="H327" s="298">
        <f t="shared" si="56"/>
        <v>0</v>
      </c>
      <c r="I327" s="297">
        <f t="shared" si="57"/>
        <v>0</v>
      </c>
      <c r="J327" s="296">
        <f t="shared" si="58"/>
        <v>974</v>
      </c>
      <c r="K327" s="295">
        <f t="shared" si="59"/>
        <v>0</v>
      </c>
      <c r="L327" s="294">
        <f t="shared" si="60"/>
        <v>0</v>
      </c>
      <c r="M327" s="293">
        <f t="shared" si="61"/>
        <v>0</v>
      </c>
      <c r="N327" s="292">
        <f t="shared" si="62"/>
        <v>0</v>
      </c>
      <c r="O327" s="291">
        <f t="shared" si="63"/>
        <v>0</v>
      </c>
      <c r="P327" s="290">
        <f t="shared" si="64"/>
        <v>974</v>
      </c>
      <c r="R327" s="33">
        <v>504.68</v>
      </c>
      <c r="S327" s="280">
        <v>45899</v>
      </c>
      <c r="T327" s="282">
        <v>-39</v>
      </c>
      <c r="U327" s="282" t="s">
        <v>868</v>
      </c>
      <c r="V327" t="s">
        <v>800</v>
      </c>
      <c r="W327" t="s">
        <v>903</v>
      </c>
      <c r="X327" s="280">
        <v>45938</v>
      </c>
      <c r="Y327" s="281" t="s">
        <v>906</v>
      </c>
      <c r="Z327" s="280" t="s">
        <v>68</v>
      </c>
      <c r="AG327" s="289">
        <v>317</v>
      </c>
      <c r="AH327" s="288" t="s">
        <v>474</v>
      </c>
      <c r="AI327"/>
    </row>
    <row r="328" spans="2:35" ht="14.7" customHeight="1" thickBot="1">
      <c r="B328" s="304">
        <f t="shared" si="65"/>
        <v>318</v>
      </c>
      <c r="C328" s="303" t="s">
        <v>464</v>
      </c>
      <c r="D328" s="302">
        <f t="shared" si="54"/>
        <v>969.95</v>
      </c>
      <c r="E328" s="301">
        <f t="shared" si="55"/>
        <v>2.0488938116417079E-4</v>
      </c>
      <c r="F328" s="300">
        <f t="shared" si="66"/>
        <v>0.97140861260493283</v>
      </c>
      <c r="G328" s="299" t="s">
        <v>66</v>
      </c>
      <c r="H328" s="298">
        <f t="shared" si="56"/>
        <v>0</v>
      </c>
      <c r="I328" s="297">
        <f t="shared" si="57"/>
        <v>0</v>
      </c>
      <c r="J328" s="296">
        <f t="shared" si="58"/>
        <v>969.95</v>
      </c>
      <c r="K328" s="295">
        <f t="shared" si="59"/>
        <v>0</v>
      </c>
      <c r="L328" s="294">
        <f t="shared" si="60"/>
        <v>0</v>
      </c>
      <c r="M328" s="293">
        <f t="shared" si="61"/>
        <v>0</v>
      </c>
      <c r="N328" s="292">
        <f t="shared" si="62"/>
        <v>0</v>
      </c>
      <c r="O328" s="291">
        <f t="shared" si="63"/>
        <v>0</v>
      </c>
      <c r="P328" s="290">
        <f t="shared" si="64"/>
        <v>969.95</v>
      </c>
      <c r="R328" s="33">
        <v>12.79</v>
      </c>
      <c r="S328" s="280">
        <v>45900</v>
      </c>
      <c r="T328" s="282">
        <v>-38</v>
      </c>
      <c r="U328" s="282" t="s">
        <v>868</v>
      </c>
      <c r="V328" t="s">
        <v>800</v>
      </c>
      <c r="W328" t="s">
        <v>903</v>
      </c>
      <c r="X328" s="280">
        <v>45938</v>
      </c>
      <c r="Y328" s="281" t="s">
        <v>906</v>
      </c>
      <c r="Z328" s="280" t="s">
        <v>68</v>
      </c>
      <c r="AG328" s="289">
        <v>318</v>
      </c>
      <c r="AH328" s="288" t="s">
        <v>733</v>
      </c>
      <c r="AI328"/>
    </row>
    <row r="329" spans="2:35" ht="14.7" customHeight="1" thickBot="1">
      <c r="B329" s="304">
        <f t="shared" si="65"/>
        <v>319</v>
      </c>
      <c r="C329" s="303" t="s">
        <v>729</v>
      </c>
      <c r="D329" s="302">
        <f t="shared" si="54"/>
        <v>925.54</v>
      </c>
      <c r="E329" s="301">
        <f t="shared" si="55"/>
        <v>1.9550834356687108E-4</v>
      </c>
      <c r="F329" s="300">
        <f t="shared" si="66"/>
        <v>0.97160412094849968</v>
      </c>
      <c r="G329" s="299" t="s">
        <v>66</v>
      </c>
      <c r="H329" s="298">
        <f t="shared" si="56"/>
        <v>0</v>
      </c>
      <c r="I329" s="297">
        <f t="shared" si="57"/>
        <v>0</v>
      </c>
      <c r="J329" s="296">
        <f t="shared" si="58"/>
        <v>0</v>
      </c>
      <c r="K329" s="295">
        <f t="shared" si="59"/>
        <v>308.5</v>
      </c>
      <c r="L329" s="294">
        <f t="shared" si="60"/>
        <v>308.5</v>
      </c>
      <c r="M329" s="293">
        <f t="shared" si="61"/>
        <v>308.54000000000002</v>
      </c>
      <c r="N329" s="292">
        <f t="shared" si="62"/>
        <v>0</v>
      </c>
      <c r="O329" s="291">
        <f t="shared" si="63"/>
        <v>0</v>
      </c>
      <c r="P329" s="290">
        <f t="shared" si="64"/>
        <v>308.5</v>
      </c>
      <c r="R329" s="33">
        <v>1359.51</v>
      </c>
      <c r="S329" s="280">
        <v>45900</v>
      </c>
      <c r="T329" s="282">
        <v>-38</v>
      </c>
      <c r="U329" s="282" t="s">
        <v>868</v>
      </c>
      <c r="V329" t="s">
        <v>800</v>
      </c>
      <c r="W329" t="s">
        <v>903</v>
      </c>
      <c r="X329" s="280">
        <v>45938</v>
      </c>
      <c r="Y329" s="281" t="s">
        <v>906</v>
      </c>
      <c r="Z329" s="280" t="s">
        <v>68</v>
      </c>
      <c r="AG329" s="289">
        <v>319</v>
      </c>
      <c r="AH329" s="288" t="s">
        <v>581</v>
      </c>
      <c r="AI329"/>
    </row>
    <row r="330" spans="2:35" ht="14.7" customHeight="1" thickBot="1">
      <c r="B330" s="304">
        <f t="shared" si="65"/>
        <v>320</v>
      </c>
      <c r="C330" s="303" t="s">
        <v>826</v>
      </c>
      <c r="D330" s="302">
        <f t="shared" si="54"/>
        <v>924.63999999999987</v>
      </c>
      <c r="E330" s="301">
        <f t="shared" si="55"/>
        <v>1.9531823021768014E-4</v>
      </c>
      <c r="F330" s="300">
        <f t="shared" si="66"/>
        <v>0.97179943917871736</v>
      </c>
      <c r="G330" s="299" t="s">
        <v>66</v>
      </c>
      <c r="H330" s="298">
        <f t="shared" si="56"/>
        <v>0</v>
      </c>
      <c r="I330" s="297">
        <f t="shared" si="57"/>
        <v>0</v>
      </c>
      <c r="J330" s="296">
        <f t="shared" si="58"/>
        <v>924.63999999999987</v>
      </c>
      <c r="K330" s="295">
        <f t="shared" si="59"/>
        <v>0</v>
      </c>
      <c r="L330" s="294">
        <f t="shared" si="60"/>
        <v>0</v>
      </c>
      <c r="M330" s="293">
        <f t="shared" si="61"/>
        <v>0</v>
      </c>
      <c r="N330" s="292">
        <f t="shared" si="62"/>
        <v>0</v>
      </c>
      <c r="O330" s="291">
        <f t="shared" si="63"/>
        <v>0</v>
      </c>
      <c r="P330" s="290">
        <f t="shared" si="64"/>
        <v>924.63999999999987</v>
      </c>
      <c r="R330" s="33">
        <v>1954.89</v>
      </c>
      <c r="S330" s="280">
        <v>45900</v>
      </c>
      <c r="T330" s="282">
        <v>-38</v>
      </c>
      <c r="U330" s="282" t="s">
        <v>868</v>
      </c>
      <c r="V330" t="s">
        <v>800</v>
      </c>
      <c r="W330" t="s">
        <v>903</v>
      </c>
      <c r="X330" s="280">
        <v>45938</v>
      </c>
      <c r="Y330" s="281" t="s">
        <v>906</v>
      </c>
      <c r="Z330" s="280" t="s">
        <v>68</v>
      </c>
      <c r="AG330" s="289">
        <v>320</v>
      </c>
      <c r="AH330" s="288" t="s">
        <v>584</v>
      </c>
      <c r="AI330"/>
    </row>
    <row r="331" spans="2:35" ht="14.7" customHeight="1" thickBot="1">
      <c r="B331" s="304">
        <f t="shared" si="65"/>
        <v>321</v>
      </c>
      <c r="C331" s="303" t="s">
        <v>597</v>
      </c>
      <c r="D331" s="302">
        <f t="shared" ref="D331:D394" si="67">SUMIFS(R:R,V:V,C331)</f>
        <v>923.09</v>
      </c>
      <c r="E331" s="301">
        <f t="shared" ref="E331:E394" si="68">D331/SUM(D:D)</f>
        <v>1.9499081278296244E-4</v>
      </c>
      <c r="F331" s="300">
        <f t="shared" si="66"/>
        <v>0.97199442999150032</v>
      </c>
      <c r="G331" s="299" t="s">
        <v>66</v>
      </c>
      <c r="H331" s="298">
        <f t="shared" ref="H331:H394" si="69">SUMIFS(R:R,V:V,C331,U:U,$AO$18)</f>
        <v>0</v>
      </c>
      <c r="I331" s="297">
        <f t="shared" ref="I331:I394" si="70">SUMIFS(R:R,V:V,C331,U:U,$AO$17)</f>
        <v>923.09</v>
      </c>
      <c r="J331" s="296">
        <f t="shared" ref="J331:J394" si="71">SUMIFS(R:R,V:V,C331,U:U,$AO$16)</f>
        <v>0</v>
      </c>
      <c r="K331" s="295">
        <f t="shared" ref="K331:K394" si="72">SUMIFS(R:R,V:V,C331,U:U,$AO$15)</f>
        <v>0</v>
      </c>
      <c r="L331" s="294">
        <f t="shared" ref="L331:L394" si="73">SUMIFS(R:R,V:V,C331,U:U,$AO$14)</f>
        <v>0</v>
      </c>
      <c r="M331" s="293">
        <f t="shared" ref="M331:M394" si="74">SUMIFS(R:R,V:V,C331,U:U,$AO$13)</f>
        <v>0</v>
      </c>
      <c r="N331" s="292">
        <f t="shared" ref="N331:N394" si="75">SUMIFS(R:R,V:V,C331,U:U,$AO$12)</f>
        <v>0</v>
      </c>
      <c r="O331" s="291">
        <f t="shared" ref="O331:O394" si="76">SUMIFS(R:R,V:V,C331,U:U,$AO$11)</f>
        <v>0</v>
      </c>
      <c r="P331" s="290">
        <f t="shared" ref="P331:P394" si="77">SUM(H331:K331)</f>
        <v>923.09</v>
      </c>
      <c r="R331" s="33">
        <v>227.7</v>
      </c>
      <c r="S331" s="280">
        <v>45900</v>
      </c>
      <c r="T331" s="282">
        <v>-38</v>
      </c>
      <c r="U331" s="282" t="s">
        <v>868</v>
      </c>
      <c r="V331" t="s">
        <v>800</v>
      </c>
      <c r="W331" t="s">
        <v>903</v>
      </c>
      <c r="X331" s="280">
        <v>45938</v>
      </c>
      <c r="Y331" s="281" t="s">
        <v>906</v>
      </c>
      <c r="Z331" s="280" t="s">
        <v>68</v>
      </c>
      <c r="AG331" s="289">
        <v>321</v>
      </c>
      <c r="AH331" s="288" t="s">
        <v>825</v>
      </c>
      <c r="AI331"/>
    </row>
    <row r="332" spans="2:35" ht="14.7" customHeight="1" thickBot="1">
      <c r="B332" s="304">
        <f t="shared" ref="B332:B395" si="78">B331+1</f>
        <v>322</v>
      </c>
      <c r="C332" s="303" t="s">
        <v>629</v>
      </c>
      <c r="D332" s="302">
        <f t="shared" si="67"/>
        <v>914.88</v>
      </c>
      <c r="E332" s="301">
        <f t="shared" si="68"/>
        <v>1.9325655656423173E-4</v>
      </c>
      <c r="F332" s="300">
        <f t="shared" ref="F332:F395" si="79">E332+F331</f>
        <v>0.97218768654806453</v>
      </c>
      <c r="G332" s="299" t="s">
        <v>66</v>
      </c>
      <c r="H332" s="298">
        <f t="shared" si="69"/>
        <v>0</v>
      </c>
      <c r="I332" s="297">
        <f t="shared" si="70"/>
        <v>914.88</v>
      </c>
      <c r="J332" s="296">
        <f t="shared" si="71"/>
        <v>0</v>
      </c>
      <c r="K332" s="295">
        <f t="shared" si="72"/>
        <v>0</v>
      </c>
      <c r="L332" s="294">
        <f t="shared" si="73"/>
        <v>0</v>
      </c>
      <c r="M332" s="293">
        <f t="shared" si="74"/>
        <v>0</v>
      </c>
      <c r="N332" s="292">
        <f t="shared" si="75"/>
        <v>0</v>
      </c>
      <c r="O332" s="291">
        <f t="shared" si="76"/>
        <v>0</v>
      </c>
      <c r="P332" s="290">
        <f t="shared" si="77"/>
        <v>914.88</v>
      </c>
      <c r="R332" s="33">
        <v>215.03</v>
      </c>
      <c r="S332" s="280">
        <v>45900</v>
      </c>
      <c r="T332" s="282">
        <v>-38</v>
      </c>
      <c r="U332" s="282" t="s">
        <v>868</v>
      </c>
      <c r="V332" t="s">
        <v>800</v>
      </c>
      <c r="W332" t="s">
        <v>903</v>
      </c>
      <c r="X332" s="280">
        <v>45938</v>
      </c>
      <c r="Y332" s="281" t="s">
        <v>906</v>
      </c>
      <c r="Z332" s="280" t="s">
        <v>68</v>
      </c>
      <c r="AG332" s="289">
        <v>322</v>
      </c>
      <c r="AH332" s="288" t="s">
        <v>611</v>
      </c>
      <c r="AI332"/>
    </row>
    <row r="333" spans="2:35" ht="14.7" customHeight="1" thickBot="1">
      <c r="B333" s="304">
        <f t="shared" si="78"/>
        <v>323</v>
      </c>
      <c r="C333" s="303" t="s">
        <v>596</v>
      </c>
      <c r="D333" s="302">
        <f t="shared" si="67"/>
        <v>914.88</v>
      </c>
      <c r="E333" s="301">
        <f t="shared" si="68"/>
        <v>1.9325655656423173E-4</v>
      </c>
      <c r="F333" s="300">
        <f t="shared" si="79"/>
        <v>0.97238094310462875</v>
      </c>
      <c r="G333" s="299" t="s">
        <v>66</v>
      </c>
      <c r="H333" s="298">
        <f t="shared" si="69"/>
        <v>0</v>
      </c>
      <c r="I333" s="297">
        <f t="shared" si="70"/>
        <v>914.88</v>
      </c>
      <c r="J333" s="296">
        <f t="shared" si="71"/>
        <v>0</v>
      </c>
      <c r="K333" s="295">
        <f t="shared" si="72"/>
        <v>0</v>
      </c>
      <c r="L333" s="294">
        <f t="shared" si="73"/>
        <v>0</v>
      </c>
      <c r="M333" s="293">
        <f t="shared" si="74"/>
        <v>0</v>
      </c>
      <c r="N333" s="292">
        <f t="shared" si="75"/>
        <v>0</v>
      </c>
      <c r="O333" s="291">
        <f t="shared" si="76"/>
        <v>0</v>
      </c>
      <c r="P333" s="290">
        <f t="shared" si="77"/>
        <v>914.88</v>
      </c>
      <c r="R333" s="33">
        <v>7872.99</v>
      </c>
      <c r="S333" s="280">
        <v>45901</v>
      </c>
      <c r="T333" s="282">
        <v>-37</v>
      </c>
      <c r="U333" s="282" t="s">
        <v>868</v>
      </c>
      <c r="V333" t="s">
        <v>800</v>
      </c>
      <c r="W333" t="s">
        <v>903</v>
      </c>
      <c r="X333" s="280">
        <v>45938</v>
      </c>
      <c r="Y333" s="281" t="s">
        <v>906</v>
      </c>
      <c r="Z333" s="280" t="s">
        <v>68</v>
      </c>
      <c r="AG333" s="289">
        <v>323</v>
      </c>
      <c r="AH333" s="288" t="s">
        <v>472</v>
      </c>
      <c r="AI333"/>
    </row>
    <row r="334" spans="2:35" ht="14.7" customHeight="1" thickBot="1">
      <c r="B334" s="304">
        <f t="shared" si="78"/>
        <v>324</v>
      </c>
      <c r="C334" s="303" t="s">
        <v>798</v>
      </c>
      <c r="D334" s="302">
        <f t="shared" si="67"/>
        <v>912.5</v>
      </c>
      <c r="E334" s="301">
        <f t="shared" si="68"/>
        <v>1.9275381237414901E-4</v>
      </c>
      <c r="F334" s="300">
        <f t="shared" si="79"/>
        <v>0.97257369691700291</v>
      </c>
      <c r="G334" s="299" t="s">
        <v>66</v>
      </c>
      <c r="H334" s="298">
        <f t="shared" si="69"/>
        <v>0</v>
      </c>
      <c r="I334" s="297">
        <f t="shared" si="70"/>
        <v>0</v>
      </c>
      <c r="J334" s="296">
        <f t="shared" si="71"/>
        <v>912.5</v>
      </c>
      <c r="K334" s="295">
        <f t="shared" si="72"/>
        <v>0</v>
      </c>
      <c r="L334" s="294">
        <f t="shared" si="73"/>
        <v>0</v>
      </c>
      <c r="M334" s="293">
        <f t="shared" si="74"/>
        <v>0</v>
      </c>
      <c r="N334" s="292">
        <f t="shared" si="75"/>
        <v>0</v>
      </c>
      <c r="O334" s="291">
        <f t="shared" si="76"/>
        <v>0</v>
      </c>
      <c r="P334" s="290">
        <f t="shared" si="77"/>
        <v>912.5</v>
      </c>
      <c r="R334" s="33">
        <v>6.71</v>
      </c>
      <c r="S334" s="280">
        <v>45901</v>
      </c>
      <c r="T334" s="282">
        <v>-37</v>
      </c>
      <c r="U334" s="282" t="s">
        <v>868</v>
      </c>
      <c r="V334" t="s">
        <v>800</v>
      </c>
      <c r="W334" t="s">
        <v>903</v>
      </c>
      <c r="X334" s="280">
        <v>45938</v>
      </c>
      <c r="Y334" s="281" t="s">
        <v>906</v>
      </c>
      <c r="Z334" s="280" t="s">
        <v>68</v>
      </c>
      <c r="AG334" s="289">
        <v>324</v>
      </c>
      <c r="AH334" s="288" t="s">
        <v>791</v>
      </c>
      <c r="AI334"/>
    </row>
    <row r="335" spans="2:35" ht="14.7" customHeight="1" thickBot="1">
      <c r="B335" s="304">
        <f t="shared" si="78"/>
        <v>325</v>
      </c>
      <c r="C335" s="303" t="s">
        <v>735</v>
      </c>
      <c r="D335" s="302">
        <f t="shared" si="67"/>
        <v>905.88</v>
      </c>
      <c r="E335" s="301">
        <f t="shared" si="68"/>
        <v>1.9135542307232231E-4</v>
      </c>
      <c r="F335" s="300">
        <f t="shared" si="79"/>
        <v>0.97276505234007526</v>
      </c>
      <c r="G335" s="299" t="s">
        <v>66</v>
      </c>
      <c r="H335" s="298">
        <f t="shared" si="69"/>
        <v>0</v>
      </c>
      <c r="I335" s="297">
        <f t="shared" si="70"/>
        <v>0</v>
      </c>
      <c r="J335" s="296">
        <f t="shared" si="71"/>
        <v>905.88</v>
      </c>
      <c r="K335" s="295">
        <f t="shared" si="72"/>
        <v>0</v>
      </c>
      <c r="L335" s="294">
        <f t="shared" si="73"/>
        <v>0</v>
      </c>
      <c r="M335" s="293">
        <f t="shared" si="74"/>
        <v>0</v>
      </c>
      <c r="N335" s="292">
        <f t="shared" si="75"/>
        <v>0</v>
      </c>
      <c r="O335" s="291">
        <f t="shared" si="76"/>
        <v>0</v>
      </c>
      <c r="P335" s="290">
        <f t="shared" si="77"/>
        <v>905.88</v>
      </c>
      <c r="R335" s="33">
        <v>53.64</v>
      </c>
      <c r="S335" s="280">
        <v>45901</v>
      </c>
      <c r="T335" s="282">
        <v>-37</v>
      </c>
      <c r="U335" s="282" t="s">
        <v>868</v>
      </c>
      <c r="V335" t="s">
        <v>800</v>
      </c>
      <c r="W335" t="s">
        <v>903</v>
      </c>
      <c r="X335" s="280">
        <v>45938</v>
      </c>
      <c r="Y335" s="281" t="s">
        <v>906</v>
      </c>
      <c r="Z335" s="280" t="s">
        <v>68</v>
      </c>
      <c r="AG335" s="289">
        <v>325</v>
      </c>
      <c r="AH335" s="288" t="s">
        <v>824</v>
      </c>
      <c r="AI335"/>
    </row>
    <row r="336" spans="2:35" ht="14.7" customHeight="1" thickBot="1">
      <c r="B336" s="304">
        <f t="shared" si="78"/>
        <v>326</v>
      </c>
      <c r="C336" s="303" t="s">
        <v>823</v>
      </c>
      <c r="D336" s="302">
        <f t="shared" si="67"/>
        <v>900</v>
      </c>
      <c r="E336" s="301">
        <f t="shared" si="68"/>
        <v>1.9011334919094149E-4</v>
      </c>
      <c r="F336" s="300">
        <f t="shared" si="79"/>
        <v>0.97295516568926621</v>
      </c>
      <c r="G336" s="299" t="s">
        <v>66</v>
      </c>
      <c r="H336" s="298">
        <f t="shared" si="69"/>
        <v>0</v>
      </c>
      <c r="I336" s="297">
        <f t="shared" si="70"/>
        <v>0</v>
      </c>
      <c r="J336" s="296">
        <f t="shared" si="71"/>
        <v>900</v>
      </c>
      <c r="K336" s="295">
        <f t="shared" si="72"/>
        <v>0</v>
      </c>
      <c r="L336" s="294">
        <f t="shared" si="73"/>
        <v>0</v>
      </c>
      <c r="M336" s="293">
        <f t="shared" si="74"/>
        <v>0</v>
      </c>
      <c r="N336" s="292">
        <f t="shared" si="75"/>
        <v>0</v>
      </c>
      <c r="O336" s="291">
        <f t="shared" si="76"/>
        <v>0</v>
      </c>
      <c r="P336" s="290">
        <f t="shared" si="77"/>
        <v>900</v>
      </c>
      <c r="R336" s="33">
        <v>144.66999999999999</v>
      </c>
      <c r="S336" s="280">
        <v>45902</v>
      </c>
      <c r="T336" s="282">
        <v>-36</v>
      </c>
      <c r="U336" s="282" t="s">
        <v>868</v>
      </c>
      <c r="V336" t="s">
        <v>800</v>
      </c>
      <c r="W336" t="s">
        <v>903</v>
      </c>
      <c r="X336" s="280">
        <v>45938</v>
      </c>
      <c r="Y336" s="281" t="s">
        <v>906</v>
      </c>
      <c r="Z336" s="280" t="s">
        <v>68</v>
      </c>
      <c r="AG336" s="289">
        <v>326</v>
      </c>
      <c r="AH336" s="288" t="s">
        <v>486</v>
      </c>
      <c r="AI336"/>
    </row>
    <row r="337" spans="2:35" ht="14.7" customHeight="1" thickBot="1">
      <c r="B337" s="304">
        <f t="shared" si="78"/>
        <v>327</v>
      </c>
      <c r="C337" s="303" t="s">
        <v>713</v>
      </c>
      <c r="D337" s="302">
        <f t="shared" si="67"/>
        <v>887.67</v>
      </c>
      <c r="E337" s="301">
        <f t="shared" si="68"/>
        <v>1.8750879630702558E-4</v>
      </c>
      <c r="F337" s="300">
        <f t="shared" si="79"/>
        <v>0.97314267448557323</v>
      </c>
      <c r="G337" s="299" t="s">
        <v>66</v>
      </c>
      <c r="H337" s="298">
        <f t="shared" si="69"/>
        <v>0</v>
      </c>
      <c r="I337" s="297">
        <f t="shared" si="70"/>
        <v>0</v>
      </c>
      <c r="J337" s="296">
        <f t="shared" si="71"/>
        <v>0</v>
      </c>
      <c r="K337" s="295">
        <f t="shared" si="72"/>
        <v>295.89</v>
      </c>
      <c r="L337" s="294">
        <f t="shared" si="73"/>
        <v>295.89</v>
      </c>
      <c r="M337" s="293">
        <f t="shared" si="74"/>
        <v>295.89</v>
      </c>
      <c r="N337" s="292">
        <f t="shared" si="75"/>
        <v>0</v>
      </c>
      <c r="O337" s="291">
        <f t="shared" si="76"/>
        <v>0</v>
      </c>
      <c r="P337" s="290">
        <f t="shared" si="77"/>
        <v>295.89</v>
      </c>
      <c r="R337" s="33">
        <v>232.32</v>
      </c>
      <c r="S337" s="280">
        <v>45902</v>
      </c>
      <c r="T337" s="282">
        <v>-36</v>
      </c>
      <c r="U337" s="282" t="s">
        <v>868</v>
      </c>
      <c r="V337" t="s">
        <v>800</v>
      </c>
      <c r="W337" t="s">
        <v>903</v>
      </c>
      <c r="X337" s="280">
        <v>45938</v>
      </c>
      <c r="Y337" s="281" t="s">
        <v>906</v>
      </c>
      <c r="Z337" s="280" t="s">
        <v>68</v>
      </c>
      <c r="AG337" s="289">
        <v>327</v>
      </c>
      <c r="AH337" s="288" t="s">
        <v>822</v>
      </c>
      <c r="AI337"/>
    </row>
    <row r="338" spans="2:35" ht="14.7" customHeight="1" thickBot="1">
      <c r="B338" s="304">
        <f t="shared" si="78"/>
        <v>328</v>
      </c>
      <c r="C338" s="303" t="s">
        <v>821</v>
      </c>
      <c r="D338" s="302">
        <f t="shared" si="67"/>
        <v>870</v>
      </c>
      <c r="E338" s="301">
        <f t="shared" si="68"/>
        <v>1.8377623755124343E-4</v>
      </c>
      <c r="F338" s="300">
        <f t="shared" si="79"/>
        <v>0.97332645072312451</v>
      </c>
      <c r="G338" s="299" t="s">
        <v>66</v>
      </c>
      <c r="H338" s="298">
        <f t="shared" si="69"/>
        <v>0</v>
      </c>
      <c r="I338" s="297">
        <f t="shared" si="70"/>
        <v>0</v>
      </c>
      <c r="J338" s="296">
        <f t="shared" si="71"/>
        <v>0</v>
      </c>
      <c r="K338" s="295">
        <f t="shared" si="72"/>
        <v>435</v>
      </c>
      <c r="L338" s="294">
        <f t="shared" si="73"/>
        <v>435</v>
      </c>
      <c r="M338" s="293">
        <f t="shared" si="74"/>
        <v>0</v>
      </c>
      <c r="N338" s="292">
        <f t="shared" si="75"/>
        <v>0</v>
      </c>
      <c r="O338" s="291">
        <f t="shared" si="76"/>
        <v>0</v>
      </c>
      <c r="P338" s="290">
        <f t="shared" si="77"/>
        <v>435</v>
      </c>
      <c r="R338" s="33">
        <v>293.08</v>
      </c>
      <c r="S338" s="280">
        <v>45904</v>
      </c>
      <c r="T338" s="282">
        <v>-34</v>
      </c>
      <c r="U338" s="282" t="s">
        <v>868</v>
      </c>
      <c r="V338" t="s">
        <v>800</v>
      </c>
      <c r="W338" t="s">
        <v>903</v>
      </c>
      <c r="X338" s="280">
        <v>45938</v>
      </c>
      <c r="Y338" s="281" t="s">
        <v>906</v>
      </c>
      <c r="Z338" s="280" t="s">
        <v>68</v>
      </c>
      <c r="AG338" s="289">
        <v>328</v>
      </c>
      <c r="AH338" s="288" t="s">
        <v>477</v>
      </c>
      <c r="AI338"/>
    </row>
    <row r="339" spans="2:35" ht="14.7" customHeight="1" thickBot="1">
      <c r="B339" s="304">
        <f t="shared" si="78"/>
        <v>329</v>
      </c>
      <c r="C339" s="303" t="s">
        <v>820</v>
      </c>
      <c r="D339" s="302">
        <f t="shared" si="67"/>
        <v>850</v>
      </c>
      <c r="E339" s="301">
        <f t="shared" si="68"/>
        <v>1.795514964581114E-4</v>
      </c>
      <c r="F339" s="300">
        <f t="shared" si="79"/>
        <v>0.97350600221958261</v>
      </c>
      <c r="G339" s="299" t="s">
        <v>66</v>
      </c>
      <c r="H339" s="298">
        <f t="shared" si="69"/>
        <v>0</v>
      </c>
      <c r="I339" s="297">
        <f t="shared" si="70"/>
        <v>0</v>
      </c>
      <c r="J339" s="296">
        <f t="shared" si="71"/>
        <v>850</v>
      </c>
      <c r="K339" s="295">
        <f t="shared" si="72"/>
        <v>0</v>
      </c>
      <c r="L339" s="294">
        <f t="shared" si="73"/>
        <v>0</v>
      </c>
      <c r="M339" s="293">
        <f t="shared" si="74"/>
        <v>0</v>
      </c>
      <c r="N339" s="292">
        <f t="shared" si="75"/>
        <v>0</v>
      </c>
      <c r="O339" s="291">
        <f t="shared" si="76"/>
        <v>0</v>
      </c>
      <c r="P339" s="290">
        <f t="shared" si="77"/>
        <v>850</v>
      </c>
      <c r="R339" s="33">
        <v>13858.45</v>
      </c>
      <c r="S339" s="280">
        <v>45904</v>
      </c>
      <c r="T339" s="282">
        <v>-34</v>
      </c>
      <c r="U339" s="282" t="s">
        <v>868</v>
      </c>
      <c r="V339" t="s">
        <v>800</v>
      </c>
      <c r="W339" t="s">
        <v>903</v>
      </c>
      <c r="X339" s="280">
        <v>45938</v>
      </c>
      <c r="Y339" s="281" t="s">
        <v>906</v>
      </c>
      <c r="Z339" s="280" t="s">
        <v>68</v>
      </c>
      <c r="AG339" s="289">
        <v>329</v>
      </c>
      <c r="AH339" s="288" t="s">
        <v>781</v>
      </c>
      <c r="AI339"/>
    </row>
    <row r="340" spans="2:35" ht="14.7" customHeight="1" thickBot="1">
      <c r="B340" s="304">
        <f t="shared" si="78"/>
        <v>330</v>
      </c>
      <c r="C340" s="303" t="s">
        <v>710</v>
      </c>
      <c r="D340" s="302">
        <f t="shared" si="67"/>
        <v>831.14</v>
      </c>
      <c r="E340" s="301">
        <f t="shared" si="68"/>
        <v>1.755675656072879E-4</v>
      </c>
      <c r="F340" s="300">
        <f t="shared" si="79"/>
        <v>0.97368156978518994</v>
      </c>
      <c r="G340" s="299" t="s">
        <v>66</v>
      </c>
      <c r="H340" s="298">
        <f t="shared" si="69"/>
        <v>0</v>
      </c>
      <c r="I340" s="297">
        <f t="shared" si="70"/>
        <v>0</v>
      </c>
      <c r="J340" s="296">
        <f t="shared" si="71"/>
        <v>831.14</v>
      </c>
      <c r="K340" s="295">
        <f t="shared" si="72"/>
        <v>0</v>
      </c>
      <c r="L340" s="294">
        <f t="shared" si="73"/>
        <v>0</v>
      </c>
      <c r="M340" s="293">
        <f t="shared" si="74"/>
        <v>0</v>
      </c>
      <c r="N340" s="292">
        <f t="shared" si="75"/>
        <v>0</v>
      </c>
      <c r="O340" s="291">
        <f t="shared" si="76"/>
        <v>0</v>
      </c>
      <c r="P340" s="290">
        <f t="shared" si="77"/>
        <v>831.14</v>
      </c>
      <c r="R340" s="33">
        <v>203.63</v>
      </c>
      <c r="S340" s="280">
        <v>45905</v>
      </c>
      <c r="T340" s="282">
        <v>-33</v>
      </c>
      <c r="U340" s="282" t="s">
        <v>868</v>
      </c>
      <c r="V340" t="s">
        <v>800</v>
      </c>
      <c r="W340" t="s">
        <v>903</v>
      </c>
      <c r="X340" s="280">
        <v>45938</v>
      </c>
      <c r="Y340" s="281" t="s">
        <v>906</v>
      </c>
      <c r="Z340" s="280" t="s">
        <v>68</v>
      </c>
      <c r="AG340" s="289">
        <v>330</v>
      </c>
      <c r="AH340" s="288" t="s">
        <v>509</v>
      </c>
      <c r="AI340"/>
    </row>
    <row r="341" spans="2:35" ht="14.7" customHeight="1" thickBot="1">
      <c r="B341" s="304">
        <f t="shared" si="78"/>
        <v>331</v>
      </c>
      <c r="C341" s="303" t="s">
        <v>555</v>
      </c>
      <c r="D341" s="302">
        <f t="shared" si="67"/>
        <v>825.09999999999991</v>
      </c>
      <c r="E341" s="301">
        <f t="shared" si="68"/>
        <v>1.74291693797162E-4</v>
      </c>
      <c r="F341" s="300">
        <f t="shared" si="79"/>
        <v>0.97385586147898706</v>
      </c>
      <c r="G341" s="299" t="s">
        <v>66</v>
      </c>
      <c r="H341" s="298">
        <f t="shared" si="69"/>
        <v>0</v>
      </c>
      <c r="I341" s="297">
        <f t="shared" si="70"/>
        <v>825.09999999999991</v>
      </c>
      <c r="J341" s="296">
        <f t="shared" si="71"/>
        <v>0</v>
      </c>
      <c r="K341" s="295">
        <f t="shared" si="72"/>
        <v>0</v>
      </c>
      <c r="L341" s="294">
        <f t="shared" si="73"/>
        <v>0</v>
      </c>
      <c r="M341" s="293">
        <f t="shared" si="74"/>
        <v>0</v>
      </c>
      <c r="N341" s="292">
        <f t="shared" si="75"/>
        <v>0</v>
      </c>
      <c r="O341" s="291">
        <f t="shared" si="76"/>
        <v>0</v>
      </c>
      <c r="P341" s="290">
        <f t="shared" si="77"/>
        <v>825.09999999999991</v>
      </c>
      <c r="R341" s="33">
        <v>22.48</v>
      </c>
      <c r="S341" s="280">
        <v>45905</v>
      </c>
      <c r="T341" s="282">
        <v>-33</v>
      </c>
      <c r="U341" s="282" t="s">
        <v>868</v>
      </c>
      <c r="V341" t="s">
        <v>800</v>
      </c>
      <c r="W341" t="s">
        <v>903</v>
      </c>
      <c r="X341" s="280">
        <v>45938</v>
      </c>
      <c r="Y341" s="281" t="s">
        <v>906</v>
      </c>
      <c r="Z341" s="280" t="s">
        <v>68</v>
      </c>
      <c r="AG341" s="289">
        <v>331</v>
      </c>
      <c r="AH341" s="288" t="s">
        <v>768</v>
      </c>
      <c r="AI341"/>
    </row>
    <row r="342" spans="2:35" ht="14.7" customHeight="1" thickBot="1">
      <c r="B342" s="304">
        <f t="shared" si="78"/>
        <v>332</v>
      </c>
      <c r="C342" s="303" t="s">
        <v>485</v>
      </c>
      <c r="D342" s="302">
        <f t="shared" si="67"/>
        <v>816.11</v>
      </c>
      <c r="E342" s="301">
        <f t="shared" si="68"/>
        <v>1.7239267267579918E-4</v>
      </c>
      <c r="F342" s="300">
        <f t="shared" si="79"/>
        <v>0.97402825415166283</v>
      </c>
      <c r="G342" s="299" t="s">
        <v>66</v>
      </c>
      <c r="H342" s="298">
        <f t="shared" si="69"/>
        <v>0</v>
      </c>
      <c r="I342" s="297">
        <f t="shared" si="70"/>
        <v>0</v>
      </c>
      <c r="J342" s="296">
        <f t="shared" si="71"/>
        <v>816.11</v>
      </c>
      <c r="K342" s="295">
        <f t="shared" si="72"/>
        <v>0</v>
      </c>
      <c r="L342" s="294">
        <f t="shared" si="73"/>
        <v>0</v>
      </c>
      <c r="M342" s="293">
        <f t="shared" si="74"/>
        <v>0</v>
      </c>
      <c r="N342" s="292">
        <f t="shared" si="75"/>
        <v>0</v>
      </c>
      <c r="O342" s="291">
        <f t="shared" si="76"/>
        <v>0</v>
      </c>
      <c r="P342" s="290">
        <f t="shared" si="77"/>
        <v>816.11</v>
      </c>
      <c r="R342" s="33">
        <v>22.48</v>
      </c>
      <c r="S342" s="280">
        <v>45905</v>
      </c>
      <c r="T342" s="282">
        <v>-33</v>
      </c>
      <c r="U342" s="282" t="s">
        <v>868</v>
      </c>
      <c r="V342" t="s">
        <v>800</v>
      </c>
      <c r="W342" t="s">
        <v>903</v>
      </c>
      <c r="X342" s="280">
        <v>45938</v>
      </c>
      <c r="Y342" s="281" t="s">
        <v>906</v>
      </c>
      <c r="Z342" s="280" t="s">
        <v>68</v>
      </c>
      <c r="AG342" s="289">
        <v>332</v>
      </c>
      <c r="AH342" s="288" t="s">
        <v>819</v>
      </c>
      <c r="AI342"/>
    </row>
    <row r="343" spans="2:35" ht="14.7" customHeight="1" thickBot="1">
      <c r="B343" s="304">
        <f t="shared" si="78"/>
        <v>333</v>
      </c>
      <c r="C343" s="303" t="s">
        <v>818</v>
      </c>
      <c r="D343" s="302">
        <f t="shared" si="67"/>
        <v>794.68999999999994</v>
      </c>
      <c r="E343" s="301">
        <f t="shared" si="68"/>
        <v>1.6786797496505477E-4</v>
      </c>
      <c r="F343" s="300">
        <f t="shared" si="79"/>
        <v>0.97419612212662787</v>
      </c>
      <c r="G343" s="299" t="s">
        <v>66</v>
      </c>
      <c r="H343" s="298">
        <f t="shared" si="69"/>
        <v>0</v>
      </c>
      <c r="I343" s="297">
        <f t="shared" si="70"/>
        <v>0</v>
      </c>
      <c r="J343" s="296">
        <f t="shared" si="71"/>
        <v>0</v>
      </c>
      <c r="K343" s="295">
        <f t="shared" si="72"/>
        <v>397.32</v>
      </c>
      <c r="L343" s="294">
        <f t="shared" si="73"/>
        <v>397.37</v>
      </c>
      <c r="M343" s="293">
        <f t="shared" si="74"/>
        <v>0</v>
      </c>
      <c r="N343" s="292">
        <f t="shared" si="75"/>
        <v>0</v>
      </c>
      <c r="O343" s="291">
        <f t="shared" si="76"/>
        <v>0</v>
      </c>
      <c r="P343" s="290">
        <f t="shared" si="77"/>
        <v>397.32</v>
      </c>
      <c r="R343" s="33">
        <v>122.85</v>
      </c>
      <c r="S343" s="280">
        <v>45905</v>
      </c>
      <c r="T343" s="282">
        <v>-33</v>
      </c>
      <c r="U343" s="282" t="s">
        <v>868</v>
      </c>
      <c r="V343" t="s">
        <v>800</v>
      </c>
      <c r="W343" t="s">
        <v>903</v>
      </c>
      <c r="X343" s="280">
        <v>45938</v>
      </c>
      <c r="Y343" s="281" t="s">
        <v>906</v>
      </c>
      <c r="Z343" s="280" t="s">
        <v>68</v>
      </c>
      <c r="AG343" s="289">
        <v>333</v>
      </c>
      <c r="AH343" s="288" t="s">
        <v>641</v>
      </c>
      <c r="AI343"/>
    </row>
    <row r="344" spans="2:35" ht="14.7" customHeight="1" thickBot="1">
      <c r="B344" s="304">
        <f t="shared" si="78"/>
        <v>334</v>
      </c>
      <c r="C344" s="303" t="s">
        <v>599</v>
      </c>
      <c r="D344" s="302">
        <f t="shared" si="67"/>
        <v>782.54</v>
      </c>
      <c r="E344" s="301">
        <f t="shared" si="68"/>
        <v>1.6530144475097706E-4</v>
      </c>
      <c r="F344" s="300">
        <f t="shared" si="79"/>
        <v>0.97436142357137889</v>
      </c>
      <c r="G344" s="299" t="s">
        <v>66</v>
      </c>
      <c r="H344" s="298">
        <f t="shared" si="69"/>
        <v>0</v>
      </c>
      <c r="I344" s="297">
        <f t="shared" si="70"/>
        <v>782.54</v>
      </c>
      <c r="J344" s="296">
        <f t="shared" si="71"/>
        <v>0</v>
      </c>
      <c r="K344" s="295">
        <f t="shared" si="72"/>
        <v>0</v>
      </c>
      <c r="L344" s="294">
        <f t="shared" si="73"/>
        <v>0</v>
      </c>
      <c r="M344" s="293">
        <f t="shared" si="74"/>
        <v>0</v>
      </c>
      <c r="N344" s="292">
        <f t="shared" si="75"/>
        <v>0</v>
      </c>
      <c r="O344" s="291">
        <f t="shared" si="76"/>
        <v>0</v>
      </c>
      <c r="P344" s="290">
        <f t="shared" si="77"/>
        <v>782.54</v>
      </c>
      <c r="R344" s="33">
        <v>6.43</v>
      </c>
      <c r="S344" s="280">
        <v>45905</v>
      </c>
      <c r="T344" s="282">
        <v>-33</v>
      </c>
      <c r="U344" s="282" t="s">
        <v>868</v>
      </c>
      <c r="V344" t="s">
        <v>800</v>
      </c>
      <c r="W344" t="s">
        <v>903</v>
      </c>
      <c r="X344" s="280">
        <v>45938</v>
      </c>
      <c r="Y344" s="281" t="s">
        <v>906</v>
      </c>
      <c r="Z344" s="280" t="s">
        <v>68</v>
      </c>
      <c r="AG344" s="289">
        <v>334</v>
      </c>
      <c r="AH344" s="288" t="s">
        <v>699</v>
      </c>
      <c r="AI344"/>
    </row>
    <row r="345" spans="2:35" ht="14.7" customHeight="1" thickBot="1">
      <c r="B345" s="304">
        <f t="shared" si="78"/>
        <v>335</v>
      </c>
      <c r="C345" s="303" t="s">
        <v>705</v>
      </c>
      <c r="D345" s="302">
        <f t="shared" si="67"/>
        <v>768.44</v>
      </c>
      <c r="E345" s="301">
        <f t="shared" si="68"/>
        <v>1.62323002280319E-4</v>
      </c>
      <c r="F345" s="300">
        <f t="shared" si="79"/>
        <v>0.97452374657365926</v>
      </c>
      <c r="G345" s="299" t="s">
        <v>66</v>
      </c>
      <c r="H345" s="298">
        <f t="shared" si="69"/>
        <v>0</v>
      </c>
      <c r="I345" s="297">
        <f t="shared" si="70"/>
        <v>0</v>
      </c>
      <c r="J345" s="296">
        <f t="shared" si="71"/>
        <v>768.44</v>
      </c>
      <c r="K345" s="295">
        <f t="shared" si="72"/>
        <v>0</v>
      </c>
      <c r="L345" s="294">
        <f t="shared" si="73"/>
        <v>0</v>
      </c>
      <c r="M345" s="293">
        <f t="shared" si="74"/>
        <v>0</v>
      </c>
      <c r="N345" s="292">
        <f t="shared" si="75"/>
        <v>0</v>
      </c>
      <c r="O345" s="291">
        <f t="shared" si="76"/>
        <v>0</v>
      </c>
      <c r="P345" s="290">
        <f t="shared" si="77"/>
        <v>768.44</v>
      </c>
      <c r="R345" s="33">
        <v>5787.5</v>
      </c>
      <c r="S345" s="280">
        <v>45905</v>
      </c>
      <c r="T345" s="282">
        <v>-33</v>
      </c>
      <c r="U345" s="282" t="s">
        <v>868</v>
      </c>
      <c r="V345" t="s">
        <v>800</v>
      </c>
      <c r="W345" t="s">
        <v>903</v>
      </c>
      <c r="X345" s="280">
        <v>45938</v>
      </c>
      <c r="Y345" s="281" t="s">
        <v>906</v>
      </c>
      <c r="Z345" s="280" t="s">
        <v>68</v>
      </c>
      <c r="AG345" s="289">
        <v>335</v>
      </c>
      <c r="AH345" s="288" t="s">
        <v>532</v>
      </c>
      <c r="AI345"/>
    </row>
    <row r="346" spans="2:35" ht="14.7" customHeight="1" thickBot="1">
      <c r="B346" s="304">
        <f t="shared" si="78"/>
        <v>336</v>
      </c>
      <c r="C346" s="303" t="s">
        <v>817</v>
      </c>
      <c r="D346" s="302">
        <f t="shared" si="67"/>
        <v>766.75</v>
      </c>
      <c r="E346" s="301">
        <f t="shared" si="68"/>
        <v>1.6196601165794933E-4</v>
      </c>
      <c r="F346" s="300">
        <f t="shared" si="79"/>
        <v>0.97468571258531722</v>
      </c>
      <c r="G346" s="299" t="s">
        <v>66</v>
      </c>
      <c r="H346" s="298">
        <f t="shared" si="69"/>
        <v>0</v>
      </c>
      <c r="I346" s="297">
        <f t="shared" si="70"/>
        <v>0</v>
      </c>
      <c r="J346" s="296">
        <f t="shared" si="71"/>
        <v>766.75</v>
      </c>
      <c r="K346" s="295">
        <f t="shared" si="72"/>
        <v>0</v>
      </c>
      <c r="L346" s="294">
        <f t="shared" si="73"/>
        <v>0</v>
      </c>
      <c r="M346" s="293">
        <f t="shared" si="74"/>
        <v>0</v>
      </c>
      <c r="N346" s="292">
        <f t="shared" si="75"/>
        <v>0</v>
      </c>
      <c r="O346" s="291">
        <f t="shared" si="76"/>
        <v>0</v>
      </c>
      <c r="P346" s="290">
        <f t="shared" si="77"/>
        <v>766.75</v>
      </c>
      <c r="R346" s="33">
        <v>303.13</v>
      </c>
      <c r="S346" s="280">
        <v>45906</v>
      </c>
      <c r="T346" s="282">
        <v>-32</v>
      </c>
      <c r="U346" s="282" t="s">
        <v>868</v>
      </c>
      <c r="V346" t="s">
        <v>800</v>
      </c>
      <c r="W346" t="s">
        <v>903</v>
      </c>
      <c r="X346" s="280">
        <v>45938</v>
      </c>
      <c r="Y346" s="281" t="s">
        <v>906</v>
      </c>
      <c r="Z346" s="280" t="s">
        <v>68</v>
      </c>
      <c r="AG346" s="289">
        <v>336</v>
      </c>
      <c r="AH346" s="288" t="s">
        <v>554</v>
      </c>
      <c r="AI346"/>
    </row>
    <row r="347" spans="2:35" ht="14.7" customHeight="1" thickBot="1">
      <c r="B347" s="304">
        <f t="shared" si="78"/>
        <v>337</v>
      </c>
      <c r="C347" s="303" t="s">
        <v>723</v>
      </c>
      <c r="D347" s="302">
        <f t="shared" si="67"/>
        <v>764.25</v>
      </c>
      <c r="E347" s="301">
        <f t="shared" si="68"/>
        <v>1.6143791902130782E-4</v>
      </c>
      <c r="F347" s="300">
        <f t="shared" si="79"/>
        <v>0.97484715050433857</v>
      </c>
      <c r="G347" s="299" t="s">
        <v>66</v>
      </c>
      <c r="H347" s="298">
        <f t="shared" si="69"/>
        <v>0</v>
      </c>
      <c r="I347" s="297">
        <f t="shared" si="70"/>
        <v>0</v>
      </c>
      <c r="J347" s="296">
        <f t="shared" si="71"/>
        <v>0</v>
      </c>
      <c r="K347" s="295">
        <f t="shared" si="72"/>
        <v>764.25</v>
      </c>
      <c r="L347" s="294">
        <f t="shared" si="73"/>
        <v>0</v>
      </c>
      <c r="M347" s="293">
        <f t="shared" si="74"/>
        <v>0</v>
      </c>
      <c r="N347" s="292">
        <f t="shared" si="75"/>
        <v>0</v>
      </c>
      <c r="O347" s="291">
        <f t="shared" si="76"/>
        <v>0</v>
      </c>
      <c r="P347" s="290">
        <f t="shared" si="77"/>
        <v>764.25</v>
      </c>
      <c r="R347" s="33">
        <v>303.13</v>
      </c>
      <c r="S347" s="280">
        <v>45906</v>
      </c>
      <c r="T347" s="282">
        <v>-32</v>
      </c>
      <c r="U347" s="282" t="s">
        <v>868</v>
      </c>
      <c r="V347" t="s">
        <v>800</v>
      </c>
      <c r="W347" t="s">
        <v>903</v>
      </c>
      <c r="X347" s="280">
        <v>45938</v>
      </c>
      <c r="Y347" s="281" t="s">
        <v>906</v>
      </c>
      <c r="Z347" s="280" t="s">
        <v>68</v>
      </c>
      <c r="AG347" s="289">
        <v>337</v>
      </c>
      <c r="AH347" s="288" t="s">
        <v>670</v>
      </c>
      <c r="AI347"/>
    </row>
    <row r="348" spans="2:35" ht="14.7" customHeight="1" thickBot="1">
      <c r="B348" s="304">
        <f t="shared" si="78"/>
        <v>338</v>
      </c>
      <c r="C348" s="303" t="s">
        <v>816</v>
      </c>
      <c r="D348" s="302">
        <f t="shared" si="67"/>
        <v>760</v>
      </c>
      <c r="E348" s="301">
        <f t="shared" si="68"/>
        <v>1.6054016153901725E-4</v>
      </c>
      <c r="F348" s="300">
        <f t="shared" si="79"/>
        <v>0.97500769066587756</v>
      </c>
      <c r="G348" s="299" t="s">
        <v>66</v>
      </c>
      <c r="H348" s="298">
        <f t="shared" si="69"/>
        <v>0</v>
      </c>
      <c r="I348" s="297">
        <f t="shared" si="70"/>
        <v>0</v>
      </c>
      <c r="J348" s="296">
        <f t="shared" si="71"/>
        <v>760</v>
      </c>
      <c r="K348" s="295">
        <f t="shared" si="72"/>
        <v>0</v>
      </c>
      <c r="L348" s="294">
        <f t="shared" si="73"/>
        <v>0</v>
      </c>
      <c r="M348" s="293">
        <f t="shared" si="74"/>
        <v>0</v>
      </c>
      <c r="N348" s="292">
        <f t="shared" si="75"/>
        <v>0</v>
      </c>
      <c r="O348" s="291">
        <f t="shared" si="76"/>
        <v>0</v>
      </c>
      <c r="P348" s="290">
        <f t="shared" si="77"/>
        <v>760</v>
      </c>
      <c r="R348" s="33">
        <v>202.29</v>
      </c>
      <c r="S348" s="280">
        <v>45906</v>
      </c>
      <c r="T348" s="282">
        <v>-32</v>
      </c>
      <c r="U348" s="282" t="s">
        <v>868</v>
      </c>
      <c r="V348" t="s">
        <v>800</v>
      </c>
      <c r="W348" t="s">
        <v>903</v>
      </c>
      <c r="X348" s="280">
        <v>45938</v>
      </c>
      <c r="Y348" s="281" t="s">
        <v>906</v>
      </c>
      <c r="Z348" s="280" t="s">
        <v>68</v>
      </c>
      <c r="AG348" s="289">
        <v>338</v>
      </c>
      <c r="AH348" s="288" t="s">
        <v>815</v>
      </c>
      <c r="AI348"/>
    </row>
    <row r="349" spans="2:35" ht="14.7" customHeight="1" thickBot="1">
      <c r="B349" s="304">
        <f t="shared" si="78"/>
        <v>339</v>
      </c>
      <c r="C349" s="303" t="s">
        <v>587</v>
      </c>
      <c r="D349" s="302">
        <f t="shared" si="67"/>
        <v>747.49</v>
      </c>
      <c r="E349" s="301">
        <f t="shared" si="68"/>
        <v>1.5789758598526318E-4</v>
      </c>
      <c r="F349" s="300">
        <f t="shared" si="79"/>
        <v>0.97516558825186284</v>
      </c>
      <c r="G349" s="299" t="s">
        <v>66</v>
      </c>
      <c r="H349" s="298">
        <f t="shared" si="69"/>
        <v>0</v>
      </c>
      <c r="I349" s="297">
        <f t="shared" si="70"/>
        <v>747.49</v>
      </c>
      <c r="J349" s="296">
        <f t="shared" si="71"/>
        <v>0</v>
      </c>
      <c r="K349" s="295">
        <f t="shared" si="72"/>
        <v>0</v>
      </c>
      <c r="L349" s="294">
        <f t="shared" si="73"/>
        <v>0</v>
      </c>
      <c r="M349" s="293">
        <f t="shared" si="74"/>
        <v>0</v>
      </c>
      <c r="N349" s="292">
        <f t="shared" si="75"/>
        <v>0</v>
      </c>
      <c r="O349" s="291">
        <f t="shared" si="76"/>
        <v>0</v>
      </c>
      <c r="P349" s="290">
        <f t="shared" si="77"/>
        <v>747.49</v>
      </c>
      <c r="R349" s="33">
        <v>612.6</v>
      </c>
      <c r="S349" s="280">
        <v>45907</v>
      </c>
      <c r="T349" s="282">
        <v>-31</v>
      </c>
      <c r="U349" s="282" t="s">
        <v>868</v>
      </c>
      <c r="V349" t="s">
        <v>800</v>
      </c>
      <c r="W349" t="s">
        <v>903</v>
      </c>
      <c r="X349" s="280">
        <v>45938</v>
      </c>
      <c r="Y349" s="281" t="s">
        <v>906</v>
      </c>
      <c r="Z349" s="280" t="s">
        <v>68</v>
      </c>
      <c r="AG349" s="289">
        <v>339</v>
      </c>
      <c r="AH349" s="288" t="s">
        <v>800</v>
      </c>
      <c r="AI349"/>
    </row>
    <row r="350" spans="2:35" ht="14.7" customHeight="1" thickBot="1">
      <c r="B350" s="304">
        <f t="shared" si="78"/>
        <v>340</v>
      </c>
      <c r="C350" s="303" t="s">
        <v>639</v>
      </c>
      <c r="D350" s="302">
        <f t="shared" si="67"/>
        <v>726.77</v>
      </c>
      <c r="E350" s="301">
        <f t="shared" si="68"/>
        <v>1.5352075421277839E-4</v>
      </c>
      <c r="F350" s="300">
        <f t="shared" si="79"/>
        <v>0.97531910900607566</v>
      </c>
      <c r="G350" s="299" t="s">
        <v>66</v>
      </c>
      <c r="H350" s="298">
        <f t="shared" si="69"/>
        <v>0</v>
      </c>
      <c r="I350" s="297">
        <f t="shared" si="70"/>
        <v>726.77</v>
      </c>
      <c r="J350" s="296">
        <f t="shared" si="71"/>
        <v>0</v>
      </c>
      <c r="K350" s="295">
        <f t="shared" si="72"/>
        <v>0</v>
      </c>
      <c r="L350" s="294">
        <f t="shared" si="73"/>
        <v>0</v>
      </c>
      <c r="M350" s="293">
        <f t="shared" si="74"/>
        <v>0</v>
      </c>
      <c r="N350" s="292">
        <f t="shared" si="75"/>
        <v>0</v>
      </c>
      <c r="O350" s="291">
        <f t="shared" si="76"/>
        <v>0</v>
      </c>
      <c r="P350" s="290">
        <f t="shared" si="77"/>
        <v>726.77</v>
      </c>
      <c r="R350" s="33">
        <v>504.68</v>
      </c>
      <c r="S350" s="280">
        <v>45907</v>
      </c>
      <c r="T350" s="282">
        <v>-31</v>
      </c>
      <c r="U350" s="282" t="s">
        <v>868</v>
      </c>
      <c r="V350" t="s">
        <v>800</v>
      </c>
      <c r="W350" t="s">
        <v>903</v>
      </c>
      <c r="X350" s="280">
        <v>45938</v>
      </c>
      <c r="Y350" s="281" t="s">
        <v>906</v>
      </c>
      <c r="Z350" s="280" t="s">
        <v>68</v>
      </c>
      <c r="AG350" s="289">
        <v>340</v>
      </c>
      <c r="AH350" s="288" t="s">
        <v>476</v>
      </c>
      <c r="AI350"/>
    </row>
    <row r="351" spans="2:35" ht="14.7" customHeight="1" thickBot="1">
      <c r="B351" s="304">
        <f t="shared" si="78"/>
        <v>341</v>
      </c>
      <c r="C351" s="303" t="s">
        <v>814</v>
      </c>
      <c r="D351" s="302">
        <f t="shared" si="67"/>
        <v>724.9</v>
      </c>
      <c r="E351" s="301">
        <f t="shared" si="68"/>
        <v>1.5312574092057052E-4</v>
      </c>
      <c r="F351" s="300">
        <f t="shared" si="79"/>
        <v>0.97547223474699618</v>
      </c>
      <c r="G351" s="299" t="s">
        <v>66</v>
      </c>
      <c r="H351" s="298">
        <f t="shared" si="69"/>
        <v>0</v>
      </c>
      <c r="I351" s="297">
        <f t="shared" si="70"/>
        <v>0</v>
      </c>
      <c r="J351" s="296">
        <f t="shared" si="71"/>
        <v>724.9</v>
      </c>
      <c r="K351" s="295">
        <f t="shared" si="72"/>
        <v>0</v>
      </c>
      <c r="L351" s="294">
        <f t="shared" si="73"/>
        <v>0</v>
      </c>
      <c r="M351" s="293">
        <f t="shared" si="74"/>
        <v>0</v>
      </c>
      <c r="N351" s="292">
        <f t="shared" si="75"/>
        <v>0</v>
      </c>
      <c r="O351" s="291">
        <f t="shared" si="76"/>
        <v>0</v>
      </c>
      <c r="P351" s="290">
        <f t="shared" si="77"/>
        <v>724.9</v>
      </c>
      <c r="R351" s="33">
        <v>404.81</v>
      </c>
      <c r="S351" s="280">
        <v>45907</v>
      </c>
      <c r="T351" s="282">
        <v>-31</v>
      </c>
      <c r="U351" s="282" t="s">
        <v>868</v>
      </c>
      <c r="V351" t="s">
        <v>800</v>
      </c>
      <c r="W351" t="s">
        <v>903</v>
      </c>
      <c r="X351" s="280">
        <v>45938</v>
      </c>
      <c r="Y351" s="281" t="s">
        <v>906</v>
      </c>
      <c r="Z351" s="280" t="s">
        <v>68</v>
      </c>
      <c r="AG351" s="289">
        <v>341</v>
      </c>
      <c r="AH351" s="288" t="s">
        <v>687</v>
      </c>
      <c r="AI351"/>
    </row>
    <row r="352" spans="2:35" ht="14.7" customHeight="1" thickBot="1">
      <c r="B352" s="304">
        <f t="shared" si="78"/>
        <v>342</v>
      </c>
      <c r="C352" s="303" t="s">
        <v>630</v>
      </c>
      <c r="D352" s="302">
        <f t="shared" si="67"/>
        <v>719.25</v>
      </c>
      <c r="E352" s="301">
        <f t="shared" si="68"/>
        <v>1.5193225156176073E-4</v>
      </c>
      <c r="F352" s="300">
        <f t="shared" si="79"/>
        <v>0.97562416699855792</v>
      </c>
      <c r="G352" s="299" t="s">
        <v>66</v>
      </c>
      <c r="H352" s="298">
        <f t="shared" si="69"/>
        <v>0</v>
      </c>
      <c r="I352" s="297">
        <f t="shared" si="70"/>
        <v>719.25</v>
      </c>
      <c r="J352" s="296">
        <f t="shared" si="71"/>
        <v>0</v>
      </c>
      <c r="K352" s="295">
        <f t="shared" si="72"/>
        <v>0</v>
      </c>
      <c r="L352" s="294">
        <f t="shared" si="73"/>
        <v>0</v>
      </c>
      <c r="M352" s="293">
        <f t="shared" si="74"/>
        <v>0</v>
      </c>
      <c r="N352" s="292">
        <f t="shared" si="75"/>
        <v>0</v>
      </c>
      <c r="O352" s="291">
        <f t="shared" si="76"/>
        <v>0</v>
      </c>
      <c r="P352" s="290">
        <f t="shared" si="77"/>
        <v>719.25</v>
      </c>
      <c r="R352" s="33">
        <v>47.15</v>
      </c>
      <c r="S352" s="280">
        <v>45909</v>
      </c>
      <c r="T352" s="282">
        <v>-29</v>
      </c>
      <c r="U352" s="282" t="s">
        <v>870</v>
      </c>
      <c r="V352" t="s">
        <v>800</v>
      </c>
      <c r="W352" t="s">
        <v>903</v>
      </c>
      <c r="X352" s="280">
        <v>45938</v>
      </c>
      <c r="Y352" s="281" t="s">
        <v>906</v>
      </c>
      <c r="Z352" s="280" t="s">
        <v>68</v>
      </c>
      <c r="AG352" s="289">
        <v>342</v>
      </c>
      <c r="AH352" s="288" t="s">
        <v>813</v>
      </c>
      <c r="AI352"/>
    </row>
    <row r="353" spans="2:35" ht="14.7" customHeight="1" thickBot="1">
      <c r="B353" s="304">
        <f t="shared" si="78"/>
        <v>343</v>
      </c>
      <c r="C353" s="303" t="s">
        <v>812</v>
      </c>
      <c r="D353" s="302">
        <f t="shared" si="67"/>
        <v>706.14</v>
      </c>
      <c r="E353" s="301">
        <f t="shared" si="68"/>
        <v>1.4916293377521269E-4</v>
      </c>
      <c r="F353" s="300">
        <f t="shared" si="79"/>
        <v>0.97577332993233312</v>
      </c>
      <c r="G353" s="299" t="s">
        <v>66</v>
      </c>
      <c r="H353" s="298">
        <f t="shared" si="69"/>
        <v>0</v>
      </c>
      <c r="I353" s="297">
        <f t="shared" si="70"/>
        <v>0</v>
      </c>
      <c r="J353" s="296">
        <f t="shared" si="71"/>
        <v>706.14</v>
      </c>
      <c r="K353" s="295">
        <f t="shared" si="72"/>
        <v>0</v>
      </c>
      <c r="L353" s="294">
        <f t="shared" si="73"/>
        <v>0</v>
      </c>
      <c r="M353" s="293">
        <f t="shared" si="74"/>
        <v>0</v>
      </c>
      <c r="N353" s="292">
        <f t="shared" si="75"/>
        <v>0</v>
      </c>
      <c r="O353" s="291">
        <f t="shared" si="76"/>
        <v>0</v>
      </c>
      <c r="P353" s="290">
        <f t="shared" si="77"/>
        <v>706.14</v>
      </c>
      <c r="R353" s="33">
        <v>2058.0300000000002</v>
      </c>
      <c r="S353" s="280">
        <v>45909</v>
      </c>
      <c r="T353" s="282">
        <v>-29</v>
      </c>
      <c r="U353" s="282" t="s">
        <v>870</v>
      </c>
      <c r="V353" t="s">
        <v>800</v>
      </c>
      <c r="W353" t="s">
        <v>903</v>
      </c>
      <c r="X353" s="280">
        <v>45938</v>
      </c>
      <c r="Y353" s="281" t="s">
        <v>906</v>
      </c>
      <c r="Z353" s="280" t="s">
        <v>68</v>
      </c>
      <c r="AG353" s="289">
        <v>343</v>
      </c>
      <c r="AH353" s="288" t="s">
        <v>503</v>
      </c>
      <c r="AI353"/>
    </row>
    <row r="354" spans="2:35" ht="14.7" customHeight="1" thickBot="1">
      <c r="B354" s="304">
        <f t="shared" si="78"/>
        <v>344</v>
      </c>
      <c r="C354" s="303" t="s">
        <v>811</v>
      </c>
      <c r="D354" s="302">
        <f t="shared" si="67"/>
        <v>660.41</v>
      </c>
      <c r="E354" s="301">
        <f t="shared" si="68"/>
        <v>1.3950306326576629E-4</v>
      </c>
      <c r="F354" s="300">
        <f t="shared" si="79"/>
        <v>0.97591283299559883</v>
      </c>
      <c r="G354" s="299" t="s">
        <v>66</v>
      </c>
      <c r="H354" s="298">
        <f t="shared" si="69"/>
        <v>0</v>
      </c>
      <c r="I354" s="297">
        <f t="shared" si="70"/>
        <v>0</v>
      </c>
      <c r="J354" s="296">
        <f t="shared" si="71"/>
        <v>660.41</v>
      </c>
      <c r="K354" s="295">
        <f t="shared" si="72"/>
        <v>0</v>
      </c>
      <c r="L354" s="294">
        <f t="shared" si="73"/>
        <v>0</v>
      </c>
      <c r="M354" s="293">
        <f t="shared" si="74"/>
        <v>0</v>
      </c>
      <c r="N354" s="292">
        <f t="shared" si="75"/>
        <v>0</v>
      </c>
      <c r="O354" s="291">
        <f t="shared" si="76"/>
        <v>0</v>
      </c>
      <c r="P354" s="290">
        <f t="shared" si="77"/>
        <v>660.41</v>
      </c>
      <c r="R354" s="33">
        <v>306.57</v>
      </c>
      <c r="S354" s="280">
        <v>45909</v>
      </c>
      <c r="T354" s="282">
        <v>-29</v>
      </c>
      <c r="U354" s="282" t="s">
        <v>870</v>
      </c>
      <c r="V354" t="s">
        <v>800</v>
      </c>
      <c r="W354" t="s">
        <v>903</v>
      </c>
      <c r="X354" s="280">
        <v>45938</v>
      </c>
      <c r="Y354" s="281" t="s">
        <v>906</v>
      </c>
      <c r="Z354" s="280" t="s">
        <v>68</v>
      </c>
      <c r="AG354" s="289">
        <v>344</v>
      </c>
      <c r="AH354" s="288" t="s">
        <v>505</v>
      </c>
      <c r="AI354"/>
    </row>
    <row r="355" spans="2:35" ht="14.7" customHeight="1" thickBot="1">
      <c r="B355" s="304">
        <f t="shared" si="78"/>
        <v>345</v>
      </c>
      <c r="C355" s="303" t="s">
        <v>805</v>
      </c>
      <c r="D355" s="302">
        <f t="shared" si="67"/>
        <v>653.34</v>
      </c>
      <c r="E355" s="301">
        <f t="shared" si="68"/>
        <v>1.3800961728934412E-4</v>
      </c>
      <c r="F355" s="300">
        <f t="shared" si="79"/>
        <v>0.97605084261288821</v>
      </c>
      <c r="G355" s="299" t="s">
        <v>66</v>
      </c>
      <c r="H355" s="298">
        <f t="shared" si="69"/>
        <v>0</v>
      </c>
      <c r="I355" s="297">
        <f t="shared" si="70"/>
        <v>0</v>
      </c>
      <c r="J355" s="296">
        <f t="shared" si="71"/>
        <v>0</v>
      </c>
      <c r="K355" s="295">
        <f t="shared" si="72"/>
        <v>653.34</v>
      </c>
      <c r="L355" s="294">
        <f t="shared" si="73"/>
        <v>0</v>
      </c>
      <c r="M355" s="293">
        <f t="shared" si="74"/>
        <v>0</v>
      </c>
      <c r="N355" s="292">
        <f t="shared" si="75"/>
        <v>0</v>
      </c>
      <c r="O355" s="291">
        <f t="shared" si="76"/>
        <v>0</v>
      </c>
      <c r="P355" s="290">
        <f t="shared" si="77"/>
        <v>653.34</v>
      </c>
      <c r="R355" s="33">
        <v>85.36</v>
      </c>
      <c r="S355" s="280">
        <v>45910</v>
      </c>
      <c r="T355" s="282">
        <v>-28</v>
      </c>
      <c r="U355" s="282" t="s">
        <v>870</v>
      </c>
      <c r="V355" t="s">
        <v>800</v>
      </c>
      <c r="W355" t="s">
        <v>903</v>
      </c>
      <c r="X355" s="280">
        <v>45938</v>
      </c>
      <c r="Y355" s="281" t="s">
        <v>906</v>
      </c>
      <c r="Z355" s="280" t="s">
        <v>68</v>
      </c>
      <c r="AG355" s="289">
        <v>345</v>
      </c>
      <c r="AH355" s="288" t="s">
        <v>543</v>
      </c>
      <c r="AI355"/>
    </row>
    <row r="356" spans="2:35" ht="14.7" customHeight="1" thickBot="1">
      <c r="B356" s="304">
        <f t="shared" si="78"/>
        <v>346</v>
      </c>
      <c r="C356" s="303" t="s">
        <v>544</v>
      </c>
      <c r="D356" s="302">
        <f t="shared" si="67"/>
        <v>649.65</v>
      </c>
      <c r="E356" s="301">
        <f t="shared" si="68"/>
        <v>1.3723015255766126E-4</v>
      </c>
      <c r="F356" s="300">
        <f t="shared" si="79"/>
        <v>0.97618807276544584</v>
      </c>
      <c r="G356" s="299" t="s">
        <v>66</v>
      </c>
      <c r="H356" s="298">
        <f t="shared" si="69"/>
        <v>0</v>
      </c>
      <c r="I356" s="297">
        <f t="shared" si="70"/>
        <v>0</v>
      </c>
      <c r="J356" s="296">
        <f t="shared" si="71"/>
        <v>649.65</v>
      </c>
      <c r="K356" s="295">
        <f t="shared" si="72"/>
        <v>0</v>
      </c>
      <c r="L356" s="294">
        <f t="shared" si="73"/>
        <v>0</v>
      </c>
      <c r="M356" s="293">
        <f t="shared" si="74"/>
        <v>0</v>
      </c>
      <c r="N356" s="292">
        <f t="shared" si="75"/>
        <v>0</v>
      </c>
      <c r="O356" s="291">
        <f t="shared" si="76"/>
        <v>0</v>
      </c>
      <c r="P356" s="290">
        <f t="shared" si="77"/>
        <v>649.65</v>
      </c>
      <c r="R356" s="33">
        <v>85.36</v>
      </c>
      <c r="S356" s="280">
        <v>45910</v>
      </c>
      <c r="T356" s="282">
        <v>-28</v>
      </c>
      <c r="U356" s="282" t="s">
        <v>870</v>
      </c>
      <c r="V356" t="s">
        <v>800</v>
      </c>
      <c r="W356" t="s">
        <v>903</v>
      </c>
      <c r="X356" s="280">
        <v>45938</v>
      </c>
      <c r="Y356" s="281" t="s">
        <v>906</v>
      </c>
      <c r="Z356" s="280" t="s">
        <v>68</v>
      </c>
      <c r="AG356" s="289">
        <v>346</v>
      </c>
      <c r="AH356" s="288" t="s">
        <v>767</v>
      </c>
      <c r="AI356"/>
    </row>
    <row r="357" spans="2:35" ht="14.7" customHeight="1" thickBot="1">
      <c r="B357" s="304">
        <f t="shared" si="78"/>
        <v>347</v>
      </c>
      <c r="C357" s="303" t="s">
        <v>631</v>
      </c>
      <c r="D357" s="302">
        <f t="shared" si="67"/>
        <v>648.82000000000005</v>
      </c>
      <c r="E357" s="301">
        <f t="shared" si="68"/>
        <v>1.3705482580229629E-4</v>
      </c>
      <c r="F357" s="300">
        <f t="shared" si="79"/>
        <v>0.97632512759124812</v>
      </c>
      <c r="G357" s="299" t="s">
        <v>66</v>
      </c>
      <c r="H357" s="298">
        <f t="shared" si="69"/>
        <v>0</v>
      </c>
      <c r="I357" s="297">
        <f t="shared" si="70"/>
        <v>648.82000000000005</v>
      </c>
      <c r="J357" s="296">
        <f t="shared" si="71"/>
        <v>0</v>
      </c>
      <c r="K357" s="295">
        <f t="shared" si="72"/>
        <v>0</v>
      </c>
      <c r="L357" s="294">
        <f t="shared" si="73"/>
        <v>0</v>
      </c>
      <c r="M357" s="293">
        <f t="shared" si="74"/>
        <v>0</v>
      </c>
      <c r="N357" s="292">
        <f t="shared" si="75"/>
        <v>0</v>
      </c>
      <c r="O357" s="291">
        <f t="shared" si="76"/>
        <v>0</v>
      </c>
      <c r="P357" s="290">
        <f t="shared" si="77"/>
        <v>648.82000000000005</v>
      </c>
      <c r="R357" s="33">
        <v>17.09</v>
      </c>
      <c r="S357" s="280">
        <v>45910</v>
      </c>
      <c r="T357" s="282">
        <v>-28</v>
      </c>
      <c r="U357" s="282" t="s">
        <v>870</v>
      </c>
      <c r="V357" t="s">
        <v>800</v>
      </c>
      <c r="W357" t="s">
        <v>903</v>
      </c>
      <c r="X357" s="280">
        <v>45938</v>
      </c>
      <c r="Y357" s="281" t="s">
        <v>906</v>
      </c>
      <c r="Z357" s="280" t="s">
        <v>68</v>
      </c>
      <c r="AG357" s="289">
        <v>347</v>
      </c>
      <c r="AH357" s="288" t="s">
        <v>613</v>
      </c>
      <c r="AI357"/>
    </row>
    <row r="358" spans="2:35" ht="14.7" customHeight="1" thickBot="1">
      <c r="B358" s="304">
        <f t="shared" si="78"/>
        <v>348</v>
      </c>
      <c r="C358" s="303" t="s">
        <v>810</v>
      </c>
      <c r="D358" s="302">
        <f t="shared" si="67"/>
        <v>633.66</v>
      </c>
      <c r="E358" s="301">
        <f t="shared" si="68"/>
        <v>1.338524720537022E-4</v>
      </c>
      <c r="F358" s="300">
        <f t="shared" si="79"/>
        <v>0.97645898006330178</v>
      </c>
      <c r="G358" s="299" t="s">
        <v>66</v>
      </c>
      <c r="H358" s="298">
        <f t="shared" si="69"/>
        <v>0</v>
      </c>
      <c r="I358" s="297">
        <f t="shared" si="70"/>
        <v>0</v>
      </c>
      <c r="J358" s="296">
        <f t="shared" si="71"/>
        <v>633.66</v>
      </c>
      <c r="K358" s="295">
        <f t="shared" si="72"/>
        <v>0</v>
      </c>
      <c r="L358" s="294">
        <f t="shared" si="73"/>
        <v>0</v>
      </c>
      <c r="M358" s="293">
        <f t="shared" si="74"/>
        <v>0</v>
      </c>
      <c r="N358" s="292">
        <f t="shared" si="75"/>
        <v>0</v>
      </c>
      <c r="O358" s="291">
        <f t="shared" si="76"/>
        <v>0</v>
      </c>
      <c r="P358" s="290">
        <f t="shared" si="77"/>
        <v>633.66</v>
      </c>
      <c r="R358" s="33">
        <v>21.35</v>
      </c>
      <c r="S358" s="280">
        <v>45910</v>
      </c>
      <c r="T358" s="282">
        <v>-28</v>
      </c>
      <c r="U358" s="282" t="s">
        <v>870</v>
      </c>
      <c r="V358" t="s">
        <v>800</v>
      </c>
      <c r="W358" t="s">
        <v>903</v>
      </c>
      <c r="X358" s="280">
        <v>45938</v>
      </c>
      <c r="Y358" s="281" t="s">
        <v>906</v>
      </c>
      <c r="Z358" s="280" t="s">
        <v>68</v>
      </c>
      <c r="AG358" s="289">
        <v>348</v>
      </c>
      <c r="AH358" s="288" t="s">
        <v>810</v>
      </c>
      <c r="AI358"/>
    </row>
    <row r="359" spans="2:35" ht="14.7" customHeight="1" thickBot="1">
      <c r="B359" s="304">
        <f t="shared" si="78"/>
        <v>349</v>
      </c>
      <c r="C359" s="303" t="s">
        <v>707</v>
      </c>
      <c r="D359" s="302">
        <f t="shared" si="67"/>
        <v>631.6</v>
      </c>
      <c r="E359" s="301">
        <f t="shared" si="68"/>
        <v>1.3341732372110961E-4</v>
      </c>
      <c r="F359" s="300">
        <f t="shared" si="79"/>
        <v>0.97659239738702286</v>
      </c>
      <c r="G359" s="299" t="s">
        <v>66</v>
      </c>
      <c r="H359" s="298">
        <f t="shared" si="69"/>
        <v>0</v>
      </c>
      <c r="I359" s="297">
        <f t="shared" si="70"/>
        <v>0</v>
      </c>
      <c r="J359" s="296">
        <f t="shared" si="71"/>
        <v>631.6</v>
      </c>
      <c r="K359" s="295">
        <f t="shared" si="72"/>
        <v>0</v>
      </c>
      <c r="L359" s="294">
        <f t="shared" si="73"/>
        <v>0</v>
      </c>
      <c r="M359" s="293">
        <f t="shared" si="74"/>
        <v>0</v>
      </c>
      <c r="N359" s="292">
        <f t="shared" si="75"/>
        <v>0</v>
      </c>
      <c r="O359" s="291">
        <f t="shared" si="76"/>
        <v>0</v>
      </c>
      <c r="P359" s="290">
        <f t="shared" si="77"/>
        <v>631.6</v>
      </c>
      <c r="R359" s="33">
        <v>42.7</v>
      </c>
      <c r="S359" s="280">
        <v>45910</v>
      </c>
      <c r="T359" s="282">
        <v>-28</v>
      </c>
      <c r="U359" s="282" t="s">
        <v>870</v>
      </c>
      <c r="V359" t="s">
        <v>800</v>
      </c>
      <c r="W359" t="s">
        <v>903</v>
      </c>
      <c r="X359" s="280">
        <v>45938</v>
      </c>
      <c r="Y359" s="281" t="s">
        <v>906</v>
      </c>
      <c r="Z359" s="280" t="s">
        <v>68</v>
      </c>
      <c r="AG359" s="289">
        <v>349</v>
      </c>
      <c r="AH359" s="288" t="s">
        <v>610</v>
      </c>
      <c r="AI359"/>
    </row>
    <row r="360" spans="2:35" ht="14.7" customHeight="1" thickBot="1">
      <c r="B360" s="304">
        <f t="shared" si="78"/>
        <v>350</v>
      </c>
      <c r="C360" s="303" t="s">
        <v>545</v>
      </c>
      <c r="D360" s="302">
        <f t="shared" si="67"/>
        <v>608.51</v>
      </c>
      <c r="E360" s="301">
        <f t="shared" si="68"/>
        <v>1.2853986012908866E-4</v>
      </c>
      <c r="F360" s="300">
        <f t="shared" si="79"/>
        <v>0.97672093724715192</v>
      </c>
      <c r="G360" s="299" t="s">
        <v>66</v>
      </c>
      <c r="H360" s="298">
        <f t="shared" si="69"/>
        <v>0</v>
      </c>
      <c r="I360" s="297">
        <f t="shared" si="70"/>
        <v>0</v>
      </c>
      <c r="J360" s="296">
        <f t="shared" si="71"/>
        <v>608.51</v>
      </c>
      <c r="K360" s="295">
        <f t="shared" si="72"/>
        <v>0</v>
      </c>
      <c r="L360" s="294">
        <f t="shared" si="73"/>
        <v>0</v>
      </c>
      <c r="M360" s="293">
        <f t="shared" si="74"/>
        <v>0</v>
      </c>
      <c r="N360" s="292">
        <f t="shared" si="75"/>
        <v>0</v>
      </c>
      <c r="O360" s="291">
        <f t="shared" si="76"/>
        <v>0</v>
      </c>
      <c r="P360" s="290">
        <f t="shared" si="77"/>
        <v>608.51</v>
      </c>
      <c r="R360" s="33">
        <v>26800.35</v>
      </c>
      <c r="S360" s="280">
        <v>45910</v>
      </c>
      <c r="T360" s="282">
        <v>-28</v>
      </c>
      <c r="U360" s="282" t="s">
        <v>870</v>
      </c>
      <c r="V360" t="s">
        <v>800</v>
      </c>
      <c r="W360" t="s">
        <v>903</v>
      </c>
      <c r="X360" s="280">
        <v>45938</v>
      </c>
      <c r="Y360" s="281" t="s">
        <v>906</v>
      </c>
      <c r="Z360" s="280" t="s">
        <v>68</v>
      </c>
      <c r="AG360" s="289">
        <v>350</v>
      </c>
      <c r="AH360" s="288" t="s">
        <v>618</v>
      </c>
      <c r="AI360"/>
    </row>
    <row r="361" spans="2:35" ht="14.7" customHeight="1" thickBot="1">
      <c r="B361" s="304">
        <f t="shared" si="78"/>
        <v>351</v>
      </c>
      <c r="C361" s="303" t="s">
        <v>730</v>
      </c>
      <c r="D361" s="302">
        <f t="shared" si="67"/>
        <v>607.29</v>
      </c>
      <c r="E361" s="301">
        <f t="shared" si="68"/>
        <v>1.2828215092240762E-4</v>
      </c>
      <c r="F361" s="300">
        <f t="shared" si="79"/>
        <v>0.97684921939807434</v>
      </c>
      <c r="G361" s="299" t="s">
        <v>66</v>
      </c>
      <c r="H361" s="298">
        <f t="shared" si="69"/>
        <v>0</v>
      </c>
      <c r="I361" s="297">
        <f t="shared" si="70"/>
        <v>0</v>
      </c>
      <c r="J361" s="296">
        <f t="shared" si="71"/>
        <v>607.29</v>
      </c>
      <c r="K361" s="295">
        <f t="shared" si="72"/>
        <v>0</v>
      </c>
      <c r="L361" s="294">
        <f t="shared" si="73"/>
        <v>0</v>
      </c>
      <c r="M361" s="293">
        <f t="shared" si="74"/>
        <v>0</v>
      </c>
      <c r="N361" s="292">
        <f t="shared" si="75"/>
        <v>0</v>
      </c>
      <c r="O361" s="291">
        <f t="shared" si="76"/>
        <v>0</v>
      </c>
      <c r="P361" s="290">
        <f t="shared" si="77"/>
        <v>607.29</v>
      </c>
      <c r="R361" s="33">
        <v>16.09</v>
      </c>
      <c r="S361" s="280">
        <v>45912</v>
      </c>
      <c r="T361" s="282">
        <v>-26</v>
      </c>
      <c r="U361" s="282" t="s">
        <v>870</v>
      </c>
      <c r="V361" t="s">
        <v>800</v>
      </c>
      <c r="W361" t="s">
        <v>903</v>
      </c>
      <c r="X361" s="280">
        <v>45938</v>
      </c>
      <c r="Y361" s="281" t="s">
        <v>906</v>
      </c>
      <c r="Z361" s="280" t="s">
        <v>68</v>
      </c>
      <c r="AG361" s="289">
        <v>351</v>
      </c>
      <c r="AH361" s="288" t="s">
        <v>569</v>
      </c>
      <c r="AI361"/>
    </row>
    <row r="362" spans="2:35" ht="14.7" customHeight="1" thickBot="1">
      <c r="B362" s="304">
        <f t="shared" si="78"/>
        <v>352</v>
      </c>
      <c r="C362" s="303" t="s">
        <v>772</v>
      </c>
      <c r="D362" s="302">
        <f t="shared" si="67"/>
        <v>599</v>
      </c>
      <c r="E362" s="301">
        <f t="shared" si="68"/>
        <v>1.265309957393044E-4</v>
      </c>
      <c r="F362" s="300">
        <f t="shared" si="79"/>
        <v>0.97697575039381368</v>
      </c>
      <c r="G362" s="299" t="s">
        <v>66</v>
      </c>
      <c r="H362" s="298">
        <f t="shared" si="69"/>
        <v>0</v>
      </c>
      <c r="I362" s="297">
        <f t="shared" si="70"/>
        <v>0</v>
      </c>
      <c r="J362" s="296">
        <f t="shared" si="71"/>
        <v>599</v>
      </c>
      <c r="K362" s="295">
        <f t="shared" si="72"/>
        <v>0</v>
      </c>
      <c r="L362" s="294">
        <f t="shared" si="73"/>
        <v>0</v>
      </c>
      <c r="M362" s="293">
        <f t="shared" si="74"/>
        <v>0</v>
      </c>
      <c r="N362" s="292">
        <f t="shared" si="75"/>
        <v>0</v>
      </c>
      <c r="O362" s="291">
        <f t="shared" si="76"/>
        <v>0</v>
      </c>
      <c r="P362" s="290">
        <f t="shared" si="77"/>
        <v>599</v>
      </c>
      <c r="R362" s="33">
        <v>504.68</v>
      </c>
      <c r="S362" s="280">
        <v>45914</v>
      </c>
      <c r="T362" s="282">
        <v>-24</v>
      </c>
      <c r="U362" s="282" t="s">
        <v>870</v>
      </c>
      <c r="V362" t="s">
        <v>800</v>
      </c>
      <c r="W362" t="s">
        <v>903</v>
      </c>
      <c r="X362" s="280">
        <v>45938</v>
      </c>
      <c r="Y362" s="281" t="s">
        <v>906</v>
      </c>
      <c r="Z362" s="280" t="s">
        <v>68</v>
      </c>
      <c r="AG362" s="289">
        <v>352</v>
      </c>
      <c r="AH362" s="288" t="s">
        <v>677</v>
      </c>
      <c r="AI362"/>
    </row>
    <row r="363" spans="2:35" ht="14.7" customHeight="1" thickBot="1">
      <c r="B363" s="304">
        <f t="shared" si="78"/>
        <v>353</v>
      </c>
      <c r="C363" s="303" t="s">
        <v>804</v>
      </c>
      <c r="D363" s="302">
        <f t="shared" si="67"/>
        <v>584.67999999999995</v>
      </c>
      <c r="E363" s="301">
        <f t="shared" si="68"/>
        <v>1.2350608111662184E-4</v>
      </c>
      <c r="F363" s="300">
        <f t="shared" si="79"/>
        <v>0.97709925647493034</v>
      </c>
      <c r="G363" s="299" t="s">
        <v>66</v>
      </c>
      <c r="H363" s="298">
        <f t="shared" si="69"/>
        <v>0</v>
      </c>
      <c r="I363" s="297">
        <f t="shared" si="70"/>
        <v>0</v>
      </c>
      <c r="J363" s="296">
        <f t="shared" si="71"/>
        <v>584.67999999999995</v>
      </c>
      <c r="K363" s="295">
        <f t="shared" si="72"/>
        <v>0</v>
      </c>
      <c r="L363" s="294">
        <f t="shared" si="73"/>
        <v>0</v>
      </c>
      <c r="M363" s="293">
        <f t="shared" si="74"/>
        <v>0</v>
      </c>
      <c r="N363" s="292">
        <f t="shared" si="75"/>
        <v>0</v>
      </c>
      <c r="O363" s="291">
        <f t="shared" si="76"/>
        <v>0</v>
      </c>
      <c r="P363" s="290">
        <f t="shared" si="77"/>
        <v>584.67999999999995</v>
      </c>
      <c r="R363" s="33">
        <v>227.68</v>
      </c>
      <c r="S363" s="280">
        <v>45915</v>
      </c>
      <c r="T363" s="282">
        <v>-23</v>
      </c>
      <c r="U363" s="282" t="s">
        <v>870</v>
      </c>
      <c r="V363" t="s">
        <v>800</v>
      </c>
      <c r="W363" t="s">
        <v>903</v>
      </c>
      <c r="X363" s="280">
        <v>45938</v>
      </c>
      <c r="Y363" s="281" t="s">
        <v>906</v>
      </c>
      <c r="Z363" s="280" t="s">
        <v>68</v>
      </c>
      <c r="AG363" s="289">
        <v>353</v>
      </c>
      <c r="AH363" s="288" t="s">
        <v>571</v>
      </c>
      <c r="AI363"/>
    </row>
    <row r="364" spans="2:35" ht="14.7" customHeight="1" thickBot="1">
      <c r="B364" s="304">
        <f t="shared" si="78"/>
        <v>354</v>
      </c>
      <c r="C364" s="303" t="s">
        <v>780</v>
      </c>
      <c r="D364" s="302">
        <f t="shared" si="67"/>
        <v>575</v>
      </c>
      <c r="E364" s="301">
        <f t="shared" si="68"/>
        <v>1.2146130642754596E-4</v>
      </c>
      <c r="F364" s="300">
        <f t="shared" si="79"/>
        <v>0.97722071778135788</v>
      </c>
      <c r="G364" s="299" t="s">
        <v>66</v>
      </c>
      <c r="H364" s="298">
        <f t="shared" si="69"/>
        <v>0</v>
      </c>
      <c r="I364" s="297">
        <f t="shared" si="70"/>
        <v>0</v>
      </c>
      <c r="J364" s="296">
        <f t="shared" si="71"/>
        <v>575</v>
      </c>
      <c r="K364" s="295">
        <f t="shared" si="72"/>
        <v>0</v>
      </c>
      <c r="L364" s="294">
        <f t="shared" si="73"/>
        <v>0</v>
      </c>
      <c r="M364" s="293">
        <f t="shared" si="74"/>
        <v>0</v>
      </c>
      <c r="N364" s="292">
        <f t="shared" si="75"/>
        <v>0</v>
      </c>
      <c r="O364" s="291">
        <f t="shared" si="76"/>
        <v>0</v>
      </c>
      <c r="P364" s="290">
        <f t="shared" si="77"/>
        <v>575</v>
      </c>
      <c r="R364" s="33">
        <v>215.03</v>
      </c>
      <c r="S364" s="280">
        <v>45915</v>
      </c>
      <c r="T364" s="282">
        <v>-23</v>
      </c>
      <c r="U364" s="282" t="s">
        <v>870</v>
      </c>
      <c r="V364" t="s">
        <v>800</v>
      </c>
      <c r="W364" t="s">
        <v>903</v>
      </c>
      <c r="X364" s="280">
        <v>45938</v>
      </c>
      <c r="Y364" s="281" t="s">
        <v>906</v>
      </c>
      <c r="Z364" s="280" t="s">
        <v>68</v>
      </c>
      <c r="AG364" s="289">
        <v>354</v>
      </c>
      <c r="AH364" s="288" t="s">
        <v>809</v>
      </c>
      <c r="AI364"/>
    </row>
    <row r="365" spans="2:35" ht="14.7" customHeight="1" thickBot="1">
      <c r="B365" s="304">
        <f t="shared" si="78"/>
        <v>355</v>
      </c>
      <c r="C365" s="303" t="s">
        <v>728</v>
      </c>
      <c r="D365" s="302">
        <f t="shared" si="67"/>
        <v>560.25</v>
      </c>
      <c r="E365" s="301">
        <f t="shared" si="68"/>
        <v>1.1834555987136108E-4</v>
      </c>
      <c r="F365" s="300">
        <f t="shared" si="79"/>
        <v>0.97733906334122922</v>
      </c>
      <c r="G365" s="299" t="s">
        <v>66</v>
      </c>
      <c r="H365" s="298">
        <f t="shared" si="69"/>
        <v>0</v>
      </c>
      <c r="I365" s="297">
        <f t="shared" si="70"/>
        <v>0</v>
      </c>
      <c r="J365" s="296">
        <f t="shared" si="71"/>
        <v>0</v>
      </c>
      <c r="K365" s="295">
        <f t="shared" si="72"/>
        <v>186.75</v>
      </c>
      <c r="L365" s="294">
        <f t="shared" si="73"/>
        <v>186.75</v>
      </c>
      <c r="M365" s="293">
        <f t="shared" si="74"/>
        <v>186.75</v>
      </c>
      <c r="N365" s="292">
        <f t="shared" si="75"/>
        <v>0</v>
      </c>
      <c r="O365" s="291">
        <f t="shared" si="76"/>
        <v>0</v>
      </c>
      <c r="P365" s="290">
        <f t="shared" si="77"/>
        <v>186.75</v>
      </c>
      <c r="R365" s="33">
        <v>6.71</v>
      </c>
      <c r="S365" s="280">
        <v>45916</v>
      </c>
      <c r="T365" s="282">
        <v>-22</v>
      </c>
      <c r="U365" s="282" t="s">
        <v>870</v>
      </c>
      <c r="V365" t="s">
        <v>800</v>
      </c>
      <c r="W365" t="s">
        <v>903</v>
      </c>
      <c r="X365" s="280">
        <v>45938</v>
      </c>
      <c r="Y365" s="281" t="s">
        <v>906</v>
      </c>
      <c r="Z365" s="280" t="s">
        <v>68</v>
      </c>
      <c r="AG365" s="289">
        <v>355</v>
      </c>
      <c r="AH365" s="288" t="s">
        <v>808</v>
      </c>
      <c r="AI365"/>
    </row>
    <row r="366" spans="2:35" ht="14.7" customHeight="1" thickBot="1">
      <c r="B366" s="304">
        <f t="shared" si="78"/>
        <v>356</v>
      </c>
      <c r="C366" s="303" t="s">
        <v>768</v>
      </c>
      <c r="D366" s="302">
        <f t="shared" si="67"/>
        <v>558.20000000000005</v>
      </c>
      <c r="E366" s="301">
        <f t="shared" si="68"/>
        <v>1.1791252390931505E-4</v>
      </c>
      <c r="F366" s="300">
        <f t="shared" si="79"/>
        <v>0.97745697586513858</v>
      </c>
      <c r="G366" s="299" t="s">
        <v>66</v>
      </c>
      <c r="H366" s="298">
        <f t="shared" si="69"/>
        <v>0</v>
      </c>
      <c r="I366" s="297">
        <f t="shared" si="70"/>
        <v>0</v>
      </c>
      <c r="J366" s="296">
        <f t="shared" si="71"/>
        <v>558.20000000000005</v>
      </c>
      <c r="K366" s="295">
        <f t="shared" si="72"/>
        <v>0</v>
      </c>
      <c r="L366" s="294">
        <f t="shared" si="73"/>
        <v>0</v>
      </c>
      <c r="M366" s="293">
        <f t="shared" si="74"/>
        <v>0</v>
      </c>
      <c r="N366" s="292">
        <f t="shared" si="75"/>
        <v>0</v>
      </c>
      <c r="O366" s="291">
        <f t="shared" si="76"/>
        <v>0</v>
      </c>
      <c r="P366" s="290">
        <f t="shared" si="77"/>
        <v>558.20000000000005</v>
      </c>
      <c r="R366" s="33">
        <v>53.64</v>
      </c>
      <c r="S366" s="280">
        <v>45916</v>
      </c>
      <c r="T366" s="282">
        <v>-22</v>
      </c>
      <c r="U366" s="282" t="s">
        <v>870</v>
      </c>
      <c r="V366" t="s">
        <v>800</v>
      </c>
      <c r="W366" t="s">
        <v>903</v>
      </c>
      <c r="X366" s="280">
        <v>45938</v>
      </c>
      <c r="Y366" s="281" t="s">
        <v>906</v>
      </c>
      <c r="Z366" s="280" t="s">
        <v>68</v>
      </c>
      <c r="AG366" s="289">
        <v>356</v>
      </c>
      <c r="AH366" s="288" t="s">
        <v>604</v>
      </c>
      <c r="AI366"/>
    </row>
    <row r="367" spans="2:35" ht="14.7" customHeight="1" thickBot="1">
      <c r="B367" s="304">
        <f t="shared" si="78"/>
        <v>357</v>
      </c>
      <c r="C367" s="303" t="s">
        <v>600</v>
      </c>
      <c r="D367" s="302">
        <f t="shared" si="67"/>
        <v>539.98</v>
      </c>
      <c r="E367" s="301">
        <f t="shared" si="68"/>
        <v>1.1406378477347176E-4</v>
      </c>
      <c r="F367" s="300">
        <f t="shared" si="79"/>
        <v>0.9775710396499121</v>
      </c>
      <c r="G367" s="299" t="s">
        <v>66</v>
      </c>
      <c r="H367" s="298">
        <f t="shared" si="69"/>
        <v>0</v>
      </c>
      <c r="I367" s="297">
        <f t="shared" si="70"/>
        <v>539.98</v>
      </c>
      <c r="J367" s="296">
        <f t="shared" si="71"/>
        <v>0</v>
      </c>
      <c r="K367" s="295">
        <f t="shared" si="72"/>
        <v>0</v>
      </c>
      <c r="L367" s="294">
        <f t="shared" si="73"/>
        <v>0</v>
      </c>
      <c r="M367" s="293">
        <f t="shared" si="74"/>
        <v>0</v>
      </c>
      <c r="N367" s="292">
        <f t="shared" si="75"/>
        <v>0</v>
      </c>
      <c r="O367" s="291">
        <f t="shared" si="76"/>
        <v>0</v>
      </c>
      <c r="P367" s="290">
        <f t="shared" si="77"/>
        <v>539.98</v>
      </c>
      <c r="R367" s="33">
        <v>232.31</v>
      </c>
      <c r="S367" s="280">
        <v>45917</v>
      </c>
      <c r="T367" s="282">
        <v>-21</v>
      </c>
      <c r="U367" s="282" t="s">
        <v>870</v>
      </c>
      <c r="V367" t="s">
        <v>800</v>
      </c>
      <c r="W367" t="s">
        <v>903</v>
      </c>
      <c r="X367" s="280">
        <v>45938</v>
      </c>
      <c r="Y367" s="281" t="s">
        <v>906</v>
      </c>
      <c r="Z367" s="280" t="s">
        <v>68</v>
      </c>
      <c r="AG367" s="289">
        <v>357</v>
      </c>
      <c r="AH367" s="288" t="s">
        <v>515</v>
      </c>
      <c r="AI367"/>
    </row>
    <row r="368" spans="2:35" ht="14.7" customHeight="1" thickBot="1">
      <c r="B368" s="304">
        <f t="shared" si="78"/>
        <v>358</v>
      </c>
      <c r="C368" s="303" t="s">
        <v>490</v>
      </c>
      <c r="D368" s="302">
        <f t="shared" si="67"/>
        <v>533.96</v>
      </c>
      <c r="E368" s="301">
        <f t="shared" si="68"/>
        <v>1.1279213770443902E-4</v>
      </c>
      <c r="F368" s="300">
        <f t="shared" si="79"/>
        <v>0.97768383178761653</v>
      </c>
      <c r="G368" s="299" t="s">
        <v>66</v>
      </c>
      <c r="H368" s="298">
        <f t="shared" si="69"/>
        <v>0</v>
      </c>
      <c r="I368" s="297">
        <f t="shared" si="70"/>
        <v>0</v>
      </c>
      <c r="J368" s="296">
        <f t="shared" si="71"/>
        <v>533.96</v>
      </c>
      <c r="K368" s="295">
        <f t="shared" si="72"/>
        <v>0</v>
      </c>
      <c r="L368" s="294">
        <f t="shared" si="73"/>
        <v>0</v>
      </c>
      <c r="M368" s="293">
        <f t="shared" si="74"/>
        <v>0</v>
      </c>
      <c r="N368" s="292">
        <f t="shared" si="75"/>
        <v>0</v>
      </c>
      <c r="O368" s="291">
        <f t="shared" si="76"/>
        <v>0</v>
      </c>
      <c r="P368" s="290">
        <f t="shared" si="77"/>
        <v>533.96</v>
      </c>
      <c r="R368" s="33">
        <v>293.08</v>
      </c>
      <c r="S368" s="280">
        <v>45919</v>
      </c>
      <c r="T368" s="282">
        <v>-19</v>
      </c>
      <c r="U368" s="282" t="s">
        <v>870</v>
      </c>
      <c r="V368" t="s">
        <v>800</v>
      </c>
      <c r="W368" t="s">
        <v>903</v>
      </c>
      <c r="X368" s="280">
        <v>45938</v>
      </c>
      <c r="Y368" s="281" t="s">
        <v>906</v>
      </c>
      <c r="Z368" s="280" t="s">
        <v>68</v>
      </c>
      <c r="AG368" s="289">
        <v>358</v>
      </c>
      <c r="AH368" s="288" t="s">
        <v>485</v>
      </c>
      <c r="AI368"/>
    </row>
    <row r="369" spans="2:35" ht="14.7" customHeight="1" thickBot="1">
      <c r="B369" s="304">
        <f t="shared" si="78"/>
        <v>359</v>
      </c>
      <c r="C369" s="303" t="s">
        <v>577</v>
      </c>
      <c r="D369" s="302">
        <f t="shared" si="67"/>
        <v>525.20000000000005</v>
      </c>
      <c r="E369" s="301">
        <f t="shared" si="68"/>
        <v>1.1094170110564721E-4</v>
      </c>
      <c r="F369" s="300">
        <f t="shared" si="79"/>
        <v>0.97779477348872212</v>
      </c>
      <c r="G369" s="299" t="s">
        <v>66</v>
      </c>
      <c r="H369" s="298">
        <f t="shared" si="69"/>
        <v>0</v>
      </c>
      <c r="I369" s="297">
        <f t="shared" si="70"/>
        <v>525.20000000000005</v>
      </c>
      <c r="J369" s="296">
        <f t="shared" si="71"/>
        <v>0</v>
      </c>
      <c r="K369" s="295">
        <f t="shared" si="72"/>
        <v>0</v>
      </c>
      <c r="L369" s="294">
        <f t="shared" si="73"/>
        <v>0</v>
      </c>
      <c r="M369" s="293">
        <f t="shared" si="74"/>
        <v>0</v>
      </c>
      <c r="N369" s="292">
        <f t="shared" si="75"/>
        <v>0</v>
      </c>
      <c r="O369" s="291">
        <f t="shared" si="76"/>
        <v>0</v>
      </c>
      <c r="P369" s="290">
        <f t="shared" si="77"/>
        <v>525.20000000000005</v>
      </c>
      <c r="R369" s="33">
        <v>13858.45</v>
      </c>
      <c r="S369" s="280">
        <v>45919</v>
      </c>
      <c r="T369" s="282">
        <v>-19</v>
      </c>
      <c r="U369" s="282" t="s">
        <v>870</v>
      </c>
      <c r="V369" t="s">
        <v>800</v>
      </c>
      <c r="W369" t="s">
        <v>903</v>
      </c>
      <c r="X369" s="280">
        <v>45938</v>
      </c>
      <c r="Y369" s="281" t="s">
        <v>906</v>
      </c>
      <c r="Z369" s="280" t="s">
        <v>68</v>
      </c>
      <c r="AG369" s="289">
        <v>359</v>
      </c>
      <c r="AH369" s="288" t="s">
        <v>746</v>
      </c>
      <c r="AI369"/>
    </row>
    <row r="370" spans="2:35" ht="14.7" customHeight="1" thickBot="1">
      <c r="B370" s="304">
        <f t="shared" si="78"/>
        <v>360</v>
      </c>
      <c r="C370" s="303" t="s">
        <v>640</v>
      </c>
      <c r="D370" s="302">
        <f t="shared" si="67"/>
        <v>518.33000000000004</v>
      </c>
      <c r="E370" s="301">
        <f t="shared" si="68"/>
        <v>1.0949050254015635E-4</v>
      </c>
      <c r="F370" s="300">
        <f t="shared" si="79"/>
        <v>0.97790426399126229</v>
      </c>
      <c r="G370" s="299" t="s">
        <v>66</v>
      </c>
      <c r="H370" s="298">
        <f t="shared" si="69"/>
        <v>0</v>
      </c>
      <c r="I370" s="297">
        <f t="shared" si="70"/>
        <v>518.33000000000004</v>
      </c>
      <c r="J370" s="296">
        <f t="shared" si="71"/>
        <v>0</v>
      </c>
      <c r="K370" s="295">
        <f t="shared" si="72"/>
        <v>0</v>
      </c>
      <c r="L370" s="294">
        <f t="shared" si="73"/>
        <v>0</v>
      </c>
      <c r="M370" s="293">
        <f t="shared" si="74"/>
        <v>0</v>
      </c>
      <c r="N370" s="292">
        <f t="shared" si="75"/>
        <v>0</v>
      </c>
      <c r="O370" s="291">
        <f t="shared" si="76"/>
        <v>0</v>
      </c>
      <c r="P370" s="290">
        <f t="shared" si="77"/>
        <v>518.33000000000004</v>
      </c>
      <c r="R370" s="33">
        <v>203.63</v>
      </c>
      <c r="S370" s="280">
        <v>45920</v>
      </c>
      <c r="T370" s="282">
        <v>-18</v>
      </c>
      <c r="U370" s="282" t="s">
        <v>870</v>
      </c>
      <c r="V370" t="s">
        <v>800</v>
      </c>
      <c r="W370" t="s">
        <v>903</v>
      </c>
      <c r="X370" s="280">
        <v>45938</v>
      </c>
      <c r="Y370" s="281" t="s">
        <v>906</v>
      </c>
      <c r="Z370" s="280" t="s">
        <v>68</v>
      </c>
      <c r="AG370" s="289">
        <v>360</v>
      </c>
      <c r="AH370" s="288" t="s">
        <v>586</v>
      </c>
      <c r="AI370"/>
    </row>
    <row r="371" spans="2:35" ht="14.7" customHeight="1" thickBot="1">
      <c r="B371" s="304">
        <f t="shared" si="78"/>
        <v>361</v>
      </c>
      <c r="C371" s="303" t="s">
        <v>704</v>
      </c>
      <c r="D371" s="302">
        <f t="shared" si="67"/>
        <v>500</v>
      </c>
      <c r="E371" s="301">
        <f t="shared" si="68"/>
        <v>1.0561852732830084E-4</v>
      </c>
      <c r="F371" s="300">
        <f t="shared" si="79"/>
        <v>0.97800988251859056</v>
      </c>
      <c r="G371" s="299" t="s">
        <v>66</v>
      </c>
      <c r="H371" s="298">
        <f t="shared" si="69"/>
        <v>0</v>
      </c>
      <c r="I371" s="297">
        <f t="shared" si="70"/>
        <v>0</v>
      </c>
      <c r="J371" s="296">
        <f t="shared" si="71"/>
        <v>500</v>
      </c>
      <c r="K371" s="295">
        <f t="shared" si="72"/>
        <v>0</v>
      </c>
      <c r="L371" s="294">
        <f t="shared" si="73"/>
        <v>0</v>
      </c>
      <c r="M371" s="293">
        <f t="shared" si="74"/>
        <v>0</v>
      </c>
      <c r="N371" s="292">
        <f t="shared" si="75"/>
        <v>0</v>
      </c>
      <c r="O371" s="291">
        <f t="shared" si="76"/>
        <v>0</v>
      </c>
      <c r="P371" s="290">
        <f t="shared" si="77"/>
        <v>500</v>
      </c>
      <c r="R371" s="33">
        <v>22.48</v>
      </c>
      <c r="S371" s="280">
        <v>45920</v>
      </c>
      <c r="T371" s="282">
        <v>-18</v>
      </c>
      <c r="U371" s="282" t="s">
        <v>870</v>
      </c>
      <c r="V371" t="s">
        <v>800</v>
      </c>
      <c r="W371" t="s">
        <v>903</v>
      </c>
      <c r="X371" s="280">
        <v>45938</v>
      </c>
      <c r="Y371" s="281" t="s">
        <v>906</v>
      </c>
      <c r="Z371" s="280" t="s">
        <v>68</v>
      </c>
      <c r="AG371" s="289">
        <v>361</v>
      </c>
      <c r="AH371" s="288" t="s">
        <v>807</v>
      </c>
      <c r="AI371"/>
    </row>
    <row r="372" spans="2:35" ht="14.7" customHeight="1" thickBot="1">
      <c r="B372" s="304">
        <f t="shared" si="78"/>
        <v>362</v>
      </c>
      <c r="C372" s="303" t="s">
        <v>579</v>
      </c>
      <c r="D372" s="302">
        <f t="shared" si="67"/>
        <v>495</v>
      </c>
      <c r="E372" s="301">
        <f t="shared" si="68"/>
        <v>1.0456234205501782E-4</v>
      </c>
      <c r="F372" s="300">
        <f t="shared" si="79"/>
        <v>0.97811444486064558</v>
      </c>
      <c r="G372" s="299" t="s">
        <v>66</v>
      </c>
      <c r="H372" s="298">
        <f t="shared" si="69"/>
        <v>0</v>
      </c>
      <c r="I372" s="297">
        <f t="shared" si="70"/>
        <v>495</v>
      </c>
      <c r="J372" s="296">
        <f t="shared" si="71"/>
        <v>0</v>
      </c>
      <c r="K372" s="295">
        <f t="shared" si="72"/>
        <v>0</v>
      </c>
      <c r="L372" s="294">
        <f t="shared" si="73"/>
        <v>0</v>
      </c>
      <c r="M372" s="293">
        <f t="shared" si="74"/>
        <v>0</v>
      </c>
      <c r="N372" s="292">
        <f t="shared" si="75"/>
        <v>0</v>
      </c>
      <c r="O372" s="291">
        <f t="shared" si="76"/>
        <v>0</v>
      </c>
      <c r="P372" s="290">
        <f t="shared" si="77"/>
        <v>495</v>
      </c>
      <c r="R372" s="33">
        <v>22.48</v>
      </c>
      <c r="S372" s="280">
        <v>45920</v>
      </c>
      <c r="T372" s="282">
        <v>-18</v>
      </c>
      <c r="U372" s="282" t="s">
        <v>870</v>
      </c>
      <c r="V372" t="s">
        <v>800</v>
      </c>
      <c r="W372" t="s">
        <v>903</v>
      </c>
      <c r="X372" s="280">
        <v>45938</v>
      </c>
      <c r="Y372" s="281" t="s">
        <v>906</v>
      </c>
      <c r="Z372" s="280" t="s">
        <v>68</v>
      </c>
      <c r="AG372" s="289">
        <v>362</v>
      </c>
      <c r="AH372" s="288" t="s">
        <v>738</v>
      </c>
      <c r="AI372"/>
    </row>
    <row r="373" spans="2:35" ht="14.7" customHeight="1" thickBot="1">
      <c r="B373" s="304">
        <f t="shared" si="78"/>
        <v>363</v>
      </c>
      <c r="C373" s="303" t="s">
        <v>633</v>
      </c>
      <c r="D373" s="302">
        <f t="shared" si="67"/>
        <v>490.4</v>
      </c>
      <c r="E373" s="301">
        <f t="shared" si="68"/>
        <v>1.0359065160359744E-4</v>
      </c>
      <c r="F373" s="300">
        <f t="shared" si="79"/>
        <v>0.97821803551224917</v>
      </c>
      <c r="G373" s="299" t="s">
        <v>66</v>
      </c>
      <c r="H373" s="298">
        <f t="shared" si="69"/>
        <v>0</v>
      </c>
      <c r="I373" s="297">
        <f t="shared" si="70"/>
        <v>490.4</v>
      </c>
      <c r="J373" s="296">
        <f t="shared" si="71"/>
        <v>0</v>
      </c>
      <c r="K373" s="295">
        <f t="shared" si="72"/>
        <v>0</v>
      </c>
      <c r="L373" s="294">
        <f t="shared" si="73"/>
        <v>0</v>
      </c>
      <c r="M373" s="293">
        <f t="shared" si="74"/>
        <v>0</v>
      </c>
      <c r="N373" s="292">
        <f t="shared" si="75"/>
        <v>0</v>
      </c>
      <c r="O373" s="291">
        <f t="shared" si="76"/>
        <v>0</v>
      </c>
      <c r="P373" s="290">
        <f t="shared" si="77"/>
        <v>490.4</v>
      </c>
      <c r="R373" s="33">
        <v>122.85</v>
      </c>
      <c r="S373" s="280">
        <v>45920</v>
      </c>
      <c r="T373" s="282">
        <v>-18</v>
      </c>
      <c r="U373" s="282" t="s">
        <v>870</v>
      </c>
      <c r="V373" t="s">
        <v>800</v>
      </c>
      <c r="W373" t="s">
        <v>903</v>
      </c>
      <c r="X373" s="280">
        <v>45938</v>
      </c>
      <c r="Y373" s="281" t="s">
        <v>906</v>
      </c>
      <c r="Z373" s="280" t="s">
        <v>68</v>
      </c>
      <c r="AG373" s="289">
        <v>363</v>
      </c>
      <c r="AH373" s="288" t="s">
        <v>546</v>
      </c>
      <c r="AI373"/>
    </row>
    <row r="374" spans="2:35" ht="14.7" customHeight="1" thickBot="1">
      <c r="B374" s="304">
        <f t="shared" si="78"/>
        <v>364</v>
      </c>
      <c r="C374" s="303" t="s">
        <v>547</v>
      </c>
      <c r="D374" s="302">
        <f t="shared" si="67"/>
        <v>490</v>
      </c>
      <c r="E374" s="301">
        <f t="shared" si="68"/>
        <v>1.0350615678173481E-4</v>
      </c>
      <c r="F374" s="300">
        <f t="shared" si="79"/>
        <v>0.97832154166903096</v>
      </c>
      <c r="G374" s="299" t="s">
        <v>66</v>
      </c>
      <c r="H374" s="298">
        <f t="shared" si="69"/>
        <v>0</v>
      </c>
      <c r="I374" s="297">
        <f t="shared" si="70"/>
        <v>0</v>
      </c>
      <c r="J374" s="296">
        <f t="shared" si="71"/>
        <v>490</v>
      </c>
      <c r="K374" s="295">
        <f t="shared" si="72"/>
        <v>0</v>
      </c>
      <c r="L374" s="294">
        <f t="shared" si="73"/>
        <v>0</v>
      </c>
      <c r="M374" s="293">
        <f t="shared" si="74"/>
        <v>0</v>
      </c>
      <c r="N374" s="292">
        <f t="shared" si="75"/>
        <v>0</v>
      </c>
      <c r="O374" s="291">
        <f t="shared" si="76"/>
        <v>0</v>
      </c>
      <c r="P374" s="290">
        <f t="shared" si="77"/>
        <v>490</v>
      </c>
      <c r="R374" s="33">
        <v>6.43</v>
      </c>
      <c r="S374" s="280">
        <v>45920</v>
      </c>
      <c r="T374" s="282">
        <v>-18</v>
      </c>
      <c r="U374" s="282" t="s">
        <v>870</v>
      </c>
      <c r="V374" t="s">
        <v>800</v>
      </c>
      <c r="W374" t="s">
        <v>903</v>
      </c>
      <c r="X374" s="280">
        <v>45938</v>
      </c>
      <c r="Y374" s="281" t="s">
        <v>906</v>
      </c>
      <c r="Z374" s="280" t="s">
        <v>68</v>
      </c>
      <c r="AG374" s="289">
        <v>364</v>
      </c>
      <c r="AH374" s="288" t="s">
        <v>577</v>
      </c>
      <c r="AI374"/>
    </row>
    <row r="375" spans="2:35" ht="14.7" customHeight="1" thickBot="1">
      <c r="B375" s="304">
        <f t="shared" si="78"/>
        <v>365</v>
      </c>
      <c r="C375" s="303" t="s">
        <v>739</v>
      </c>
      <c r="D375" s="302">
        <f t="shared" si="67"/>
        <v>487.9</v>
      </c>
      <c r="E375" s="301">
        <f t="shared" si="68"/>
        <v>1.0306255896695594E-4</v>
      </c>
      <c r="F375" s="300">
        <f t="shared" si="79"/>
        <v>0.97842460422799793</v>
      </c>
      <c r="G375" s="299" t="s">
        <v>66</v>
      </c>
      <c r="H375" s="298">
        <f t="shared" si="69"/>
        <v>0</v>
      </c>
      <c r="I375" s="297">
        <f t="shared" si="70"/>
        <v>0</v>
      </c>
      <c r="J375" s="296">
        <f t="shared" si="71"/>
        <v>487.9</v>
      </c>
      <c r="K375" s="295">
        <f t="shared" si="72"/>
        <v>0</v>
      </c>
      <c r="L375" s="294">
        <f t="shared" si="73"/>
        <v>0</v>
      </c>
      <c r="M375" s="293">
        <f t="shared" si="74"/>
        <v>0</v>
      </c>
      <c r="N375" s="292">
        <f t="shared" si="75"/>
        <v>0</v>
      </c>
      <c r="O375" s="291">
        <f t="shared" si="76"/>
        <v>0</v>
      </c>
      <c r="P375" s="290">
        <f t="shared" si="77"/>
        <v>487.9</v>
      </c>
      <c r="R375" s="33">
        <v>5787.5</v>
      </c>
      <c r="S375" s="280">
        <v>45920</v>
      </c>
      <c r="T375" s="282">
        <v>-18</v>
      </c>
      <c r="U375" s="282" t="s">
        <v>870</v>
      </c>
      <c r="V375" t="s">
        <v>800</v>
      </c>
      <c r="W375" t="s">
        <v>903</v>
      </c>
      <c r="X375" s="280">
        <v>45938</v>
      </c>
      <c r="Y375" s="281" t="s">
        <v>906</v>
      </c>
      <c r="Z375" s="280" t="s">
        <v>68</v>
      </c>
      <c r="AG375" s="289">
        <v>365</v>
      </c>
      <c r="AH375" s="288" t="s">
        <v>742</v>
      </c>
      <c r="AI375"/>
    </row>
    <row r="376" spans="2:35" ht="14.7" customHeight="1" thickBot="1">
      <c r="B376" s="304">
        <f t="shared" si="78"/>
        <v>366</v>
      </c>
      <c r="C376" s="303" t="s">
        <v>726</v>
      </c>
      <c r="D376" s="302">
        <f t="shared" si="67"/>
        <v>486.79</v>
      </c>
      <c r="E376" s="301">
        <f t="shared" si="68"/>
        <v>1.0282808583628712E-4</v>
      </c>
      <c r="F376" s="300">
        <f t="shared" si="79"/>
        <v>0.97852743231383421</v>
      </c>
      <c r="G376" s="299" t="s">
        <v>66</v>
      </c>
      <c r="H376" s="298">
        <f t="shared" si="69"/>
        <v>0</v>
      </c>
      <c r="I376" s="297">
        <f t="shared" si="70"/>
        <v>0</v>
      </c>
      <c r="J376" s="296">
        <f t="shared" si="71"/>
        <v>0</v>
      </c>
      <c r="K376" s="295">
        <f t="shared" si="72"/>
        <v>486.79</v>
      </c>
      <c r="L376" s="294">
        <f t="shared" si="73"/>
        <v>0</v>
      </c>
      <c r="M376" s="293">
        <f t="shared" si="74"/>
        <v>0</v>
      </c>
      <c r="N376" s="292">
        <f t="shared" si="75"/>
        <v>0</v>
      </c>
      <c r="O376" s="291">
        <f t="shared" si="76"/>
        <v>0</v>
      </c>
      <c r="P376" s="290">
        <f t="shared" si="77"/>
        <v>486.79</v>
      </c>
      <c r="R376" s="33">
        <v>303.14</v>
      </c>
      <c r="S376" s="280">
        <v>45921</v>
      </c>
      <c r="T376" s="282">
        <v>-17</v>
      </c>
      <c r="U376" s="282" t="s">
        <v>870</v>
      </c>
      <c r="V376" t="s">
        <v>800</v>
      </c>
      <c r="W376" t="s">
        <v>903</v>
      </c>
      <c r="X376" s="280">
        <v>45938</v>
      </c>
      <c r="Y376" s="281" t="s">
        <v>906</v>
      </c>
      <c r="Z376" s="280" t="s">
        <v>68</v>
      </c>
      <c r="AG376" s="289">
        <v>366</v>
      </c>
      <c r="AH376" s="288" t="s">
        <v>701</v>
      </c>
      <c r="AI376"/>
    </row>
    <row r="377" spans="2:35" ht="14.7" customHeight="1" thickBot="1">
      <c r="B377" s="304">
        <f t="shared" si="78"/>
        <v>367</v>
      </c>
      <c r="C377" s="303" t="s">
        <v>601</v>
      </c>
      <c r="D377" s="302">
        <f t="shared" si="67"/>
        <v>485.98</v>
      </c>
      <c r="E377" s="301">
        <f t="shared" si="68"/>
        <v>1.0265698382201528E-4</v>
      </c>
      <c r="F377" s="300">
        <f t="shared" si="79"/>
        <v>0.97863008929765627</v>
      </c>
      <c r="G377" s="299" t="s">
        <v>66</v>
      </c>
      <c r="H377" s="298">
        <f t="shared" si="69"/>
        <v>0</v>
      </c>
      <c r="I377" s="297">
        <f t="shared" si="70"/>
        <v>485.98</v>
      </c>
      <c r="J377" s="296">
        <f t="shared" si="71"/>
        <v>0</v>
      </c>
      <c r="K377" s="295">
        <f t="shared" si="72"/>
        <v>0</v>
      </c>
      <c r="L377" s="294">
        <f t="shared" si="73"/>
        <v>0</v>
      </c>
      <c r="M377" s="293">
        <f t="shared" si="74"/>
        <v>0</v>
      </c>
      <c r="N377" s="292">
        <f t="shared" si="75"/>
        <v>0</v>
      </c>
      <c r="O377" s="291">
        <f t="shared" si="76"/>
        <v>0</v>
      </c>
      <c r="P377" s="290">
        <f t="shared" si="77"/>
        <v>485.98</v>
      </c>
      <c r="R377" s="33">
        <v>303.14</v>
      </c>
      <c r="S377" s="280">
        <v>45921</v>
      </c>
      <c r="T377" s="282">
        <v>-17</v>
      </c>
      <c r="U377" s="282" t="s">
        <v>870</v>
      </c>
      <c r="V377" t="s">
        <v>800</v>
      </c>
      <c r="W377" t="s">
        <v>903</v>
      </c>
      <c r="X377" s="280">
        <v>45938</v>
      </c>
      <c r="Y377" s="281" t="s">
        <v>906</v>
      </c>
      <c r="Z377" s="280" t="s">
        <v>68</v>
      </c>
      <c r="AG377" s="289">
        <v>367</v>
      </c>
      <c r="AH377" s="288" t="s">
        <v>561</v>
      </c>
      <c r="AI377"/>
    </row>
    <row r="378" spans="2:35" ht="14.7" customHeight="1" thickBot="1">
      <c r="B378" s="304">
        <f t="shared" si="78"/>
        <v>368</v>
      </c>
      <c r="C378" s="303" t="s">
        <v>621</v>
      </c>
      <c r="D378" s="302">
        <f t="shared" si="67"/>
        <v>477.98</v>
      </c>
      <c r="E378" s="301">
        <f t="shared" si="68"/>
        <v>1.0096708738476247E-4</v>
      </c>
      <c r="F378" s="300">
        <f t="shared" si="79"/>
        <v>0.97873105638504099</v>
      </c>
      <c r="G378" s="299" t="s">
        <v>66</v>
      </c>
      <c r="H378" s="298">
        <f t="shared" si="69"/>
        <v>0</v>
      </c>
      <c r="I378" s="297">
        <f t="shared" si="70"/>
        <v>477.98</v>
      </c>
      <c r="J378" s="296">
        <f t="shared" si="71"/>
        <v>0</v>
      </c>
      <c r="K378" s="295">
        <f t="shared" si="72"/>
        <v>0</v>
      </c>
      <c r="L378" s="294">
        <f t="shared" si="73"/>
        <v>0</v>
      </c>
      <c r="M378" s="293">
        <f t="shared" si="74"/>
        <v>0</v>
      </c>
      <c r="N378" s="292">
        <f t="shared" si="75"/>
        <v>0</v>
      </c>
      <c r="O378" s="291">
        <f t="shared" si="76"/>
        <v>0</v>
      </c>
      <c r="P378" s="290">
        <f t="shared" si="77"/>
        <v>477.98</v>
      </c>
      <c r="R378" s="33">
        <v>202.28</v>
      </c>
      <c r="S378" s="280">
        <v>45921</v>
      </c>
      <c r="T378" s="282">
        <v>-17</v>
      </c>
      <c r="U378" s="282" t="s">
        <v>870</v>
      </c>
      <c r="V378" t="s">
        <v>800</v>
      </c>
      <c r="W378" t="s">
        <v>903</v>
      </c>
      <c r="X378" s="280">
        <v>45938</v>
      </c>
      <c r="Y378" s="281" t="s">
        <v>906</v>
      </c>
      <c r="Z378" s="280" t="s">
        <v>68</v>
      </c>
      <c r="AG378" s="289">
        <v>368</v>
      </c>
      <c r="AH378" s="288" t="s">
        <v>568</v>
      </c>
      <c r="AI378"/>
    </row>
    <row r="379" spans="2:35" ht="14.7" customHeight="1" thickBot="1">
      <c r="B379" s="304">
        <f t="shared" si="78"/>
        <v>369</v>
      </c>
      <c r="C379" s="303" t="s">
        <v>465</v>
      </c>
      <c r="D379" s="302">
        <f t="shared" si="67"/>
        <v>473.57</v>
      </c>
      <c r="E379" s="301">
        <f t="shared" si="68"/>
        <v>1.0003553197372684E-4</v>
      </c>
      <c r="F379" s="300">
        <f t="shared" si="79"/>
        <v>0.97883109191701467</v>
      </c>
      <c r="G379" s="299" t="s">
        <v>66</v>
      </c>
      <c r="H379" s="298">
        <f t="shared" si="69"/>
        <v>0</v>
      </c>
      <c r="I379" s="297">
        <f t="shared" si="70"/>
        <v>0</v>
      </c>
      <c r="J379" s="296">
        <f t="shared" si="71"/>
        <v>473.57</v>
      </c>
      <c r="K379" s="295">
        <f t="shared" si="72"/>
        <v>0</v>
      </c>
      <c r="L379" s="294">
        <f t="shared" si="73"/>
        <v>0</v>
      </c>
      <c r="M379" s="293">
        <f t="shared" si="74"/>
        <v>0</v>
      </c>
      <c r="N379" s="292">
        <f t="shared" si="75"/>
        <v>0</v>
      </c>
      <c r="O379" s="291">
        <f t="shared" si="76"/>
        <v>0</v>
      </c>
      <c r="P379" s="290">
        <f t="shared" si="77"/>
        <v>473.57</v>
      </c>
      <c r="R379" s="33">
        <v>612.6</v>
      </c>
      <c r="S379" s="280">
        <v>45922</v>
      </c>
      <c r="T379" s="282">
        <v>-16</v>
      </c>
      <c r="U379" s="282" t="s">
        <v>870</v>
      </c>
      <c r="V379" t="s">
        <v>800</v>
      </c>
      <c r="W379" t="s">
        <v>903</v>
      </c>
      <c r="X379" s="280">
        <v>45938</v>
      </c>
      <c r="Y379" s="281" t="s">
        <v>906</v>
      </c>
      <c r="Z379" s="280" t="s">
        <v>68</v>
      </c>
      <c r="AG379" s="289">
        <v>369</v>
      </c>
      <c r="AH379" s="288" t="s">
        <v>566</v>
      </c>
      <c r="AI379"/>
    </row>
    <row r="380" spans="2:35" ht="14.7" customHeight="1" thickBot="1">
      <c r="B380" s="304">
        <f t="shared" si="78"/>
        <v>370</v>
      </c>
      <c r="C380" s="303" t="s">
        <v>806</v>
      </c>
      <c r="D380" s="302">
        <f t="shared" si="67"/>
        <v>457.41</v>
      </c>
      <c r="E380" s="301">
        <f t="shared" si="68"/>
        <v>9.6621941170476171E-5</v>
      </c>
      <c r="F380" s="300">
        <f t="shared" si="79"/>
        <v>0.97892771385818511</v>
      </c>
      <c r="G380" s="299" t="s">
        <v>66</v>
      </c>
      <c r="H380" s="298">
        <f t="shared" si="69"/>
        <v>0</v>
      </c>
      <c r="I380" s="297">
        <f t="shared" si="70"/>
        <v>0</v>
      </c>
      <c r="J380" s="296">
        <f t="shared" si="71"/>
        <v>457.41</v>
      </c>
      <c r="K380" s="295">
        <f t="shared" si="72"/>
        <v>0</v>
      </c>
      <c r="L380" s="294">
        <f t="shared" si="73"/>
        <v>0</v>
      </c>
      <c r="M380" s="293">
        <f t="shared" si="74"/>
        <v>0</v>
      </c>
      <c r="N380" s="292">
        <f t="shared" si="75"/>
        <v>0</v>
      </c>
      <c r="O380" s="291">
        <f t="shared" si="76"/>
        <v>0</v>
      </c>
      <c r="P380" s="290">
        <f t="shared" si="77"/>
        <v>457.41</v>
      </c>
      <c r="R380" s="33">
        <v>504.7</v>
      </c>
      <c r="S380" s="280">
        <v>45922</v>
      </c>
      <c r="T380" s="282">
        <v>-16</v>
      </c>
      <c r="U380" s="282" t="s">
        <v>870</v>
      </c>
      <c r="V380" t="s">
        <v>800</v>
      </c>
      <c r="W380" t="s">
        <v>903</v>
      </c>
      <c r="X380" s="280">
        <v>45938</v>
      </c>
      <c r="Y380" s="281" t="s">
        <v>906</v>
      </c>
      <c r="Z380" s="280" t="s">
        <v>68</v>
      </c>
      <c r="AG380" s="289">
        <v>370</v>
      </c>
      <c r="AH380" s="288" t="s">
        <v>522</v>
      </c>
      <c r="AI380"/>
    </row>
    <row r="381" spans="2:35" ht="14.7" customHeight="1" thickBot="1">
      <c r="B381" s="304">
        <f t="shared" si="78"/>
        <v>371</v>
      </c>
      <c r="C381" s="303" t="s">
        <v>727</v>
      </c>
      <c r="D381" s="302">
        <f t="shared" si="67"/>
        <v>434.87</v>
      </c>
      <c r="E381" s="301">
        <f t="shared" si="68"/>
        <v>9.186065795851637E-5</v>
      </c>
      <c r="F381" s="300">
        <f t="shared" si="79"/>
        <v>0.97901957451614363</v>
      </c>
      <c r="G381" s="299" t="s">
        <v>66</v>
      </c>
      <c r="H381" s="298">
        <f t="shared" si="69"/>
        <v>0</v>
      </c>
      <c r="I381" s="297">
        <f t="shared" si="70"/>
        <v>0</v>
      </c>
      <c r="J381" s="296">
        <f t="shared" si="71"/>
        <v>0</v>
      </c>
      <c r="K381" s="295">
        <f t="shared" si="72"/>
        <v>434.87</v>
      </c>
      <c r="L381" s="294">
        <f t="shared" si="73"/>
        <v>0</v>
      </c>
      <c r="M381" s="293">
        <f t="shared" si="74"/>
        <v>0</v>
      </c>
      <c r="N381" s="292">
        <f t="shared" si="75"/>
        <v>0</v>
      </c>
      <c r="O381" s="291">
        <f t="shared" si="76"/>
        <v>0</v>
      </c>
      <c r="P381" s="290">
        <f t="shared" si="77"/>
        <v>434.87</v>
      </c>
      <c r="R381" s="33">
        <v>404.79</v>
      </c>
      <c r="S381" s="280">
        <v>45922</v>
      </c>
      <c r="T381" s="282">
        <v>-16</v>
      </c>
      <c r="U381" s="282" t="s">
        <v>870</v>
      </c>
      <c r="V381" t="s">
        <v>800</v>
      </c>
      <c r="W381" t="s">
        <v>903</v>
      </c>
      <c r="X381" s="280">
        <v>45938</v>
      </c>
      <c r="Y381" s="281" t="s">
        <v>906</v>
      </c>
      <c r="Z381" s="280" t="s">
        <v>68</v>
      </c>
      <c r="AG381" s="289">
        <v>371</v>
      </c>
      <c r="AH381" s="288" t="s">
        <v>643</v>
      </c>
      <c r="AI381"/>
    </row>
    <row r="382" spans="2:35" ht="14.7" customHeight="1" thickBot="1">
      <c r="B382" s="304">
        <f t="shared" si="78"/>
        <v>372</v>
      </c>
      <c r="C382" s="303" t="s">
        <v>708</v>
      </c>
      <c r="D382" s="302">
        <f t="shared" si="67"/>
        <v>423.48</v>
      </c>
      <c r="E382" s="301">
        <f t="shared" si="68"/>
        <v>8.9454667905977678E-5</v>
      </c>
      <c r="F382" s="300">
        <f t="shared" si="79"/>
        <v>0.97910902918404963</v>
      </c>
      <c r="G382" s="299" t="s">
        <v>66</v>
      </c>
      <c r="H382" s="298">
        <f t="shared" si="69"/>
        <v>0</v>
      </c>
      <c r="I382" s="297">
        <f t="shared" si="70"/>
        <v>0</v>
      </c>
      <c r="J382" s="296">
        <f t="shared" si="71"/>
        <v>423.48</v>
      </c>
      <c r="K382" s="295">
        <f t="shared" si="72"/>
        <v>0</v>
      </c>
      <c r="L382" s="294">
        <f t="shared" si="73"/>
        <v>0</v>
      </c>
      <c r="M382" s="293">
        <f t="shared" si="74"/>
        <v>0</v>
      </c>
      <c r="N382" s="292">
        <f t="shared" si="75"/>
        <v>0</v>
      </c>
      <c r="O382" s="291">
        <f t="shared" si="76"/>
        <v>0</v>
      </c>
      <c r="P382" s="290">
        <f t="shared" si="77"/>
        <v>423.48</v>
      </c>
      <c r="R382" s="33">
        <v>306.57</v>
      </c>
      <c r="S382" s="280">
        <v>45924</v>
      </c>
      <c r="T382" s="282">
        <v>-14</v>
      </c>
      <c r="U382" s="282" t="s">
        <v>870</v>
      </c>
      <c r="V382" t="s">
        <v>800</v>
      </c>
      <c r="W382" t="s">
        <v>903</v>
      </c>
      <c r="X382" s="280">
        <v>45938</v>
      </c>
      <c r="Y382" s="281" t="s">
        <v>906</v>
      </c>
      <c r="Z382" s="280" t="s">
        <v>68</v>
      </c>
      <c r="AG382" s="289">
        <v>372</v>
      </c>
      <c r="AH382" s="288" t="s">
        <v>712</v>
      </c>
      <c r="AI382"/>
    </row>
    <row r="383" spans="2:35" ht="14.7" customHeight="1" thickBot="1">
      <c r="B383" s="304">
        <f t="shared" si="78"/>
        <v>373</v>
      </c>
      <c r="C383" s="303" t="s">
        <v>641</v>
      </c>
      <c r="D383" s="302">
        <f t="shared" si="67"/>
        <v>418.47</v>
      </c>
      <c r="E383" s="301">
        <f t="shared" si="68"/>
        <v>8.8396370262148102E-5</v>
      </c>
      <c r="F383" s="300">
        <f t="shared" si="79"/>
        <v>0.97919742555431177</v>
      </c>
      <c r="G383" s="299" t="s">
        <v>66</v>
      </c>
      <c r="H383" s="298">
        <f t="shared" si="69"/>
        <v>0</v>
      </c>
      <c r="I383" s="297">
        <f t="shared" si="70"/>
        <v>418.47</v>
      </c>
      <c r="J383" s="296">
        <f t="shared" si="71"/>
        <v>0</v>
      </c>
      <c r="K383" s="295">
        <f t="shared" si="72"/>
        <v>0</v>
      </c>
      <c r="L383" s="294">
        <f t="shared" si="73"/>
        <v>0</v>
      </c>
      <c r="M383" s="293">
        <f t="shared" si="74"/>
        <v>0</v>
      </c>
      <c r="N383" s="292">
        <f t="shared" si="75"/>
        <v>0</v>
      </c>
      <c r="O383" s="291">
        <f t="shared" si="76"/>
        <v>0</v>
      </c>
      <c r="P383" s="290">
        <f t="shared" si="77"/>
        <v>418.47</v>
      </c>
      <c r="R383" s="33">
        <v>16.09</v>
      </c>
      <c r="S383" s="280">
        <v>45927</v>
      </c>
      <c r="T383" s="282">
        <v>-11</v>
      </c>
      <c r="U383" s="282" t="s">
        <v>870</v>
      </c>
      <c r="V383" t="s">
        <v>800</v>
      </c>
      <c r="W383" t="s">
        <v>903</v>
      </c>
      <c r="X383" s="280">
        <v>45938</v>
      </c>
      <c r="Y383" s="281" t="s">
        <v>906</v>
      </c>
      <c r="Z383" s="280" t="s">
        <v>68</v>
      </c>
      <c r="AG383" s="289">
        <v>373</v>
      </c>
      <c r="AH383" s="288" t="s">
        <v>743</v>
      </c>
      <c r="AI383"/>
    </row>
    <row r="384" spans="2:35" ht="14.7" customHeight="1" thickBot="1">
      <c r="B384" s="304">
        <f t="shared" si="78"/>
        <v>374</v>
      </c>
      <c r="C384" s="303" t="s">
        <v>695</v>
      </c>
      <c r="D384" s="302">
        <f t="shared" si="67"/>
        <v>409</v>
      </c>
      <c r="E384" s="301">
        <f t="shared" si="68"/>
        <v>8.6395955354550083E-5</v>
      </c>
      <c r="F384" s="300">
        <f t="shared" si="79"/>
        <v>0.97928382150966631</v>
      </c>
      <c r="G384" s="299" t="s">
        <v>66</v>
      </c>
      <c r="H384" s="298">
        <f t="shared" si="69"/>
        <v>0</v>
      </c>
      <c r="I384" s="297">
        <f t="shared" si="70"/>
        <v>0</v>
      </c>
      <c r="J384" s="296">
        <f t="shared" si="71"/>
        <v>0</v>
      </c>
      <c r="K384" s="295">
        <f t="shared" si="72"/>
        <v>409</v>
      </c>
      <c r="L384" s="294">
        <f t="shared" si="73"/>
        <v>0</v>
      </c>
      <c r="M384" s="293">
        <f t="shared" si="74"/>
        <v>0</v>
      </c>
      <c r="N384" s="292">
        <f t="shared" si="75"/>
        <v>0</v>
      </c>
      <c r="O384" s="291">
        <f t="shared" si="76"/>
        <v>0</v>
      </c>
      <c r="P384" s="290">
        <f t="shared" si="77"/>
        <v>409</v>
      </c>
      <c r="R384" s="33">
        <v>504.68</v>
      </c>
      <c r="S384" s="280">
        <v>45929</v>
      </c>
      <c r="T384" s="282">
        <v>-9</v>
      </c>
      <c r="U384" s="282" t="s">
        <v>870</v>
      </c>
      <c r="V384" t="s">
        <v>800</v>
      </c>
      <c r="W384" t="s">
        <v>903</v>
      </c>
      <c r="X384" s="280">
        <v>45938</v>
      </c>
      <c r="Y384" s="281" t="s">
        <v>906</v>
      </c>
      <c r="Z384" s="280" t="s">
        <v>68</v>
      </c>
      <c r="AG384" s="289">
        <v>374</v>
      </c>
      <c r="AH384" s="288" t="s">
        <v>525</v>
      </c>
      <c r="AI384"/>
    </row>
    <row r="385" spans="2:35" ht="14.7" customHeight="1" thickBot="1">
      <c r="B385" s="304">
        <f t="shared" si="78"/>
        <v>375</v>
      </c>
      <c r="C385" s="303" t="s">
        <v>696</v>
      </c>
      <c r="D385" s="302">
        <f t="shared" si="67"/>
        <v>400</v>
      </c>
      <c r="E385" s="301">
        <f t="shared" si="68"/>
        <v>8.4494821862640668E-5</v>
      </c>
      <c r="F385" s="300">
        <f t="shared" si="79"/>
        <v>0.97936831633152899</v>
      </c>
      <c r="G385" s="299" t="s">
        <v>66</v>
      </c>
      <c r="H385" s="298">
        <f t="shared" si="69"/>
        <v>0</v>
      </c>
      <c r="I385" s="297">
        <f t="shared" si="70"/>
        <v>0</v>
      </c>
      <c r="J385" s="296">
        <f t="shared" si="71"/>
        <v>0</v>
      </c>
      <c r="K385" s="295">
        <f t="shared" si="72"/>
        <v>400</v>
      </c>
      <c r="L385" s="294">
        <f t="shared" si="73"/>
        <v>0</v>
      </c>
      <c r="M385" s="293">
        <f t="shared" si="74"/>
        <v>0</v>
      </c>
      <c r="N385" s="292">
        <f t="shared" si="75"/>
        <v>0</v>
      </c>
      <c r="O385" s="291">
        <f t="shared" si="76"/>
        <v>0</v>
      </c>
      <c r="P385" s="290">
        <f t="shared" si="77"/>
        <v>400</v>
      </c>
      <c r="R385" s="33">
        <v>215.02</v>
      </c>
      <c r="S385" s="280">
        <v>45930</v>
      </c>
      <c r="T385" s="282">
        <v>-8</v>
      </c>
      <c r="U385" s="282" t="s">
        <v>870</v>
      </c>
      <c r="V385" t="s">
        <v>800</v>
      </c>
      <c r="W385" t="s">
        <v>903</v>
      </c>
      <c r="X385" s="280">
        <v>45938</v>
      </c>
      <c r="Y385" s="281" t="s">
        <v>906</v>
      </c>
      <c r="Z385" s="280" t="s">
        <v>68</v>
      </c>
      <c r="AG385" s="289">
        <v>375</v>
      </c>
      <c r="AH385" s="288" t="s">
        <v>500</v>
      </c>
      <c r="AI385"/>
    </row>
    <row r="386" spans="2:35" ht="14.7" customHeight="1" thickBot="1">
      <c r="B386" s="304">
        <f t="shared" si="78"/>
        <v>376</v>
      </c>
      <c r="C386" s="303" t="s">
        <v>712</v>
      </c>
      <c r="D386" s="302">
        <f t="shared" si="67"/>
        <v>387.65999999999997</v>
      </c>
      <c r="E386" s="301">
        <f t="shared" si="68"/>
        <v>8.1888156608178194E-5</v>
      </c>
      <c r="F386" s="300">
        <f t="shared" si="79"/>
        <v>0.97945020448813713</v>
      </c>
      <c r="G386" s="299" t="s">
        <v>66</v>
      </c>
      <c r="H386" s="298">
        <f t="shared" si="69"/>
        <v>0</v>
      </c>
      <c r="I386" s="297">
        <f t="shared" si="70"/>
        <v>0</v>
      </c>
      <c r="J386" s="296">
        <f t="shared" si="71"/>
        <v>387.65999999999997</v>
      </c>
      <c r="K386" s="295">
        <f t="shared" si="72"/>
        <v>0</v>
      </c>
      <c r="L386" s="294">
        <f t="shared" si="73"/>
        <v>0</v>
      </c>
      <c r="M386" s="293">
        <f t="shared" si="74"/>
        <v>0</v>
      </c>
      <c r="N386" s="292">
        <f t="shared" si="75"/>
        <v>0</v>
      </c>
      <c r="O386" s="291">
        <f t="shared" si="76"/>
        <v>0</v>
      </c>
      <c r="P386" s="290">
        <f t="shared" si="77"/>
        <v>387.65999999999997</v>
      </c>
      <c r="R386" s="33">
        <v>6.71</v>
      </c>
      <c r="S386" s="280">
        <v>45931</v>
      </c>
      <c r="T386" s="282">
        <v>-7</v>
      </c>
      <c r="U386" s="282" t="s">
        <v>870</v>
      </c>
      <c r="V386" t="s">
        <v>800</v>
      </c>
      <c r="W386" t="s">
        <v>903</v>
      </c>
      <c r="X386" s="280">
        <v>45938</v>
      </c>
      <c r="Y386" s="281" t="s">
        <v>906</v>
      </c>
      <c r="Z386" s="280" t="s">
        <v>68</v>
      </c>
      <c r="AG386" s="289">
        <v>376</v>
      </c>
      <c r="AH386" s="288" t="s">
        <v>805</v>
      </c>
      <c r="AI386"/>
    </row>
    <row r="387" spans="2:35" ht="14.7" customHeight="1" thickBot="1">
      <c r="B387" s="304">
        <f t="shared" si="78"/>
        <v>377</v>
      </c>
      <c r="C387" s="303" t="s">
        <v>790</v>
      </c>
      <c r="D387" s="302">
        <f t="shared" si="67"/>
        <v>376.63</v>
      </c>
      <c r="E387" s="301">
        <f t="shared" si="68"/>
        <v>7.9558211895315882E-5</v>
      </c>
      <c r="F387" s="300">
        <f t="shared" si="79"/>
        <v>0.97952976270003245</v>
      </c>
      <c r="G387" s="299" t="s">
        <v>66</v>
      </c>
      <c r="H387" s="298">
        <f t="shared" si="69"/>
        <v>0</v>
      </c>
      <c r="I387" s="297">
        <f t="shared" si="70"/>
        <v>0</v>
      </c>
      <c r="J387" s="296">
        <f t="shared" si="71"/>
        <v>376.63</v>
      </c>
      <c r="K387" s="295">
        <f t="shared" si="72"/>
        <v>0</v>
      </c>
      <c r="L387" s="294">
        <f t="shared" si="73"/>
        <v>0</v>
      </c>
      <c r="M387" s="293">
        <f t="shared" si="74"/>
        <v>0</v>
      </c>
      <c r="N387" s="292">
        <f t="shared" si="75"/>
        <v>0</v>
      </c>
      <c r="O387" s="291">
        <f t="shared" si="76"/>
        <v>0</v>
      </c>
      <c r="P387" s="290">
        <f t="shared" si="77"/>
        <v>376.63</v>
      </c>
      <c r="R387" s="33">
        <v>53.64</v>
      </c>
      <c r="S387" s="280">
        <v>45931</v>
      </c>
      <c r="T387" s="282">
        <v>-7</v>
      </c>
      <c r="U387" s="282" t="s">
        <v>870</v>
      </c>
      <c r="V387" t="s">
        <v>800</v>
      </c>
      <c r="W387" t="s">
        <v>903</v>
      </c>
      <c r="X387" s="280">
        <v>45938</v>
      </c>
      <c r="Y387" s="281" t="s">
        <v>906</v>
      </c>
      <c r="Z387" s="280" t="s">
        <v>68</v>
      </c>
      <c r="AG387" s="289">
        <v>377</v>
      </c>
      <c r="AH387" s="288" t="s">
        <v>734</v>
      </c>
      <c r="AI387"/>
    </row>
    <row r="388" spans="2:35" ht="14.7" customHeight="1" thickBot="1">
      <c r="B388" s="304">
        <f t="shared" si="78"/>
        <v>378</v>
      </c>
      <c r="C388" s="303" t="s">
        <v>622</v>
      </c>
      <c r="D388" s="302">
        <f t="shared" si="67"/>
        <v>357.35</v>
      </c>
      <c r="E388" s="301">
        <f t="shared" si="68"/>
        <v>7.5485561481536612E-5</v>
      </c>
      <c r="F388" s="300">
        <f t="shared" si="79"/>
        <v>0.97960524826151396</v>
      </c>
      <c r="G388" s="299" t="s">
        <v>66</v>
      </c>
      <c r="H388" s="298">
        <f t="shared" si="69"/>
        <v>0</v>
      </c>
      <c r="I388" s="297">
        <f t="shared" si="70"/>
        <v>357.35</v>
      </c>
      <c r="J388" s="296">
        <f t="shared" si="71"/>
        <v>0</v>
      </c>
      <c r="K388" s="295">
        <f t="shared" si="72"/>
        <v>0</v>
      </c>
      <c r="L388" s="294">
        <f t="shared" si="73"/>
        <v>0</v>
      </c>
      <c r="M388" s="293">
        <f t="shared" si="74"/>
        <v>0</v>
      </c>
      <c r="N388" s="292">
        <f t="shared" si="75"/>
        <v>0</v>
      </c>
      <c r="O388" s="291">
        <f t="shared" si="76"/>
        <v>0</v>
      </c>
      <c r="P388" s="290">
        <f t="shared" si="77"/>
        <v>357.35</v>
      </c>
      <c r="R388" s="33">
        <v>293.08</v>
      </c>
      <c r="S388" s="280">
        <v>45934</v>
      </c>
      <c r="T388" s="282">
        <v>-4</v>
      </c>
      <c r="U388" s="282" t="s">
        <v>870</v>
      </c>
      <c r="V388" t="s">
        <v>800</v>
      </c>
      <c r="W388" t="s">
        <v>903</v>
      </c>
      <c r="X388" s="280">
        <v>45938</v>
      </c>
      <c r="Y388" s="281" t="s">
        <v>906</v>
      </c>
      <c r="Z388" s="280" t="s">
        <v>68</v>
      </c>
      <c r="AG388" s="289">
        <v>378</v>
      </c>
      <c r="AH388" s="288" t="s">
        <v>488</v>
      </c>
      <c r="AI388"/>
    </row>
    <row r="389" spans="2:35" ht="14.7" customHeight="1" thickBot="1">
      <c r="B389" s="304">
        <f t="shared" si="78"/>
        <v>379</v>
      </c>
      <c r="C389" s="303" t="s">
        <v>602</v>
      </c>
      <c r="D389" s="302">
        <f t="shared" si="67"/>
        <v>350</v>
      </c>
      <c r="E389" s="301">
        <f t="shared" si="68"/>
        <v>7.3932969129810578E-5</v>
      </c>
      <c r="F389" s="300">
        <f t="shared" si="79"/>
        <v>0.97967918123064379</v>
      </c>
      <c r="G389" s="299" t="s">
        <v>66</v>
      </c>
      <c r="H389" s="298">
        <f t="shared" si="69"/>
        <v>0</v>
      </c>
      <c r="I389" s="297">
        <f t="shared" si="70"/>
        <v>350</v>
      </c>
      <c r="J389" s="296">
        <f t="shared" si="71"/>
        <v>0</v>
      </c>
      <c r="K389" s="295">
        <f t="shared" si="72"/>
        <v>0</v>
      </c>
      <c r="L389" s="294">
        <f t="shared" si="73"/>
        <v>0</v>
      </c>
      <c r="M389" s="293">
        <f t="shared" si="74"/>
        <v>0</v>
      </c>
      <c r="N389" s="292">
        <f t="shared" si="75"/>
        <v>0</v>
      </c>
      <c r="O389" s="291">
        <f t="shared" si="76"/>
        <v>0</v>
      </c>
      <c r="P389" s="290">
        <f t="shared" si="77"/>
        <v>350</v>
      </c>
      <c r="R389" s="33">
        <v>13858.45</v>
      </c>
      <c r="S389" s="280">
        <v>45934</v>
      </c>
      <c r="T389" s="282">
        <v>-4</v>
      </c>
      <c r="U389" s="282" t="s">
        <v>870</v>
      </c>
      <c r="V389" t="s">
        <v>800</v>
      </c>
      <c r="W389" t="s">
        <v>903</v>
      </c>
      <c r="X389" s="280">
        <v>45938</v>
      </c>
      <c r="Y389" s="281" t="s">
        <v>906</v>
      </c>
      <c r="Z389" s="280" t="s">
        <v>68</v>
      </c>
      <c r="AG389" s="289">
        <v>379</v>
      </c>
      <c r="AH389" s="288" t="s">
        <v>655</v>
      </c>
      <c r="AI389"/>
    </row>
    <row r="390" spans="2:35" ht="14.7" customHeight="1" thickBot="1">
      <c r="B390" s="304">
        <f t="shared" si="78"/>
        <v>380</v>
      </c>
      <c r="C390" s="303" t="s">
        <v>724</v>
      </c>
      <c r="D390" s="302">
        <f t="shared" si="67"/>
        <v>349.3</v>
      </c>
      <c r="E390" s="301">
        <f t="shared" si="68"/>
        <v>7.3785103191550966E-5</v>
      </c>
      <c r="F390" s="300">
        <f t="shared" si="79"/>
        <v>0.97975296633383535</v>
      </c>
      <c r="G390" s="299" t="s">
        <v>66</v>
      </c>
      <c r="H390" s="298">
        <f t="shared" si="69"/>
        <v>0</v>
      </c>
      <c r="I390" s="297">
        <f t="shared" si="70"/>
        <v>0</v>
      </c>
      <c r="J390" s="296">
        <f t="shared" si="71"/>
        <v>349.3</v>
      </c>
      <c r="K390" s="295">
        <f t="shared" si="72"/>
        <v>0</v>
      </c>
      <c r="L390" s="294">
        <f t="shared" si="73"/>
        <v>0</v>
      </c>
      <c r="M390" s="293">
        <f t="shared" si="74"/>
        <v>0</v>
      </c>
      <c r="N390" s="292">
        <f t="shared" si="75"/>
        <v>0</v>
      </c>
      <c r="O390" s="291">
        <f t="shared" si="76"/>
        <v>0</v>
      </c>
      <c r="P390" s="290">
        <f t="shared" si="77"/>
        <v>349.3</v>
      </c>
      <c r="R390" s="33">
        <v>203.61</v>
      </c>
      <c r="S390" s="280">
        <v>45935</v>
      </c>
      <c r="T390" s="282">
        <v>-3</v>
      </c>
      <c r="U390" s="282" t="s">
        <v>870</v>
      </c>
      <c r="V390" t="s">
        <v>800</v>
      </c>
      <c r="W390" t="s">
        <v>903</v>
      </c>
      <c r="X390" s="280">
        <v>45938</v>
      </c>
      <c r="Y390" s="281" t="s">
        <v>906</v>
      </c>
      <c r="Z390" s="280" t="s">
        <v>68</v>
      </c>
      <c r="AG390" s="289">
        <v>380</v>
      </c>
      <c r="AH390" s="288" t="s">
        <v>645</v>
      </c>
      <c r="AI390"/>
    </row>
    <row r="391" spans="2:35" ht="14.7" customHeight="1" thickBot="1">
      <c r="B391" s="304">
        <f t="shared" si="78"/>
        <v>381</v>
      </c>
      <c r="C391" s="303" t="s">
        <v>473</v>
      </c>
      <c r="D391" s="302">
        <f t="shared" si="67"/>
        <v>344.58</v>
      </c>
      <c r="E391" s="301">
        <f t="shared" si="68"/>
        <v>7.2788064293571791E-5</v>
      </c>
      <c r="F391" s="300">
        <f t="shared" si="79"/>
        <v>0.97982575439812891</v>
      </c>
      <c r="G391" s="299" t="s">
        <v>66</v>
      </c>
      <c r="H391" s="298">
        <f t="shared" si="69"/>
        <v>0</v>
      </c>
      <c r="I391" s="297">
        <f t="shared" si="70"/>
        <v>0</v>
      </c>
      <c r="J391" s="296">
        <f t="shared" si="71"/>
        <v>344.58</v>
      </c>
      <c r="K391" s="295">
        <f t="shared" si="72"/>
        <v>0</v>
      </c>
      <c r="L391" s="294">
        <f t="shared" si="73"/>
        <v>0</v>
      </c>
      <c r="M391" s="293">
        <f t="shared" si="74"/>
        <v>0</v>
      </c>
      <c r="N391" s="292">
        <f t="shared" si="75"/>
        <v>0</v>
      </c>
      <c r="O391" s="291">
        <f t="shared" si="76"/>
        <v>0</v>
      </c>
      <c r="P391" s="290">
        <f t="shared" si="77"/>
        <v>344.58</v>
      </c>
      <c r="R391" s="33">
        <v>22.46</v>
      </c>
      <c r="S391" s="280">
        <v>45935</v>
      </c>
      <c r="T391" s="282">
        <v>-3</v>
      </c>
      <c r="U391" s="282" t="s">
        <v>870</v>
      </c>
      <c r="V391" t="s">
        <v>800</v>
      </c>
      <c r="W391" t="s">
        <v>903</v>
      </c>
      <c r="X391" s="280">
        <v>45938</v>
      </c>
      <c r="Y391" s="281" t="s">
        <v>906</v>
      </c>
      <c r="Z391" s="280" t="s">
        <v>68</v>
      </c>
      <c r="AG391" s="289">
        <v>381</v>
      </c>
      <c r="AH391" s="288" t="s">
        <v>804</v>
      </c>
      <c r="AI391"/>
    </row>
    <row r="392" spans="2:35" ht="14.7" customHeight="1" thickBot="1">
      <c r="B392" s="304">
        <f t="shared" si="78"/>
        <v>382</v>
      </c>
      <c r="C392" s="303" t="s">
        <v>720</v>
      </c>
      <c r="D392" s="302">
        <f t="shared" si="67"/>
        <v>335.70000000000005</v>
      </c>
      <c r="E392" s="301">
        <f t="shared" si="68"/>
        <v>7.0912279248221187E-5</v>
      </c>
      <c r="F392" s="300">
        <f t="shared" si="79"/>
        <v>0.97989666667737718</v>
      </c>
      <c r="G392" s="299" t="s">
        <v>66</v>
      </c>
      <c r="H392" s="298">
        <f t="shared" si="69"/>
        <v>0</v>
      </c>
      <c r="I392" s="297">
        <f t="shared" si="70"/>
        <v>0</v>
      </c>
      <c r="J392" s="296">
        <f t="shared" si="71"/>
        <v>0</v>
      </c>
      <c r="K392" s="295">
        <f t="shared" si="72"/>
        <v>111.9</v>
      </c>
      <c r="L392" s="294">
        <f t="shared" si="73"/>
        <v>111.9</v>
      </c>
      <c r="M392" s="293">
        <f t="shared" si="74"/>
        <v>111.9</v>
      </c>
      <c r="N392" s="292">
        <f t="shared" si="75"/>
        <v>0</v>
      </c>
      <c r="O392" s="291">
        <f t="shared" si="76"/>
        <v>0</v>
      </c>
      <c r="P392" s="290">
        <f t="shared" si="77"/>
        <v>111.9</v>
      </c>
      <c r="R392" s="33">
        <v>22.46</v>
      </c>
      <c r="S392" s="280">
        <v>45935</v>
      </c>
      <c r="T392" s="282">
        <v>-3</v>
      </c>
      <c r="U392" s="282" t="s">
        <v>870</v>
      </c>
      <c r="V392" t="s">
        <v>800</v>
      </c>
      <c r="W392" t="s">
        <v>903</v>
      </c>
      <c r="X392" s="280">
        <v>45938</v>
      </c>
      <c r="Y392" s="281" t="s">
        <v>906</v>
      </c>
      <c r="Z392" s="280" t="s">
        <v>68</v>
      </c>
      <c r="AG392" s="289">
        <v>382</v>
      </c>
      <c r="AH392" s="288" t="s">
        <v>482</v>
      </c>
      <c r="AI392"/>
    </row>
    <row r="393" spans="2:35" ht="14.7" customHeight="1" thickBot="1">
      <c r="B393" s="304">
        <f t="shared" si="78"/>
        <v>383</v>
      </c>
      <c r="C393" s="303" t="s">
        <v>680</v>
      </c>
      <c r="D393" s="302">
        <f t="shared" si="67"/>
        <v>332.7</v>
      </c>
      <c r="E393" s="301">
        <f t="shared" si="68"/>
        <v>7.0278568084251373E-5</v>
      </c>
      <c r="F393" s="300">
        <f t="shared" si="79"/>
        <v>0.97996694524546146</v>
      </c>
      <c r="G393" s="299" t="s">
        <v>66</v>
      </c>
      <c r="H393" s="298">
        <f t="shared" si="69"/>
        <v>0</v>
      </c>
      <c r="I393" s="297">
        <f t="shared" si="70"/>
        <v>332.7</v>
      </c>
      <c r="J393" s="296">
        <f t="shared" si="71"/>
        <v>0</v>
      </c>
      <c r="K393" s="295">
        <f t="shared" si="72"/>
        <v>0</v>
      </c>
      <c r="L393" s="294">
        <f t="shared" si="73"/>
        <v>0</v>
      </c>
      <c r="M393" s="293">
        <f t="shared" si="74"/>
        <v>0</v>
      </c>
      <c r="N393" s="292">
        <f t="shared" si="75"/>
        <v>0</v>
      </c>
      <c r="O393" s="291">
        <f t="shared" si="76"/>
        <v>0</v>
      </c>
      <c r="P393" s="290">
        <f t="shared" si="77"/>
        <v>332.7</v>
      </c>
      <c r="R393" s="33">
        <v>122.85</v>
      </c>
      <c r="S393" s="280">
        <v>45935</v>
      </c>
      <c r="T393" s="282">
        <v>-3</v>
      </c>
      <c r="U393" s="282" t="s">
        <v>870</v>
      </c>
      <c r="V393" t="s">
        <v>800</v>
      </c>
      <c r="W393" t="s">
        <v>903</v>
      </c>
      <c r="X393" s="280">
        <v>45938</v>
      </c>
      <c r="Y393" s="281" t="s">
        <v>906</v>
      </c>
      <c r="Z393" s="280" t="s">
        <v>68</v>
      </c>
      <c r="AG393" s="289">
        <v>383</v>
      </c>
      <c r="AH393" s="288" t="s">
        <v>521</v>
      </c>
      <c r="AI393"/>
    </row>
    <row r="394" spans="2:35" ht="14.7" customHeight="1" thickBot="1">
      <c r="B394" s="304">
        <f t="shared" si="78"/>
        <v>384</v>
      </c>
      <c r="C394" s="303" t="s">
        <v>580</v>
      </c>
      <c r="D394" s="302">
        <f t="shared" si="67"/>
        <v>309.09000000000003</v>
      </c>
      <c r="E394" s="301">
        <f t="shared" si="68"/>
        <v>6.5291261223809018E-5</v>
      </c>
      <c r="F394" s="300">
        <f t="shared" si="79"/>
        <v>0.98003223650668525</v>
      </c>
      <c r="G394" s="299" t="s">
        <v>66</v>
      </c>
      <c r="H394" s="298">
        <f t="shared" si="69"/>
        <v>0</v>
      </c>
      <c r="I394" s="297">
        <f t="shared" si="70"/>
        <v>309.09000000000003</v>
      </c>
      <c r="J394" s="296">
        <f t="shared" si="71"/>
        <v>0</v>
      </c>
      <c r="K394" s="295">
        <f t="shared" si="72"/>
        <v>0</v>
      </c>
      <c r="L394" s="294">
        <f t="shared" si="73"/>
        <v>0</v>
      </c>
      <c r="M394" s="293">
        <f t="shared" si="74"/>
        <v>0</v>
      </c>
      <c r="N394" s="292">
        <f t="shared" si="75"/>
        <v>0</v>
      </c>
      <c r="O394" s="291">
        <f t="shared" si="76"/>
        <v>0</v>
      </c>
      <c r="P394" s="290">
        <f t="shared" si="77"/>
        <v>309.09000000000003</v>
      </c>
      <c r="R394" s="33">
        <v>6.43</v>
      </c>
      <c r="S394" s="280">
        <v>45935</v>
      </c>
      <c r="T394" s="282">
        <v>-3</v>
      </c>
      <c r="U394" s="282" t="s">
        <v>870</v>
      </c>
      <c r="V394" t="s">
        <v>800</v>
      </c>
      <c r="W394" t="s">
        <v>903</v>
      </c>
      <c r="X394" s="280">
        <v>45938</v>
      </c>
      <c r="Y394" s="281" t="s">
        <v>906</v>
      </c>
      <c r="Z394" s="280" t="s">
        <v>68</v>
      </c>
      <c r="AG394" s="289">
        <v>384</v>
      </c>
      <c r="AH394" s="288" t="s">
        <v>666</v>
      </c>
      <c r="AI394"/>
    </row>
    <row r="395" spans="2:35" ht="14.7" customHeight="1" thickBot="1">
      <c r="B395" s="304">
        <f t="shared" si="78"/>
        <v>385</v>
      </c>
      <c r="C395" s="303" t="s">
        <v>722</v>
      </c>
      <c r="D395" s="302">
        <f t="shared" ref="D395:D408" si="80">SUMIFS(R:R,V:V,C395)</f>
        <v>307.62</v>
      </c>
      <c r="E395" s="301">
        <f t="shared" ref="E395:E408" si="81">D395/SUM(D:D)</f>
        <v>6.49807427534638E-5</v>
      </c>
      <c r="F395" s="300">
        <f t="shared" si="79"/>
        <v>0.98009721724943877</v>
      </c>
      <c r="G395" s="299" t="s">
        <v>66</v>
      </c>
      <c r="H395" s="298">
        <f t="shared" ref="H395:H408" si="82">SUMIFS(R:R,V:V,C395,U:U,$AO$18)</f>
        <v>0</v>
      </c>
      <c r="I395" s="297">
        <f t="shared" ref="I395:I408" si="83">SUMIFS(R:R,V:V,C395,U:U,$AO$17)</f>
        <v>0</v>
      </c>
      <c r="J395" s="296">
        <f t="shared" ref="J395:J408" si="84">SUMIFS(R:R,V:V,C395,U:U,$AO$16)</f>
        <v>307.62</v>
      </c>
      <c r="K395" s="295">
        <f t="shared" ref="K395:K408" si="85">SUMIFS(R:R,V:V,C395,U:U,$AO$15)</f>
        <v>0</v>
      </c>
      <c r="L395" s="294">
        <f t="shared" ref="L395:L408" si="86">SUMIFS(R:R,V:V,C395,U:U,$AO$14)</f>
        <v>0</v>
      </c>
      <c r="M395" s="293">
        <f t="shared" ref="M395:M408" si="87">SUMIFS(R:R,V:V,C395,U:U,$AO$13)</f>
        <v>0</v>
      </c>
      <c r="N395" s="292">
        <f t="shared" ref="N395:N408" si="88">SUMIFS(R:R,V:V,C395,U:U,$AO$12)</f>
        <v>0</v>
      </c>
      <c r="O395" s="291">
        <f t="shared" ref="O395:O408" si="89">SUMIFS(R:R,V:V,C395,U:U,$AO$11)</f>
        <v>0</v>
      </c>
      <c r="P395" s="290">
        <f t="shared" ref="P395:P408" si="90">SUM(H395:K395)</f>
        <v>307.62</v>
      </c>
      <c r="R395" s="33">
        <v>5787.5</v>
      </c>
      <c r="S395" s="280">
        <v>45935</v>
      </c>
      <c r="T395" s="282">
        <v>-3</v>
      </c>
      <c r="U395" s="282" t="s">
        <v>870</v>
      </c>
      <c r="V395" t="s">
        <v>800</v>
      </c>
      <c r="W395" t="s">
        <v>903</v>
      </c>
      <c r="X395" s="280">
        <v>45938</v>
      </c>
      <c r="Y395" s="281" t="s">
        <v>906</v>
      </c>
      <c r="Z395" s="280" t="s">
        <v>68</v>
      </c>
      <c r="AG395" s="289">
        <v>385</v>
      </c>
      <c r="AH395" s="288" t="s">
        <v>720</v>
      </c>
      <c r="AI395"/>
    </row>
    <row r="396" spans="2:35" ht="14.7" customHeight="1" thickBot="1">
      <c r="B396" s="304">
        <f t="shared" ref="B396:B408" si="91">B395+1</f>
        <v>386</v>
      </c>
      <c r="C396" s="303" t="s">
        <v>548</v>
      </c>
      <c r="D396" s="302">
        <f t="shared" si="80"/>
        <v>288.08999999999997</v>
      </c>
      <c r="E396" s="301">
        <f t="shared" si="81"/>
        <v>6.0855283076020367E-5</v>
      </c>
      <c r="F396" s="300">
        <f t="shared" ref="F396:F408" si="92">E396+F395</f>
        <v>0.98015807253251475</v>
      </c>
      <c r="G396" s="299" t="s">
        <v>66</v>
      </c>
      <c r="H396" s="298">
        <f t="shared" si="82"/>
        <v>0</v>
      </c>
      <c r="I396" s="297">
        <f t="shared" si="83"/>
        <v>0</v>
      </c>
      <c r="J396" s="296">
        <f t="shared" si="84"/>
        <v>288.08999999999997</v>
      </c>
      <c r="K396" s="295">
        <f t="shared" si="85"/>
        <v>0</v>
      </c>
      <c r="L396" s="294">
        <f t="shared" si="86"/>
        <v>0</v>
      </c>
      <c r="M396" s="293">
        <f t="shared" si="87"/>
        <v>0</v>
      </c>
      <c r="N396" s="292">
        <f t="shared" si="88"/>
        <v>0</v>
      </c>
      <c r="O396" s="291">
        <f t="shared" si="89"/>
        <v>0</v>
      </c>
      <c r="P396" s="290">
        <f t="shared" si="90"/>
        <v>288.08999999999997</v>
      </c>
      <c r="R396" s="33">
        <v>306.55</v>
      </c>
      <c r="S396" s="280">
        <v>45939</v>
      </c>
      <c r="T396" s="282">
        <v>1</v>
      </c>
      <c r="U396" s="282" t="s">
        <v>872</v>
      </c>
      <c r="V396" t="s">
        <v>800</v>
      </c>
      <c r="W396" t="s">
        <v>902</v>
      </c>
      <c r="X396" s="280">
        <v>45939</v>
      </c>
      <c r="Y396" s="281" t="s">
        <v>906</v>
      </c>
      <c r="Z396" s="280" t="s">
        <v>68</v>
      </c>
      <c r="AG396" s="289">
        <v>386</v>
      </c>
      <c r="AH396" s="288" t="s">
        <v>691</v>
      </c>
      <c r="AI396"/>
    </row>
    <row r="397" spans="2:35" ht="14.7" customHeight="1" thickBot="1">
      <c r="B397" s="304">
        <f t="shared" si="91"/>
        <v>387</v>
      </c>
      <c r="C397" s="303" t="s">
        <v>803</v>
      </c>
      <c r="D397" s="302">
        <f t="shared" si="80"/>
        <v>288</v>
      </c>
      <c r="E397" s="301">
        <f t="shared" si="81"/>
        <v>6.0836271741101279E-5</v>
      </c>
      <c r="F397" s="300">
        <f t="shared" si="92"/>
        <v>0.98021890880425588</v>
      </c>
      <c r="G397" s="299" t="s">
        <v>66</v>
      </c>
      <c r="H397" s="298">
        <f t="shared" si="82"/>
        <v>0</v>
      </c>
      <c r="I397" s="297">
        <f t="shared" si="83"/>
        <v>0</v>
      </c>
      <c r="J397" s="296">
        <f t="shared" si="84"/>
        <v>288</v>
      </c>
      <c r="K397" s="295">
        <f t="shared" si="85"/>
        <v>0</v>
      </c>
      <c r="L397" s="294">
        <f t="shared" si="86"/>
        <v>0</v>
      </c>
      <c r="M397" s="293">
        <f t="shared" si="87"/>
        <v>0</v>
      </c>
      <c r="N397" s="292">
        <f t="shared" si="88"/>
        <v>0</v>
      </c>
      <c r="O397" s="291">
        <f t="shared" si="89"/>
        <v>0</v>
      </c>
      <c r="P397" s="290">
        <f t="shared" si="90"/>
        <v>288</v>
      </c>
      <c r="R397" s="33">
        <v>16.09</v>
      </c>
      <c r="S397" s="280">
        <v>45942</v>
      </c>
      <c r="T397" s="282">
        <v>4</v>
      </c>
      <c r="U397" s="282" t="s">
        <v>872</v>
      </c>
      <c r="V397" t="s">
        <v>800</v>
      </c>
      <c r="W397" t="s">
        <v>902</v>
      </c>
      <c r="X397" s="280">
        <v>45942</v>
      </c>
      <c r="Y397" s="281" t="s">
        <v>906</v>
      </c>
      <c r="Z397" s="280" t="s">
        <v>68</v>
      </c>
      <c r="AG397" s="289">
        <v>387</v>
      </c>
      <c r="AH397" s="288" t="s">
        <v>672</v>
      </c>
      <c r="AI397"/>
    </row>
    <row r="398" spans="2:35" ht="14.7" customHeight="1" thickBot="1">
      <c r="B398" s="304">
        <f t="shared" si="91"/>
        <v>388</v>
      </c>
      <c r="C398" s="303" t="s">
        <v>775</v>
      </c>
      <c r="D398" s="302">
        <f t="shared" si="80"/>
        <v>256.21000000000004</v>
      </c>
      <c r="E398" s="301">
        <f t="shared" si="81"/>
        <v>5.4121045773567918E-5</v>
      </c>
      <c r="F398" s="300">
        <f t="shared" si="92"/>
        <v>0.9802730298500294</v>
      </c>
      <c r="G398" s="299" t="s">
        <v>66</v>
      </c>
      <c r="H398" s="298">
        <f t="shared" si="82"/>
        <v>0</v>
      </c>
      <c r="I398" s="297">
        <f t="shared" si="83"/>
        <v>0</v>
      </c>
      <c r="J398" s="296">
        <f t="shared" si="84"/>
        <v>256.21000000000004</v>
      </c>
      <c r="K398" s="295">
        <f t="shared" si="85"/>
        <v>0</v>
      </c>
      <c r="L398" s="294">
        <f t="shared" si="86"/>
        <v>0</v>
      </c>
      <c r="M398" s="293">
        <f t="shared" si="87"/>
        <v>0</v>
      </c>
      <c r="N398" s="292">
        <f t="shared" si="88"/>
        <v>0</v>
      </c>
      <c r="O398" s="291">
        <f t="shared" si="89"/>
        <v>0</v>
      </c>
      <c r="P398" s="290">
        <f t="shared" si="90"/>
        <v>256.21000000000004</v>
      </c>
      <c r="R398" s="33">
        <v>504.7</v>
      </c>
      <c r="S398" s="280">
        <v>45944</v>
      </c>
      <c r="T398" s="282">
        <v>6</v>
      </c>
      <c r="U398" s="282" t="s">
        <v>872</v>
      </c>
      <c r="V398" t="s">
        <v>800</v>
      </c>
      <c r="W398" t="s">
        <v>902</v>
      </c>
      <c r="X398" s="280">
        <v>45944</v>
      </c>
      <c r="Y398" s="281" t="s">
        <v>906</v>
      </c>
      <c r="Z398" s="280" t="s">
        <v>68</v>
      </c>
      <c r="AG398" s="289">
        <v>388</v>
      </c>
      <c r="AH398" s="288" t="s">
        <v>471</v>
      </c>
      <c r="AI398"/>
    </row>
    <row r="399" spans="2:35" ht="14.7" customHeight="1" thickBot="1">
      <c r="B399" s="304">
        <f t="shared" si="91"/>
        <v>389</v>
      </c>
      <c r="C399" s="303" t="s">
        <v>789</v>
      </c>
      <c r="D399" s="302">
        <f t="shared" si="80"/>
        <v>215.64</v>
      </c>
      <c r="E399" s="301">
        <f t="shared" si="81"/>
        <v>4.5551158466149577E-5</v>
      </c>
      <c r="F399" s="300">
        <f t="shared" si="92"/>
        <v>0.98031858100849556</v>
      </c>
      <c r="G399" s="299" t="s">
        <v>66</v>
      </c>
      <c r="H399" s="298">
        <f t="shared" si="82"/>
        <v>0</v>
      </c>
      <c r="I399" s="297">
        <f t="shared" si="83"/>
        <v>0</v>
      </c>
      <c r="J399" s="296">
        <f t="shared" si="84"/>
        <v>215.64</v>
      </c>
      <c r="K399" s="295">
        <f t="shared" si="85"/>
        <v>0</v>
      </c>
      <c r="L399" s="294">
        <f t="shared" si="86"/>
        <v>0</v>
      </c>
      <c r="M399" s="293">
        <f t="shared" si="87"/>
        <v>0</v>
      </c>
      <c r="N399" s="292">
        <f t="shared" si="88"/>
        <v>0</v>
      </c>
      <c r="O399" s="291">
        <f t="shared" si="89"/>
        <v>0</v>
      </c>
      <c r="P399" s="290">
        <f t="shared" si="90"/>
        <v>215.64</v>
      </c>
      <c r="R399" s="33">
        <v>6.69</v>
      </c>
      <c r="S399" s="280">
        <v>45946</v>
      </c>
      <c r="T399" s="282">
        <v>8</v>
      </c>
      <c r="U399" s="282" t="s">
        <v>872</v>
      </c>
      <c r="V399" t="s">
        <v>800</v>
      </c>
      <c r="W399" t="s">
        <v>902</v>
      </c>
      <c r="X399" s="280">
        <v>45946</v>
      </c>
      <c r="Y399" s="281" t="s">
        <v>906</v>
      </c>
      <c r="Z399" s="280" t="s">
        <v>68</v>
      </c>
      <c r="AG399" s="289">
        <v>389</v>
      </c>
      <c r="AH399" s="288" t="s">
        <v>802</v>
      </c>
      <c r="AI399"/>
    </row>
    <row r="400" spans="2:35" ht="14.7" customHeight="1" thickBot="1">
      <c r="B400" s="304">
        <f t="shared" si="91"/>
        <v>390</v>
      </c>
      <c r="C400" s="303" t="s">
        <v>694</v>
      </c>
      <c r="D400" s="302">
        <f t="shared" si="80"/>
        <v>195.62</v>
      </c>
      <c r="E400" s="301">
        <f t="shared" si="81"/>
        <v>4.1322192631924418E-5</v>
      </c>
      <c r="F400" s="300">
        <f t="shared" si="92"/>
        <v>0.98035990320112754</v>
      </c>
      <c r="G400" s="299" t="s">
        <v>66</v>
      </c>
      <c r="H400" s="298">
        <f t="shared" si="82"/>
        <v>0</v>
      </c>
      <c r="I400" s="297">
        <f t="shared" si="83"/>
        <v>0</v>
      </c>
      <c r="J400" s="296">
        <f t="shared" si="84"/>
        <v>195.62</v>
      </c>
      <c r="K400" s="295">
        <f t="shared" si="85"/>
        <v>0</v>
      </c>
      <c r="L400" s="294">
        <f t="shared" si="86"/>
        <v>0</v>
      </c>
      <c r="M400" s="293">
        <f t="shared" si="87"/>
        <v>0</v>
      </c>
      <c r="N400" s="292">
        <f t="shared" si="88"/>
        <v>0</v>
      </c>
      <c r="O400" s="291">
        <f t="shared" si="89"/>
        <v>0</v>
      </c>
      <c r="P400" s="290">
        <f t="shared" si="90"/>
        <v>195.62</v>
      </c>
      <c r="R400" s="33">
        <v>53.66</v>
      </c>
      <c r="S400" s="280">
        <v>45946</v>
      </c>
      <c r="T400" s="282">
        <v>8</v>
      </c>
      <c r="U400" s="282" t="s">
        <v>872</v>
      </c>
      <c r="V400" t="s">
        <v>800</v>
      </c>
      <c r="W400" t="s">
        <v>902</v>
      </c>
      <c r="X400" s="280">
        <v>45946</v>
      </c>
      <c r="Y400" s="281" t="s">
        <v>906</v>
      </c>
      <c r="Z400" s="280" t="s">
        <v>68</v>
      </c>
      <c r="AG400" s="289">
        <v>390</v>
      </c>
      <c r="AH400" s="288" t="s">
        <v>495</v>
      </c>
      <c r="AI400"/>
    </row>
    <row r="401" spans="2:35" ht="14.7" customHeight="1" thickBot="1">
      <c r="B401" s="304">
        <f t="shared" si="91"/>
        <v>391</v>
      </c>
      <c r="C401" s="303" t="s">
        <v>749</v>
      </c>
      <c r="D401" s="302">
        <f t="shared" si="80"/>
        <v>191.86</v>
      </c>
      <c r="E401" s="301">
        <f t="shared" si="81"/>
        <v>4.0527941306415599E-5</v>
      </c>
      <c r="F401" s="300">
        <f t="shared" si="92"/>
        <v>0.98040043114243391</v>
      </c>
      <c r="G401" s="299" t="s">
        <v>66</v>
      </c>
      <c r="H401" s="298">
        <f t="shared" si="82"/>
        <v>0</v>
      </c>
      <c r="I401" s="297">
        <f t="shared" si="83"/>
        <v>0</v>
      </c>
      <c r="J401" s="296">
        <f t="shared" si="84"/>
        <v>191.86</v>
      </c>
      <c r="K401" s="295">
        <f t="shared" si="85"/>
        <v>0</v>
      </c>
      <c r="L401" s="294">
        <f t="shared" si="86"/>
        <v>0</v>
      </c>
      <c r="M401" s="293">
        <f t="shared" si="87"/>
        <v>0</v>
      </c>
      <c r="N401" s="292">
        <f t="shared" si="88"/>
        <v>0</v>
      </c>
      <c r="O401" s="291">
        <f t="shared" si="89"/>
        <v>0</v>
      </c>
      <c r="P401" s="290">
        <f t="shared" si="90"/>
        <v>191.86</v>
      </c>
      <c r="R401" s="33">
        <v>293.06</v>
      </c>
      <c r="S401" s="280">
        <v>45949</v>
      </c>
      <c r="T401" s="282">
        <v>11</v>
      </c>
      <c r="U401" s="282" t="s">
        <v>872</v>
      </c>
      <c r="V401" t="s">
        <v>800</v>
      </c>
      <c r="W401" t="s">
        <v>902</v>
      </c>
      <c r="X401" s="280">
        <v>45949</v>
      </c>
      <c r="Y401" s="281" t="s">
        <v>906</v>
      </c>
      <c r="Z401" s="280" t="s">
        <v>68</v>
      </c>
      <c r="AG401" s="289">
        <v>391</v>
      </c>
      <c r="AH401" s="288" t="s">
        <v>801</v>
      </c>
      <c r="AI401"/>
    </row>
    <row r="402" spans="2:35" ht="14.7" customHeight="1" thickBot="1">
      <c r="B402" s="304">
        <f t="shared" si="91"/>
        <v>392</v>
      </c>
      <c r="C402" s="303" t="s">
        <v>776</v>
      </c>
      <c r="D402" s="302">
        <f t="shared" si="80"/>
        <v>180.83</v>
      </c>
      <c r="E402" s="301">
        <f t="shared" si="81"/>
        <v>3.8197996593553281E-5</v>
      </c>
      <c r="F402" s="300">
        <f t="shared" si="92"/>
        <v>0.98043862913902746</v>
      </c>
      <c r="G402" s="299" t="s">
        <v>66</v>
      </c>
      <c r="H402" s="298">
        <f t="shared" si="82"/>
        <v>0</v>
      </c>
      <c r="I402" s="297">
        <f t="shared" si="83"/>
        <v>0</v>
      </c>
      <c r="J402" s="296">
        <f t="shared" si="84"/>
        <v>180.83</v>
      </c>
      <c r="K402" s="295">
        <f t="shared" si="85"/>
        <v>0</v>
      </c>
      <c r="L402" s="294">
        <f t="shared" si="86"/>
        <v>0</v>
      </c>
      <c r="M402" s="293">
        <f t="shared" si="87"/>
        <v>0</v>
      </c>
      <c r="N402" s="292">
        <f t="shared" si="88"/>
        <v>0</v>
      </c>
      <c r="O402" s="291">
        <f t="shared" si="89"/>
        <v>0</v>
      </c>
      <c r="P402" s="290">
        <f t="shared" si="90"/>
        <v>180.83</v>
      </c>
      <c r="R402" s="33">
        <v>13858.47</v>
      </c>
      <c r="S402" s="280">
        <v>45949</v>
      </c>
      <c r="T402" s="282">
        <v>11</v>
      </c>
      <c r="U402" s="282" t="s">
        <v>872</v>
      </c>
      <c r="V402" t="s">
        <v>800</v>
      </c>
      <c r="W402" t="s">
        <v>902</v>
      </c>
      <c r="X402" s="280">
        <v>45949</v>
      </c>
      <c r="Y402" s="281" t="s">
        <v>906</v>
      </c>
      <c r="Z402" s="280" t="s">
        <v>68</v>
      </c>
      <c r="AG402" s="289">
        <v>392</v>
      </c>
      <c r="AH402" s="288" t="s">
        <v>494</v>
      </c>
      <c r="AI402"/>
    </row>
    <row r="403" spans="2:35" ht="14.7" customHeight="1" thickBot="1">
      <c r="B403" s="304">
        <f t="shared" si="91"/>
        <v>393</v>
      </c>
      <c r="C403" s="303" t="s">
        <v>732</v>
      </c>
      <c r="D403" s="302">
        <f t="shared" si="80"/>
        <v>177.42</v>
      </c>
      <c r="E403" s="301">
        <f t="shared" si="81"/>
        <v>3.7477678237174262E-5</v>
      </c>
      <c r="F403" s="300">
        <f t="shared" si="92"/>
        <v>0.9804761068172646</v>
      </c>
      <c r="G403" s="299" t="s">
        <v>66</v>
      </c>
      <c r="H403" s="298">
        <f t="shared" si="82"/>
        <v>0</v>
      </c>
      <c r="I403" s="297">
        <f t="shared" si="83"/>
        <v>0</v>
      </c>
      <c r="J403" s="296">
        <f t="shared" si="84"/>
        <v>177.42</v>
      </c>
      <c r="K403" s="295">
        <f t="shared" si="85"/>
        <v>0</v>
      </c>
      <c r="L403" s="294">
        <f t="shared" si="86"/>
        <v>0</v>
      </c>
      <c r="M403" s="293">
        <f t="shared" si="87"/>
        <v>0</v>
      </c>
      <c r="N403" s="292">
        <f t="shared" si="88"/>
        <v>0</v>
      </c>
      <c r="O403" s="291">
        <f t="shared" si="89"/>
        <v>0</v>
      </c>
      <c r="P403" s="290">
        <f t="shared" si="90"/>
        <v>177.42</v>
      </c>
      <c r="R403" s="33">
        <v>6.44</v>
      </c>
      <c r="S403" s="280">
        <v>45950</v>
      </c>
      <c r="T403" s="282">
        <v>12</v>
      </c>
      <c r="U403" s="282" t="s">
        <v>872</v>
      </c>
      <c r="V403" t="s">
        <v>800</v>
      </c>
      <c r="W403" t="s">
        <v>902</v>
      </c>
      <c r="X403" s="280">
        <v>45950</v>
      </c>
      <c r="Y403" s="281" t="s">
        <v>906</v>
      </c>
      <c r="Z403" s="280" t="s">
        <v>68</v>
      </c>
      <c r="AG403" s="289">
        <v>393</v>
      </c>
      <c r="AH403" s="288" t="s">
        <v>630</v>
      </c>
      <c r="AI403"/>
    </row>
    <row r="404" spans="2:35" ht="14.7" customHeight="1" thickBot="1">
      <c r="B404" s="304">
        <f t="shared" si="91"/>
        <v>394</v>
      </c>
      <c r="C404" s="303" t="s">
        <v>543</v>
      </c>
      <c r="D404" s="302">
        <f t="shared" si="80"/>
        <v>168</v>
      </c>
      <c r="E404" s="301">
        <f t="shared" si="81"/>
        <v>3.5487825182309081E-5</v>
      </c>
      <c r="F404" s="300">
        <f t="shared" si="92"/>
        <v>0.98051159464244686</v>
      </c>
      <c r="G404" s="299" t="s">
        <v>66</v>
      </c>
      <c r="H404" s="298">
        <f t="shared" si="82"/>
        <v>0</v>
      </c>
      <c r="I404" s="297">
        <f t="shared" si="83"/>
        <v>0</v>
      </c>
      <c r="J404" s="296">
        <f t="shared" si="84"/>
        <v>168</v>
      </c>
      <c r="K404" s="295">
        <f t="shared" si="85"/>
        <v>0</v>
      </c>
      <c r="L404" s="294">
        <f t="shared" si="86"/>
        <v>0</v>
      </c>
      <c r="M404" s="293">
        <f t="shared" si="87"/>
        <v>0</v>
      </c>
      <c r="N404" s="292">
        <f t="shared" si="88"/>
        <v>0</v>
      </c>
      <c r="O404" s="291">
        <f t="shared" si="89"/>
        <v>0</v>
      </c>
      <c r="P404" s="290">
        <f t="shared" si="90"/>
        <v>168</v>
      </c>
      <c r="R404" s="33">
        <v>5787.48</v>
      </c>
      <c r="S404" s="280">
        <v>45950</v>
      </c>
      <c r="T404" s="282">
        <v>12</v>
      </c>
      <c r="U404" s="282" t="s">
        <v>872</v>
      </c>
      <c r="V404" t="s">
        <v>800</v>
      </c>
      <c r="W404" t="s">
        <v>902</v>
      </c>
      <c r="X404" s="280">
        <v>45950</v>
      </c>
      <c r="Y404" s="281" t="s">
        <v>906</v>
      </c>
      <c r="Z404" s="280" t="s">
        <v>68</v>
      </c>
      <c r="AG404" s="289">
        <v>394</v>
      </c>
      <c r="AH404" s="288" t="s">
        <v>572</v>
      </c>
      <c r="AI404"/>
    </row>
    <row r="405" spans="2:35" ht="14.7" customHeight="1" thickBot="1">
      <c r="B405" s="304">
        <f t="shared" si="91"/>
        <v>395</v>
      </c>
      <c r="C405" s="303" t="s">
        <v>746</v>
      </c>
      <c r="D405" s="302">
        <f t="shared" si="80"/>
        <v>152.04</v>
      </c>
      <c r="E405" s="301">
        <f t="shared" si="81"/>
        <v>3.2116481789989715E-5</v>
      </c>
      <c r="F405" s="300">
        <f t="shared" si="92"/>
        <v>0.98054371112423688</v>
      </c>
      <c r="G405" s="299" t="s">
        <v>66</v>
      </c>
      <c r="H405" s="298">
        <f t="shared" si="82"/>
        <v>0</v>
      </c>
      <c r="I405" s="297">
        <f t="shared" si="83"/>
        <v>0</v>
      </c>
      <c r="J405" s="296">
        <f t="shared" si="84"/>
        <v>152.04</v>
      </c>
      <c r="K405" s="295">
        <f t="shared" si="85"/>
        <v>0</v>
      </c>
      <c r="L405" s="294">
        <f t="shared" si="86"/>
        <v>0</v>
      </c>
      <c r="M405" s="293">
        <f t="shared" si="87"/>
        <v>0</v>
      </c>
      <c r="N405" s="292">
        <f t="shared" si="88"/>
        <v>0</v>
      </c>
      <c r="O405" s="291">
        <f t="shared" si="89"/>
        <v>0</v>
      </c>
      <c r="P405" s="290">
        <f t="shared" si="90"/>
        <v>152.04</v>
      </c>
      <c r="R405" s="33">
        <v>16.11</v>
      </c>
      <c r="S405" s="280">
        <v>45957</v>
      </c>
      <c r="T405" s="282">
        <v>19</v>
      </c>
      <c r="U405" s="282" t="s">
        <v>872</v>
      </c>
      <c r="V405" t="s">
        <v>800</v>
      </c>
      <c r="W405" t="s">
        <v>902</v>
      </c>
      <c r="X405" s="280">
        <v>45957</v>
      </c>
      <c r="Y405" s="281" t="s">
        <v>906</v>
      </c>
      <c r="Z405" s="280" t="s">
        <v>68</v>
      </c>
      <c r="AG405" s="289">
        <v>395</v>
      </c>
      <c r="AH405" s="288" t="s">
        <v>723</v>
      </c>
      <c r="AI405"/>
    </row>
    <row r="406" spans="2:35" ht="14.7" customHeight="1" thickBot="1">
      <c r="B406" s="304">
        <f t="shared" si="91"/>
        <v>396</v>
      </c>
      <c r="C406" s="303" t="s">
        <v>752</v>
      </c>
      <c r="D406" s="302">
        <f t="shared" si="80"/>
        <v>121.14</v>
      </c>
      <c r="E406" s="301">
        <f t="shared" si="81"/>
        <v>2.5589256801100724E-5</v>
      </c>
      <c r="F406" s="300">
        <f t="shared" si="92"/>
        <v>0.98056930038103796</v>
      </c>
      <c r="G406" s="299" t="s">
        <v>66</v>
      </c>
      <c r="H406" s="298">
        <f t="shared" si="82"/>
        <v>0</v>
      </c>
      <c r="I406" s="297">
        <f t="shared" si="83"/>
        <v>0</v>
      </c>
      <c r="J406" s="296">
        <f t="shared" si="84"/>
        <v>121.14</v>
      </c>
      <c r="K406" s="295">
        <f t="shared" si="85"/>
        <v>0</v>
      </c>
      <c r="L406" s="294">
        <f t="shared" si="86"/>
        <v>0</v>
      </c>
      <c r="M406" s="293">
        <f t="shared" si="87"/>
        <v>0</v>
      </c>
      <c r="N406" s="292">
        <f t="shared" si="88"/>
        <v>0</v>
      </c>
      <c r="O406" s="291">
        <f t="shared" si="89"/>
        <v>0</v>
      </c>
      <c r="P406" s="290">
        <f t="shared" si="90"/>
        <v>121.14</v>
      </c>
      <c r="R406" s="33">
        <v>209.22</v>
      </c>
      <c r="S406" s="280">
        <v>45889</v>
      </c>
      <c r="T406" s="282">
        <v>-49</v>
      </c>
      <c r="U406" s="282" t="s">
        <v>868</v>
      </c>
      <c r="V406" t="s">
        <v>799</v>
      </c>
      <c r="W406" t="s">
        <v>903</v>
      </c>
      <c r="X406" s="280">
        <v>45938</v>
      </c>
      <c r="Y406" s="281" t="s">
        <v>906</v>
      </c>
      <c r="Z406" s="280" t="s">
        <v>66</v>
      </c>
      <c r="AG406" s="289">
        <v>396</v>
      </c>
      <c r="AH406" s="288" t="s">
        <v>708</v>
      </c>
      <c r="AI406"/>
    </row>
    <row r="407" spans="2:35" ht="14.7" customHeight="1" thickBot="1">
      <c r="B407" s="304">
        <f t="shared" si="91"/>
        <v>397</v>
      </c>
      <c r="C407" s="303" t="s">
        <v>770</v>
      </c>
      <c r="D407" s="302">
        <f t="shared" si="80"/>
        <v>93.39</v>
      </c>
      <c r="E407" s="301">
        <f t="shared" si="81"/>
        <v>1.9727428534380029E-5</v>
      </c>
      <c r="F407" s="300">
        <f t="shared" si="92"/>
        <v>0.98058902780957236</v>
      </c>
      <c r="G407" s="299" t="s">
        <v>66</v>
      </c>
      <c r="H407" s="298">
        <f t="shared" si="82"/>
        <v>0</v>
      </c>
      <c r="I407" s="297">
        <f t="shared" si="83"/>
        <v>0</v>
      </c>
      <c r="J407" s="296">
        <f t="shared" si="84"/>
        <v>93.39</v>
      </c>
      <c r="K407" s="295">
        <f t="shared" si="85"/>
        <v>0</v>
      </c>
      <c r="L407" s="294">
        <f t="shared" si="86"/>
        <v>0</v>
      </c>
      <c r="M407" s="293">
        <f t="shared" si="87"/>
        <v>0</v>
      </c>
      <c r="N407" s="292">
        <f t="shared" si="88"/>
        <v>0</v>
      </c>
      <c r="O407" s="291">
        <f t="shared" si="89"/>
        <v>0</v>
      </c>
      <c r="P407" s="290">
        <f t="shared" si="90"/>
        <v>93.39</v>
      </c>
      <c r="R407" s="33">
        <v>91.2</v>
      </c>
      <c r="S407" s="280">
        <v>45890</v>
      </c>
      <c r="T407" s="282">
        <v>-48</v>
      </c>
      <c r="U407" s="282" t="s">
        <v>868</v>
      </c>
      <c r="V407" t="s">
        <v>799</v>
      </c>
      <c r="W407" t="s">
        <v>903</v>
      </c>
      <c r="X407" s="280">
        <v>45938</v>
      </c>
      <c r="Y407" s="281" t="s">
        <v>906</v>
      </c>
      <c r="Z407" s="280" t="s">
        <v>66</v>
      </c>
      <c r="AG407" s="289">
        <v>397</v>
      </c>
      <c r="AH407" s="288" t="s">
        <v>578</v>
      </c>
      <c r="AI407"/>
    </row>
    <row r="408" spans="2:35" ht="14.7" customHeight="1" thickBot="1">
      <c r="B408" s="304">
        <f t="shared" si="91"/>
        <v>398</v>
      </c>
      <c r="C408" s="303" t="s">
        <v>697</v>
      </c>
      <c r="D408" s="302">
        <f t="shared" si="80"/>
        <v>66.89</v>
      </c>
      <c r="E408" s="301">
        <f t="shared" si="81"/>
        <v>1.4129646585980085E-5</v>
      </c>
      <c r="F408" s="300">
        <f t="shared" si="92"/>
        <v>0.98060315745615834</v>
      </c>
      <c r="G408" s="299" t="s">
        <v>66</v>
      </c>
      <c r="H408" s="298">
        <f t="shared" si="82"/>
        <v>0</v>
      </c>
      <c r="I408" s="297">
        <f t="shared" si="83"/>
        <v>0</v>
      </c>
      <c r="J408" s="296">
        <f t="shared" si="84"/>
        <v>0</v>
      </c>
      <c r="K408" s="295">
        <f t="shared" si="85"/>
        <v>66.89</v>
      </c>
      <c r="L408" s="294">
        <f t="shared" si="86"/>
        <v>0</v>
      </c>
      <c r="M408" s="293">
        <f t="shared" si="87"/>
        <v>0</v>
      </c>
      <c r="N408" s="292">
        <f t="shared" si="88"/>
        <v>0</v>
      </c>
      <c r="O408" s="291">
        <f t="shared" si="89"/>
        <v>0</v>
      </c>
      <c r="P408" s="290">
        <f t="shared" si="90"/>
        <v>66.89</v>
      </c>
      <c r="R408" s="33">
        <v>2420.62</v>
      </c>
      <c r="S408" s="280">
        <v>45894</v>
      </c>
      <c r="T408" s="282">
        <v>-44</v>
      </c>
      <c r="U408" s="282" t="s">
        <v>868</v>
      </c>
      <c r="V408" t="s">
        <v>799</v>
      </c>
      <c r="W408" t="s">
        <v>903</v>
      </c>
      <c r="X408" s="280">
        <v>45938</v>
      </c>
      <c r="Y408" s="281" t="s">
        <v>906</v>
      </c>
      <c r="Z408" s="280" t="s">
        <v>66</v>
      </c>
      <c r="AG408" s="289">
        <v>398</v>
      </c>
      <c r="AH408" s="288" t="s">
        <v>680</v>
      </c>
      <c r="AI408"/>
    </row>
    <row r="409" spans="2:35" ht="14.7" customHeight="1">
      <c r="B409" s="147"/>
      <c r="D409" s="147"/>
      <c r="E409" s="147"/>
      <c r="F409" s="147"/>
      <c r="G409" s="147"/>
      <c r="R409" s="33">
        <v>2012.14</v>
      </c>
      <c r="S409" s="280">
        <v>45896</v>
      </c>
      <c r="T409" s="282">
        <v>-42</v>
      </c>
      <c r="U409" s="282" t="s">
        <v>868</v>
      </c>
      <c r="V409" t="s">
        <v>799</v>
      </c>
      <c r="W409" t="s">
        <v>903</v>
      </c>
      <c r="X409" s="280">
        <v>45938</v>
      </c>
      <c r="Y409" s="281" t="s">
        <v>906</v>
      </c>
      <c r="Z409" s="280" t="s">
        <v>66</v>
      </c>
      <c r="AH409" s="287" t="s">
        <v>462</v>
      </c>
      <c r="AI409"/>
    </row>
    <row r="410" spans="2:35" ht="14.7" customHeight="1">
      <c r="R410" s="33">
        <v>232.5</v>
      </c>
      <c r="S410" s="280">
        <v>45889</v>
      </c>
      <c r="T410" s="282">
        <v>-49</v>
      </c>
      <c r="U410" s="282" t="s">
        <v>868</v>
      </c>
      <c r="V410" t="s">
        <v>798</v>
      </c>
      <c r="W410" t="s">
        <v>903</v>
      </c>
      <c r="X410" s="280">
        <v>45938</v>
      </c>
      <c r="Y410" s="281" t="s">
        <v>906</v>
      </c>
      <c r="Z410" s="280" t="s">
        <v>66</v>
      </c>
      <c r="AH410" s="287" t="s">
        <v>461</v>
      </c>
    </row>
    <row r="411" spans="2:35" ht="14.7" customHeight="1">
      <c r="R411" s="33">
        <v>680</v>
      </c>
      <c r="S411" s="280">
        <v>45892</v>
      </c>
      <c r="T411" s="282">
        <v>-46</v>
      </c>
      <c r="U411" s="282" t="s">
        <v>868</v>
      </c>
      <c r="V411" t="s">
        <v>798</v>
      </c>
      <c r="W411" t="s">
        <v>903</v>
      </c>
      <c r="X411" s="280">
        <v>45938</v>
      </c>
      <c r="Y411" s="281" t="s">
        <v>906</v>
      </c>
      <c r="Z411" s="280" t="s">
        <v>66</v>
      </c>
      <c r="AH411" s="287" t="s">
        <v>450</v>
      </c>
    </row>
    <row r="412" spans="2:35" ht="14.7" customHeight="1">
      <c r="R412" s="33">
        <v>3762.5</v>
      </c>
      <c r="S412" s="280">
        <v>45889</v>
      </c>
      <c r="T412" s="282">
        <v>-49</v>
      </c>
      <c r="U412" s="282" t="s">
        <v>868</v>
      </c>
      <c r="V412" t="s">
        <v>482</v>
      </c>
      <c r="W412" t="s">
        <v>903</v>
      </c>
      <c r="X412" s="280">
        <v>45938</v>
      </c>
      <c r="Y412" s="281" t="s">
        <v>906</v>
      </c>
      <c r="Z412" s="280" t="s">
        <v>66</v>
      </c>
      <c r="AH412" s="287" t="s">
        <v>457</v>
      </c>
    </row>
    <row r="413" spans="2:35" ht="14.7" customHeight="1">
      <c r="R413" s="33">
        <v>3762.5</v>
      </c>
      <c r="S413" s="280">
        <v>45903</v>
      </c>
      <c r="T413" s="282">
        <v>-35</v>
      </c>
      <c r="U413" s="282" t="s">
        <v>868</v>
      </c>
      <c r="V413" t="s">
        <v>482</v>
      </c>
      <c r="W413" t="s">
        <v>903</v>
      </c>
      <c r="X413" s="280">
        <v>45938</v>
      </c>
      <c r="Y413" s="281" t="s">
        <v>906</v>
      </c>
      <c r="Z413" s="280" t="s">
        <v>66</v>
      </c>
      <c r="AH413" s="287" t="s">
        <v>460</v>
      </c>
    </row>
    <row r="414" spans="2:35" ht="14.7" customHeight="1">
      <c r="R414" s="33">
        <v>3762.5</v>
      </c>
      <c r="S414" s="280">
        <v>45917</v>
      </c>
      <c r="T414" s="282">
        <v>-21</v>
      </c>
      <c r="U414" s="282" t="s">
        <v>870</v>
      </c>
      <c r="V414" t="s">
        <v>482</v>
      </c>
      <c r="W414" t="s">
        <v>903</v>
      </c>
      <c r="X414" s="280">
        <v>45938</v>
      </c>
      <c r="Y414" s="281" t="s">
        <v>906</v>
      </c>
      <c r="Z414" s="280" t="s">
        <v>66</v>
      </c>
      <c r="AH414" s="287" t="s">
        <v>459</v>
      </c>
    </row>
    <row r="415" spans="2:35" ht="14.7" customHeight="1">
      <c r="R415" s="33">
        <v>1308.75</v>
      </c>
      <c r="S415" s="280">
        <v>45911</v>
      </c>
      <c r="T415" s="282">
        <v>-27</v>
      </c>
      <c r="U415" s="282" t="s">
        <v>870</v>
      </c>
      <c r="V415" t="s">
        <v>797</v>
      </c>
      <c r="W415" t="s">
        <v>903</v>
      </c>
      <c r="X415" s="280">
        <v>45938</v>
      </c>
      <c r="Y415" s="281" t="s">
        <v>906</v>
      </c>
      <c r="Z415" s="280" t="s">
        <v>66</v>
      </c>
      <c r="AH415" s="287" t="s">
        <v>458</v>
      </c>
    </row>
    <row r="416" spans="2:35" ht="14.7" customHeight="1">
      <c r="R416" s="33">
        <v>1308.75</v>
      </c>
      <c r="S416" s="280">
        <v>45941</v>
      </c>
      <c r="T416" s="282">
        <v>3</v>
      </c>
      <c r="U416" s="282" t="s">
        <v>872</v>
      </c>
      <c r="V416" t="s">
        <v>797</v>
      </c>
      <c r="W416" t="s">
        <v>902</v>
      </c>
      <c r="X416" s="280">
        <v>45941</v>
      </c>
      <c r="Y416" s="281" t="s">
        <v>906</v>
      </c>
      <c r="Z416" s="280" t="s">
        <v>66</v>
      </c>
      <c r="AH416" s="287" t="s">
        <v>456</v>
      </c>
    </row>
    <row r="417" spans="18:51" s="41" customFormat="1" ht="14.7" customHeight="1">
      <c r="R417" s="33">
        <v>1309.1400000000001</v>
      </c>
      <c r="S417" s="280">
        <v>45972</v>
      </c>
      <c r="T417" s="282">
        <v>34</v>
      </c>
      <c r="U417" s="282" t="s">
        <v>871</v>
      </c>
      <c r="V417" t="s">
        <v>797</v>
      </c>
      <c r="W417" t="s">
        <v>902</v>
      </c>
      <c r="X417" s="280">
        <v>45972</v>
      </c>
      <c r="Y417" s="281" t="s">
        <v>906</v>
      </c>
      <c r="Z417" s="280" t="s">
        <v>66</v>
      </c>
      <c r="AA417"/>
      <c r="AB417"/>
      <c r="AC417"/>
      <c r="AD417"/>
      <c r="AE417"/>
      <c r="AF417"/>
      <c r="AG417"/>
      <c r="AH417" s="287" t="s">
        <v>451</v>
      </c>
      <c r="AJ417"/>
      <c r="AK417"/>
      <c r="AL417"/>
      <c r="AM417"/>
      <c r="AN417"/>
      <c r="AO417"/>
      <c r="AP417"/>
      <c r="AQ417"/>
      <c r="AR417"/>
      <c r="AS417"/>
      <c r="AT417"/>
      <c r="AU417" s="147"/>
      <c r="AV417"/>
      <c r="AW417" s="147"/>
      <c r="AX417" s="147"/>
      <c r="AY417" s="147"/>
    </row>
    <row r="418" spans="18:51" s="41" customFormat="1" ht="14.7" customHeight="1">
      <c r="R418" s="33">
        <v>5413.33</v>
      </c>
      <c r="S418" s="280">
        <v>45889</v>
      </c>
      <c r="T418" s="282">
        <v>-49</v>
      </c>
      <c r="U418" s="282" t="s">
        <v>868</v>
      </c>
      <c r="V418" t="s">
        <v>796</v>
      </c>
      <c r="W418" t="s">
        <v>903</v>
      </c>
      <c r="X418" s="280">
        <v>45938</v>
      </c>
      <c r="Y418" s="281" t="s">
        <v>906</v>
      </c>
      <c r="Z418" s="280" t="s">
        <v>66</v>
      </c>
      <c r="AA418"/>
      <c r="AB418"/>
      <c r="AC418"/>
      <c r="AD418"/>
      <c r="AE418"/>
      <c r="AF418"/>
      <c r="AG418"/>
      <c r="AH418" s="287" t="s">
        <v>455</v>
      </c>
      <c r="AJ418"/>
      <c r="AK418"/>
      <c r="AL418"/>
      <c r="AM418"/>
      <c r="AN418"/>
      <c r="AO418"/>
      <c r="AP418"/>
      <c r="AQ418"/>
      <c r="AR418"/>
      <c r="AS418"/>
      <c r="AT418"/>
      <c r="AU418" s="147"/>
      <c r="AV418"/>
      <c r="AW418" s="147"/>
      <c r="AX418" s="147"/>
      <c r="AY418" s="147"/>
    </row>
    <row r="419" spans="18:51" s="41" customFormat="1" ht="14.7" customHeight="1">
      <c r="R419" s="33">
        <v>5413.33</v>
      </c>
      <c r="S419" s="280">
        <v>45904</v>
      </c>
      <c r="T419" s="282">
        <v>-34</v>
      </c>
      <c r="U419" s="282" t="s">
        <v>868</v>
      </c>
      <c r="V419" t="s">
        <v>796</v>
      </c>
      <c r="W419" t="s">
        <v>903</v>
      </c>
      <c r="X419" s="280">
        <v>45938</v>
      </c>
      <c r="Y419" s="281" t="s">
        <v>906</v>
      </c>
      <c r="Z419" s="280" t="s">
        <v>66</v>
      </c>
      <c r="AA419"/>
      <c r="AB419"/>
      <c r="AC419"/>
      <c r="AD419"/>
      <c r="AE419"/>
      <c r="AF419"/>
      <c r="AG419"/>
      <c r="AH419" s="287" t="s">
        <v>454</v>
      </c>
      <c r="AJ419"/>
      <c r="AK419"/>
      <c r="AL419"/>
      <c r="AM419"/>
      <c r="AN419"/>
      <c r="AO419"/>
      <c r="AP419"/>
      <c r="AQ419"/>
      <c r="AR419"/>
      <c r="AS419"/>
      <c r="AT419"/>
      <c r="AU419" s="147"/>
      <c r="AV419"/>
      <c r="AW419" s="147"/>
      <c r="AX419" s="147"/>
      <c r="AY419" s="147"/>
    </row>
    <row r="420" spans="18:51" s="41" customFormat="1" ht="14.7" customHeight="1">
      <c r="R420" s="33">
        <v>5413.34</v>
      </c>
      <c r="S420" s="280">
        <v>45919</v>
      </c>
      <c r="T420" s="282">
        <v>-19</v>
      </c>
      <c r="U420" s="282" t="s">
        <v>870</v>
      </c>
      <c r="V420" t="s">
        <v>796</v>
      </c>
      <c r="W420" t="s">
        <v>903</v>
      </c>
      <c r="X420" s="280">
        <v>45938</v>
      </c>
      <c r="Y420" s="281" t="s">
        <v>906</v>
      </c>
      <c r="Z420" s="280" t="s">
        <v>66</v>
      </c>
      <c r="AA420"/>
      <c r="AB420"/>
      <c r="AC420"/>
      <c r="AD420"/>
      <c r="AE420"/>
      <c r="AF420"/>
      <c r="AG420"/>
      <c r="AH420" s="287" t="s">
        <v>453</v>
      </c>
      <c r="AJ420"/>
      <c r="AK420"/>
      <c r="AL420"/>
      <c r="AM420"/>
      <c r="AN420"/>
      <c r="AO420"/>
      <c r="AP420"/>
      <c r="AQ420"/>
      <c r="AR420"/>
      <c r="AS420"/>
      <c r="AT420"/>
      <c r="AU420" s="147"/>
      <c r="AV420"/>
      <c r="AW420" s="147"/>
      <c r="AX420" s="147"/>
      <c r="AY420" s="147"/>
    </row>
    <row r="421" spans="18:51" s="41" customFormat="1" ht="14.7" customHeight="1">
      <c r="R421" s="33">
        <v>290.14999999999998</v>
      </c>
      <c r="S421" s="280">
        <v>45887</v>
      </c>
      <c r="T421" s="282">
        <v>-51</v>
      </c>
      <c r="U421" s="282" t="s">
        <v>868</v>
      </c>
      <c r="V421" t="s">
        <v>794</v>
      </c>
      <c r="W421" t="s">
        <v>903</v>
      </c>
      <c r="X421" s="280">
        <v>45938</v>
      </c>
      <c r="Y421" s="281" t="s">
        <v>906</v>
      </c>
      <c r="Z421" s="280" t="s">
        <v>68</v>
      </c>
      <c r="AA421"/>
      <c r="AB421"/>
      <c r="AC421"/>
      <c r="AD421"/>
      <c r="AE421"/>
      <c r="AF421"/>
      <c r="AG421"/>
      <c r="AH421" s="287" t="s">
        <v>452</v>
      </c>
      <c r="AJ421"/>
      <c r="AK421"/>
      <c r="AL421"/>
      <c r="AM421"/>
      <c r="AN421"/>
      <c r="AO421"/>
      <c r="AP421"/>
      <c r="AQ421"/>
      <c r="AR421"/>
      <c r="AS421"/>
      <c r="AT421"/>
      <c r="AU421" s="147"/>
      <c r="AV421"/>
      <c r="AW421" s="147"/>
      <c r="AX421" s="147"/>
      <c r="AY421" s="147"/>
    </row>
    <row r="422" spans="18:51" s="41" customFormat="1" ht="14.7" customHeight="1">
      <c r="R422" s="33">
        <v>2651.74</v>
      </c>
      <c r="S422" s="280">
        <v>45887</v>
      </c>
      <c r="T422" s="282">
        <v>-51</v>
      </c>
      <c r="U422" s="282" t="s">
        <v>868</v>
      </c>
      <c r="V422" t="s">
        <v>794</v>
      </c>
      <c r="W422" t="s">
        <v>903</v>
      </c>
      <c r="X422" s="280">
        <v>45938</v>
      </c>
      <c r="Y422" s="281" t="s">
        <v>906</v>
      </c>
      <c r="Z422" s="280" t="s">
        <v>68</v>
      </c>
      <c r="AA422"/>
      <c r="AB422"/>
      <c r="AC422"/>
      <c r="AD422"/>
      <c r="AE422"/>
      <c r="AF422"/>
      <c r="AG422"/>
      <c r="AH422" s="287" t="s">
        <v>795</v>
      </c>
      <c r="AJ422"/>
      <c r="AK422"/>
      <c r="AL422"/>
      <c r="AM422"/>
      <c r="AN422"/>
      <c r="AO422"/>
      <c r="AP422"/>
      <c r="AQ422"/>
      <c r="AR422"/>
      <c r="AS422"/>
      <c r="AT422"/>
      <c r="AU422" s="147"/>
      <c r="AV422"/>
      <c r="AW422" s="147"/>
      <c r="AX422" s="147"/>
      <c r="AY422" s="147"/>
    </row>
    <row r="423" spans="18:51" s="41" customFormat="1" ht="14.7" customHeight="1">
      <c r="R423" s="33">
        <v>130.24</v>
      </c>
      <c r="S423" s="280">
        <v>45887</v>
      </c>
      <c r="T423" s="282">
        <v>-51</v>
      </c>
      <c r="U423" s="282" t="s">
        <v>868</v>
      </c>
      <c r="V423" t="s">
        <v>794</v>
      </c>
      <c r="W423" t="s">
        <v>903</v>
      </c>
      <c r="X423" s="280">
        <v>45938</v>
      </c>
      <c r="Y423" s="281" t="s">
        <v>906</v>
      </c>
      <c r="Z423" s="280" t="s">
        <v>68</v>
      </c>
      <c r="AA423"/>
      <c r="AB423"/>
      <c r="AC423"/>
      <c r="AD423"/>
      <c r="AE423"/>
      <c r="AF423"/>
      <c r="AG423"/>
      <c r="AH423"/>
      <c r="AJ423"/>
      <c r="AK423"/>
      <c r="AL423"/>
      <c r="AM423"/>
      <c r="AN423"/>
      <c r="AO423"/>
      <c r="AP423"/>
      <c r="AQ423"/>
      <c r="AR423"/>
      <c r="AS423"/>
      <c r="AT423"/>
      <c r="AU423" s="147"/>
      <c r="AV423"/>
      <c r="AW423" s="147"/>
      <c r="AX423" s="147"/>
      <c r="AY423" s="147"/>
    </row>
    <row r="424" spans="18:51" s="41" customFormat="1" ht="14.7" customHeight="1">
      <c r="R424" s="33">
        <v>2670.71</v>
      </c>
      <c r="S424" s="280">
        <v>45888</v>
      </c>
      <c r="T424" s="282">
        <v>-50</v>
      </c>
      <c r="U424" s="282" t="s">
        <v>868</v>
      </c>
      <c r="V424" t="s">
        <v>794</v>
      </c>
      <c r="W424" t="s">
        <v>903</v>
      </c>
      <c r="X424" s="280">
        <v>45938</v>
      </c>
      <c r="Y424" s="281" t="s">
        <v>906</v>
      </c>
      <c r="Z424" s="280" t="s">
        <v>68</v>
      </c>
      <c r="AA424"/>
      <c r="AB424"/>
      <c r="AC424"/>
      <c r="AD424"/>
      <c r="AE424"/>
      <c r="AF424"/>
      <c r="AG424"/>
      <c r="AH424"/>
      <c r="AJ424"/>
      <c r="AK424"/>
      <c r="AL424"/>
      <c r="AM424"/>
      <c r="AN424"/>
      <c r="AO424"/>
      <c r="AP424"/>
      <c r="AQ424"/>
      <c r="AR424"/>
      <c r="AS424"/>
      <c r="AT424"/>
      <c r="AU424" s="147"/>
      <c r="AV424"/>
      <c r="AW424" s="147"/>
      <c r="AX424" s="147"/>
      <c r="AY424" s="147"/>
    </row>
    <row r="425" spans="18:51" s="41" customFormat="1" ht="14.7" customHeight="1">
      <c r="R425" s="33">
        <v>4416.76</v>
      </c>
      <c r="S425" s="280">
        <v>45888</v>
      </c>
      <c r="T425" s="282">
        <v>-50</v>
      </c>
      <c r="U425" s="282" t="s">
        <v>868</v>
      </c>
      <c r="V425" t="s">
        <v>794</v>
      </c>
      <c r="W425" t="s">
        <v>903</v>
      </c>
      <c r="X425" s="280">
        <v>45938</v>
      </c>
      <c r="Y425" s="281" t="s">
        <v>906</v>
      </c>
      <c r="Z425" s="280" t="s">
        <v>68</v>
      </c>
      <c r="AA425"/>
      <c r="AB425"/>
      <c r="AC425"/>
      <c r="AD425"/>
      <c r="AE425"/>
      <c r="AF425"/>
      <c r="AG425"/>
      <c r="AH425"/>
      <c r="AJ425"/>
      <c r="AK425"/>
      <c r="AL425"/>
      <c r="AM425"/>
      <c r="AN425"/>
      <c r="AO425"/>
      <c r="AP425"/>
      <c r="AQ425"/>
      <c r="AR425"/>
      <c r="AS425"/>
      <c r="AT425"/>
      <c r="AU425" s="147"/>
      <c r="AV425"/>
      <c r="AW425" s="147"/>
      <c r="AX425" s="147"/>
      <c r="AY425" s="147"/>
    </row>
    <row r="426" spans="18:51" s="41" customFormat="1" ht="14.7" customHeight="1">
      <c r="R426" s="33">
        <v>2026.66</v>
      </c>
      <c r="S426" s="280">
        <v>45888</v>
      </c>
      <c r="T426" s="282">
        <v>-50</v>
      </c>
      <c r="U426" s="282" t="s">
        <v>868</v>
      </c>
      <c r="V426" t="s">
        <v>794</v>
      </c>
      <c r="W426" t="s">
        <v>903</v>
      </c>
      <c r="X426" s="280">
        <v>45938</v>
      </c>
      <c r="Y426" s="281" t="s">
        <v>906</v>
      </c>
      <c r="Z426" s="280" t="s">
        <v>68</v>
      </c>
      <c r="AA426"/>
      <c r="AB426"/>
      <c r="AC426"/>
      <c r="AD426"/>
      <c r="AE426"/>
      <c r="AF426"/>
      <c r="AG426"/>
      <c r="AH426"/>
      <c r="AJ426"/>
      <c r="AK426"/>
      <c r="AL426"/>
      <c r="AM426"/>
      <c r="AN426"/>
      <c r="AO426"/>
      <c r="AP426"/>
      <c r="AQ426"/>
      <c r="AR426"/>
      <c r="AS426"/>
      <c r="AT426"/>
      <c r="AU426" s="147"/>
      <c r="AV426"/>
      <c r="AW426" s="147"/>
      <c r="AX426" s="147"/>
      <c r="AY426" s="147"/>
    </row>
    <row r="427" spans="18:51" s="41" customFormat="1" ht="14.7" customHeight="1">
      <c r="R427" s="33">
        <v>2025.32</v>
      </c>
      <c r="S427" s="280">
        <v>45888</v>
      </c>
      <c r="T427" s="282">
        <v>-50</v>
      </c>
      <c r="U427" s="282" t="s">
        <v>868</v>
      </c>
      <c r="V427" t="s">
        <v>794</v>
      </c>
      <c r="W427" t="s">
        <v>903</v>
      </c>
      <c r="X427" s="280">
        <v>45938</v>
      </c>
      <c r="Y427" s="281" t="s">
        <v>906</v>
      </c>
      <c r="Z427" s="280" t="s">
        <v>68</v>
      </c>
      <c r="AA427"/>
      <c r="AB427"/>
      <c r="AC427"/>
      <c r="AD427"/>
      <c r="AE427"/>
      <c r="AF427"/>
      <c r="AG427"/>
      <c r="AH427"/>
      <c r="AJ427"/>
      <c r="AK427"/>
      <c r="AL427"/>
      <c r="AM427"/>
      <c r="AN427"/>
      <c r="AO427"/>
      <c r="AP427"/>
      <c r="AQ427"/>
      <c r="AR427"/>
      <c r="AS427"/>
      <c r="AT427"/>
      <c r="AU427" s="147"/>
      <c r="AV427"/>
      <c r="AW427" s="147"/>
      <c r="AX427" s="147"/>
      <c r="AY427" s="147"/>
    </row>
    <row r="428" spans="18:51" s="41" customFormat="1" ht="14.7" customHeight="1">
      <c r="R428" s="33">
        <v>24.8</v>
      </c>
      <c r="S428" s="280">
        <v>45888</v>
      </c>
      <c r="T428" s="282">
        <v>-50</v>
      </c>
      <c r="U428" s="282" t="s">
        <v>868</v>
      </c>
      <c r="V428" t="s">
        <v>794</v>
      </c>
      <c r="W428" t="s">
        <v>903</v>
      </c>
      <c r="X428" s="280">
        <v>45938</v>
      </c>
      <c r="Y428" s="281" t="s">
        <v>906</v>
      </c>
      <c r="Z428" s="280" t="s">
        <v>68</v>
      </c>
      <c r="AA428"/>
      <c r="AB428"/>
      <c r="AC428"/>
      <c r="AD428"/>
      <c r="AE428"/>
      <c r="AF428"/>
      <c r="AG428"/>
      <c r="AH428"/>
      <c r="AJ428"/>
      <c r="AK428"/>
      <c r="AL428"/>
      <c r="AM428"/>
      <c r="AN428"/>
      <c r="AO428"/>
      <c r="AP428"/>
      <c r="AQ428"/>
      <c r="AR428"/>
      <c r="AS428"/>
      <c r="AT428"/>
      <c r="AU428" s="147"/>
      <c r="AV428"/>
      <c r="AW428" s="147"/>
      <c r="AX428" s="147"/>
      <c r="AY428" s="147"/>
    </row>
    <row r="429" spans="18:51" s="41" customFormat="1" ht="14.7" customHeight="1">
      <c r="R429" s="33">
        <v>240.28</v>
      </c>
      <c r="S429" s="280">
        <v>45888</v>
      </c>
      <c r="T429" s="282">
        <v>-50</v>
      </c>
      <c r="U429" s="282" t="s">
        <v>868</v>
      </c>
      <c r="V429" t="s">
        <v>794</v>
      </c>
      <c r="W429" t="s">
        <v>903</v>
      </c>
      <c r="X429" s="280">
        <v>45938</v>
      </c>
      <c r="Y429" s="281" t="s">
        <v>906</v>
      </c>
      <c r="Z429" s="280" t="s">
        <v>68</v>
      </c>
      <c r="AA429"/>
      <c r="AB429"/>
      <c r="AC429"/>
      <c r="AD429"/>
      <c r="AE429"/>
      <c r="AF429"/>
      <c r="AG429"/>
      <c r="AH429"/>
      <c r="AJ429"/>
      <c r="AK429"/>
      <c r="AL429"/>
      <c r="AM429"/>
      <c r="AN429"/>
      <c r="AO429"/>
      <c r="AP429"/>
      <c r="AQ429"/>
      <c r="AR429"/>
      <c r="AS429"/>
      <c r="AT429"/>
      <c r="AU429" s="147"/>
      <c r="AV429"/>
      <c r="AW429" s="147"/>
      <c r="AX429" s="147"/>
      <c r="AY429" s="147"/>
    </row>
    <row r="430" spans="18:51" s="41" customFormat="1" ht="14.7" customHeight="1">
      <c r="R430" s="33">
        <v>34.14</v>
      </c>
      <c r="S430" s="280">
        <v>45888</v>
      </c>
      <c r="T430" s="282">
        <v>-50</v>
      </c>
      <c r="U430" s="282" t="s">
        <v>868</v>
      </c>
      <c r="V430" t="s">
        <v>794</v>
      </c>
      <c r="W430" t="s">
        <v>903</v>
      </c>
      <c r="X430" s="280">
        <v>45938</v>
      </c>
      <c r="Y430" s="281" t="s">
        <v>906</v>
      </c>
      <c r="Z430" s="280" t="s">
        <v>68</v>
      </c>
      <c r="AA430"/>
      <c r="AB430"/>
      <c r="AC430"/>
      <c r="AD430"/>
      <c r="AE430"/>
      <c r="AF430"/>
      <c r="AG430"/>
      <c r="AH430"/>
      <c r="AJ430"/>
      <c r="AK430"/>
      <c r="AL430"/>
      <c r="AM430"/>
      <c r="AN430"/>
      <c r="AO430"/>
      <c r="AP430"/>
      <c r="AQ430"/>
      <c r="AR430"/>
      <c r="AS430"/>
      <c r="AT430"/>
      <c r="AU430" s="147"/>
      <c r="AV430"/>
      <c r="AW430" s="147"/>
      <c r="AX430" s="147"/>
      <c r="AY430" s="147"/>
    </row>
    <row r="431" spans="18:51" s="41" customFormat="1" ht="14.7" customHeight="1">
      <c r="R431" s="33">
        <v>3308.04</v>
      </c>
      <c r="S431" s="280">
        <v>45889</v>
      </c>
      <c r="T431" s="282">
        <v>-49</v>
      </c>
      <c r="U431" s="282" t="s">
        <v>868</v>
      </c>
      <c r="V431" t="s">
        <v>794</v>
      </c>
      <c r="W431" t="s">
        <v>903</v>
      </c>
      <c r="X431" s="280">
        <v>45938</v>
      </c>
      <c r="Y431" s="281" t="s">
        <v>906</v>
      </c>
      <c r="Z431" s="280" t="s">
        <v>68</v>
      </c>
      <c r="AA431"/>
      <c r="AB431"/>
      <c r="AC431"/>
      <c r="AD431"/>
      <c r="AE431"/>
      <c r="AF431"/>
      <c r="AG431"/>
      <c r="AH431"/>
      <c r="AJ431"/>
      <c r="AK431"/>
      <c r="AL431"/>
      <c r="AM431"/>
      <c r="AN431"/>
      <c r="AO431"/>
      <c r="AP431"/>
      <c r="AQ431"/>
      <c r="AR431"/>
      <c r="AS431"/>
      <c r="AT431"/>
      <c r="AU431" s="147"/>
      <c r="AV431"/>
      <c r="AW431" s="147"/>
      <c r="AX431" s="147"/>
      <c r="AY431" s="147"/>
    </row>
    <row r="432" spans="18:51" s="41" customFormat="1" ht="14.7" customHeight="1">
      <c r="R432" s="33">
        <v>3757.04</v>
      </c>
      <c r="S432" s="280">
        <v>45889</v>
      </c>
      <c r="T432" s="282">
        <v>-49</v>
      </c>
      <c r="U432" s="282" t="s">
        <v>868</v>
      </c>
      <c r="V432" t="s">
        <v>794</v>
      </c>
      <c r="W432" t="s">
        <v>903</v>
      </c>
      <c r="X432" s="280">
        <v>45938</v>
      </c>
      <c r="Y432" s="281" t="s">
        <v>906</v>
      </c>
      <c r="Z432" s="280" t="s">
        <v>68</v>
      </c>
      <c r="AA432"/>
      <c r="AB432"/>
      <c r="AC432"/>
      <c r="AD432"/>
      <c r="AE432"/>
      <c r="AF432"/>
      <c r="AG432"/>
      <c r="AH432"/>
      <c r="AJ432"/>
      <c r="AK432"/>
      <c r="AL432"/>
      <c r="AM432"/>
      <c r="AN432"/>
      <c r="AO432"/>
      <c r="AP432"/>
      <c r="AQ432"/>
      <c r="AR432"/>
      <c r="AS432"/>
      <c r="AT432"/>
      <c r="AU432" s="147"/>
      <c r="AV432"/>
      <c r="AW432" s="147"/>
      <c r="AX432" s="147"/>
      <c r="AY432" s="147"/>
    </row>
    <row r="433" spans="18:26" ht="14.7" customHeight="1">
      <c r="R433" s="33">
        <v>1954.86</v>
      </c>
      <c r="S433" s="280">
        <v>45889</v>
      </c>
      <c r="T433" s="282">
        <v>-49</v>
      </c>
      <c r="U433" s="282" t="s">
        <v>868</v>
      </c>
      <c r="V433" t="s">
        <v>794</v>
      </c>
      <c r="W433" t="s">
        <v>903</v>
      </c>
      <c r="X433" s="280">
        <v>45938</v>
      </c>
      <c r="Y433" s="281" t="s">
        <v>906</v>
      </c>
      <c r="Z433" s="280" t="s">
        <v>68</v>
      </c>
    </row>
    <row r="434" spans="18:26" ht="14.7" customHeight="1">
      <c r="R434" s="33">
        <v>4082.35</v>
      </c>
      <c r="S434" s="280">
        <v>45889</v>
      </c>
      <c r="T434" s="282">
        <v>-49</v>
      </c>
      <c r="U434" s="282" t="s">
        <v>868</v>
      </c>
      <c r="V434" t="s">
        <v>794</v>
      </c>
      <c r="W434" t="s">
        <v>903</v>
      </c>
      <c r="X434" s="280">
        <v>45938</v>
      </c>
      <c r="Y434" s="281" t="s">
        <v>906</v>
      </c>
      <c r="Z434" s="280" t="s">
        <v>68</v>
      </c>
    </row>
    <row r="435" spans="18:26" ht="14.7" customHeight="1">
      <c r="R435" s="33">
        <v>4137.87</v>
      </c>
      <c r="S435" s="280">
        <v>45890</v>
      </c>
      <c r="T435" s="282">
        <v>-48</v>
      </c>
      <c r="U435" s="282" t="s">
        <v>868</v>
      </c>
      <c r="V435" t="s">
        <v>794</v>
      </c>
      <c r="W435" t="s">
        <v>903</v>
      </c>
      <c r="X435" s="280">
        <v>45938</v>
      </c>
      <c r="Y435" s="281" t="s">
        <v>906</v>
      </c>
      <c r="Z435" s="280" t="s">
        <v>68</v>
      </c>
    </row>
    <row r="436" spans="18:26" ht="14.7" customHeight="1">
      <c r="R436" s="33">
        <v>461.73</v>
      </c>
      <c r="S436" s="280">
        <v>45890</v>
      </c>
      <c r="T436" s="282">
        <v>-48</v>
      </c>
      <c r="U436" s="282" t="s">
        <v>868</v>
      </c>
      <c r="V436" t="s">
        <v>794</v>
      </c>
      <c r="W436" t="s">
        <v>903</v>
      </c>
      <c r="X436" s="280">
        <v>45938</v>
      </c>
      <c r="Y436" s="281" t="s">
        <v>906</v>
      </c>
      <c r="Z436" s="280" t="s">
        <v>68</v>
      </c>
    </row>
    <row r="437" spans="18:26" ht="14.7" customHeight="1">
      <c r="R437" s="33">
        <v>518.88</v>
      </c>
      <c r="S437" s="280">
        <v>45891</v>
      </c>
      <c r="T437" s="282">
        <v>-47</v>
      </c>
      <c r="U437" s="282" t="s">
        <v>868</v>
      </c>
      <c r="V437" t="s">
        <v>794</v>
      </c>
      <c r="W437" t="s">
        <v>903</v>
      </c>
      <c r="X437" s="280">
        <v>45938</v>
      </c>
      <c r="Y437" s="281" t="s">
        <v>906</v>
      </c>
      <c r="Z437" s="280" t="s">
        <v>68</v>
      </c>
    </row>
    <row r="438" spans="18:26" ht="14.7" customHeight="1">
      <c r="R438" s="33">
        <v>290.14999999999998</v>
      </c>
      <c r="S438" s="280">
        <v>45894</v>
      </c>
      <c r="T438" s="282">
        <v>-44</v>
      </c>
      <c r="U438" s="282" t="s">
        <v>868</v>
      </c>
      <c r="V438" t="s">
        <v>794</v>
      </c>
      <c r="W438" t="s">
        <v>903</v>
      </c>
      <c r="X438" s="280">
        <v>45938</v>
      </c>
      <c r="Y438" s="281" t="s">
        <v>906</v>
      </c>
      <c r="Z438" s="280" t="s">
        <v>68</v>
      </c>
    </row>
    <row r="439" spans="18:26" ht="14.7" customHeight="1">
      <c r="R439" s="33">
        <v>2651.74</v>
      </c>
      <c r="S439" s="280">
        <v>45894</v>
      </c>
      <c r="T439" s="282">
        <v>-44</v>
      </c>
      <c r="U439" s="282" t="s">
        <v>868</v>
      </c>
      <c r="V439" t="s">
        <v>794</v>
      </c>
      <c r="W439" t="s">
        <v>903</v>
      </c>
      <c r="X439" s="280">
        <v>45938</v>
      </c>
      <c r="Y439" s="281" t="s">
        <v>906</v>
      </c>
      <c r="Z439" s="280" t="s">
        <v>68</v>
      </c>
    </row>
    <row r="440" spans="18:26" ht="14.7" customHeight="1">
      <c r="R440" s="33">
        <v>130.24</v>
      </c>
      <c r="S440" s="280">
        <v>45894</v>
      </c>
      <c r="T440" s="282">
        <v>-44</v>
      </c>
      <c r="U440" s="282" t="s">
        <v>868</v>
      </c>
      <c r="V440" t="s">
        <v>794</v>
      </c>
      <c r="W440" t="s">
        <v>903</v>
      </c>
      <c r="X440" s="280">
        <v>45938</v>
      </c>
      <c r="Y440" s="281" t="s">
        <v>906</v>
      </c>
      <c r="Z440" s="280" t="s">
        <v>68</v>
      </c>
    </row>
    <row r="441" spans="18:26" ht="14.7" customHeight="1">
      <c r="R441" s="33">
        <v>2670.71</v>
      </c>
      <c r="S441" s="280">
        <v>45895</v>
      </c>
      <c r="T441" s="282">
        <v>-43</v>
      </c>
      <c r="U441" s="282" t="s">
        <v>868</v>
      </c>
      <c r="V441" t="s">
        <v>794</v>
      </c>
      <c r="W441" t="s">
        <v>903</v>
      </c>
      <c r="X441" s="280">
        <v>45938</v>
      </c>
      <c r="Y441" s="281" t="s">
        <v>906</v>
      </c>
      <c r="Z441" s="280" t="s">
        <v>68</v>
      </c>
    </row>
    <row r="442" spans="18:26" ht="14.7" customHeight="1">
      <c r="R442" s="33">
        <v>4416.76</v>
      </c>
      <c r="S442" s="280">
        <v>45895</v>
      </c>
      <c r="T442" s="282">
        <v>-43</v>
      </c>
      <c r="U442" s="282" t="s">
        <v>868</v>
      </c>
      <c r="V442" t="s">
        <v>794</v>
      </c>
      <c r="W442" t="s">
        <v>903</v>
      </c>
      <c r="X442" s="280">
        <v>45938</v>
      </c>
      <c r="Y442" s="281" t="s">
        <v>906</v>
      </c>
      <c r="Z442" s="280" t="s">
        <v>68</v>
      </c>
    </row>
    <row r="443" spans="18:26" ht="14.7" customHeight="1">
      <c r="R443" s="33">
        <v>2025.32</v>
      </c>
      <c r="S443" s="280">
        <v>45895</v>
      </c>
      <c r="T443" s="282">
        <v>-43</v>
      </c>
      <c r="U443" s="282" t="s">
        <v>868</v>
      </c>
      <c r="V443" t="s">
        <v>794</v>
      </c>
      <c r="W443" t="s">
        <v>903</v>
      </c>
      <c r="X443" s="280">
        <v>45938</v>
      </c>
      <c r="Y443" s="281" t="s">
        <v>906</v>
      </c>
      <c r="Z443" s="280" t="s">
        <v>68</v>
      </c>
    </row>
    <row r="444" spans="18:26" ht="14.7" customHeight="1">
      <c r="R444" s="33">
        <v>24.8</v>
      </c>
      <c r="S444" s="280">
        <v>45895</v>
      </c>
      <c r="T444" s="282">
        <v>-43</v>
      </c>
      <c r="U444" s="282" t="s">
        <v>868</v>
      </c>
      <c r="V444" t="s">
        <v>794</v>
      </c>
      <c r="W444" t="s">
        <v>903</v>
      </c>
      <c r="X444" s="280">
        <v>45938</v>
      </c>
      <c r="Y444" s="281" t="s">
        <v>906</v>
      </c>
      <c r="Z444" s="280" t="s">
        <v>68</v>
      </c>
    </row>
    <row r="445" spans="18:26" ht="14.7" customHeight="1">
      <c r="R445" s="33">
        <v>240.27</v>
      </c>
      <c r="S445" s="280">
        <v>45895</v>
      </c>
      <c r="T445" s="282">
        <v>-43</v>
      </c>
      <c r="U445" s="282" t="s">
        <v>868</v>
      </c>
      <c r="V445" t="s">
        <v>794</v>
      </c>
      <c r="W445" t="s">
        <v>903</v>
      </c>
      <c r="X445" s="280">
        <v>45938</v>
      </c>
      <c r="Y445" s="281" t="s">
        <v>906</v>
      </c>
      <c r="Z445" s="280" t="s">
        <v>68</v>
      </c>
    </row>
    <row r="446" spans="18:26" ht="14.7" customHeight="1">
      <c r="R446" s="33">
        <v>34.11</v>
      </c>
      <c r="S446" s="280">
        <v>45895</v>
      </c>
      <c r="T446" s="282">
        <v>-43</v>
      </c>
      <c r="U446" s="282" t="s">
        <v>868</v>
      </c>
      <c r="V446" t="s">
        <v>794</v>
      </c>
      <c r="W446" t="s">
        <v>903</v>
      </c>
      <c r="X446" s="280">
        <v>45938</v>
      </c>
      <c r="Y446" s="281" t="s">
        <v>906</v>
      </c>
      <c r="Z446" s="280" t="s">
        <v>68</v>
      </c>
    </row>
    <row r="447" spans="18:26" ht="14.7" customHeight="1">
      <c r="R447" s="33">
        <v>1954.86</v>
      </c>
      <c r="S447" s="280">
        <v>45896</v>
      </c>
      <c r="T447" s="282">
        <v>-42</v>
      </c>
      <c r="U447" s="282" t="s">
        <v>868</v>
      </c>
      <c r="V447" t="s">
        <v>794</v>
      </c>
      <c r="W447" t="s">
        <v>903</v>
      </c>
      <c r="X447" s="280">
        <v>45938</v>
      </c>
      <c r="Y447" s="281" t="s">
        <v>906</v>
      </c>
      <c r="Z447" s="280" t="s">
        <v>68</v>
      </c>
    </row>
    <row r="448" spans="18:26" ht="14.7" customHeight="1">
      <c r="R448" s="33">
        <v>4082.35</v>
      </c>
      <c r="S448" s="280">
        <v>45896</v>
      </c>
      <c r="T448" s="282">
        <v>-42</v>
      </c>
      <c r="U448" s="282" t="s">
        <v>868</v>
      </c>
      <c r="V448" t="s">
        <v>794</v>
      </c>
      <c r="W448" t="s">
        <v>903</v>
      </c>
      <c r="X448" s="280">
        <v>45938</v>
      </c>
      <c r="Y448" s="281" t="s">
        <v>906</v>
      </c>
      <c r="Z448" s="280" t="s">
        <v>68</v>
      </c>
    </row>
    <row r="449" spans="18:26" ht="14.7" customHeight="1">
      <c r="R449" s="33">
        <v>461.73</v>
      </c>
      <c r="S449" s="280">
        <v>45897</v>
      </c>
      <c r="T449" s="282">
        <v>-41</v>
      </c>
      <c r="U449" s="282" t="s">
        <v>868</v>
      </c>
      <c r="V449" t="s">
        <v>794</v>
      </c>
      <c r="W449" t="s">
        <v>903</v>
      </c>
      <c r="X449" s="280">
        <v>45938</v>
      </c>
      <c r="Y449" s="281" t="s">
        <v>906</v>
      </c>
      <c r="Z449" s="280" t="s">
        <v>68</v>
      </c>
    </row>
    <row r="450" spans="18:26" ht="14.7" customHeight="1">
      <c r="R450" s="33">
        <v>290.14999999999998</v>
      </c>
      <c r="S450" s="280">
        <v>45901</v>
      </c>
      <c r="T450" s="282">
        <v>-37</v>
      </c>
      <c r="U450" s="282" t="s">
        <v>868</v>
      </c>
      <c r="V450" t="s">
        <v>794</v>
      </c>
      <c r="W450" t="s">
        <v>903</v>
      </c>
      <c r="X450" s="280">
        <v>45938</v>
      </c>
      <c r="Y450" s="281" t="s">
        <v>906</v>
      </c>
      <c r="Z450" s="280" t="s">
        <v>68</v>
      </c>
    </row>
    <row r="451" spans="18:26" ht="14.7" customHeight="1">
      <c r="R451" s="33">
        <v>2651.74</v>
      </c>
      <c r="S451" s="280">
        <v>45901</v>
      </c>
      <c r="T451" s="282">
        <v>-37</v>
      </c>
      <c r="U451" s="282" t="s">
        <v>868</v>
      </c>
      <c r="V451" t="s">
        <v>794</v>
      </c>
      <c r="W451" t="s">
        <v>903</v>
      </c>
      <c r="X451" s="280">
        <v>45938</v>
      </c>
      <c r="Y451" s="281" t="s">
        <v>906</v>
      </c>
      <c r="Z451" s="280" t="s">
        <v>68</v>
      </c>
    </row>
    <row r="452" spans="18:26" ht="14.7" customHeight="1">
      <c r="R452" s="33">
        <v>130.24</v>
      </c>
      <c r="S452" s="280">
        <v>45901</v>
      </c>
      <c r="T452" s="282">
        <v>-37</v>
      </c>
      <c r="U452" s="282" t="s">
        <v>868</v>
      </c>
      <c r="V452" t="s">
        <v>794</v>
      </c>
      <c r="W452" t="s">
        <v>903</v>
      </c>
      <c r="X452" s="280">
        <v>45938</v>
      </c>
      <c r="Y452" s="281" t="s">
        <v>906</v>
      </c>
      <c r="Z452" s="280" t="s">
        <v>68</v>
      </c>
    </row>
    <row r="453" spans="18:26" ht="14.7" customHeight="1">
      <c r="R453" s="33">
        <v>2670.71</v>
      </c>
      <c r="S453" s="280">
        <v>45902</v>
      </c>
      <c r="T453" s="282">
        <v>-36</v>
      </c>
      <c r="U453" s="282" t="s">
        <v>868</v>
      </c>
      <c r="V453" t="s">
        <v>794</v>
      </c>
      <c r="W453" t="s">
        <v>903</v>
      </c>
      <c r="X453" s="280">
        <v>45938</v>
      </c>
      <c r="Y453" s="281" t="s">
        <v>906</v>
      </c>
      <c r="Z453" s="280" t="s">
        <v>68</v>
      </c>
    </row>
    <row r="454" spans="18:26" ht="14.7" customHeight="1">
      <c r="R454" s="33">
        <v>4416.76</v>
      </c>
      <c r="S454" s="280">
        <v>45902</v>
      </c>
      <c r="T454" s="282">
        <v>-36</v>
      </c>
      <c r="U454" s="282" t="s">
        <v>868</v>
      </c>
      <c r="V454" t="s">
        <v>794</v>
      </c>
      <c r="W454" t="s">
        <v>903</v>
      </c>
      <c r="X454" s="280">
        <v>45938</v>
      </c>
      <c r="Y454" s="281" t="s">
        <v>906</v>
      </c>
      <c r="Z454" s="280" t="s">
        <v>68</v>
      </c>
    </row>
    <row r="455" spans="18:26" ht="14.7" customHeight="1">
      <c r="R455" s="33">
        <v>2025.32</v>
      </c>
      <c r="S455" s="280">
        <v>45902</v>
      </c>
      <c r="T455" s="282">
        <v>-36</v>
      </c>
      <c r="U455" s="282" t="s">
        <v>868</v>
      </c>
      <c r="V455" t="s">
        <v>794</v>
      </c>
      <c r="W455" t="s">
        <v>903</v>
      </c>
      <c r="X455" s="280">
        <v>45938</v>
      </c>
      <c r="Y455" s="281" t="s">
        <v>906</v>
      </c>
      <c r="Z455" s="280" t="s">
        <v>68</v>
      </c>
    </row>
    <row r="456" spans="18:26" ht="14.7" customHeight="1">
      <c r="R456" s="33">
        <v>24.8</v>
      </c>
      <c r="S456" s="280">
        <v>45902</v>
      </c>
      <c r="T456" s="282">
        <v>-36</v>
      </c>
      <c r="U456" s="282" t="s">
        <v>868</v>
      </c>
      <c r="V456" t="s">
        <v>794</v>
      </c>
      <c r="W456" t="s">
        <v>903</v>
      </c>
      <c r="X456" s="280">
        <v>45938</v>
      </c>
      <c r="Y456" s="281" t="s">
        <v>906</v>
      </c>
      <c r="Z456" s="280" t="s">
        <v>68</v>
      </c>
    </row>
    <row r="457" spans="18:26" ht="14.7" customHeight="1">
      <c r="R457" s="33">
        <v>240.27</v>
      </c>
      <c r="S457" s="280">
        <v>45902</v>
      </c>
      <c r="T457" s="282">
        <v>-36</v>
      </c>
      <c r="U457" s="282" t="s">
        <v>868</v>
      </c>
      <c r="V457" t="s">
        <v>794</v>
      </c>
      <c r="W457" t="s">
        <v>903</v>
      </c>
      <c r="X457" s="280">
        <v>45938</v>
      </c>
      <c r="Y457" s="281" t="s">
        <v>906</v>
      </c>
      <c r="Z457" s="280" t="s">
        <v>68</v>
      </c>
    </row>
    <row r="458" spans="18:26" ht="14.7" customHeight="1">
      <c r="R458" s="33">
        <v>34.11</v>
      </c>
      <c r="S458" s="280">
        <v>45902</v>
      </c>
      <c r="T458" s="282">
        <v>-36</v>
      </c>
      <c r="U458" s="282" t="s">
        <v>868</v>
      </c>
      <c r="V458" t="s">
        <v>794</v>
      </c>
      <c r="W458" t="s">
        <v>903</v>
      </c>
      <c r="X458" s="280">
        <v>45938</v>
      </c>
      <c r="Y458" s="281" t="s">
        <v>906</v>
      </c>
      <c r="Z458" s="280" t="s">
        <v>68</v>
      </c>
    </row>
    <row r="459" spans="18:26" ht="14.7" customHeight="1">
      <c r="R459" s="33">
        <v>586.20000000000005</v>
      </c>
      <c r="S459" s="280">
        <v>45902</v>
      </c>
      <c r="T459" s="282">
        <v>-36</v>
      </c>
      <c r="U459" s="282" t="s">
        <v>868</v>
      </c>
      <c r="V459" t="s">
        <v>794</v>
      </c>
      <c r="W459" t="s">
        <v>903</v>
      </c>
      <c r="X459" s="280">
        <v>45938</v>
      </c>
      <c r="Y459" s="281" t="s">
        <v>906</v>
      </c>
      <c r="Z459" s="280" t="s">
        <v>68</v>
      </c>
    </row>
    <row r="460" spans="18:26" ht="14.7" customHeight="1">
      <c r="R460" s="33">
        <v>8336.77</v>
      </c>
      <c r="S460" s="280">
        <v>45902</v>
      </c>
      <c r="T460" s="282">
        <v>-36</v>
      </c>
      <c r="U460" s="282" t="s">
        <v>868</v>
      </c>
      <c r="V460" t="s">
        <v>794</v>
      </c>
      <c r="W460" t="s">
        <v>903</v>
      </c>
      <c r="X460" s="280">
        <v>45938</v>
      </c>
      <c r="Y460" s="281" t="s">
        <v>906</v>
      </c>
      <c r="Z460" s="280" t="s">
        <v>68</v>
      </c>
    </row>
    <row r="461" spans="18:26" ht="14.7" customHeight="1">
      <c r="R461" s="33">
        <v>184.24</v>
      </c>
      <c r="S461" s="280">
        <v>45902</v>
      </c>
      <c r="T461" s="282">
        <v>-36</v>
      </c>
      <c r="U461" s="282" t="s">
        <v>868</v>
      </c>
      <c r="V461" t="s">
        <v>794</v>
      </c>
      <c r="W461" t="s">
        <v>903</v>
      </c>
      <c r="X461" s="280">
        <v>45938</v>
      </c>
      <c r="Y461" s="281" t="s">
        <v>906</v>
      </c>
      <c r="Z461" s="280" t="s">
        <v>68</v>
      </c>
    </row>
    <row r="462" spans="18:26" ht="14.7" customHeight="1">
      <c r="R462" s="33">
        <v>608.35</v>
      </c>
      <c r="S462" s="280">
        <v>45902</v>
      </c>
      <c r="T462" s="282">
        <v>-36</v>
      </c>
      <c r="U462" s="282" t="s">
        <v>868</v>
      </c>
      <c r="V462" t="s">
        <v>794</v>
      </c>
      <c r="W462" t="s">
        <v>903</v>
      </c>
      <c r="X462" s="280">
        <v>45938</v>
      </c>
      <c r="Y462" s="281" t="s">
        <v>906</v>
      </c>
      <c r="Z462" s="280" t="s">
        <v>68</v>
      </c>
    </row>
    <row r="463" spans="18:26" ht="14.7" customHeight="1">
      <c r="R463" s="33">
        <v>4082.35</v>
      </c>
      <c r="S463" s="280">
        <v>45903</v>
      </c>
      <c r="T463" s="282">
        <v>-35</v>
      </c>
      <c r="U463" s="282" t="s">
        <v>868</v>
      </c>
      <c r="V463" t="s">
        <v>794</v>
      </c>
      <c r="W463" t="s">
        <v>903</v>
      </c>
      <c r="X463" s="280">
        <v>45938</v>
      </c>
      <c r="Y463" s="281" t="s">
        <v>906</v>
      </c>
      <c r="Z463" s="280" t="s">
        <v>68</v>
      </c>
    </row>
    <row r="464" spans="18:26" ht="14.7" customHeight="1">
      <c r="R464" s="33">
        <v>461.73</v>
      </c>
      <c r="S464" s="280">
        <v>45904</v>
      </c>
      <c r="T464" s="282">
        <v>-34</v>
      </c>
      <c r="U464" s="282" t="s">
        <v>868</v>
      </c>
      <c r="V464" t="s">
        <v>794</v>
      </c>
      <c r="W464" t="s">
        <v>903</v>
      </c>
      <c r="X464" s="280">
        <v>45938</v>
      </c>
      <c r="Y464" s="281" t="s">
        <v>906</v>
      </c>
      <c r="Z464" s="280" t="s">
        <v>68</v>
      </c>
    </row>
    <row r="465" spans="18:26" ht="14.7" customHeight="1">
      <c r="R465" s="33">
        <v>2651.74</v>
      </c>
      <c r="S465" s="280">
        <v>45908</v>
      </c>
      <c r="T465" s="282">
        <v>-30</v>
      </c>
      <c r="U465" s="282" t="s">
        <v>868</v>
      </c>
      <c r="V465" t="s">
        <v>794</v>
      </c>
      <c r="W465" t="s">
        <v>903</v>
      </c>
      <c r="X465" s="280">
        <v>45938</v>
      </c>
      <c r="Y465" s="281" t="s">
        <v>906</v>
      </c>
      <c r="Z465" s="280" t="s">
        <v>68</v>
      </c>
    </row>
    <row r="466" spans="18:26" ht="14.7" customHeight="1">
      <c r="R466" s="33">
        <v>130.24</v>
      </c>
      <c r="S466" s="280">
        <v>45908</v>
      </c>
      <c r="T466" s="282">
        <v>-30</v>
      </c>
      <c r="U466" s="282" t="s">
        <v>868</v>
      </c>
      <c r="V466" t="s">
        <v>794</v>
      </c>
      <c r="W466" t="s">
        <v>903</v>
      </c>
      <c r="X466" s="280">
        <v>45938</v>
      </c>
      <c r="Y466" s="281" t="s">
        <v>906</v>
      </c>
      <c r="Z466" s="280" t="s">
        <v>68</v>
      </c>
    </row>
    <row r="467" spans="18:26" ht="14.7" customHeight="1">
      <c r="R467" s="33">
        <v>4416.76</v>
      </c>
      <c r="S467" s="280">
        <v>45909</v>
      </c>
      <c r="T467" s="282">
        <v>-29</v>
      </c>
      <c r="U467" s="282" t="s">
        <v>870</v>
      </c>
      <c r="V467" t="s">
        <v>794</v>
      </c>
      <c r="W467" t="s">
        <v>903</v>
      </c>
      <c r="X467" s="280">
        <v>45938</v>
      </c>
      <c r="Y467" s="281" t="s">
        <v>906</v>
      </c>
      <c r="Z467" s="280" t="s">
        <v>68</v>
      </c>
    </row>
    <row r="468" spans="18:26" ht="14.7" customHeight="1">
      <c r="R468" s="33">
        <v>2025.32</v>
      </c>
      <c r="S468" s="280">
        <v>45909</v>
      </c>
      <c r="T468" s="282">
        <v>-29</v>
      </c>
      <c r="U468" s="282" t="s">
        <v>870</v>
      </c>
      <c r="V468" t="s">
        <v>794</v>
      </c>
      <c r="W468" t="s">
        <v>903</v>
      </c>
      <c r="X468" s="280">
        <v>45938</v>
      </c>
      <c r="Y468" s="281" t="s">
        <v>906</v>
      </c>
      <c r="Z468" s="280" t="s">
        <v>68</v>
      </c>
    </row>
    <row r="469" spans="18:26" ht="14.7" customHeight="1">
      <c r="R469" s="33">
        <v>24.8</v>
      </c>
      <c r="S469" s="280">
        <v>45909</v>
      </c>
      <c r="T469" s="282">
        <v>-29</v>
      </c>
      <c r="U469" s="282" t="s">
        <v>870</v>
      </c>
      <c r="V469" t="s">
        <v>794</v>
      </c>
      <c r="W469" t="s">
        <v>903</v>
      </c>
      <c r="X469" s="280">
        <v>45938</v>
      </c>
      <c r="Y469" s="281" t="s">
        <v>906</v>
      </c>
      <c r="Z469" s="280" t="s">
        <v>68</v>
      </c>
    </row>
    <row r="470" spans="18:26" ht="14.7" customHeight="1">
      <c r="R470" s="33">
        <v>240.27</v>
      </c>
      <c r="S470" s="280">
        <v>45909</v>
      </c>
      <c r="T470" s="282">
        <v>-29</v>
      </c>
      <c r="U470" s="282" t="s">
        <v>870</v>
      </c>
      <c r="V470" t="s">
        <v>794</v>
      </c>
      <c r="W470" t="s">
        <v>903</v>
      </c>
      <c r="X470" s="280">
        <v>45938</v>
      </c>
      <c r="Y470" s="281" t="s">
        <v>906</v>
      </c>
      <c r="Z470" s="280" t="s">
        <v>68</v>
      </c>
    </row>
    <row r="471" spans="18:26" ht="14.7" customHeight="1">
      <c r="R471" s="33">
        <v>34.11</v>
      </c>
      <c r="S471" s="280">
        <v>45909</v>
      </c>
      <c r="T471" s="282">
        <v>-29</v>
      </c>
      <c r="U471" s="282" t="s">
        <v>870</v>
      </c>
      <c r="V471" t="s">
        <v>794</v>
      </c>
      <c r="W471" t="s">
        <v>903</v>
      </c>
      <c r="X471" s="280">
        <v>45938</v>
      </c>
      <c r="Y471" s="281" t="s">
        <v>906</v>
      </c>
      <c r="Z471" s="280" t="s">
        <v>68</v>
      </c>
    </row>
    <row r="472" spans="18:26" ht="14.7" customHeight="1">
      <c r="R472" s="33">
        <v>8336.75</v>
      </c>
      <c r="S472" s="280">
        <v>45909</v>
      </c>
      <c r="T472" s="282">
        <v>-29</v>
      </c>
      <c r="U472" s="282" t="s">
        <v>870</v>
      </c>
      <c r="V472" t="s">
        <v>794</v>
      </c>
      <c r="W472" t="s">
        <v>903</v>
      </c>
      <c r="X472" s="280">
        <v>45938</v>
      </c>
      <c r="Y472" s="281" t="s">
        <v>906</v>
      </c>
      <c r="Z472" s="280" t="s">
        <v>68</v>
      </c>
    </row>
    <row r="473" spans="18:26" ht="14.7" customHeight="1">
      <c r="R473" s="33">
        <v>184.24</v>
      </c>
      <c r="S473" s="280">
        <v>45909</v>
      </c>
      <c r="T473" s="282">
        <v>-29</v>
      </c>
      <c r="U473" s="282" t="s">
        <v>870</v>
      </c>
      <c r="V473" t="s">
        <v>794</v>
      </c>
      <c r="W473" t="s">
        <v>903</v>
      </c>
      <c r="X473" s="280">
        <v>45938</v>
      </c>
      <c r="Y473" s="281" t="s">
        <v>906</v>
      </c>
      <c r="Z473" s="280" t="s">
        <v>68</v>
      </c>
    </row>
    <row r="474" spans="18:26" ht="14.7" customHeight="1">
      <c r="R474" s="33">
        <v>4082.35</v>
      </c>
      <c r="S474" s="280">
        <v>45910</v>
      </c>
      <c r="T474" s="282">
        <v>-28</v>
      </c>
      <c r="U474" s="282" t="s">
        <v>870</v>
      </c>
      <c r="V474" t="s">
        <v>794</v>
      </c>
      <c r="W474" t="s">
        <v>903</v>
      </c>
      <c r="X474" s="280">
        <v>45938</v>
      </c>
      <c r="Y474" s="281" t="s">
        <v>906</v>
      </c>
      <c r="Z474" s="280" t="s">
        <v>68</v>
      </c>
    </row>
    <row r="475" spans="18:26" ht="14.7" customHeight="1">
      <c r="R475" s="33">
        <v>130.24</v>
      </c>
      <c r="S475" s="280">
        <v>45915</v>
      </c>
      <c r="T475" s="282">
        <v>-23</v>
      </c>
      <c r="U475" s="282" t="s">
        <v>870</v>
      </c>
      <c r="V475" t="s">
        <v>794</v>
      </c>
      <c r="W475" t="s">
        <v>903</v>
      </c>
      <c r="X475" s="280">
        <v>45938</v>
      </c>
      <c r="Y475" s="281" t="s">
        <v>906</v>
      </c>
      <c r="Z475" s="280" t="s">
        <v>68</v>
      </c>
    </row>
    <row r="476" spans="18:26" ht="14.7" customHeight="1">
      <c r="R476" s="33">
        <v>4416.76</v>
      </c>
      <c r="S476" s="280">
        <v>45916</v>
      </c>
      <c r="T476" s="282">
        <v>-22</v>
      </c>
      <c r="U476" s="282" t="s">
        <v>870</v>
      </c>
      <c r="V476" t="s">
        <v>794</v>
      </c>
      <c r="W476" t="s">
        <v>903</v>
      </c>
      <c r="X476" s="280">
        <v>45938</v>
      </c>
      <c r="Y476" s="281" t="s">
        <v>906</v>
      </c>
      <c r="Z476" s="280" t="s">
        <v>68</v>
      </c>
    </row>
    <row r="477" spans="18:26" ht="14.7" customHeight="1">
      <c r="R477" s="33">
        <v>24.8</v>
      </c>
      <c r="S477" s="280">
        <v>45916</v>
      </c>
      <c r="T477" s="282">
        <v>-22</v>
      </c>
      <c r="U477" s="282" t="s">
        <v>870</v>
      </c>
      <c r="V477" t="s">
        <v>794</v>
      </c>
      <c r="W477" t="s">
        <v>903</v>
      </c>
      <c r="X477" s="280">
        <v>45938</v>
      </c>
      <c r="Y477" s="281" t="s">
        <v>906</v>
      </c>
      <c r="Z477" s="280" t="s">
        <v>68</v>
      </c>
    </row>
    <row r="478" spans="18:26" ht="14.7" customHeight="1">
      <c r="R478" s="33">
        <v>34.11</v>
      </c>
      <c r="S478" s="280">
        <v>45916</v>
      </c>
      <c r="T478" s="282">
        <v>-22</v>
      </c>
      <c r="U478" s="282" t="s">
        <v>870</v>
      </c>
      <c r="V478" t="s">
        <v>794</v>
      </c>
      <c r="W478" t="s">
        <v>903</v>
      </c>
      <c r="X478" s="280">
        <v>45938</v>
      </c>
      <c r="Y478" s="281" t="s">
        <v>906</v>
      </c>
      <c r="Z478" s="280" t="s">
        <v>68</v>
      </c>
    </row>
    <row r="479" spans="18:26" ht="14.7" customHeight="1">
      <c r="R479" s="33">
        <v>8336.75</v>
      </c>
      <c r="S479" s="280">
        <v>45916</v>
      </c>
      <c r="T479" s="282">
        <v>-22</v>
      </c>
      <c r="U479" s="282" t="s">
        <v>870</v>
      </c>
      <c r="V479" t="s">
        <v>794</v>
      </c>
      <c r="W479" t="s">
        <v>903</v>
      </c>
      <c r="X479" s="280">
        <v>45938</v>
      </c>
      <c r="Y479" s="281" t="s">
        <v>906</v>
      </c>
      <c r="Z479" s="280" t="s">
        <v>68</v>
      </c>
    </row>
    <row r="480" spans="18:26" ht="14.7" customHeight="1">
      <c r="R480" s="33">
        <v>184.24</v>
      </c>
      <c r="S480" s="280">
        <v>45916</v>
      </c>
      <c r="T480" s="282">
        <v>-22</v>
      </c>
      <c r="U480" s="282" t="s">
        <v>870</v>
      </c>
      <c r="V480" t="s">
        <v>794</v>
      </c>
      <c r="W480" t="s">
        <v>903</v>
      </c>
      <c r="X480" s="280">
        <v>45938</v>
      </c>
      <c r="Y480" s="281" t="s">
        <v>906</v>
      </c>
      <c r="Z480" s="280" t="s">
        <v>68</v>
      </c>
    </row>
    <row r="481" spans="18:26" ht="14.7" customHeight="1">
      <c r="R481" s="33">
        <v>4082.35</v>
      </c>
      <c r="S481" s="280">
        <v>45917</v>
      </c>
      <c r="T481" s="282">
        <v>-21</v>
      </c>
      <c r="U481" s="282" t="s">
        <v>870</v>
      </c>
      <c r="V481" t="s">
        <v>794</v>
      </c>
      <c r="W481" t="s">
        <v>903</v>
      </c>
      <c r="X481" s="280">
        <v>45938</v>
      </c>
      <c r="Y481" s="281" t="s">
        <v>906</v>
      </c>
      <c r="Z481" s="280" t="s">
        <v>68</v>
      </c>
    </row>
    <row r="482" spans="18:26" ht="14.7" customHeight="1">
      <c r="R482" s="33">
        <v>130.24</v>
      </c>
      <c r="S482" s="280">
        <v>45922</v>
      </c>
      <c r="T482" s="282">
        <v>-16</v>
      </c>
      <c r="U482" s="282" t="s">
        <v>870</v>
      </c>
      <c r="V482" t="s">
        <v>794</v>
      </c>
      <c r="W482" t="s">
        <v>903</v>
      </c>
      <c r="X482" s="280">
        <v>45938</v>
      </c>
      <c r="Y482" s="281" t="s">
        <v>906</v>
      </c>
      <c r="Z482" s="280" t="s">
        <v>68</v>
      </c>
    </row>
    <row r="483" spans="18:26" ht="14.7" customHeight="1">
      <c r="R483" s="33">
        <v>24.8</v>
      </c>
      <c r="S483" s="280">
        <v>45923</v>
      </c>
      <c r="T483" s="282">
        <v>-15</v>
      </c>
      <c r="U483" s="282" t="s">
        <v>870</v>
      </c>
      <c r="V483" t="s">
        <v>794</v>
      </c>
      <c r="W483" t="s">
        <v>903</v>
      </c>
      <c r="X483" s="280">
        <v>45938</v>
      </c>
      <c r="Y483" s="281" t="s">
        <v>906</v>
      </c>
      <c r="Z483" s="280" t="s">
        <v>68</v>
      </c>
    </row>
    <row r="484" spans="18:26" ht="14.7" customHeight="1">
      <c r="R484" s="33">
        <v>34.11</v>
      </c>
      <c r="S484" s="280">
        <v>45923</v>
      </c>
      <c r="T484" s="282">
        <v>-15</v>
      </c>
      <c r="U484" s="282" t="s">
        <v>870</v>
      </c>
      <c r="V484" t="s">
        <v>794</v>
      </c>
      <c r="W484" t="s">
        <v>903</v>
      </c>
      <c r="X484" s="280">
        <v>45938</v>
      </c>
      <c r="Y484" s="281" t="s">
        <v>906</v>
      </c>
      <c r="Z484" s="280" t="s">
        <v>68</v>
      </c>
    </row>
    <row r="485" spans="18:26" ht="14.7" customHeight="1">
      <c r="R485" s="33">
        <v>8336.75</v>
      </c>
      <c r="S485" s="280">
        <v>45923</v>
      </c>
      <c r="T485" s="282">
        <v>-15</v>
      </c>
      <c r="U485" s="282" t="s">
        <v>870</v>
      </c>
      <c r="V485" t="s">
        <v>794</v>
      </c>
      <c r="W485" t="s">
        <v>903</v>
      </c>
      <c r="X485" s="280">
        <v>45938</v>
      </c>
      <c r="Y485" s="281" t="s">
        <v>906</v>
      </c>
      <c r="Z485" s="280" t="s">
        <v>68</v>
      </c>
    </row>
    <row r="486" spans="18:26" ht="14.7" customHeight="1">
      <c r="R486" s="33">
        <v>184.24</v>
      </c>
      <c r="S486" s="280">
        <v>45923</v>
      </c>
      <c r="T486" s="282">
        <v>-15</v>
      </c>
      <c r="U486" s="282" t="s">
        <v>870</v>
      </c>
      <c r="V486" t="s">
        <v>794</v>
      </c>
      <c r="W486" t="s">
        <v>903</v>
      </c>
      <c r="X486" s="280">
        <v>45938</v>
      </c>
      <c r="Y486" s="281" t="s">
        <v>906</v>
      </c>
      <c r="Z486" s="280" t="s">
        <v>68</v>
      </c>
    </row>
    <row r="487" spans="18:26" ht="14.7" customHeight="1">
      <c r="R487" s="33">
        <v>4082.35</v>
      </c>
      <c r="S487" s="280">
        <v>45924</v>
      </c>
      <c r="T487" s="282">
        <v>-14</v>
      </c>
      <c r="U487" s="282" t="s">
        <v>870</v>
      </c>
      <c r="V487" t="s">
        <v>794</v>
      </c>
      <c r="W487" t="s">
        <v>903</v>
      </c>
      <c r="X487" s="280">
        <v>45938</v>
      </c>
      <c r="Y487" s="281" t="s">
        <v>906</v>
      </c>
      <c r="Z487" s="280" t="s">
        <v>68</v>
      </c>
    </row>
    <row r="488" spans="18:26" ht="14.7" customHeight="1">
      <c r="R488" s="33">
        <v>24.8</v>
      </c>
      <c r="S488" s="280">
        <v>45930</v>
      </c>
      <c r="T488" s="282">
        <v>-8</v>
      </c>
      <c r="U488" s="282" t="s">
        <v>870</v>
      </c>
      <c r="V488" t="s">
        <v>794</v>
      </c>
      <c r="W488" t="s">
        <v>903</v>
      </c>
      <c r="X488" s="280">
        <v>45938</v>
      </c>
      <c r="Y488" s="281" t="s">
        <v>906</v>
      </c>
      <c r="Z488" s="280" t="s">
        <v>68</v>
      </c>
    </row>
    <row r="489" spans="18:26" ht="14.7" customHeight="1">
      <c r="R489" s="33">
        <v>34.11</v>
      </c>
      <c r="S489" s="280">
        <v>45930</v>
      </c>
      <c r="T489" s="282">
        <v>-8</v>
      </c>
      <c r="U489" s="282" t="s">
        <v>870</v>
      </c>
      <c r="V489" t="s">
        <v>794</v>
      </c>
      <c r="W489" t="s">
        <v>903</v>
      </c>
      <c r="X489" s="280">
        <v>45938</v>
      </c>
      <c r="Y489" s="281" t="s">
        <v>906</v>
      </c>
      <c r="Z489" s="280" t="s">
        <v>68</v>
      </c>
    </row>
    <row r="490" spans="18:26" ht="14.7" customHeight="1">
      <c r="R490" s="33">
        <v>8336.75</v>
      </c>
      <c r="S490" s="280">
        <v>45930</v>
      </c>
      <c r="T490" s="282">
        <v>-8</v>
      </c>
      <c r="U490" s="282" t="s">
        <v>870</v>
      </c>
      <c r="V490" t="s">
        <v>794</v>
      </c>
      <c r="W490" t="s">
        <v>903</v>
      </c>
      <c r="X490" s="280">
        <v>45938</v>
      </c>
      <c r="Y490" s="281" t="s">
        <v>906</v>
      </c>
      <c r="Z490" s="280" t="s">
        <v>68</v>
      </c>
    </row>
    <row r="491" spans="18:26" ht="14.7" customHeight="1">
      <c r="R491" s="33">
        <v>184.24</v>
      </c>
      <c r="S491" s="280">
        <v>45930</v>
      </c>
      <c r="T491" s="282">
        <v>-8</v>
      </c>
      <c r="U491" s="282" t="s">
        <v>870</v>
      </c>
      <c r="V491" t="s">
        <v>794</v>
      </c>
      <c r="W491" t="s">
        <v>903</v>
      </c>
      <c r="X491" s="280">
        <v>45938</v>
      </c>
      <c r="Y491" s="281" t="s">
        <v>906</v>
      </c>
      <c r="Z491" s="280" t="s">
        <v>68</v>
      </c>
    </row>
    <row r="492" spans="18:26" ht="14.7" customHeight="1">
      <c r="R492" s="33">
        <v>8336.75</v>
      </c>
      <c r="S492" s="280">
        <v>45937</v>
      </c>
      <c r="T492" s="282">
        <v>-1</v>
      </c>
      <c r="U492" s="282" t="s">
        <v>870</v>
      </c>
      <c r="V492" t="s">
        <v>794</v>
      </c>
      <c r="W492" t="s">
        <v>903</v>
      </c>
      <c r="X492" s="280">
        <v>45938</v>
      </c>
      <c r="Y492" s="281" t="s">
        <v>906</v>
      </c>
      <c r="Z492" s="280" t="s">
        <v>68</v>
      </c>
    </row>
    <row r="493" spans="18:26" ht="14.7" customHeight="1">
      <c r="R493" s="33">
        <v>184.24</v>
      </c>
      <c r="S493" s="280">
        <v>45937</v>
      </c>
      <c r="T493" s="282">
        <v>-1</v>
      </c>
      <c r="U493" s="282" t="s">
        <v>870</v>
      </c>
      <c r="V493" t="s">
        <v>794</v>
      </c>
      <c r="W493" t="s">
        <v>903</v>
      </c>
      <c r="X493" s="280">
        <v>45938</v>
      </c>
      <c r="Y493" s="281" t="s">
        <v>906</v>
      </c>
      <c r="Z493" s="280" t="s">
        <v>68</v>
      </c>
    </row>
    <row r="494" spans="18:26" ht="14.7" customHeight="1">
      <c r="R494" s="33">
        <v>8336.75</v>
      </c>
      <c r="S494" s="280">
        <v>45944</v>
      </c>
      <c r="T494" s="282">
        <v>6</v>
      </c>
      <c r="U494" s="282" t="s">
        <v>872</v>
      </c>
      <c r="V494" t="s">
        <v>794</v>
      </c>
      <c r="W494" t="s">
        <v>902</v>
      </c>
      <c r="X494" s="280">
        <v>45944</v>
      </c>
      <c r="Y494" s="281" t="s">
        <v>906</v>
      </c>
      <c r="Z494" s="280" t="s">
        <v>68</v>
      </c>
    </row>
    <row r="495" spans="18:26" ht="14.7" customHeight="1">
      <c r="R495" s="33">
        <v>184.24</v>
      </c>
      <c r="S495" s="280">
        <v>45944</v>
      </c>
      <c r="T495" s="282">
        <v>6</v>
      </c>
      <c r="U495" s="282" t="s">
        <v>872</v>
      </c>
      <c r="V495" t="s">
        <v>794</v>
      </c>
      <c r="W495" t="s">
        <v>902</v>
      </c>
      <c r="X495" s="280">
        <v>45944</v>
      </c>
      <c r="Y495" s="281" t="s">
        <v>906</v>
      </c>
      <c r="Z495" s="280" t="s">
        <v>68</v>
      </c>
    </row>
    <row r="496" spans="18:26" ht="14.7" customHeight="1">
      <c r="R496" s="33">
        <v>2240.7600000000002</v>
      </c>
      <c r="S496" s="280">
        <v>45902</v>
      </c>
      <c r="T496" s="282">
        <v>-36</v>
      </c>
      <c r="U496" s="282" t="s">
        <v>868</v>
      </c>
      <c r="V496" t="s">
        <v>687</v>
      </c>
      <c r="W496" t="s">
        <v>903</v>
      </c>
      <c r="X496" s="280">
        <v>45938</v>
      </c>
      <c r="Y496" s="281" t="s">
        <v>906</v>
      </c>
      <c r="Z496" s="280" t="s">
        <v>66</v>
      </c>
    </row>
    <row r="497" spans="18:26" ht="14.7" customHeight="1">
      <c r="R497" s="33">
        <v>115.6</v>
      </c>
      <c r="S497" s="280">
        <v>45896</v>
      </c>
      <c r="T497" s="282">
        <v>-42</v>
      </c>
      <c r="U497" s="282" t="s">
        <v>868</v>
      </c>
      <c r="V497" t="s">
        <v>793</v>
      </c>
      <c r="W497" t="s">
        <v>903</v>
      </c>
      <c r="X497" s="280">
        <v>45938</v>
      </c>
      <c r="Y497" s="281" t="s">
        <v>906</v>
      </c>
      <c r="Z497" s="280" t="s">
        <v>66</v>
      </c>
    </row>
    <row r="498" spans="18:26" ht="14.7" customHeight="1">
      <c r="R498" s="33">
        <v>1263</v>
      </c>
      <c r="S498" s="280">
        <v>45906</v>
      </c>
      <c r="T498" s="282">
        <v>-32</v>
      </c>
      <c r="U498" s="282" t="s">
        <v>868</v>
      </c>
      <c r="V498" t="s">
        <v>793</v>
      </c>
      <c r="W498" t="s">
        <v>903</v>
      </c>
      <c r="X498" s="280">
        <v>45938</v>
      </c>
      <c r="Y498" s="281" t="s">
        <v>906</v>
      </c>
      <c r="Z498" s="280" t="s">
        <v>66</v>
      </c>
    </row>
    <row r="499" spans="18:26" ht="14.7" customHeight="1">
      <c r="R499" s="33">
        <v>2383.34</v>
      </c>
      <c r="S499" s="280">
        <v>45895</v>
      </c>
      <c r="T499" s="282">
        <v>-43</v>
      </c>
      <c r="U499" s="282" t="s">
        <v>868</v>
      </c>
      <c r="V499" t="s">
        <v>792</v>
      </c>
      <c r="W499" t="s">
        <v>903</v>
      </c>
      <c r="X499" s="280">
        <v>45938</v>
      </c>
      <c r="Y499" s="281" t="s">
        <v>906</v>
      </c>
      <c r="Z499" s="280" t="s">
        <v>66</v>
      </c>
    </row>
    <row r="500" spans="18:26" ht="14.7" customHeight="1">
      <c r="R500" s="33">
        <v>3848.46</v>
      </c>
      <c r="S500" s="280">
        <v>45895</v>
      </c>
      <c r="T500" s="282">
        <v>-43</v>
      </c>
      <c r="U500" s="282" t="s">
        <v>868</v>
      </c>
      <c r="V500" t="s">
        <v>791</v>
      </c>
      <c r="W500" t="s">
        <v>903</v>
      </c>
      <c r="X500" s="280">
        <v>45938</v>
      </c>
      <c r="Y500" s="281" t="s">
        <v>906</v>
      </c>
      <c r="Z500" s="280" t="s">
        <v>66</v>
      </c>
    </row>
    <row r="501" spans="18:26" ht="14.7" customHeight="1">
      <c r="R501" s="33">
        <v>376.63</v>
      </c>
      <c r="S501" s="280">
        <v>45887</v>
      </c>
      <c r="T501" s="282">
        <v>-51</v>
      </c>
      <c r="U501" s="282" t="s">
        <v>868</v>
      </c>
      <c r="V501" t="s">
        <v>790</v>
      </c>
      <c r="W501" t="s">
        <v>903</v>
      </c>
      <c r="X501" s="280">
        <v>45938</v>
      </c>
      <c r="Y501" s="281" t="s">
        <v>906</v>
      </c>
      <c r="Z501" s="280" t="s">
        <v>66</v>
      </c>
    </row>
    <row r="502" spans="18:26" ht="14.7" customHeight="1">
      <c r="R502" s="33">
        <v>68.12</v>
      </c>
      <c r="S502" s="280">
        <v>45887</v>
      </c>
      <c r="T502" s="282">
        <v>-51</v>
      </c>
      <c r="U502" s="282" t="s">
        <v>868</v>
      </c>
      <c r="V502" t="s">
        <v>789</v>
      </c>
      <c r="W502" t="s">
        <v>903</v>
      </c>
      <c r="X502" s="280">
        <v>45938</v>
      </c>
      <c r="Y502" s="281" t="s">
        <v>906</v>
      </c>
      <c r="Z502" s="280" t="s">
        <v>66</v>
      </c>
    </row>
    <row r="503" spans="18:26" ht="14.7" customHeight="1">
      <c r="R503" s="33">
        <v>100.6</v>
      </c>
      <c r="S503" s="280">
        <v>45887</v>
      </c>
      <c r="T503" s="282">
        <v>-51</v>
      </c>
      <c r="U503" s="282" t="s">
        <v>868</v>
      </c>
      <c r="V503" t="s">
        <v>789</v>
      </c>
      <c r="W503" t="s">
        <v>903</v>
      </c>
      <c r="X503" s="280">
        <v>45938</v>
      </c>
      <c r="Y503" s="281" t="s">
        <v>906</v>
      </c>
      <c r="Z503" s="280" t="s">
        <v>66</v>
      </c>
    </row>
    <row r="504" spans="18:26" ht="14.7" customHeight="1">
      <c r="R504" s="33">
        <v>46.92</v>
      </c>
      <c r="S504" s="280">
        <v>45887</v>
      </c>
      <c r="T504" s="282">
        <v>-51</v>
      </c>
      <c r="U504" s="282" t="s">
        <v>868</v>
      </c>
      <c r="V504" t="s">
        <v>789</v>
      </c>
      <c r="W504" t="s">
        <v>903</v>
      </c>
      <c r="X504" s="280">
        <v>45938</v>
      </c>
      <c r="Y504" s="281" t="s">
        <v>906</v>
      </c>
      <c r="Z504" s="280" t="s">
        <v>66</v>
      </c>
    </row>
    <row r="505" spans="18:26" ht="14.7" customHeight="1">
      <c r="R505" s="33">
        <v>5681.58</v>
      </c>
      <c r="S505" s="280">
        <v>45897</v>
      </c>
      <c r="T505" s="282">
        <v>-41</v>
      </c>
      <c r="U505" s="282" t="s">
        <v>868</v>
      </c>
      <c r="V505" t="s">
        <v>788</v>
      </c>
      <c r="W505" t="s">
        <v>903</v>
      </c>
      <c r="X505" s="280">
        <v>45938</v>
      </c>
      <c r="Y505" s="281" t="s">
        <v>906</v>
      </c>
      <c r="Z505" s="280" t="s">
        <v>66</v>
      </c>
    </row>
    <row r="506" spans="18:26" ht="14.7" customHeight="1">
      <c r="R506" s="33">
        <v>1075</v>
      </c>
      <c r="S506" s="280">
        <v>45898</v>
      </c>
      <c r="T506" s="282">
        <v>-40</v>
      </c>
      <c r="U506" s="282" t="s">
        <v>868</v>
      </c>
      <c r="V506" t="s">
        <v>787</v>
      </c>
      <c r="W506" t="s">
        <v>903</v>
      </c>
      <c r="X506" s="280">
        <v>45938</v>
      </c>
      <c r="Y506" s="281" t="s">
        <v>906</v>
      </c>
      <c r="Z506" s="280" t="s">
        <v>66</v>
      </c>
    </row>
    <row r="507" spans="18:26" ht="14.7" customHeight="1">
      <c r="R507" s="33">
        <v>12640.67</v>
      </c>
      <c r="S507" s="280">
        <v>45893</v>
      </c>
      <c r="T507" s="282">
        <v>-45</v>
      </c>
      <c r="U507" s="282" t="s">
        <v>868</v>
      </c>
      <c r="V507" t="s">
        <v>786</v>
      </c>
      <c r="W507" t="s">
        <v>903</v>
      </c>
      <c r="X507" s="280">
        <v>45938</v>
      </c>
      <c r="Y507" s="281" t="s">
        <v>906</v>
      </c>
      <c r="Z507" s="280" t="s">
        <v>66</v>
      </c>
    </row>
    <row r="508" spans="18:26" ht="14.7" customHeight="1">
      <c r="R508" s="33">
        <v>3076.22</v>
      </c>
      <c r="S508" s="280">
        <v>45894</v>
      </c>
      <c r="T508" s="282">
        <v>-44</v>
      </c>
      <c r="U508" s="282" t="s">
        <v>868</v>
      </c>
      <c r="V508" t="s">
        <v>785</v>
      </c>
      <c r="W508" t="s">
        <v>903</v>
      </c>
      <c r="X508" s="280">
        <v>45938</v>
      </c>
      <c r="Y508" s="281" t="s">
        <v>906</v>
      </c>
      <c r="Z508" s="280" t="s">
        <v>66</v>
      </c>
    </row>
    <row r="509" spans="18:26" ht="14.7" customHeight="1">
      <c r="R509" s="33">
        <v>245.98</v>
      </c>
      <c r="S509" s="280">
        <v>45887</v>
      </c>
      <c r="T509" s="282">
        <v>-51</v>
      </c>
      <c r="U509" s="282" t="s">
        <v>868</v>
      </c>
      <c r="V509" t="s">
        <v>784</v>
      </c>
      <c r="W509" t="s">
        <v>903</v>
      </c>
      <c r="X509" s="280">
        <v>45938</v>
      </c>
      <c r="Y509" s="281" t="s">
        <v>906</v>
      </c>
      <c r="Z509" s="280" t="s">
        <v>66</v>
      </c>
    </row>
    <row r="510" spans="18:26" ht="14.7" customHeight="1">
      <c r="R510" s="33">
        <v>344.73</v>
      </c>
      <c r="S510" s="280">
        <v>45889</v>
      </c>
      <c r="T510" s="282">
        <v>-49</v>
      </c>
      <c r="U510" s="282" t="s">
        <v>868</v>
      </c>
      <c r="V510" t="s">
        <v>784</v>
      </c>
      <c r="W510" t="s">
        <v>903</v>
      </c>
      <c r="X510" s="280">
        <v>45938</v>
      </c>
      <c r="Y510" s="281" t="s">
        <v>906</v>
      </c>
      <c r="Z510" s="280" t="s">
        <v>66</v>
      </c>
    </row>
    <row r="511" spans="18:26" ht="14.7" customHeight="1">
      <c r="R511" s="33">
        <v>300</v>
      </c>
      <c r="S511" s="280">
        <v>45890</v>
      </c>
      <c r="T511" s="282">
        <v>-48</v>
      </c>
      <c r="U511" s="282" t="s">
        <v>868</v>
      </c>
      <c r="V511" t="s">
        <v>784</v>
      </c>
      <c r="W511" t="s">
        <v>903</v>
      </c>
      <c r="X511" s="280">
        <v>45938</v>
      </c>
      <c r="Y511" s="281" t="s">
        <v>906</v>
      </c>
      <c r="Z511" s="280" t="s">
        <v>66</v>
      </c>
    </row>
    <row r="512" spans="18:26" ht="14.7" customHeight="1">
      <c r="R512" s="33">
        <v>324</v>
      </c>
      <c r="S512" s="280">
        <v>45895</v>
      </c>
      <c r="T512" s="282">
        <v>-43</v>
      </c>
      <c r="U512" s="282" t="s">
        <v>868</v>
      </c>
      <c r="V512" t="s">
        <v>784</v>
      </c>
      <c r="W512" t="s">
        <v>903</v>
      </c>
      <c r="X512" s="280">
        <v>45938</v>
      </c>
      <c r="Y512" s="281" t="s">
        <v>906</v>
      </c>
      <c r="Z512" s="280" t="s">
        <v>66</v>
      </c>
    </row>
    <row r="513" spans="18:26" ht="14.7" customHeight="1">
      <c r="R513" s="33">
        <v>906.26</v>
      </c>
      <c r="S513" s="280">
        <v>45911</v>
      </c>
      <c r="T513" s="282">
        <v>-27</v>
      </c>
      <c r="U513" s="282" t="s">
        <v>870</v>
      </c>
      <c r="V513" t="s">
        <v>783</v>
      </c>
      <c r="W513" t="s">
        <v>903</v>
      </c>
      <c r="X513" s="280">
        <v>45938</v>
      </c>
      <c r="Y513" s="281" t="s">
        <v>906</v>
      </c>
      <c r="Z513" s="280" t="s">
        <v>66</v>
      </c>
    </row>
    <row r="514" spans="18:26" ht="14.7" customHeight="1">
      <c r="R514" s="33">
        <v>473.33</v>
      </c>
      <c r="S514" s="280">
        <v>45911</v>
      </c>
      <c r="T514" s="282">
        <v>-27</v>
      </c>
      <c r="U514" s="282" t="s">
        <v>870</v>
      </c>
      <c r="V514" t="s">
        <v>783</v>
      </c>
      <c r="W514" t="s">
        <v>903</v>
      </c>
      <c r="X514" s="280">
        <v>45938</v>
      </c>
      <c r="Y514" s="281" t="s">
        <v>906</v>
      </c>
      <c r="Z514" s="280" t="s">
        <v>66</v>
      </c>
    </row>
    <row r="515" spans="18:26" ht="14.7" customHeight="1">
      <c r="R515" s="33">
        <v>906.27</v>
      </c>
      <c r="S515" s="280">
        <v>45941</v>
      </c>
      <c r="T515" s="282">
        <v>3</v>
      </c>
      <c r="U515" s="282" t="s">
        <v>872</v>
      </c>
      <c r="V515" t="s">
        <v>783</v>
      </c>
      <c r="W515" t="s">
        <v>902</v>
      </c>
      <c r="X515" s="280">
        <v>45941</v>
      </c>
      <c r="Y515" s="281" t="s">
        <v>906</v>
      </c>
      <c r="Z515" s="280" t="s">
        <v>66</v>
      </c>
    </row>
    <row r="516" spans="18:26" ht="14.7" customHeight="1">
      <c r="R516" s="33">
        <v>473.34</v>
      </c>
      <c r="S516" s="280">
        <v>45941</v>
      </c>
      <c r="T516" s="282">
        <v>3</v>
      </c>
      <c r="U516" s="282" t="s">
        <v>872</v>
      </c>
      <c r="V516" t="s">
        <v>783</v>
      </c>
      <c r="W516" t="s">
        <v>902</v>
      </c>
      <c r="X516" s="280">
        <v>45941</v>
      </c>
      <c r="Y516" s="281" t="s">
        <v>906</v>
      </c>
      <c r="Z516" s="280" t="s">
        <v>66</v>
      </c>
    </row>
    <row r="517" spans="18:26" ht="14.7" customHeight="1">
      <c r="R517" s="33">
        <v>904.4</v>
      </c>
      <c r="S517" s="280">
        <v>45891</v>
      </c>
      <c r="T517" s="282">
        <v>-47</v>
      </c>
      <c r="U517" s="282" t="s">
        <v>868</v>
      </c>
      <c r="V517" t="s">
        <v>782</v>
      </c>
      <c r="W517" t="s">
        <v>903</v>
      </c>
      <c r="X517" s="280">
        <v>45938</v>
      </c>
      <c r="Y517" s="281" t="s">
        <v>906</v>
      </c>
      <c r="Z517" s="280" t="s">
        <v>66</v>
      </c>
    </row>
    <row r="518" spans="18:26" ht="14.7" customHeight="1">
      <c r="R518" s="33">
        <v>126.33</v>
      </c>
      <c r="S518" s="280">
        <v>45896</v>
      </c>
      <c r="T518" s="282">
        <v>-42</v>
      </c>
      <c r="U518" s="282" t="s">
        <v>868</v>
      </c>
      <c r="V518" t="s">
        <v>782</v>
      </c>
      <c r="W518" t="s">
        <v>903</v>
      </c>
      <c r="X518" s="280">
        <v>45938</v>
      </c>
      <c r="Y518" s="281" t="s">
        <v>906</v>
      </c>
      <c r="Z518" s="280" t="s">
        <v>66</v>
      </c>
    </row>
    <row r="519" spans="18:26" ht="14.7" customHeight="1">
      <c r="R519" s="33">
        <v>84.96</v>
      </c>
      <c r="S519" s="280">
        <v>45902</v>
      </c>
      <c r="T519" s="282">
        <v>-36</v>
      </c>
      <c r="U519" s="282" t="s">
        <v>868</v>
      </c>
      <c r="V519" t="s">
        <v>782</v>
      </c>
      <c r="W519" t="s">
        <v>903</v>
      </c>
      <c r="X519" s="280">
        <v>45938</v>
      </c>
      <c r="Y519" s="281" t="s">
        <v>906</v>
      </c>
      <c r="Z519" s="280" t="s">
        <v>66</v>
      </c>
    </row>
    <row r="520" spans="18:26" ht="14.7" customHeight="1">
      <c r="R520" s="33">
        <v>1265.22</v>
      </c>
      <c r="S520" s="280">
        <v>45887</v>
      </c>
      <c r="T520" s="282">
        <v>-51</v>
      </c>
      <c r="U520" s="282" t="s">
        <v>868</v>
      </c>
      <c r="V520" t="s">
        <v>781</v>
      </c>
      <c r="W520" t="s">
        <v>903</v>
      </c>
      <c r="X520" s="280">
        <v>45938</v>
      </c>
      <c r="Y520" s="281" t="s">
        <v>906</v>
      </c>
      <c r="Z520" s="280" t="s">
        <v>66</v>
      </c>
    </row>
    <row r="521" spans="18:26" ht="14.7" customHeight="1">
      <c r="R521" s="33">
        <v>575</v>
      </c>
      <c r="S521" s="280">
        <v>45888</v>
      </c>
      <c r="T521" s="282">
        <v>-50</v>
      </c>
      <c r="U521" s="282" t="s">
        <v>868</v>
      </c>
      <c r="V521" t="s">
        <v>780</v>
      </c>
      <c r="W521" t="s">
        <v>903</v>
      </c>
      <c r="X521" s="280">
        <v>45938</v>
      </c>
      <c r="Y521" s="281" t="s">
        <v>906</v>
      </c>
      <c r="Z521" s="280" t="s">
        <v>66</v>
      </c>
    </row>
    <row r="522" spans="18:26" ht="14.7" customHeight="1">
      <c r="R522" s="33">
        <v>1110</v>
      </c>
      <c r="S522" s="280">
        <v>45911</v>
      </c>
      <c r="T522" s="282">
        <v>-27</v>
      </c>
      <c r="U522" s="282" t="s">
        <v>870</v>
      </c>
      <c r="V522" t="s">
        <v>779</v>
      </c>
      <c r="W522" t="s">
        <v>903</v>
      </c>
      <c r="X522" s="280">
        <v>45938</v>
      </c>
      <c r="Y522" s="281" t="s">
        <v>906</v>
      </c>
      <c r="Z522" s="280" t="s">
        <v>66</v>
      </c>
    </row>
    <row r="523" spans="18:26" ht="14.7" customHeight="1">
      <c r="R523" s="33">
        <v>350.16</v>
      </c>
      <c r="S523" s="280">
        <v>45887</v>
      </c>
      <c r="T523" s="282">
        <v>-51</v>
      </c>
      <c r="U523" s="282" t="s">
        <v>868</v>
      </c>
      <c r="V523" t="s">
        <v>778</v>
      </c>
      <c r="W523" t="s">
        <v>903</v>
      </c>
      <c r="X523" s="280">
        <v>45938</v>
      </c>
      <c r="Y523" s="281" t="s">
        <v>906</v>
      </c>
      <c r="Z523" s="280" t="s">
        <v>66</v>
      </c>
    </row>
    <row r="524" spans="18:26" ht="14.7" customHeight="1">
      <c r="R524" s="33">
        <v>513.20000000000005</v>
      </c>
      <c r="S524" s="280">
        <v>45897</v>
      </c>
      <c r="T524" s="282">
        <v>-41</v>
      </c>
      <c r="U524" s="282" t="s">
        <v>868</v>
      </c>
      <c r="V524" t="s">
        <v>778</v>
      </c>
      <c r="W524" t="s">
        <v>903</v>
      </c>
      <c r="X524" s="280">
        <v>45938</v>
      </c>
      <c r="Y524" s="281" t="s">
        <v>906</v>
      </c>
      <c r="Z524" s="280" t="s">
        <v>66</v>
      </c>
    </row>
    <row r="525" spans="18:26" ht="14.7" customHeight="1">
      <c r="R525" s="33">
        <v>236.36</v>
      </c>
      <c r="S525" s="280">
        <v>45898</v>
      </c>
      <c r="T525" s="282">
        <v>-40</v>
      </c>
      <c r="U525" s="282" t="s">
        <v>868</v>
      </c>
      <c r="V525" t="s">
        <v>778</v>
      </c>
      <c r="W525" t="s">
        <v>903</v>
      </c>
      <c r="X525" s="280">
        <v>45938</v>
      </c>
      <c r="Y525" s="281" t="s">
        <v>906</v>
      </c>
      <c r="Z525" s="280" t="s">
        <v>66</v>
      </c>
    </row>
    <row r="526" spans="18:26" ht="14.7" customHeight="1">
      <c r="R526" s="33">
        <v>81</v>
      </c>
      <c r="S526" s="280">
        <v>45899</v>
      </c>
      <c r="T526" s="282">
        <v>-39</v>
      </c>
      <c r="U526" s="282" t="s">
        <v>868</v>
      </c>
      <c r="V526" t="s">
        <v>778</v>
      </c>
      <c r="W526" t="s">
        <v>903</v>
      </c>
      <c r="X526" s="280">
        <v>45938</v>
      </c>
      <c r="Y526" s="281" t="s">
        <v>906</v>
      </c>
      <c r="Z526" s="280" t="s">
        <v>66</v>
      </c>
    </row>
    <row r="527" spans="18:26" ht="14.7" customHeight="1">
      <c r="R527" s="33">
        <v>1551.68</v>
      </c>
      <c r="S527" s="280">
        <v>45887</v>
      </c>
      <c r="T527" s="282">
        <v>-51</v>
      </c>
      <c r="U527" s="282" t="s">
        <v>868</v>
      </c>
      <c r="V527" t="s">
        <v>777</v>
      </c>
      <c r="W527" t="s">
        <v>903</v>
      </c>
      <c r="X527" s="280">
        <v>45938</v>
      </c>
      <c r="Y527" s="281" t="s">
        <v>906</v>
      </c>
      <c r="Z527" s="280" t="s">
        <v>66</v>
      </c>
    </row>
    <row r="528" spans="18:26" ht="14.7" customHeight="1">
      <c r="R528" s="33">
        <v>1551.68</v>
      </c>
      <c r="S528" s="280">
        <v>45894</v>
      </c>
      <c r="T528" s="282">
        <v>-44</v>
      </c>
      <c r="U528" s="282" t="s">
        <v>868</v>
      </c>
      <c r="V528" t="s">
        <v>777</v>
      </c>
      <c r="W528" t="s">
        <v>903</v>
      </c>
      <c r="X528" s="280">
        <v>45938</v>
      </c>
      <c r="Y528" s="281" t="s">
        <v>906</v>
      </c>
      <c r="Z528" s="280" t="s">
        <v>66</v>
      </c>
    </row>
    <row r="529" spans="18:26" ht="14.7" customHeight="1">
      <c r="R529" s="33">
        <v>1552.16</v>
      </c>
      <c r="S529" s="280">
        <v>45901</v>
      </c>
      <c r="T529" s="282">
        <v>-37</v>
      </c>
      <c r="U529" s="282" t="s">
        <v>868</v>
      </c>
      <c r="V529" t="s">
        <v>777</v>
      </c>
      <c r="W529" t="s">
        <v>903</v>
      </c>
      <c r="X529" s="280">
        <v>45938</v>
      </c>
      <c r="Y529" s="281" t="s">
        <v>906</v>
      </c>
      <c r="Z529" s="280" t="s">
        <v>66</v>
      </c>
    </row>
    <row r="530" spans="18:26" ht="14.7" customHeight="1">
      <c r="R530" s="33">
        <v>180.83</v>
      </c>
      <c r="S530" s="280">
        <v>45901</v>
      </c>
      <c r="T530" s="282">
        <v>-37</v>
      </c>
      <c r="U530" s="282" t="s">
        <v>868</v>
      </c>
      <c r="V530" t="s">
        <v>776</v>
      </c>
      <c r="W530" t="s">
        <v>903</v>
      </c>
      <c r="X530" s="280">
        <v>45938</v>
      </c>
      <c r="Y530" s="281" t="s">
        <v>906</v>
      </c>
      <c r="Z530" s="280" t="s">
        <v>66</v>
      </c>
    </row>
    <row r="531" spans="18:26" ht="14.7" customHeight="1">
      <c r="R531" s="33">
        <v>60.08</v>
      </c>
      <c r="S531" s="280">
        <v>45887</v>
      </c>
      <c r="T531" s="282">
        <v>-51</v>
      </c>
      <c r="U531" s="282" t="s">
        <v>868</v>
      </c>
      <c r="V531" t="s">
        <v>775</v>
      </c>
      <c r="W531" t="s">
        <v>903</v>
      </c>
      <c r="X531" s="280">
        <v>45938</v>
      </c>
      <c r="Y531" s="281" t="s">
        <v>906</v>
      </c>
      <c r="Z531" s="280" t="s">
        <v>66</v>
      </c>
    </row>
    <row r="532" spans="18:26" ht="14.7" customHeight="1">
      <c r="R532" s="33">
        <v>71.78</v>
      </c>
      <c r="S532" s="280">
        <v>45887</v>
      </c>
      <c r="T532" s="282">
        <v>-51</v>
      </c>
      <c r="U532" s="282" t="s">
        <v>868</v>
      </c>
      <c r="V532" t="s">
        <v>775</v>
      </c>
      <c r="W532" t="s">
        <v>903</v>
      </c>
      <c r="X532" s="280">
        <v>45938</v>
      </c>
      <c r="Y532" s="281" t="s">
        <v>906</v>
      </c>
      <c r="Z532" s="280" t="s">
        <v>66</v>
      </c>
    </row>
    <row r="533" spans="18:26" ht="14.7" customHeight="1">
      <c r="R533" s="33">
        <v>74.239999999999995</v>
      </c>
      <c r="S533" s="280">
        <v>45887</v>
      </c>
      <c r="T533" s="282">
        <v>-51</v>
      </c>
      <c r="U533" s="282" t="s">
        <v>868</v>
      </c>
      <c r="V533" t="s">
        <v>775</v>
      </c>
      <c r="W533" t="s">
        <v>903</v>
      </c>
      <c r="X533" s="280">
        <v>45938</v>
      </c>
      <c r="Y533" s="281" t="s">
        <v>906</v>
      </c>
      <c r="Z533" s="280" t="s">
        <v>66</v>
      </c>
    </row>
    <row r="534" spans="18:26" ht="14.7" customHeight="1">
      <c r="R534" s="33">
        <v>50.11</v>
      </c>
      <c r="S534" s="280">
        <v>45887</v>
      </c>
      <c r="T534" s="282">
        <v>-51</v>
      </c>
      <c r="U534" s="282" t="s">
        <v>868</v>
      </c>
      <c r="V534" t="s">
        <v>775</v>
      </c>
      <c r="W534" t="s">
        <v>903</v>
      </c>
      <c r="X534" s="280">
        <v>45938</v>
      </c>
      <c r="Y534" s="281" t="s">
        <v>906</v>
      </c>
      <c r="Z534" s="280" t="s">
        <v>66</v>
      </c>
    </row>
    <row r="535" spans="18:26" ht="14.7" customHeight="1">
      <c r="R535" s="33">
        <v>607.20000000000005</v>
      </c>
      <c r="S535" s="280">
        <v>45888</v>
      </c>
      <c r="T535" s="282">
        <v>-50</v>
      </c>
      <c r="U535" s="282" t="s">
        <v>868</v>
      </c>
      <c r="V535" t="s">
        <v>774</v>
      </c>
      <c r="W535" t="s">
        <v>903</v>
      </c>
      <c r="X535" s="280">
        <v>45938</v>
      </c>
      <c r="Y535" s="281" t="s">
        <v>906</v>
      </c>
      <c r="Z535" s="280" t="s">
        <v>66</v>
      </c>
    </row>
    <row r="536" spans="18:26" ht="14.7" customHeight="1">
      <c r="R536" s="33">
        <v>648.6</v>
      </c>
      <c r="S536" s="280">
        <v>45895</v>
      </c>
      <c r="T536" s="282">
        <v>-43</v>
      </c>
      <c r="U536" s="282" t="s">
        <v>868</v>
      </c>
      <c r="V536" t="s">
        <v>774</v>
      </c>
      <c r="W536" t="s">
        <v>903</v>
      </c>
      <c r="X536" s="280">
        <v>45938</v>
      </c>
      <c r="Y536" s="281" t="s">
        <v>906</v>
      </c>
      <c r="Z536" s="280" t="s">
        <v>66</v>
      </c>
    </row>
    <row r="537" spans="18:26" ht="14.7" customHeight="1">
      <c r="R537" s="33">
        <v>2610.9499999999998</v>
      </c>
      <c r="S537" s="280">
        <v>45889</v>
      </c>
      <c r="T537" s="282">
        <v>-49</v>
      </c>
      <c r="U537" s="282" t="s">
        <v>868</v>
      </c>
      <c r="V537" t="s">
        <v>773</v>
      </c>
      <c r="W537" t="s">
        <v>903</v>
      </c>
      <c r="X537" s="280">
        <v>45938</v>
      </c>
      <c r="Y537" s="281" t="s">
        <v>906</v>
      </c>
      <c r="Z537" s="280" t="s">
        <v>66</v>
      </c>
    </row>
    <row r="538" spans="18:26" ht="14.7" customHeight="1">
      <c r="R538" s="33">
        <v>2610.9499999999998</v>
      </c>
      <c r="S538" s="280">
        <v>45903</v>
      </c>
      <c r="T538" s="282">
        <v>-35</v>
      </c>
      <c r="U538" s="282" t="s">
        <v>868</v>
      </c>
      <c r="V538" t="s">
        <v>773</v>
      </c>
      <c r="W538" t="s">
        <v>903</v>
      </c>
      <c r="X538" s="280">
        <v>45938</v>
      </c>
      <c r="Y538" s="281" t="s">
        <v>906</v>
      </c>
      <c r="Z538" s="280" t="s">
        <v>66</v>
      </c>
    </row>
    <row r="539" spans="18:26" ht="14.7" customHeight="1">
      <c r="R539" s="33">
        <v>599</v>
      </c>
      <c r="S539" s="280">
        <v>45894</v>
      </c>
      <c r="T539" s="282">
        <v>-44</v>
      </c>
      <c r="U539" s="282" t="s">
        <v>868</v>
      </c>
      <c r="V539" t="s">
        <v>772</v>
      </c>
      <c r="W539" t="s">
        <v>903</v>
      </c>
      <c r="X539" s="280">
        <v>45938</v>
      </c>
      <c r="Y539" s="281" t="s">
        <v>906</v>
      </c>
      <c r="Z539" s="280" t="s">
        <v>66</v>
      </c>
    </row>
    <row r="540" spans="18:26" ht="14.7" customHeight="1">
      <c r="R540" s="33">
        <v>875.5</v>
      </c>
      <c r="S540" s="280">
        <v>45887</v>
      </c>
      <c r="T540" s="282">
        <v>-51</v>
      </c>
      <c r="U540" s="282" t="s">
        <v>868</v>
      </c>
      <c r="V540" t="s">
        <v>771</v>
      </c>
      <c r="W540" t="s">
        <v>903</v>
      </c>
      <c r="X540" s="280">
        <v>45938</v>
      </c>
      <c r="Y540" s="281" t="s">
        <v>906</v>
      </c>
      <c r="Z540" s="280" t="s">
        <v>68</v>
      </c>
    </row>
    <row r="541" spans="18:26" ht="14.7" customHeight="1">
      <c r="R541" s="33">
        <v>1419.86</v>
      </c>
      <c r="S541" s="280">
        <v>45887</v>
      </c>
      <c r="T541" s="282">
        <v>-51</v>
      </c>
      <c r="U541" s="282" t="s">
        <v>868</v>
      </c>
      <c r="V541" t="s">
        <v>771</v>
      </c>
      <c r="W541" t="s">
        <v>903</v>
      </c>
      <c r="X541" s="280">
        <v>45938</v>
      </c>
      <c r="Y541" s="281" t="s">
        <v>906</v>
      </c>
      <c r="Z541" s="280" t="s">
        <v>68</v>
      </c>
    </row>
    <row r="542" spans="18:26" ht="14.7" customHeight="1">
      <c r="R542" s="33">
        <v>533.28</v>
      </c>
      <c r="S542" s="280">
        <v>45887</v>
      </c>
      <c r="T542" s="282">
        <v>-51</v>
      </c>
      <c r="U542" s="282" t="s">
        <v>868</v>
      </c>
      <c r="V542" t="s">
        <v>771</v>
      </c>
      <c r="W542" t="s">
        <v>903</v>
      </c>
      <c r="X542" s="280">
        <v>45938</v>
      </c>
      <c r="Y542" s="281" t="s">
        <v>906</v>
      </c>
      <c r="Z542" s="280" t="s">
        <v>68</v>
      </c>
    </row>
    <row r="543" spans="18:26" ht="14.7" customHeight="1">
      <c r="R543" s="33">
        <v>470.82</v>
      </c>
      <c r="S543" s="280">
        <v>45888</v>
      </c>
      <c r="T543" s="282">
        <v>-50</v>
      </c>
      <c r="U543" s="282" t="s">
        <v>868</v>
      </c>
      <c r="V543" t="s">
        <v>771</v>
      </c>
      <c r="W543" t="s">
        <v>903</v>
      </c>
      <c r="X543" s="280">
        <v>45938</v>
      </c>
      <c r="Y543" s="281" t="s">
        <v>906</v>
      </c>
      <c r="Z543" s="280" t="s">
        <v>68</v>
      </c>
    </row>
    <row r="544" spans="18:26" ht="14.7" customHeight="1">
      <c r="R544" s="33">
        <v>5481.88</v>
      </c>
      <c r="S544" s="280">
        <v>45888</v>
      </c>
      <c r="T544" s="282">
        <v>-50</v>
      </c>
      <c r="U544" s="282" t="s">
        <v>868</v>
      </c>
      <c r="V544" t="s">
        <v>771</v>
      </c>
      <c r="W544" t="s">
        <v>903</v>
      </c>
      <c r="X544" s="280">
        <v>45938</v>
      </c>
      <c r="Y544" s="281" t="s">
        <v>906</v>
      </c>
      <c r="Z544" s="280" t="s">
        <v>68</v>
      </c>
    </row>
    <row r="545" spans="18:26" ht="14.7" customHeight="1">
      <c r="R545" s="33">
        <v>392.34</v>
      </c>
      <c r="S545" s="280">
        <v>45888</v>
      </c>
      <c r="T545" s="282">
        <v>-50</v>
      </c>
      <c r="U545" s="282" t="s">
        <v>868</v>
      </c>
      <c r="V545" t="s">
        <v>771</v>
      </c>
      <c r="W545" t="s">
        <v>903</v>
      </c>
      <c r="X545" s="280">
        <v>45938</v>
      </c>
      <c r="Y545" s="281" t="s">
        <v>906</v>
      </c>
      <c r="Z545" s="280" t="s">
        <v>68</v>
      </c>
    </row>
    <row r="546" spans="18:26" ht="14.7" customHeight="1">
      <c r="R546" s="33">
        <v>2600</v>
      </c>
      <c r="S546" s="280">
        <v>45889</v>
      </c>
      <c r="T546" s="282">
        <v>-49</v>
      </c>
      <c r="U546" s="282" t="s">
        <v>868</v>
      </c>
      <c r="V546" t="s">
        <v>771</v>
      </c>
      <c r="W546" t="s">
        <v>903</v>
      </c>
      <c r="X546" s="280">
        <v>45938</v>
      </c>
      <c r="Y546" s="281" t="s">
        <v>906</v>
      </c>
      <c r="Z546" s="280" t="s">
        <v>68</v>
      </c>
    </row>
    <row r="547" spans="18:26" ht="14.7" customHeight="1">
      <c r="R547" s="33">
        <v>1141.1099999999999</v>
      </c>
      <c r="S547" s="280">
        <v>45889</v>
      </c>
      <c r="T547" s="282">
        <v>-49</v>
      </c>
      <c r="U547" s="282" t="s">
        <v>868</v>
      </c>
      <c r="V547" t="s">
        <v>771</v>
      </c>
      <c r="W547" t="s">
        <v>903</v>
      </c>
      <c r="X547" s="280">
        <v>45938</v>
      </c>
      <c r="Y547" s="281" t="s">
        <v>906</v>
      </c>
      <c r="Z547" s="280" t="s">
        <v>68</v>
      </c>
    </row>
    <row r="548" spans="18:26" ht="14.7" customHeight="1">
      <c r="R548" s="33">
        <v>634.5</v>
      </c>
      <c r="S548" s="280">
        <v>45889</v>
      </c>
      <c r="T548" s="282">
        <v>-49</v>
      </c>
      <c r="U548" s="282" t="s">
        <v>868</v>
      </c>
      <c r="V548" t="s">
        <v>771</v>
      </c>
      <c r="W548" t="s">
        <v>903</v>
      </c>
      <c r="X548" s="280">
        <v>45938</v>
      </c>
      <c r="Y548" s="281" t="s">
        <v>906</v>
      </c>
      <c r="Z548" s="280" t="s">
        <v>68</v>
      </c>
    </row>
    <row r="549" spans="18:26" ht="14.7" customHeight="1">
      <c r="R549" s="33">
        <v>4978.1899999999996</v>
      </c>
      <c r="S549" s="280">
        <v>45890</v>
      </c>
      <c r="T549" s="282">
        <v>-48</v>
      </c>
      <c r="U549" s="282" t="s">
        <v>868</v>
      </c>
      <c r="V549" t="s">
        <v>771</v>
      </c>
      <c r="W549" t="s">
        <v>903</v>
      </c>
      <c r="X549" s="280">
        <v>45938</v>
      </c>
      <c r="Y549" s="281" t="s">
        <v>906</v>
      </c>
      <c r="Z549" s="280" t="s">
        <v>68</v>
      </c>
    </row>
    <row r="550" spans="18:26" ht="14.7" customHeight="1">
      <c r="R550" s="33">
        <v>690.48</v>
      </c>
      <c r="S550" s="280">
        <v>45890</v>
      </c>
      <c r="T550" s="282">
        <v>-48</v>
      </c>
      <c r="U550" s="282" t="s">
        <v>868</v>
      </c>
      <c r="V550" t="s">
        <v>771</v>
      </c>
      <c r="W550" t="s">
        <v>903</v>
      </c>
      <c r="X550" s="280">
        <v>45938</v>
      </c>
      <c r="Y550" s="281" t="s">
        <v>906</v>
      </c>
      <c r="Z550" s="280" t="s">
        <v>68</v>
      </c>
    </row>
    <row r="551" spans="18:26" ht="14.7" customHeight="1">
      <c r="R551" s="33">
        <v>795.81</v>
      </c>
      <c r="S551" s="280">
        <v>45891</v>
      </c>
      <c r="T551" s="282">
        <v>-47</v>
      </c>
      <c r="U551" s="282" t="s">
        <v>868</v>
      </c>
      <c r="V551" t="s">
        <v>771</v>
      </c>
      <c r="W551" t="s">
        <v>903</v>
      </c>
      <c r="X551" s="280">
        <v>45938</v>
      </c>
      <c r="Y551" s="281" t="s">
        <v>906</v>
      </c>
      <c r="Z551" s="280" t="s">
        <v>68</v>
      </c>
    </row>
    <row r="552" spans="18:26" ht="14.7" customHeight="1">
      <c r="R552" s="33">
        <v>1591.57</v>
      </c>
      <c r="S552" s="280">
        <v>45891</v>
      </c>
      <c r="T552" s="282">
        <v>-47</v>
      </c>
      <c r="U552" s="282" t="s">
        <v>868</v>
      </c>
      <c r="V552" t="s">
        <v>771</v>
      </c>
      <c r="W552" t="s">
        <v>903</v>
      </c>
      <c r="X552" s="280">
        <v>45938</v>
      </c>
      <c r="Y552" s="281" t="s">
        <v>906</v>
      </c>
      <c r="Z552" s="280" t="s">
        <v>68</v>
      </c>
    </row>
    <row r="553" spans="18:26" ht="14.7" customHeight="1">
      <c r="R553" s="33">
        <v>3244.65</v>
      </c>
      <c r="S553" s="280">
        <v>45894</v>
      </c>
      <c r="T553" s="282">
        <v>-44</v>
      </c>
      <c r="U553" s="282" t="s">
        <v>868</v>
      </c>
      <c r="V553" t="s">
        <v>771</v>
      </c>
      <c r="W553" t="s">
        <v>903</v>
      </c>
      <c r="X553" s="280">
        <v>45938</v>
      </c>
      <c r="Y553" s="281" t="s">
        <v>906</v>
      </c>
      <c r="Z553" s="280" t="s">
        <v>68</v>
      </c>
    </row>
    <row r="554" spans="18:26" ht="14.7" customHeight="1">
      <c r="R554" s="33">
        <v>6619.57</v>
      </c>
      <c r="S554" s="280">
        <v>45894</v>
      </c>
      <c r="T554" s="282">
        <v>-44</v>
      </c>
      <c r="U554" s="282" t="s">
        <v>868</v>
      </c>
      <c r="V554" t="s">
        <v>771</v>
      </c>
      <c r="W554" t="s">
        <v>903</v>
      </c>
      <c r="X554" s="280">
        <v>45938</v>
      </c>
      <c r="Y554" s="281" t="s">
        <v>906</v>
      </c>
      <c r="Z554" s="280" t="s">
        <v>68</v>
      </c>
    </row>
    <row r="555" spans="18:26" ht="14.7" customHeight="1">
      <c r="R555" s="33">
        <v>694.72</v>
      </c>
      <c r="S555" s="280">
        <v>45896</v>
      </c>
      <c r="T555" s="282">
        <v>-42</v>
      </c>
      <c r="U555" s="282" t="s">
        <v>868</v>
      </c>
      <c r="V555" t="s">
        <v>771</v>
      </c>
      <c r="W555" t="s">
        <v>903</v>
      </c>
      <c r="X555" s="280">
        <v>45938</v>
      </c>
      <c r="Y555" s="281" t="s">
        <v>906</v>
      </c>
      <c r="Z555" s="280" t="s">
        <v>68</v>
      </c>
    </row>
    <row r="556" spans="18:26" ht="14.7" customHeight="1">
      <c r="R556" s="33">
        <v>1647.51</v>
      </c>
      <c r="S556" s="280">
        <v>45896</v>
      </c>
      <c r="T556" s="282">
        <v>-42</v>
      </c>
      <c r="U556" s="282" t="s">
        <v>868</v>
      </c>
      <c r="V556" t="s">
        <v>771</v>
      </c>
      <c r="W556" t="s">
        <v>903</v>
      </c>
      <c r="X556" s="280">
        <v>45938</v>
      </c>
      <c r="Y556" s="281" t="s">
        <v>906</v>
      </c>
      <c r="Z556" s="280" t="s">
        <v>68</v>
      </c>
    </row>
    <row r="557" spans="18:26" ht="14.7" customHeight="1">
      <c r="R557" s="33">
        <v>435.45</v>
      </c>
      <c r="S557" s="280">
        <v>45897</v>
      </c>
      <c r="T557" s="282">
        <v>-41</v>
      </c>
      <c r="U557" s="282" t="s">
        <v>868</v>
      </c>
      <c r="V557" t="s">
        <v>771</v>
      </c>
      <c r="W557" t="s">
        <v>903</v>
      </c>
      <c r="X557" s="280">
        <v>45938</v>
      </c>
      <c r="Y557" s="281" t="s">
        <v>906</v>
      </c>
      <c r="Z557" s="280" t="s">
        <v>68</v>
      </c>
    </row>
    <row r="558" spans="18:26" ht="14.7" customHeight="1">
      <c r="R558" s="33">
        <v>1860.05</v>
      </c>
      <c r="S558" s="280">
        <v>45897</v>
      </c>
      <c r="T558" s="282">
        <v>-41</v>
      </c>
      <c r="U558" s="282" t="s">
        <v>868</v>
      </c>
      <c r="V558" t="s">
        <v>771</v>
      </c>
      <c r="W558" t="s">
        <v>903</v>
      </c>
      <c r="X558" s="280">
        <v>45938</v>
      </c>
      <c r="Y558" s="281" t="s">
        <v>906</v>
      </c>
      <c r="Z558" s="280" t="s">
        <v>68</v>
      </c>
    </row>
    <row r="559" spans="18:26" ht="14.7" customHeight="1">
      <c r="R559" s="33">
        <v>3506.83</v>
      </c>
      <c r="S559" s="280">
        <v>45897</v>
      </c>
      <c r="T559" s="282">
        <v>-41</v>
      </c>
      <c r="U559" s="282" t="s">
        <v>868</v>
      </c>
      <c r="V559" t="s">
        <v>771</v>
      </c>
      <c r="W559" t="s">
        <v>903</v>
      </c>
      <c r="X559" s="280">
        <v>45938</v>
      </c>
      <c r="Y559" s="281" t="s">
        <v>906</v>
      </c>
      <c r="Z559" s="280" t="s">
        <v>68</v>
      </c>
    </row>
    <row r="560" spans="18:26" ht="14.7" customHeight="1">
      <c r="R560" s="33">
        <v>699.97</v>
      </c>
      <c r="S560" s="280">
        <v>45897</v>
      </c>
      <c r="T560" s="282">
        <v>-41</v>
      </c>
      <c r="U560" s="282" t="s">
        <v>868</v>
      </c>
      <c r="V560" t="s">
        <v>771</v>
      </c>
      <c r="W560" t="s">
        <v>903</v>
      </c>
      <c r="X560" s="280">
        <v>45938</v>
      </c>
      <c r="Y560" s="281" t="s">
        <v>906</v>
      </c>
      <c r="Z560" s="280" t="s">
        <v>68</v>
      </c>
    </row>
    <row r="561" spans="18:26" ht="14.7" customHeight="1">
      <c r="R561" s="33">
        <v>533.44000000000005</v>
      </c>
      <c r="S561" s="280">
        <v>45897</v>
      </c>
      <c r="T561" s="282">
        <v>-41</v>
      </c>
      <c r="U561" s="282" t="s">
        <v>868</v>
      </c>
      <c r="V561" t="s">
        <v>771</v>
      </c>
      <c r="W561" t="s">
        <v>903</v>
      </c>
      <c r="X561" s="280">
        <v>45938</v>
      </c>
      <c r="Y561" s="281" t="s">
        <v>906</v>
      </c>
      <c r="Z561" s="280" t="s">
        <v>68</v>
      </c>
    </row>
    <row r="562" spans="18:26" ht="14.7" customHeight="1">
      <c r="R562" s="33">
        <v>4637.7</v>
      </c>
      <c r="S562" s="280">
        <v>45897</v>
      </c>
      <c r="T562" s="282">
        <v>-41</v>
      </c>
      <c r="U562" s="282" t="s">
        <v>868</v>
      </c>
      <c r="V562" t="s">
        <v>771</v>
      </c>
      <c r="W562" t="s">
        <v>903</v>
      </c>
      <c r="X562" s="280">
        <v>45938</v>
      </c>
      <c r="Y562" s="281" t="s">
        <v>906</v>
      </c>
      <c r="Z562" s="280" t="s">
        <v>68</v>
      </c>
    </row>
    <row r="563" spans="18:26" ht="14.7" customHeight="1">
      <c r="R563" s="33">
        <v>6046.34</v>
      </c>
      <c r="S563" s="280">
        <v>45897</v>
      </c>
      <c r="T563" s="282">
        <v>-41</v>
      </c>
      <c r="U563" s="282" t="s">
        <v>868</v>
      </c>
      <c r="V563" t="s">
        <v>771</v>
      </c>
      <c r="W563" t="s">
        <v>903</v>
      </c>
      <c r="X563" s="280">
        <v>45938</v>
      </c>
      <c r="Y563" s="281" t="s">
        <v>906</v>
      </c>
      <c r="Z563" s="280" t="s">
        <v>68</v>
      </c>
    </row>
    <row r="564" spans="18:26" ht="14.7" customHeight="1">
      <c r="R564" s="33">
        <v>8258.99</v>
      </c>
      <c r="S564" s="280">
        <v>45898</v>
      </c>
      <c r="T564" s="282">
        <v>-40</v>
      </c>
      <c r="U564" s="282" t="s">
        <v>868</v>
      </c>
      <c r="V564" t="s">
        <v>771</v>
      </c>
      <c r="W564" t="s">
        <v>903</v>
      </c>
      <c r="X564" s="280">
        <v>45938</v>
      </c>
      <c r="Y564" s="281" t="s">
        <v>906</v>
      </c>
      <c r="Z564" s="280" t="s">
        <v>68</v>
      </c>
    </row>
    <row r="565" spans="18:26" ht="14.7" customHeight="1">
      <c r="R565" s="33">
        <v>1141.21</v>
      </c>
      <c r="S565" s="280">
        <v>45901</v>
      </c>
      <c r="T565" s="282">
        <v>-37</v>
      </c>
      <c r="U565" s="282" t="s">
        <v>868</v>
      </c>
      <c r="V565" t="s">
        <v>771</v>
      </c>
      <c r="W565" t="s">
        <v>903</v>
      </c>
      <c r="X565" s="280">
        <v>45938</v>
      </c>
      <c r="Y565" s="281" t="s">
        <v>906</v>
      </c>
      <c r="Z565" s="280" t="s">
        <v>68</v>
      </c>
    </row>
    <row r="566" spans="18:26" ht="14.7" customHeight="1">
      <c r="R566" s="33">
        <v>2110.83</v>
      </c>
      <c r="S566" s="280">
        <v>45901</v>
      </c>
      <c r="T566" s="282">
        <v>-37</v>
      </c>
      <c r="U566" s="282" t="s">
        <v>868</v>
      </c>
      <c r="V566" t="s">
        <v>771</v>
      </c>
      <c r="W566" t="s">
        <v>903</v>
      </c>
      <c r="X566" s="280">
        <v>45938</v>
      </c>
      <c r="Y566" s="281" t="s">
        <v>906</v>
      </c>
      <c r="Z566" s="280" t="s">
        <v>68</v>
      </c>
    </row>
    <row r="567" spans="18:26" ht="14.7" customHeight="1">
      <c r="R567" s="33">
        <v>1083.72</v>
      </c>
      <c r="S567" s="280">
        <v>45901</v>
      </c>
      <c r="T567" s="282">
        <v>-37</v>
      </c>
      <c r="U567" s="282" t="s">
        <v>868</v>
      </c>
      <c r="V567" t="s">
        <v>771</v>
      </c>
      <c r="W567" t="s">
        <v>903</v>
      </c>
      <c r="X567" s="280">
        <v>45938</v>
      </c>
      <c r="Y567" s="281" t="s">
        <v>906</v>
      </c>
      <c r="Z567" s="280" t="s">
        <v>68</v>
      </c>
    </row>
    <row r="568" spans="18:26" ht="14.7" customHeight="1">
      <c r="R568" s="33">
        <v>1094.21</v>
      </c>
      <c r="S568" s="280">
        <v>45901</v>
      </c>
      <c r="T568" s="282">
        <v>-37</v>
      </c>
      <c r="U568" s="282" t="s">
        <v>868</v>
      </c>
      <c r="V568" t="s">
        <v>771</v>
      </c>
      <c r="W568" t="s">
        <v>903</v>
      </c>
      <c r="X568" s="280">
        <v>45938</v>
      </c>
      <c r="Y568" s="281" t="s">
        <v>906</v>
      </c>
      <c r="Z568" s="280" t="s">
        <v>68</v>
      </c>
    </row>
    <row r="569" spans="18:26" ht="14.7" customHeight="1">
      <c r="R569" s="33">
        <v>1347.3</v>
      </c>
      <c r="S569" s="280">
        <v>45901</v>
      </c>
      <c r="T569" s="282">
        <v>-37</v>
      </c>
      <c r="U569" s="282" t="s">
        <v>868</v>
      </c>
      <c r="V569" t="s">
        <v>771</v>
      </c>
      <c r="W569" t="s">
        <v>903</v>
      </c>
      <c r="X569" s="280">
        <v>45938</v>
      </c>
      <c r="Y569" s="281" t="s">
        <v>906</v>
      </c>
      <c r="Z569" s="280" t="s">
        <v>68</v>
      </c>
    </row>
    <row r="570" spans="18:26" ht="14.7" customHeight="1">
      <c r="R570" s="33">
        <v>1445.28</v>
      </c>
      <c r="S570" s="280">
        <v>45901</v>
      </c>
      <c r="T570" s="282">
        <v>-37</v>
      </c>
      <c r="U570" s="282" t="s">
        <v>868</v>
      </c>
      <c r="V570" t="s">
        <v>771</v>
      </c>
      <c r="W570" t="s">
        <v>903</v>
      </c>
      <c r="X570" s="280">
        <v>45938</v>
      </c>
      <c r="Y570" s="281" t="s">
        <v>906</v>
      </c>
      <c r="Z570" s="280" t="s">
        <v>68</v>
      </c>
    </row>
    <row r="571" spans="18:26" ht="14.7" customHeight="1">
      <c r="R571" s="33">
        <v>665.49</v>
      </c>
      <c r="S571" s="280">
        <v>45901</v>
      </c>
      <c r="T571" s="282">
        <v>-37</v>
      </c>
      <c r="U571" s="282" t="s">
        <v>868</v>
      </c>
      <c r="V571" t="s">
        <v>771</v>
      </c>
      <c r="W571" t="s">
        <v>903</v>
      </c>
      <c r="X571" s="280">
        <v>45938</v>
      </c>
      <c r="Y571" s="281" t="s">
        <v>906</v>
      </c>
      <c r="Z571" s="280" t="s">
        <v>68</v>
      </c>
    </row>
    <row r="572" spans="18:26" ht="14.7" customHeight="1">
      <c r="R572" s="33">
        <v>3748.42</v>
      </c>
      <c r="S572" s="280">
        <v>45901</v>
      </c>
      <c r="T572" s="282">
        <v>-37</v>
      </c>
      <c r="U572" s="282" t="s">
        <v>868</v>
      </c>
      <c r="V572" t="s">
        <v>771</v>
      </c>
      <c r="W572" t="s">
        <v>903</v>
      </c>
      <c r="X572" s="280">
        <v>45938</v>
      </c>
      <c r="Y572" s="281" t="s">
        <v>906</v>
      </c>
      <c r="Z572" s="280" t="s">
        <v>68</v>
      </c>
    </row>
    <row r="573" spans="18:26" ht="14.7" customHeight="1">
      <c r="R573" s="33">
        <v>803.33</v>
      </c>
      <c r="S573" s="280">
        <v>45902</v>
      </c>
      <c r="T573" s="282">
        <v>-36</v>
      </c>
      <c r="U573" s="282" t="s">
        <v>868</v>
      </c>
      <c r="V573" t="s">
        <v>771</v>
      </c>
      <c r="W573" t="s">
        <v>903</v>
      </c>
      <c r="X573" s="280">
        <v>45938</v>
      </c>
      <c r="Y573" s="281" t="s">
        <v>906</v>
      </c>
      <c r="Z573" s="280" t="s">
        <v>68</v>
      </c>
    </row>
    <row r="574" spans="18:26" ht="14.7" customHeight="1">
      <c r="R574" s="33">
        <v>379.56</v>
      </c>
      <c r="S574" s="280">
        <v>45902</v>
      </c>
      <c r="T574" s="282">
        <v>-36</v>
      </c>
      <c r="U574" s="282" t="s">
        <v>868</v>
      </c>
      <c r="V574" t="s">
        <v>771</v>
      </c>
      <c r="W574" t="s">
        <v>903</v>
      </c>
      <c r="X574" s="280">
        <v>45938</v>
      </c>
      <c r="Y574" s="281" t="s">
        <v>906</v>
      </c>
      <c r="Z574" s="280" t="s">
        <v>68</v>
      </c>
    </row>
    <row r="575" spans="18:26" ht="14.7" customHeight="1">
      <c r="R575" s="33">
        <v>375.34</v>
      </c>
      <c r="S575" s="280">
        <v>45903</v>
      </c>
      <c r="T575" s="282">
        <v>-35</v>
      </c>
      <c r="U575" s="282" t="s">
        <v>868</v>
      </c>
      <c r="V575" t="s">
        <v>771</v>
      </c>
      <c r="W575" t="s">
        <v>903</v>
      </c>
      <c r="X575" s="280">
        <v>45938</v>
      </c>
      <c r="Y575" s="281" t="s">
        <v>906</v>
      </c>
      <c r="Z575" s="280" t="s">
        <v>68</v>
      </c>
    </row>
    <row r="576" spans="18:26" ht="14.7" customHeight="1">
      <c r="R576" s="33">
        <v>779.38</v>
      </c>
      <c r="S576" s="280">
        <v>45905</v>
      </c>
      <c r="T576" s="282">
        <v>-33</v>
      </c>
      <c r="U576" s="282" t="s">
        <v>868</v>
      </c>
      <c r="V576" t="s">
        <v>771</v>
      </c>
      <c r="W576" t="s">
        <v>903</v>
      </c>
      <c r="X576" s="280">
        <v>45938</v>
      </c>
      <c r="Y576" s="281" t="s">
        <v>906</v>
      </c>
      <c r="Z576" s="280" t="s">
        <v>68</v>
      </c>
    </row>
    <row r="577" spans="18:26" ht="14.7" customHeight="1">
      <c r="R577" s="33">
        <v>375.33</v>
      </c>
      <c r="S577" s="280">
        <v>45908</v>
      </c>
      <c r="T577" s="282">
        <v>-30</v>
      </c>
      <c r="U577" s="282" t="s">
        <v>868</v>
      </c>
      <c r="V577" t="s">
        <v>771</v>
      </c>
      <c r="W577" t="s">
        <v>903</v>
      </c>
      <c r="X577" s="280">
        <v>45938</v>
      </c>
      <c r="Y577" s="281" t="s">
        <v>906</v>
      </c>
      <c r="Z577" s="280" t="s">
        <v>68</v>
      </c>
    </row>
    <row r="578" spans="18:26" ht="14.7" customHeight="1">
      <c r="R578" s="33">
        <v>5328.14</v>
      </c>
      <c r="S578" s="280">
        <v>45909</v>
      </c>
      <c r="T578" s="282">
        <v>-29</v>
      </c>
      <c r="U578" s="282" t="s">
        <v>870</v>
      </c>
      <c r="V578" t="s">
        <v>771</v>
      </c>
      <c r="W578" t="s">
        <v>903</v>
      </c>
      <c r="X578" s="280">
        <v>45938</v>
      </c>
      <c r="Y578" s="281" t="s">
        <v>906</v>
      </c>
      <c r="Z578" s="280" t="s">
        <v>68</v>
      </c>
    </row>
    <row r="579" spans="18:26" ht="14.7" customHeight="1">
      <c r="R579" s="33">
        <v>4041.96</v>
      </c>
      <c r="S579" s="280">
        <v>45911</v>
      </c>
      <c r="T579" s="282">
        <v>-27</v>
      </c>
      <c r="U579" s="282" t="s">
        <v>870</v>
      </c>
      <c r="V579" t="s">
        <v>771</v>
      </c>
      <c r="W579" t="s">
        <v>903</v>
      </c>
      <c r="X579" s="280">
        <v>45938</v>
      </c>
      <c r="Y579" s="281" t="s">
        <v>906</v>
      </c>
      <c r="Z579" s="280" t="s">
        <v>68</v>
      </c>
    </row>
    <row r="580" spans="18:26" ht="14.7" customHeight="1">
      <c r="R580" s="33">
        <v>8847.7800000000007</v>
      </c>
      <c r="S580" s="280">
        <v>45915</v>
      </c>
      <c r="T580" s="282">
        <v>-23</v>
      </c>
      <c r="U580" s="282" t="s">
        <v>870</v>
      </c>
      <c r="V580" t="s">
        <v>771</v>
      </c>
      <c r="W580" t="s">
        <v>903</v>
      </c>
      <c r="X580" s="280">
        <v>45938</v>
      </c>
      <c r="Y580" s="281" t="s">
        <v>906</v>
      </c>
      <c r="Z580" s="280" t="s">
        <v>68</v>
      </c>
    </row>
    <row r="581" spans="18:26" ht="14.7" customHeight="1">
      <c r="R581" s="33">
        <v>533.44000000000005</v>
      </c>
      <c r="S581" s="280">
        <v>45915</v>
      </c>
      <c r="T581" s="282">
        <v>-23</v>
      </c>
      <c r="U581" s="282" t="s">
        <v>870</v>
      </c>
      <c r="V581" t="s">
        <v>771</v>
      </c>
      <c r="W581" t="s">
        <v>903</v>
      </c>
      <c r="X581" s="280">
        <v>45938</v>
      </c>
      <c r="Y581" s="281" t="s">
        <v>906</v>
      </c>
      <c r="Z581" s="280" t="s">
        <v>68</v>
      </c>
    </row>
    <row r="582" spans="18:26" ht="14.7" customHeight="1">
      <c r="R582" s="33">
        <v>1793.46</v>
      </c>
      <c r="S582" s="280">
        <v>45915</v>
      </c>
      <c r="T582" s="282">
        <v>-23</v>
      </c>
      <c r="U582" s="282" t="s">
        <v>870</v>
      </c>
      <c r="V582" t="s">
        <v>771</v>
      </c>
      <c r="W582" t="s">
        <v>903</v>
      </c>
      <c r="X582" s="280">
        <v>45938</v>
      </c>
      <c r="Y582" s="281" t="s">
        <v>906</v>
      </c>
      <c r="Z582" s="280" t="s">
        <v>68</v>
      </c>
    </row>
    <row r="583" spans="18:26" ht="14.7" customHeight="1">
      <c r="R583" s="33">
        <v>1419.86</v>
      </c>
      <c r="S583" s="280">
        <v>45915</v>
      </c>
      <c r="T583" s="282">
        <v>-23</v>
      </c>
      <c r="U583" s="282" t="s">
        <v>870</v>
      </c>
      <c r="V583" t="s">
        <v>771</v>
      </c>
      <c r="W583" t="s">
        <v>903</v>
      </c>
      <c r="X583" s="280">
        <v>45938</v>
      </c>
      <c r="Y583" s="281" t="s">
        <v>906</v>
      </c>
      <c r="Z583" s="280" t="s">
        <v>68</v>
      </c>
    </row>
    <row r="584" spans="18:26" ht="14.7" customHeight="1">
      <c r="R584" s="33">
        <v>533.28</v>
      </c>
      <c r="S584" s="280">
        <v>45915</v>
      </c>
      <c r="T584" s="282">
        <v>-23</v>
      </c>
      <c r="U584" s="282" t="s">
        <v>870</v>
      </c>
      <c r="V584" t="s">
        <v>771</v>
      </c>
      <c r="W584" t="s">
        <v>903</v>
      </c>
      <c r="X584" s="280">
        <v>45938</v>
      </c>
      <c r="Y584" s="281" t="s">
        <v>906</v>
      </c>
      <c r="Z584" s="280" t="s">
        <v>68</v>
      </c>
    </row>
    <row r="585" spans="18:26" ht="14.7" customHeight="1">
      <c r="R585" s="33">
        <v>5483.53</v>
      </c>
      <c r="S585" s="280">
        <v>45918</v>
      </c>
      <c r="T585" s="282">
        <v>-20</v>
      </c>
      <c r="U585" s="282" t="s">
        <v>870</v>
      </c>
      <c r="V585" t="s">
        <v>771</v>
      </c>
      <c r="W585" t="s">
        <v>903</v>
      </c>
      <c r="X585" s="280">
        <v>45938</v>
      </c>
      <c r="Y585" s="281" t="s">
        <v>906</v>
      </c>
      <c r="Z585" s="280" t="s">
        <v>68</v>
      </c>
    </row>
    <row r="586" spans="18:26" ht="14.7" customHeight="1">
      <c r="R586" s="33">
        <v>1141.1199999999999</v>
      </c>
      <c r="S586" s="280">
        <v>45922</v>
      </c>
      <c r="T586" s="282">
        <v>-16</v>
      </c>
      <c r="U586" s="282" t="s">
        <v>870</v>
      </c>
      <c r="V586" t="s">
        <v>771</v>
      </c>
      <c r="W586" t="s">
        <v>903</v>
      </c>
      <c r="X586" s="280">
        <v>45938</v>
      </c>
      <c r="Y586" s="281" t="s">
        <v>906</v>
      </c>
      <c r="Z586" s="280" t="s">
        <v>68</v>
      </c>
    </row>
    <row r="587" spans="18:26" ht="14.7" customHeight="1">
      <c r="R587" s="33">
        <v>4978.1899999999996</v>
      </c>
      <c r="S587" s="280">
        <v>45923</v>
      </c>
      <c r="T587" s="282">
        <v>-15</v>
      </c>
      <c r="U587" s="282" t="s">
        <v>870</v>
      </c>
      <c r="V587" t="s">
        <v>771</v>
      </c>
      <c r="W587" t="s">
        <v>903</v>
      </c>
      <c r="X587" s="280">
        <v>45938</v>
      </c>
      <c r="Y587" s="281" t="s">
        <v>906</v>
      </c>
      <c r="Z587" s="280" t="s">
        <v>68</v>
      </c>
    </row>
    <row r="588" spans="18:26" ht="14.7" customHeight="1">
      <c r="R588" s="33">
        <v>6619.57</v>
      </c>
      <c r="S588" s="280">
        <v>45923</v>
      </c>
      <c r="T588" s="282">
        <v>-15</v>
      </c>
      <c r="U588" s="282" t="s">
        <v>870</v>
      </c>
      <c r="V588" t="s">
        <v>771</v>
      </c>
      <c r="W588" t="s">
        <v>903</v>
      </c>
      <c r="X588" s="280">
        <v>45938</v>
      </c>
      <c r="Y588" s="281" t="s">
        <v>906</v>
      </c>
      <c r="Z588" s="280" t="s">
        <v>68</v>
      </c>
    </row>
    <row r="589" spans="18:26" ht="14.7" customHeight="1">
      <c r="R589" s="33">
        <v>8261.48</v>
      </c>
      <c r="S589" s="280">
        <v>45929</v>
      </c>
      <c r="T589" s="282">
        <v>-9</v>
      </c>
      <c r="U589" s="282" t="s">
        <v>870</v>
      </c>
      <c r="V589" t="s">
        <v>771</v>
      </c>
      <c r="W589" t="s">
        <v>903</v>
      </c>
      <c r="X589" s="280">
        <v>45938</v>
      </c>
      <c r="Y589" s="281" t="s">
        <v>906</v>
      </c>
      <c r="Z589" s="280" t="s">
        <v>68</v>
      </c>
    </row>
    <row r="590" spans="18:26" ht="14.7" customHeight="1">
      <c r="R590" s="33">
        <v>665.5</v>
      </c>
      <c r="S590" s="280">
        <v>45929</v>
      </c>
      <c r="T590" s="282">
        <v>-9</v>
      </c>
      <c r="U590" s="282" t="s">
        <v>870</v>
      </c>
      <c r="V590" t="s">
        <v>771</v>
      </c>
      <c r="W590" t="s">
        <v>903</v>
      </c>
      <c r="X590" s="280">
        <v>45938</v>
      </c>
      <c r="Y590" s="281" t="s">
        <v>906</v>
      </c>
      <c r="Z590" s="280" t="s">
        <v>68</v>
      </c>
    </row>
    <row r="591" spans="18:26" ht="14.7" customHeight="1">
      <c r="R591" s="33">
        <v>3748.42</v>
      </c>
      <c r="S591" s="280">
        <v>45929</v>
      </c>
      <c r="T591" s="282">
        <v>-9</v>
      </c>
      <c r="U591" s="282" t="s">
        <v>870</v>
      </c>
      <c r="V591" t="s">
        <v>771</v>
      </c>
      <c r="W591" t="s">
        <v>903</v>
      </c>
      <c r="X591" s="280">
        <v>45938</v>
      </c>
      <c r="Y591" s="281" t="s">
        <v>906</v>
      </c>
      <c r="Z591" s="280" t="s">
        <v>68</v>
      </c>
    </row>
    <row r="592" spans="18:26" ht="14.7" customHeight="1">
      <c r="R592" s="33">
        <v>699.97</v>
      </c>
      <c r="S592" s="280">
        <v>45930</v>
      </c>
      <c r="T592" s="282">
        <v>-8</v>
      </c>
      <c r="U592" s="282" t="s">
        <v>870</v>
      </c>
      <c r="V592" t="s">
        <v>771</v>
      </c>
      <c r="W592" t="s">
        <v>903</v>
      </c>
      <c r="X592" s="280">
        <v>45938</v>
      </c>
      <c r="Y592" s="281" t="s">
        <v>906</v>
      </c>
      <c r="Z592" s="280" t="s">
        <v>68</v>
      </c>
    </row>
    <row r="593" spans="18:26" ht="14.7" customHeight="1">
      <c r="R593" s="33">
        <v>379.56</v>
      </c>
      <c r="S593" s="280">
        <v>45932</v>
      </c>
      <c r="T593" s="282">
        <v>-6</v>
      </c>
      <c r="U593" s="282" t="s">
        <v>870</v>
      </c>
      <c r="V593" t="s">
        <v>771</v>
      </c>
      <c r="W593" t="s">
        <v>903</v>
      </c>
      <c r="X593" s="280">
        <v>45938</v>
      </c>
      <c r="Y593" s="281" t="s">
        <v>906</v>
      </c>
      <c r="Z593" s="280" t="s">
        <v>68</v>
      </c>
    </row>
    <row r="594" spans="18:26" ht="14.7" customHeight="1">
      <c r="R594" s="33">
        <v>1445.3</v>
      </c>
      <c r="S594" s="280">
        <v>45933</v>
      </c>
      <c r="T594" s="282">
        <v>-5</v>
      </c>
      <c r="U594" s="282" t="s">
        <v>870</v>
      </c>
      <c r="V594" t="s">
        <v>771</v>
      </c>
      <c r="W594" t="s">
        <v>903</v>
      </c>
      <c r="X594" s="280">
        <v>45938</v>
      </c>
      <c r="Y594" s="281" t="s">
        <v>906</v>
      </c>
      <c r="Z594" s="280" t="s">
        <v>68</v>
      </c>
    </row>
    <row r="595" spans="18:26" ht="14.7" customHeight="1">
      <c r="R595" s="33">
        <v>5329.73</v>
      </c>
      <c r="S595" s="280">
        <v>45939</v>
      </c>
      <c r="T595" s="282">
        <v>1</v>
      </c>
      <c r="U595" s="282" t="s">
        <v>872</v>
      </c>
      <c r="V595" t="s">
        <v>771</v>
      </c>
      <c r="W595" t="s">
        <v>902</v>
      </c>
      <c r="X595" s="280">
        <v>45939</v>
      </c>
      <c r="Y595" s="281" t="s">
        <v>906</v>
      </c>
      <c r="Z595" s="280" t="s">
        <v>68</v>
      </c>
    </row>
    <row r="596" spans="18:26" ht="14.7" customHeight="1">
      <c r="R596" s="33">
        <v>4041.96</v>
      </c>
      <c r="S596" s="280">
        <v>45943</v>
      </c>
      <c r="T596" s="282">
        <v>5</v>
      </c>
      <c r="U596" s="282" t="s">
        <v>872</v>
      </c>
      <c r="V596" t="s">
        <v>771</v>
      </c>
      <c r="W596" t="s">
        <v>902</v>
      </c>
      <c r="X596" s="280">
        <v>45943</v>
      </c>
      <c r="Y596" s="281" t="s">
        <v>906</v>
      </c>
      <c r="Z596" s="280" t="s">
        <v>68</v>
      </c>
    </row>
    <row r="597" spans="18:26" ht="14.7" customHeight="1">
      <c r="R597" s="33">
        <v>1793.46</v>
      </c>
      <c r="S597" s="280">
        <v>45943</v>
      </c>
      <c r="T597" s="282">
        <v>5</v>
      </c>
      <c r="U597" s="282" t="s">
        <v>872</v>
      </c>
      <c r="V597" t="s">
        <v>771</v>
      </c>
      <c r="W597" t="s">
        <v>902</v>
      </c>
      <c r="X597" s="280">
        <v>45943</v>
      </c>
      <c r="Y597" s="281" t="s">
        <v>906</v>
      </c>
      <c r="Z597" s="280" t="s">
        <v>68</v>
      </c>
    </row>
    <row r="598" spans="18:26" ht="14.7" customHeight="1">
      <c r="R598" s="33">
        <v>1420.28</v>
      </c>
      <c r="S598" s="280">
        <v>45945</v>
      </c>
      <c r="T598" s="282">
        <v>7</v>
      </c>
      <c r="U598" s="282" t="s">
        <v>872</v>
      </c>
      <c r="V598" t="s">
        <v>771</v>
      </c>
      <c r="W598" t="s">
        <v>902</v>
      </c>
      <c r="X598" s="280">
        <v>45945</v>
      </c>
      <c r="Y598" s="281" t="s">
        <v>906</v>
      </c>
      <c r="Z598" s="280" t="s">
        <v>68</v>
      </c>
    </row>
    <row r="599" spans="18:26" ht="14.7" customHeight="1">
      <c r="R599" s="33">
        <v>533.44000000000005</v>
      </c>
      <c r="S599" s="280">
        <v>45945</v>
      </c>
      <c r="T599" s="282">
        <v>7</v>
      </c>
      <c r="U599" s="282" t="s">
        <v>872</v>
      </c>
      <c r="V599" t="s">
        <v>771</v>
      </c>
      <c r="W599" t="s">
        <v>902</v>
      </c>
      <c r="X599" s="280">
        <v>45945</v>
      </c>
      <c r="Y599" s="281" t="s">
        <v>906</v>
      </c>
      <c r="Z599" s="280" t="s">
        <v>68</v>
      </c>
    </row>
    <row r="600" spans="18:26" ht="14.7" customHeight="1">
      <c r="R600" s="33">
        <v>6621.55</v>
      </c>
      <c r="S600" s="280">
        <v>45953</v>
      </c>
      <c r="T600" s="282">
        <v>15</v>
      </c>
      <c r="U600" s="282" t="s">
        <v>872</v>
      </c>
      <c r="V600" t="s">
        <v>771</v>
      </c>
      <c r="W600" t="s">
        <v>902</v>
      </c>
      <c r="X600" s="280">
        <v>45953</v>
      </c>
      <c r="Y600" s="281" t="s">
        <v>906</v>
      </c>
      <c r="Z600" s="280" t="s">
        <v>68</v>
      </c>
    </row>
    <row r="601" spans="18:26" ht="14.7" customHeight="1">
      <c r="R601" s="33">
        <v>665.69</v>
      </c>
      <c r="S601" s="280">
        <v>45959</v>
      </c>
      <c r="T601" s="282">
        <v>21</v>
      </c>
      <c r="U601" s="282" t="s">
        <v>872</v>
      </c>
      <c r="V601" t="s">
        <v>771</v>
      </c>
      <c r="W601" t="s">
        <v>902</v>
      </c>
      <c r="X601" s="280">
        <v>45959</v>
      </c>
      <c r="Y601" s="281" t="s">
        <v>906</v>
      </c>
      <c r="Z601" s="280" t="s">
        <v>68</v>
      </c>
    </row>
    <row r="602" spans="18:26" ht="14.7" customHeight="1">
      <c r="R602" s="33">
        <v>3749.54</v>
      </c>
      <c r="S602" s="280">
        <v>45959</v>
      </c>
      <c r="T602" s="282">
        <v>21</v>
      </c>
      <c r="U602" s="282" t="s">
        <v>872</v>
      </c>
      <c r="V602" t="s">
        <v>771</v>
      </c>
      <c r="W602" t="s">
        <v>902</v>
      </c>
      <c r="X602" s="280">
        <v>45959</v>
      </c>
      <c r="Y602" s="281" t="s">
        <v>906</v>
      </c>
      <c r="Z602" s="280" t="s">
        <v>68</v>
      </c>
    </row>
    <row r="603" spans="18:26" ht="14.7" customHeight="1">
      <c r="R603" s="33">
        <v>1793.48</v>
      </c>
      <c r="S603" s="280">
        <v>45978</v>
      </c>
      <c r="T603" s="282">
        <v>40</v>
      </c>
      <c r="U603" s="282" t="s">
        <v>871</v>
      </c>
      <c r="V603" t="s">
        <v>771</v>
      </c>
      <c r="W603" t="s">
        <v>902</v>
      </c>
      <c r="X603" s="280">
        <v>45978</v>
      </c>
      <c r="Y603" s="281" t="s">
        <v>906</v>
      </c>
      <c r="Z603" s="280" t="s">
        <v>68</v>
      </c>
    </row>
    <row r="604" spans="18:26" ht="14.7" customHeight="1">
      <c r="R604" s="33">
        <v>93.39</v>
      </c>
      <c r="S604" s="280">
        <v>45887</v>
      </c>
      <c r="T604" s="282">
        <v>-51</v>
      </c>
      <c r="U604" s="282" t="s">
        <v>868</v>
      </c>
      <c r="V604" t="s">
        <v>770</v>
      </c>
      <c r="W604" t="s">
        <v>903</v>
      </c>
      <c r="X604" s="280">
        <v>45938</v>
      </c>
      <c r="Y604" s="281" t="s">
        <v>906</v>
      </c>
      <c r="Z604" s="280" t="s">
        <v>66</v>
      </c>
    </row>
    <row r="605" spans="18:26" ht="14.7" customHeight="1">
      <c r="R605" s="33">
        <v>997.8</v>
      </c>
      <c r="S605" s="280">
        <v>45888</v>
      </c>
      <c r="T605" s="282">
        <v>-50</v>
      </c>
      <c r="U605" s="282" t="s">
        <v>868</v>
      </c>
      <c r="V605" t="s">
        <v>769</v>
      </c>
      <c r="W605" t="s">
        <v>903</v>
      </c>
      <c r="X605" s="280">
        <v>45938</v>
      </c>
      <c r="Y605" s="281" t="s">
        <v>906</v>
      </c>
      <c r="Z605" s="280" t="s">
        <v>66</v>
      </c>
    </row>
    <row r="606" spans="18:26" ht="14.7" customHeight="1">
      <c r="R606" s="33">
        <v>2070</v>
      </c>
      <c r="S606" s="280">
        <v>45890</v>
      </c>
      <c r="T606" s="282">
        <v>-48</v>
      </c>
      <c r="U606" s="282" t="s">
        <v>868</v>
      </c>
      <c r="V606" t="s">
        <v>769</v>
      </c>
      <c r="W606" t="s">
        <v>903</v>
      </c>
      <c r="X606" s="280">
        <v>45938</v>
      </c>
      <c r="Y606" s="281" t="s">
        <v>906</v>
      </c>
      <c r="Z606" s="280" t="s">
        <v>66</v>
      </c>
    </row>
    <row r="607" spans="18:26" ht="14.7" customHeight="1">
      <c r="R607" s="33">
        <v>1817.8</v>
      </c>
      <c r="S607" s="280">
        <v>45891</v>
      </c>
      <c r="T607" s="282">
        <v>-47</v>
      </c>
      <c r="U607" s="282" t="s">
        <v>868</v>
      </c>
      <c r="V607" t="s">
        <v>769</v>
      </c>
      <c r="W607" t="s">
        <v>903</v>
      </c>
      <c r="X607" s="280">
        <v>45938</v>
      </c>
      <c r="Y607" s="281" t="s">
        <v>906</v>
      </c>
      <c r="Z607" s="280" t="s">
        <v>66</v>
      </c>
    </row>
    <row r="608" spans="18:26" ht="14.7" customHeight="1">
      <c r="R608" s="33">
        <v>558.20000000000005</v>
      </c>
      <c r="S608" s="280">
        <v>45898</v>
      </c>
      <c r="T608" s="282">
        <v>-40</v>
      </c>
      <c r="U608" s="282" t="s">
        <v>868</v>
      </c>
      <c r="V608" t="s">
        <v>768</v>
      </c>
      <c r="W608" t="s">
        <v>903</v>
      </c>
      <c r="X608" s="280">
        <v>45938</v>
      </c>
      <c r="Y608" s="281" t="s">
        <v>906</v>
      </c>
      <c r="Z608" s="280" t="s">
        <v>66</v>
      </c>
    </row>
    <row r="609" spans="18:26" ht="14.7" customHeight="1">
      <c r="R609" s="33">
        <v>4191.7</v>
      </c>
      <c r="S609" s="280">
        <v>45889</v>
      </c>
      <c r="T609" s="282">
        <v>-49</v>
      </c>
      <c r="U609" s="282" t="s">
        <v>868</v>
      </c>
      <c r="V609" t="s">
        <v>767</v>
      </c>
      <c r="W609" t="s">
        <v>903</v>
      </c>
      <c r="X609" s="280">
        <v>45938</v>
      </c>
      <c r="Y609" s="281" t="s">
        <v>906</v>
      </c>
      <c r="Z609" s="280" t="s">
        <v>66</v>
      </c>
    </row>
    <row r="610" spans="18:26" ht="14.7" customHeight="1">
      <c r="R610" s="33">
        <v>4191.7</v>
      </c>
      <c r="S610" s="280">
        <v>45904</v>
      </c>
      <c r="T610" s="282">
        <v>-34</v>
      </c>
      <c r="U610" s="282" t="s">
        <v>868</v>
      </c>
      <c r="V610" t="s">
        <v>767</v>
      </c>
      <c r="W610" t="s">
        <v>903</v>
      </c>
      <c r="X610" s="280">
        <v>45938</v>
      </c>
      <c r="Y610" s="281" t="s">
        <v>906</v>
      </c>
      <c r="Z610" s="280" t="s">
        <v>66</v>
      </c>
    </row>
    <row r="611" spans="18:26" ht="14.7" customHeight="1">
      <c r="R611" s="33">
        <v>4191.7</v>
      </c>
      <c r="S611" s="280">
        <v>45919</v>
      </c>
      <c r="T611" s="282">
        <v>-19</v>
      </c>
      <c r="U611" s="282" t="s">
        <v>870</v>
      </c>
      <c r="V611" t="s">
        <v>767</v>
      </c>
      <c r="W611" t="s">
        <v>903</v>
      </c>
      <c r="X611" s="280">
        <v>45938</v>
      </c>
      <c r="Y611" s="281" t="s">
        <v>906</v>
      </c>
      <c r="Z611" s="280" t="s">
        <v>66</v>
      </c>
    </row>
    <row r="612" spans="18:26" ht="14.7" customHeight="1">
      <c r="R612" s="33">
        <v>1148.0999999999999</v>
      </c>
      <c r="S612" s="280">
        <v>45902</v>
      </c>
      <c r="T612" s="282">
        <v>-36</v>
      </c>
      <c r="U612" s="282" t="s">
        <v>868</v>
      </c>
      <c r="V612" t="s">
        <v>766</v>
      </c>
      <c r="W612" t="s">
        <v>903</v>
      </c>
      <c r="X612" s="280">
        <v>45938</v>
      </c>
      <c r="Y612" s="281" t="s">
        <v>906</v>
      </c>
      <c r="Z612" s="280" t="s">
        <v>66</v>
      </c>
    </row>
    <row r="613" spans="18:26" ht="14.7" customHeight="1">
      <c r="R613" s="33">
        <v>1194.4000000000001</v>
      </c>
      <c r="S613" s="280">
        <v>45888</v>
      </c>
      <c r="T613" s="282">
        <v>-50</v>
      </c>
      <c r="U613" s="282" t="s">
        <v>868</v>
      </c>
      <c r="V613" t="s">
        <v>765</v>
      </c>
      <c r="W613" t="s">
        <v>903</v>
      </c>
      <c r="X613" s="280">
        <v>45938</v>
      </c>
      <c r="Y613" s="281" t="s">
        <v>906</v>
      </c>
      <c r="Z613" s="280" t="s">
        <v>66</v>
      </c>
    </row>
    <row r="614" spans="18:26" ht="14.7" customHeight="1">
      <c r="R614" s="33">
        <v>1765.39</v>
      </c>
      <c r="S614" s="280">
        <v>45889</v>
      </c>
      <c r="T614" s="282">
        <v>-49</v>
      </c>
      <c r="U614" s="282" t="s">
        <v>868</v>
      </c>
      <c r="V614" t="s">
        <v>765</v>
      </c>
      <c r="W614" t="s">
        <v>903</v>
      </c>
      <c r="X614" s="280">
        <v>45938</v>
      </c>
      <c r="Y614" s="281" t="s">
        <v>906</v>
      </c>
      <c r="Z614" s="280" t="s">
        <v>66</v>
      </c>
    </row>
    <row r="615" spans="18:26" ht="14.7" customHeight="1">
      <c r="R615" s="33">
        <v>648.04</v>
      </c>
      <c r="S615" s="280">
        <v>45889</v>
      </c>
      <c r="T615" s="282">
        <v>-49</v>
      </c>
      <c r="U615" s="282" t="s">
        <v>868</v>
      </c>
      <c r="V615" t="s">
        <v>765</v>
      </c>
      <c r="W615" t="s">
        <v>903</v>
      </c>
      <c r="X615" s="280">
        <v>45938</v>
      </c>
      <c r="Y615" s="281" t="s">
        <v>906</v>
      </c>
      <c r="Z615" s="280" t="s">
        <v>66</v>
      </c>
    </row>
    <row r="616" spans="18:26" ht="14.7" customHeight="1">
      <c r="R616" s="33">
        <v>1280.93</v>
      </c>
      <c r="S616" s="280">
        <v>45891</v>
      </c>
      <c r="T616" s="282">
        <v>-47</v>
      </c>
      <c r="U616" s="282" t="s">
        <v>868</v>
      </c>
      <c r="V616" t="s">
        <v>765</v>
      </c>
      <c r="W616" t="s">
        <v>903</v>
      </c>
      <c r="X616" s="280">
        <v>45938</v>
      </c>
      <c r="Y616" s="281" t="s">
        <v>906</v>
      </c>
      <c r="Z616" s="280" t="s">
        <v>66</v>
      </c>
    </row>
    <row r="617" spans="18:26" ht="14.7" customHeight="1">
      <c r="R617" s="33">
        <v>292.39999999999998</v>
      </c>
      <c r="S617" s="280">
        <v>45895</v>
      </c>
      <c r="T617" s="282">
        <v>-43</v>
      </c>
      <c r="U617" s="282" t="s">
        <v>868</v>
      </c>
      <c r="V617" t="s">
        <v>765</v>
      </c>
      <c r="W617" t="s">
        <v>903</v>
      </c>
      <c r="X617" s="280">
        <v>45938</v>
      </c>
      <c r="Y617" s="281" t="s">
        <v>906</v>
      </c>
      <c r="Z617" s="280" t="s">
        <v>66</v>
      </c>
    </row>
    <row r="618" spans="18:26" ht="14.7" customHeight="1">
      <c r="R618" s="33">
        <v>1105.04</v>
      </c>
      <c r="S618" s="280">
        <v>45895</v>
      </c>
      <c r="T618" s="282">
        <v>-43</v>
      </c>
      <c r="U618" s="282" t="s">
        <v>868</v>
      </c>
      <c r="V618" t="s">
        <v>765</v>
      </c>
      <c r="W618" t="s">
        <v>903</v>
      </c>
      <c r="X618" s="280">
        <v>45938</v>
      </c>
      <c r="Y618" s="281" t="s">
        <v>906</v>
      </c>
      <c r="Z618" s="280" t="s">
        <v>66</v>
      </c>
    </row>
    <row r="619" spans="18:26" ht="14.7" customHeight="1">
      <c r="R619" s="33">
        <v>1956.49</v>
      </c>
      <c r="S619" s="280">
        <v>45896</v>
      </c>
      <c r="T619" s="282">
        <v>-42</v>
      </c>
      <c r="U619" s="282" t="s">
        <v>868</v>
      </c>
      <c r="V619" t="s">
        <v>765</v>
      </c>
      <c r="W619" t="s">
        <v>903</v>
      </c>
      <c r="X619" s="280">
        <v>45938</v>
      </c>
      <c r="Y619" s="281" t="s">
        <v>906</v>
      </c>
      <c r="Z619" s="280" t="s">
        <v>66</v>
      </c>
    </row>
    <row r="620" spans="18:26" ht="14.7" customHeight="1">
      <c r="R620" s="33">
        <v>186.87</v>
      </c>
      <c r="S620" s="280">
        <v>45901</v>
      </c>
      <c r="T620" s="282">
        <v>-37</v>
      </c>
      <c r="U620" s="282" t="s">
        <v>868</v>
      </c>
      <c r="V620" t="s">
        <v>765</v>
      </c>
      <c r="W620" t="s">
        <v>903</v>
      </c>
      <c r="X620" s="280">
        <v>45938</v>
      </c>
      <c r="Y620" s="281" t="s">
        <v>906</v>
      </c>
      <c r="Z620" s="280" t="s">
        <v>66</v>
      </c>
    </row>
    <row r="621" spans="18:26" ht="14.7" customHeight="1">
      <c r="R621" s="33">
        <v>853.92</v>
      </c>
      <c r="S621" s="280">
        <v>45901</v>
      </c>
      <c r="T621" s="282">
        <v>-37</v>
      </c>
      <c r="U621" s="282" t="s">
        <v>868</v>
      </c>
      <c r="V621" t="s">
        <v>765</v>
      </c>
      <c r="W621" t="s">
        <v>903</v>
      </c>
      <c r="X621" s="280">
        <v>45938</v>
      </c>
      <c r="Y621" s="281" t="s">
        <v>906</v>
      </c>
      <c r="Z621" s="280" t="s">
        <v>66</v>
      </c>
    </row>
    <row r="622" spans="18:26" ht="14.7" customHeight="1">
      <c r="R622" s="33">
        <v>870.45</v>
      </c>
      <c r="S622" s="280">
        <v>45903</v>
      </c>
      <c r="T622" s="282">
        <v>-35</v>
      </c>
      <c r="U622" s="282" t="s">
        <v>868</v>
      </c>
      <c r="V622" t="s">
        <v>765</v>
      </c>
      <c r="W622" t="s">
        <v>903</v>
      </c>
      <c r="X622" s="280">
        <v>45938</v>
      </c>
      <c r="Y622" s="281" t="s">
        <v>906</v>
      </c>
      <c r="Z622" s="280" t="s">
        <v>66</v>
      </c>
    </row>
    <row r="623" spans="18:26" ht="14.7" customHeight="1">
      <c r="R623" s="33">
        <v>1956.49</v>
      </c>
      <c r="S623" s="280">
        <v>45910</v>
      </c>
      <c r="T623" s="282">
        <v>-28</v>
      </c>
      <c r="U623" s="282" t="s">
        <v>870</v>
      </c>
      <c r="V623" t="s">
        <v>765</v>
      </c>
      <c r="W623" t="s">
        <v>903</v>
      </c>
      <c r="X623" s="280">
        <v>45938</v>
      </c>
      <c r="Y623" s="281" t="s">
        <v>906</v>
      </c>
      <c r="Z623" s="280" t="s">
        <v>66</v>
      </c>
    </row>
    <row r="624" spans="18:26" ht="14.7" customHeight="1">
      <c r="R624" s="33">
        <v>1956.5</v>
      </c>
      <c r="S624" s="280">
        <v>45924</v>
      </c>
      <c r="T624" s="282">
        <v>-14</v>
      </c>
      <c r="U624" s="282" t="s">
        <v>870</v>
      </c>
      <c r="V624" t="s">
        <v>765</v>
      </c>
      <c r="W624" t="s">
        <v>903</v>
      </c>
      <c r="X624" s="280">
        <v>45938</v>
      </c>
      <c r="Y624" s="281" t="s">
        <v>906</v>
      </c>
      <c r="Z624" s="280" t="s">
        <v>66</v>
      </c>
    </row>
    <row r="625" spans="18:26" ht="14.7" customHeight="1">
      <c r="R625" s="33">
        <v>78.13</v>
      </c>
      <c r="S625" s="280">
        <v>45887</v>
      </c>
      <c r="T625" s="282">
        <v>-51</v>
      </c>
      <c r="U625" s="282" t="s">
        <v>868</v>
      </c>
      <c r="V625" t="s">
        <v>764</v>
      </c>
      <c r="W625" t="s">
        <v>903</v>
      </c>
      <c r="X625" s="280">
        <v>45938</v>
      </c>
      <c r="Y625" s="281" t="s">
        <v>906</v>
      </c>
      <c r="Z625" s="280" t="s">
        <v>66</v>
      </c>
    </row>
    <row r="626" spans="18:26" ht="14.7" customHeight="1">
      <c r="R626" s="33">
        <v>1649.27</v>
      </c>
      <c r="S626" s="280">
        <v>45887</v>
      </c>
      <c r="T626" s="282">
        <v>-51</v>
      </c>
      <c r="U626" s="282" t="s">
        <v>868</v>
      </c>
      <c r="V626" t="s">
        <v>764</v>
      </c>
      <c r="W626" t="s">
        <v>903</v>
      </c>
      <c r="X626" s="280">
        <v>45938</v>
      </c>
      <c r="Y626" s="281" t="s">
        <v>906</v>
      </c>
      <c r="Z626" s="280" t="s">
        <v>66</v>
      </c>
    </row>
    <row r="627" spans="18:26" ht="14.7" customHeight="1">
      <c r="R627" s="33">
        <v>332.97</v>
      </c>
      <c r="S627" s="280">
        <v>45891</v>
      </c>
      <c r="T627" s="282">
        <v>-47</v>
      </c>
      <c r="U627" s="282" t="s">
        <v>868</v>
      </c>
      <c r="V627" t="s">
        <v>764</v>
      </c>
      <c r="W627" t="s">
        <v>903</v>
      </c>
      <c r="X627" s="280">
        <v>45938</v>
      </c>
      <c r="Y627" s="281" t="s">
        <v>906</v>
      </c>
      <c r="Z627" s="280" t="s">
        <v>66</v>
      </c>
    </row>
    <row r="628" spans="18:26" ht="14.7" customHeight="1">
      <c r="R628" s="33">
        <v>1523.99</v>
      </c>
      <c r="S628" s="280">
        <v>45909</v>
      </c>
      <c r="T628" s="282">
        <v>-29</v>
      </c>
      <c r="U628" s="282" t="s">
        <v>870</v>
      </c>
      <c r="V628" t="s">
        <v>764</v>
      </c>
      <c r="W628" t="s">
        <v>903</v>
      </c>
      <c r="X628" s="280">
        <v>45938</v>
      </c>
      <c r="Y628" s="281" t="s">
        <v>906</v>
      </c>
      <c r="Z628" s="280" t="s">
        <v>66</v>
      </c>
    </row>
    <row r="629" spans="18:26" ht="14.7" customHeight="1">
      <c r="R629" s="33">
        <v>201.12</v>
      </c>
      <c r="S629" s="280">
        <v>45909</v>
      </c>
      <c r="T629" s="282">
        <v>-29</v>
      </c>
      <c r="U629" s="282" t="s">
        <v>870</v>
      </c>
      <c r="V629" t="s">
        <v>764</v>
      </c>
      <c r="W629" t="s">
        <v>903</v>
      </c>
      <c r="X629" s="280">
        <v>45938</v>
      </c>
      <c r="Y629" s="281" t="s">
        <v>906</v>
      </c>
      <c r="Z629" s="280" t="s">
        <v>66</v>
      </c>
    </row>
    <row r="630" spans="18:26" ht="14.7" customHeight="1">
      <c r="R630" s="33">
        <v>19.89</v>
      </c>
      <c r="S630" s="280">
        <v>45911</v>
      </c>
      <c r="T630" s="282">
        <v>-27</v>
      </c>
      <c r="U630" s="282" t="s">
        <v>870</v>
      </c>
      <c r="V630" t="s">
        <v>764</v>
      </c>
      <c r="W630" t="s">
        <v>903</v>
      </c>
      <c r="X630" s="280">
        <v>45938</v>
      </c>
      <c r="Y630" s="281" t="s">
        <v>906</v>
      </c>
      <c r="Z630" s="280" t="s">
        <v>66</v>
      </c>
    </row>
    <row r="631" spans="18:26" ht="14.7" customHeight="1">
      <c r="R631" s="33">
        <v>127.47</v>
      </c>
      <c r="S631" s="280">
        <v>45911</v>
      </c>
      <c r="T631" s="282">
        <v>-27</v>
      </c>
      <c r="U631" s="282" t="s">
        <v>870</v>
      </c>
      <c r="V631" t="s">
        <v>764</v>
      </c>
      <c r="W631" t="s">
        <v>903</v>
      </c>
      <c r="X631" s="280">
        <v>45938</v>
      </c>
      <c r="Y631" s="281" t="s">
        <v>906</v>
      </c>
      <c r="Z631" s="280" t="s">
        <v>66</v>
      </c>
    </row>
    <row r="632" spans="18:26" ht="14.7" customHeight="1">
      <c r="R632" s="33">
        <v>78.13</v>
      </c>
      <c r="S632" s="280">
        <v>45915</v>
      </c>
      <c r="T632" s="282">
        <v>-23</v>
      </c>
      <c r="U632" s="282" t="s">
        <v>870</v>
      </c>
      <c r="V632" t="s">
        <v>764</v>
      </c>
      <c r="W632" t="s">
        <v>903</v>
      </c>
      <c r="X632" s="280">
        <v>45938</v>
      </c>
      <c r="Y632" s="281" t="s">
        <v>906</v>
      </c>
      <c r="Z632" s="280" t="s">
        <v>66</v>
      </c>
    </row>
    <row r="633" spans="18:26" ht="14.7" customHeight="1">
      <c r="R633" s="33">
        <v>1649.27</v>
      </c>
      <c r="S633" s="280">
        <v>45915</v>
      </c>
      <c r="T633" s="282">
        <v>-23</v>
      </c>
      <c r="U633" s="282" t="s">
        <v>870</v>
      </c>
      <c r="V633" t="s">
        <v>764</v>
      </c>
      <c r="W633" t="s">
        <v>903</v>
      </c>
      <c r="X633" s="280">
        <v>45938</v>
      </c>
      <c r="Y633" s="281" t="s">
        <v>906</v>
      </c>
      <c r="Z633" s="280" t="s">
        <v>66</v>
      </c>
    </row>
    <row r="634" spans="18:26" ht="14.7" customHeight="1">
      <c r="R634" s="33">
        <v>332.97</v>
      </c>
      <c r="S634" s="280">
        <v>45919</v>
      </c>
      <c r="T634" s="282">
        <v>-19</v>
      </c>
      <c r="U634" s="282" t="s">
        <v>870</v>
      </c>
      <c r="V634" t="s">
        <v>764</v>
      </c>
      <c r="W634" t="s">
        <v>903</v>
      </c>
      <c r="X634" s="280">
        <v>45938</v>
      </c>
      <c r="Y634" s="281" t="s">
        <v>906</v>
      </c>
      <c r="Z634" s="280" t="s">
        <v>66</v>
      </c>
    </row>
    <row r="635" spans="18:26" ht="14.7" customHeight="1">
      <c r="R635" s="33">
        <v>1523.99</v>
      </c>
      <c r="S635" s="280">
        <v>45937</v>
      </c>
      <c r="T635" s="282">
        <v>-1</v>
      </c>
      <c r="U635" s="282" t="s">
        <v>870</v>
      </c>
      <c r="V635" t="s">
        <v>764</v>
      </c>
      <c r="W635" t="s">
        <v>903</v>
      </c>
      <c r="X635" s="280">
        <v>45938</v>
      </c>
      <c r="Y635" s="281" t="s">
        <v>906</v>
      </c>
      <c r="Z635" s="280" t="s">
        <v>66</v>
      </c>
    </row>
    <row r="636" spans="18:26" ht="14.7" customHeight="1">
      <c r="R636" s="33">
        <v>201.12</v>
      </c>
      <c r="S636" s="280">
        <v>45937</v>
      </c>
      <c r="T636" s="282">
        <v>-1</v>
      </c>
      <c r="U636" s="282" t="s">
        <v>870</v>
      </c>
      <c r="V636" t="s">
        <v>764</v>
      </c>
      <c r="W636" t="s">
        <v>903</v>
      </c>
      <c r="X636" s="280">
        <v>45938</v>
      </c>
      <c r="Y636" s="281" t="s">
        <v>906</v>
      </c>
      <c r="Z636" s="280" t="s">
        <v>66</v>
      </c>
    </row>
    <row r="637" spans="18:26" ht="14.7" customHeight="1">
      <c r="R637" s="33">
        <v>19.89</v>
      </c>
      <c r="S637" s="280">
        <v>45939</v>
      </c>
      <c r="T637" s="282">
        <v>1</v>
      </c>
      <c r="U637" s="282" t="s">
        <v>872</v>
      </c>
      <c r="V637" t="s">
        <v>764</v>
      </c>
      <c r="W637" t="s">
        <v>902</v>
      </c>
      <c r="X637" s="280">
        <v>45939</v>
      </c>
      <c r="Y637" s="281" t="s">
        <v>906</v>
      </c>
      <c r="Z637" s="280" t="s">
        <v>66</v>
      </c>
    </row>
    <row r="638" spans="18:26" ht="14.7" customHeight="1">
      <c r="R638" s="33">
        <v>127.47</v>
      </c>
      <c r="S638" s="280">
        <v>45939</v>
      </c>
      <c r="T638" s="282">
        <v>1</v>
      </c>
      <c r="U638" s="282" t="s">
        <v>872</v>
      </c>
      <c r="V638" t="s">
        <v>764</v>
      </c>
      <c r="W638" t="s">
        <v>902</v>
      </c>
      <c r="X638" s="280">
        <v>45939</v>
      </c>
      <c r="Y638" s="281" t="s">
        <v>906</v>
      </c>
      <c r="Z638" s="280" t="s">
        <v>66</v>
      </c>
    </row>
    <row r="639" spans="18:26" ht="14.7" customHeight="1">
      <c r="R639" s="33">
        <v>1064.5</v>
      </c>
      <c r="S639" s="280">
        <v>45898</v>
      </c>
      <c r="T639" s="282">
        <v>-40</v>
      </c>
      <c r="U639" s="282" t="s">
        <v>868</v>
      </c>
      <c r="V639" t="s">
        <v>763</v>
      </c>
      <c r="W639" t="s">
        <v>903</v>
      </c>
      <c r="X639" s="280">
        <v>45938</v>
      </c>
      <c r="Y639" s="281" t="s">
        <v>906</v>
      </c>
      <c r="Z639" s="280" t="s">
        <v>66</v>
      </c>
    </row>
    <row r="640" spans="18:26" ht="14.7" customHeight="1">
      <c r="R640" s="33">
        <v>4840</v>
      </c>
      <c r="S640" s="280">
        <v>45901</v>
      </c>
      <c r="T640" s="282">
        <v>-37</v>
      </c>
      <c r="U640" s="282" t="s">
        <v>868</v>
      </c>
      <c r="V640" t="s">
        <v>762</v>
      </c>
      <c r="W640" t="s">
        <v>903</v>
      </c>
      <c r="X640" s="280">
        <v>45938</v>
      </c>
      <c r="Y640" s="281" t="s">
        <v>906</v>
      </c>
      <c r="Z640" s="280" t="s">
        <v>66</v>
      </c>
    </row>
    <row r="641" spans="18:26" ht="14.7" customHeight="1">
      <c r="R641" s="33">
        <v>1738.54</v>
      </c>
      <c r="S641" s="280">
        <v>45894</v>
      </c>
      <c r="T641" s="282">
        <v>-44</v>
      </c>
      <c r="U641" s="282" t="s">
        <v>868</v>
      </c>
      <c r="V641" t="s">
        <v>761</v>
      </c>
      <c r="W641" t="s">
        <v>903</v>
      </c>
      <c r="X641" s="280">
        <v>45938</v>
      </c>
      <c r="Y641" s="281" t="s">
        <v>906</v>
      </c>
      <c r="Z641" s="280" t="s">
        <v>66</v>
      </c>
    </row>
    <row r="642" spans="18:26" ht="14.7" customHeight="1">
      <c r="R642" s="33">
        <v>3939.81</v>
      </c>
      <c r="S642" s="280">
        <v>45902</v>
      </c>
      <c r="T642" s="282">
        <v>-36</v>
      </c>
      <c r="U642" s="282" t="s">
        <v>868</v>
      </c>
      <c r="V642" t="s">
        <v>761</v>
      </c>
      <c r="W642" t="s">
        <v>903</v>
      </c>
      <c r="X642" s="280">
        <v>45938</v>
      </c>
      <c r="Y642" s="281" t="s">
        <v>906</v>
      </c>
      <c r="Z642" s="280" t="s">
        <v>66</v>
      </c>
    </row>
    <row r="643" spans="18:26" ht="14.7" customHeight="1">
      <c r="R643" s="33">
        <v>1593.34</v>
      </c>
      <c r="S643" s="280">
        <v>45888</v>
      </c>
      <c r="T643" s="282">
        <v>-50</v>
      </c>
      <c r="U643" s="282" t="s">
        <v>868</v>
      </c>
      <c r="V643" t="s">
        <v>760</v>
      </c>
      <c r="W643" t="s">
        <v>903</v>
      </c>
      <c r="X643" s="280">
        <v>45938</v>
      </c>
      <c r="Y643" s="281" t="s">
        <v>906</v>
      </c>
      <c r="Z643" s="280" t="s">
        <v>66</v>
      </c>
    </row>
    <row r="644" spans="18:26" ht="14.7" customHeight="1">
      <c r="R644" s="33">
        <v>3950</v>
      </c>
      <c r="S644" s="280">
        <v>45895</v>
      </c>
      <c r="T644" s="282">
        <v>-43</v>
      </c>
      <c r="U644" s="282" t="s">
        <v>868</v>
      </c>
      <c r="V644" t="s">
        <v>760</v>
      </c>
      <c r="W644" t="s">
        <v>903</v>
      </c>
      <c r="X644" s="280">
        <v>45938</v>
      </c>
      <c r="Y644" s="281" t="s">
        <v>906</v>
      </c>
      <c r="Z644" s="280" t="s">
        <v>66</v>
      </c>
    </row>
    <row r="645" spans="18:26" ht="14.7" customHeight="1">
      <c r="R645" s="33">
        <v>3930</v>
      </c>
      <c r="S645" s="280">
        <v>45897</v>
      </c>
      <c r="T645" s="282">
        <v>-41</v>
      </c>
      <c r="U645" s="282" t="s">
        <v>868</v>
      </c>
      <c r="V645" t="s">
        <v>760</v>
      </c>
      <c r="W645" t="s">
        <v>903</v>
      </c>
      <c r="X645" s="280">
        <v>45938</v>
      </c>
      <c r="Y645" s="281" t="s">
        <v>906</v>
      </c>
      <c r="Z645" s="280" t="s">
        <v>66</v>
      </c>
    </row>
    <row r="646" spans="18:26" ht="14.7" customHeight="1">
      <c r="R646" s="33">
        <v>2613.75</v>
      </c>
      <c r="S646" s="280">
        <v>45897</v>
      </c>
      <c r="T646" s="282">
        <v>-41</v>
      </c>
      <c r="U646" s="282" t="s">
        <v>868</v>
      </c>
      <c r="V646" t="s">
        <v>760</v>
      </c>
      <c r="W646" t="s">
        <v>903</v>
      </c>
      <c r="X646" s="280">
        <v>45938</v>
      </c>
      <c r="Y646" s="281" t="s">
        <v>906</v>
      </c>
      <c r="Z646" s="280" t="s">
        <v>66</v>
      </c>
    </row>
    <row r="647" spans="18:26" ht="14.7" customHeight="1">
      <c r="R647" s="33">
        <v>2613.75</v>
      </c>
      <c r="S647" s="280">
        <v>45911</v>
      </c>
      <c r="T647" s="282">
        <v>-27</v>
      </c>
      <c r="U647" s="282" t="s">
        <v>870</v>
      </c>
      <c r="V647" t="s">
        <v>760</v>
      </c>
      <c r="W647" t="s">
        <v>903</v>
      </c>
      <c r="X647" s="280">
        <v>45938</v>
      </c>
      <c r="Y647" s="281" t="s">
        <v>906</v>
      </c>
      <c r="Z647" s="280" t="s">
        <v>66</v>
      </c>
    </row>
    <row r="648" spans="18:26" ht="14.7" customHeight="1">
      <c r="R648" s="33">
        <v>226.35</v>
      </c>
      <c r="S648" s="280">
        <v>45885</v>
      </c>
      <c r="T648" s="282">
        <v>-53</v>
      </c>
      <c r="U648" s="282" t="s">
        <v>868</v>
      </c>
      <c r="V648" t="s">
        <v>759</v>
      </c>
      <c r="W648" t="s">
        <v>903</v>
      </c>
      <c r="X648" s="280">
        <v>45938</v>
      </c>
      <c r="Y648" s="281" t="s">
        <v>906</v>
      </c>
      <c r="Z648" s="280" t="s">
        <v>66</v>
      </c>
    </row>
    <row r="649" spans="18:26" ht="14.7" customHeight="1">
      <c r="R649" s="33">
        <v>4871.6400000000003</v>
      </c>
      <c r="S649" s="280">
        <v>45888</v>
      </c>
      <c r="T649" s="282">
        <v>-50</v>
      </c>
      <c r="U649" s="282" t="s">
        <v>868</v>
      </c>
      <c r="V649" t="s">
        <v>759</v>
      </c>
      <c r="W649" t="s">
        <v>903</v>
      </c>
      <c r="X649" s="280">
        <v>45938</v>
      </c>
      <c r="Y649" s="281" t="s">
        <v>906</v>
      </c>
      <c r="Z649" s="280" t="s">
        <v>66</v>
      </c>
    </row>
    <row r="650" spans="18:26" ht="14.7" customHeight="1">
      <c r="R650" s="33">
        <v>3192.01</v>
      </c>
      <c r="S650" s="280">
        <v>45889</v>
      </c>
      <c r="T650" s="282">
        <v>-49</v>
      </c>
      <c r="U650" s="282" t="s">
        <v>868</v>
      </c>
      <c r="V650" t="s">
        <v>759</v>
      </c>
      <c r="W650" t="s">
        <v>903</v>
      </c>
      <c r="X650" s="280">
        <v>45938</v>
      </c>
      <c r="Y650" s="281" t="s">
        <v>906</v>
      </c>
      <c r="Z650" s="280" t="s">
        <v>66</v>
      </c>
    </row>
    <row r="651" spans="18:26" ht="14.7" customHeight="1">
      <c r="R651" s="33">
        <v>3954.13</v>
      </c>
      <c r="S651" s="280">
        <v>45890</v>
      </c>
      <c r="T651" s="282">
        <v>-48</v>
      </c>
      <c r="U651" s="282" t="s">
        <v>868</v>
      </c>
      <c r="V651" t="s">
        <v>759</v>
      </c>
      <c r="W651" t="s">
        <v>903</v>
      </c>
      <c r="X651" s="280">
        <v>45938</v>
      </c>
      <c r="Y651" s="281" t="s">
        <v>906</v>
      </c>
      <c r="Z651" s="280" t="s">
        <v>66</v>
      </c>
    </row>
    <row r="652" spans="18:26" ht="14.7" customHeight="1">
      <c r="R652" s="33">
        <v>3954.13</v>
      </c>
      <c r="S652" s="280">
        <v>45892</v>
      </c>
      <c r="T652" s="282">
        <v>-46</v>
      </c>
      <c r="U652" s="282" t="s">
        <v>868</v>
      </c>
      <c r="V652" t="s">
        <v>759</v>
      </c>
      <c r="W652" t="s">
        <v>903</v>
      </c>
      <c r="X652" s="280">
        <v>45938</v>
      </c>
      <c r="Y652" s="281" t="s">
        <v>906</v>
      </c>
      <c r="Z652" s="280" t="s">
        <v>66</v>
      </c>
    </row>
    <row r="653" spans="18:26" ht="14.7" customHeight="1">
      <c r="R653" s="33">
        <v>213.36</v>
      </c>
      <c r="S653" s="280">
        <v>45893</v>
      </c>
      <c r="T653" s="282">
        <v>-45</v>
      </c>
      <c r="U653" s="282" t="s">
        <v>868</v>
      </c>
      <c r="V653" t="s">
        <v>759</v>
      </c>
      <c r="W653" t="s">
        <v>903</v>
      </c>
      <c r="X653" s="280">
        <v>45938</v>
      </c>
      <c r="Y653" s="281" t="s">
        <v>906</v>
      </c>
      <c r="Z653" s="280" t="s">
        <v>66</v>
      </c>
    </row>
    <row r="654" spans="18:26" ht="14.7" customHeight="1">
      <c r="R654" s="33">
        <v>1209.04</v>
      </c>
      <c r="S654" s="280">
        <v>45898</v>
      </c>
      <c r="T654" s="282">
        <v>-40</v>
      </c>
      <c r="U654" s="282" t="s">
        <v>868</v>
      </c>
      <c r="V654" t="s">
        <v>759</v>
      </c>
      <c r="W654" t="s">
        <v>903</v>
      </c>
      <c r="X654" s="280">
        <v>45938</v>
      </c>
      <c r="Y654" s="281" t="s">
        <v>906</v>
      </c>
      <c r="Z654" s="280" t="s">
        <v>66</v>
      </c>
    </row>
    <row r="655" spans="18:26" ht="14.7" customHeight="1">
      <c r="R655" s="33">
        <v>226.35</v>
      </c>
      <c r="S655" s="280">
        <v>45900</v>
      </c>
      <c r="T655" s="282">
        <v>-38</v>
      </c>
      <c r="U655" s="282" t="s">
        <v>868</v>
      </c>
      <c r="V655" t="s">
        <v>759</v>
      </c>
      <c r="W655" t="s">
        <v>903</v>
      </c>
      <c r="X655" s="280">
        <v>45938</v>
      </c>
      <c r="Y655" s="281" t="s">
        <v>906</v>
      </c>
      <c r="Z655" s="280" t="s">
        <v>66</v>
      </c>
    </row>
    <row r="656" spans="18:26" ht="14.7" customHeight="1">
      <c r="R656" s="33">
        <v>3954.14</v>
      </c>
      <c r="S656" s="280">
        <v>45905</v>
      </c>
      <c r="T656" s="282">
        <v>-33</v>
      </c>
      <c r="U656" s="282" t="s">
        <v>868</v>
      </c>
      <c r="V656" t="s">
        <v>759</v>
      </c>
      <c r="W656" t="s">
        <v>903</v>
      </c>
      <c r="X656" s="280">
        <v>45938</v>
      </c>
      <c r="Y656" s="281" t="s">
        <v>906</v>
      </c>
      <c r="Z656" s="280" t="s">
        <v>66</v>
      </c>
    </row>
    <row r="657" spans="18:26" ht="14.7" customHeight="1">
      <c r="R657" s="33">
        <v>3954.14</v>
      </c>
      <c r="S657" s="280">
        <v>45907</v>
      </c>
      <c r="T657" s="282">
        <v>-31</v>
      </c>
      <c r="U657" s="282" t="s">
        <v>868</v>
      </c>
      <c r="V657" t="s">
        <v>759</v>
      </c>
      <c r="W657" t="s">
        <v>903</v>
      </c>
      <c r="X657" s="280">
        <v>45938</v>
      </c>
      <c r="Y657" s="281" t="s">
        <v>906</v>
      </c>
      <c r="Z657" s="280" t="s">
        <v>66</v>
      </c>
    </row>
    <row r="658" spans="18:26" ht="14.7" customHeight="1">
      <c r="R658" s="33">
        <v>1209.04</v>
      </c>
      <c r="S658" s="280">
        <v>45913</v>
      </c>
      <c r="T658" s="282">
        <v>-25</v>
      </c>
      <c r="U658" s="282" t="s">
        <v>870</v>
      </c>
      <c r="V658" t="s">
        <v>759</v>
      </c>
      <c r="W658" t="s">
        <v>903</v>
      </c>
      <c r="X658" s="280">
        <v>45938</v>
      </c>
      <c r="Y658" s="281" t="s">
        <v>906</v>
      </c>
      <c r="Z658" s="280" t="s">
        <v>66</v>
      </c>
    </row>
    <row r="659" spans="18:26" ht="14.7" customHeight="1">
      <c r="R659" s="33">
        <v>829.92</v>
      </c>
      <c r="S659" s="280">
        <v>45911</v>
      </c>
      <c r="T659" s="282">
        <v>-27</v>
      </c>
      <c r="U659" s="282" t="s">
        <v>870</v>
      </c>
      <c r="V659" t="s">
        <v>758</v>
      </c>
      <c r="W659" t="s">
        <v>903</v>
      </c>
      <c r="X659" s="280">
        <v>45938</v>
      </c>
      <c r="Y659" s="281" t="s">
        <v>906</v>
      </c>
      <c r="Z659" s="280" t="s">
        <v>66</v>
      </c>
    </row>
    <row r="660" spans="18:26" ht="14.7" customHeight="1">
      <c r="R660" s="33">
        <v>830.16</v>
      </c>
      <c r="S660" s="280">
        <v>45941</v>
      </c>
      <c r="T660" s="282">
        <v>3</v>
      </c>
      <c r="U660" s="282" t="s">
        <v>872</v>
      </c>
      <c r="V660" t="s">
        <v>758</v>
      </c>
      <c r="W660" t="s">
        <v>902</v>
      </c>
      <c r="X660" s="280">
        <v>45941</v>
      </c>
      <c r="Y660" s="281" t="s">
        <v>906</v>
      </c>
      <c r="Z660" s="280" t="s">
        <v>66</v>
      </c>
    </row>
    <row r="661" spans="18:26" ht="14.7" customHeight="1">
      <c r="R661" s="33">
        <v>6426.75</v>
      </c>
      <c r="S661" s="280">
        <v>45897</v>
      </c>
      <c r="T661" s="282">
        <v>-41</v>
      </c>
      <c r="U661" s="282" t="s">
        <v>868</v>
      </c>
      <c r="V661" t="s">
        <v>757</v>
      </c>
      <c r="W661" t="s">
        <v>903</v>
      </c>
      <c r="X661" s="280">
        <v>45938</v>
      </c>
      <c r="Y661" s="281" t="s">
        <v>906</v>
      </c>
      <c r="Z661" s="280" t="s">
        <v>66</v>
      </c>
    </row>
    <row r="662" spans="18:26" ht="14.7" customHeight="1">
      <c r="R662" s="33">
        <v>4062.61</v>
      </c>
      <c r="S662" s="280">
        <v>45892</v>
      </c>
      <c r="T662" s="282">
        <v>-46</v>
      </c>
      <c r="U662" s="282" t="s">
        <v>868</v>
      </c>
      <c r="V662" t="s">
        <v>756</v>
      </c>
      <c r="W662" t="s">
        <v>903</v>
      </c>
      <c r="X662" s="280">
        <v>45938</v>
      </c>
      <c r="Y662" s="281" t="s">
        <v>906</v>
      </c>
      <c r="Z662" s="280" t="s">
        <v>66</v>
      </c>
    </row>
    <row r="663" spans="18:26" ht="14.7" customHeight="1">
      <c r="R663" s="33">
        <v>223.99</v>
      </c>
      <c r="S663" s="280">
        <v>45896</v>
      </c>
      <c r="T663" s="282">
        <v>-42</v>
      </c>
      <c r="U663" s="282" t="s">
        <v>868</v>
      </c>
      <c r="V663" t="s">
        <v>756</v>
      </c>
      <c r="W663" t="s">
        <v>903</v>
      </c>
      <c r="X663" s="280">
        <v>45938</v>
      </c>
      <c r="Y663" s="281" t="s">
        <v>906</v>
      </c>
      <c r="Z663" s="280" t="s">
        <v>66</v>
      </c>
    </row>
    <row r="664" spans="18:26" ht="14.7" customHeight="1">
      <c r="R664" s="33">
        <v>1825.76</v>
      </c>
      <c r="S664" s="280">
        <v>45910</v>
      </c>
      <c r="T664" s="282">
        <v>-28</v>
      </c>
      <c r="U664" s="282" t="s">
        <v>870</v>
      </c>
      <c r="V664" t="s">
        <v>755</v>
      </c>
      <c r="W664" t="s">
        <v>903</v>
      </c>
      <c r="X664" s="280">
        <v>45938</v>
      </c>
      <c r="Y664" s="281" t="s">
        <v>906</v>
      </c>
      <c r="Z664" s="280" t="s">
        <v>66</v>
      </c>
    </row>
    <row r="665" spans="18:26" ht="14.7" customHeight="1">
      <c r="R665" s="33">
        <v>1825.76</v>
      </c>
      <c r="S665" s="280">
        <v>45930</v>
      </c>
      <c r="T665" s="282">
        <v>-8</v>
      </c>
      <c r="U665" s="282" t="s">
        <v>870</v>
      </c>
      <c r="V665" t="s">
        <v>755</v>
      </c>
      <c r="W665" t="s">
        <v>903</v>
      </c>
      <c r="X665" s="280">
        <v>45938</v>
      </c>
      <c r="Y665" s="281" t="s">
        <v>906</v>
      </c>
      <c r="Z665" s="280" t="s">
        <v>66</v>
      </c>
    </row>
    <row r="666" spans="18:26" ht="14.7" customHeight="1">
      <c r="R666" s="33">
        <v>1124.6500000000001</v>
      </c>
      <c r="S666" s="280">
        <v>45889</v>
      </c>
      <c r="T666" s="282">
        <v>-49</v>
      </c>
      <c r="U666" s="282" t="s">
        <v>868</v>
      </c>
      <c r="V666" t="s">
        <v>754</v>
      </c>
      <c r="W666" t="s">
        <v>903</v>
      </c>
      <c r="X666" s="280">
        <v>45938</v>
      </c>
      <c r="Y666" s="281" t="s">
        <v>906</v>
      </c>
      <c r="Z666" s="280" t="s">
        <v>66</v>
      </c>
    </row>
    <row r="667" spans="18:26" ht="14.7" customHeight="1">
      <c r="R667" s="33">
        <v>1596.36</v>
      </c>
      <c r="S667" s="280">
        <v>45891</v>
      </c>
      <c r="T667" s="282">
        <v>-47</v>
      </c>
      <c r="U667" s="282" t="s">
        <v>868</v>
      </c>
      <c r="V667" t="s">
        <v>754</v>
      </c>
      <c r="W667" t="s">
        <v>903</v>
      </c>
      <c r="X667" s="280">
        <v>45938</v>
      </c>
      <c r="Y667" s="281" t="s">
        <v>906</v>
      </c>
      <c r="Z667" s="280" t="s">
        <v>66</v>
      </c>
    </row>
    <row r="668" spans="18:26" ht="14.7" customHeight="1">
      <c r="R668" s="33">
        <v>917.24</v>
      </c>
      <c r="S668" s="280">
        <v>45911</v>
      </c>
      <c r="T668" s="282">
        <v>-27</v>
      </c>
      <c r="U668" s="282" t="s">
        <v>870</v>
      </c>
      <c r="V668" t="s">
        <v>753</v>
      </c>
      <c r="W668" t="s">
        <v>903</v>
      </c>
      <c r="X668" s="280">
        <v>45938</v>
      </c>
      <c r="Y668" s="281" t="s">
        <v>906</v>
      </c>
      <c r="Z668" s="280" t="s">
        <v>66</v>
      </c>
    </row>
    <row r="669" spans="18:26" ht="14.7" customHeight="1">
      <c r="R669" s="33">
        <v>917.52</v>
      </c>
      <c r="S669" s="280">
        <v>45941</v>
      </c>
      <c r="T669" s="282">
        <v>3</v>
      </c>
      <c r="U669" s="282" t="s">
        <v>872</v>
      </c>
      <c r="V669" t="s">
        <v>753</v>
      </c>
      <c r="W669" t="s">
        <v>902</v>
      </c>
      <c r="X669" s="280">
        <v>45941</v>
      </c>
      <c r="Y669" s="281" t="s">
        <v>906</v>
      </c>
      <c r="Z669" s="280" t="s">
        <v>66</v>
      </c>
    </row>
    <row r="670" spans="18:26" ht="14.7" customHeight="1">
      <c r="R670" s="33">
        <v>59.36</v>
      </c>
      <c r="S670" s="280">
        <v>45887</v>
      </c>
      <c r="T670" s="282">
        <v>-51</v>
      </c>
      <c r="U670" s="282" t="s">
        <v>868</v>
      </c>
      <c r="V670" t="s">
        <v>752</v>
      </c>
      <c r="W670" t="s">
        <v>903</v>
      </c>
      <c r="X670" s="280">
        <v>45938</v>
      </c>
      <c r="Y670" s="281" t="s">
        <v>906</v>
      </c>
      <c r="Z670" s="280" t="s">
        <v>66</v>
      </c>
    </row>
    <row r="671" spans="18:26" ht="14.7" customHeight="1">
      <c r="R671" s="33">
        <v>61.78</v>
      </c>
      <c r="S671" s="280">
        <v>45887</v>
      </c>
      <c r="T671" s="282">
        <v>-51</v>
      </c>
      <c r="U671" s="282" t="s">
        <v>868</v>
      </c>
      <c r="V671" t="s">
        <v>752</v>
      </c>
      <c r="W671" t="s">
        <v>903</v>
      </c>
      <c r="X671" s="280">
        <v>45938</v>
      </c>
      <c r="Y671" s="281" t="s">
        <v>906</v>
      </c>
      <c r="Z671" s="280" t="s">
        <v>66</v>
      </c>
    </row>
    <row r="672" spans="18:26" ht="14.7" customHeight="1">
      <c r="R672" s="33">
        <v>6250</v>
      </c>
      <c r="S672" s="280">
        <v>45890</v>
      </c>
      <c r="T672" s="282">
        <v>-48</v>
      </c>
      <c r="U672" s="282" t="s">
        <v>868</v>
      </c>
      <c r="V672" t="s">
        <v>751</v>
      </c>
      <c r="W672" t="s">
        <v>903</v>
      </c>
      <c r="X672" s="280">
        <v>45938</v>
      </c>
      <c r="Y672" s="281" t="s">
        <v>906</v>
      </c>
      <c r="Z672" s="280" t="s">
        <v>66</v>
      </c>
    </row>
    <row r="673" spans="18:26" ht="14.7" customHeight="1">
      <c r="R673" s="33">
        <v>1833.33</v>
      </c>
      <c r="S673" s="280">
        <v>45890</v>
      </c>
      <c r="T673" s="282">
        <v>-48</v>
      </c>
      <c r="U673" s="282" t="s">
        <v>868</v>
      </c>
      <c r="V673" t="s">
        <v>751</v>
      </c>
      <c r="W673" t="s">
        <v>903</v>
      </c>
      <c r="X673" s="280">
        <v>45938</v>
      </c>
      <c r="Y673" s="281" t="s">
        <v>906</v>
      </c>
      <c r="Z673" s="280" t="s">
        <v>66</v>
      </c>
    </row>
    <row r="674" spans="18:26" ht="14.7" customHeight="1">
      <c r="R674" s="33">
        <v>1833.33</v>
      </c>
      <c r="S674" s="280">
        <v>45890</v>
      </c>
      <c r="T674" s="282">
        <v>-48</v>
      </c>
      <c r="U674" s="282" t="s">
        <v>868</v>
      </c>
      <c r="V674" t="s">
        <v>751</v>
      </c>
      <c r="W674" t="s">
        <v>903</v>
      </c>
      <c r="X674" s="280">
        <v>45938</v>
      </c>
      <c r="Y674" s="281" t="s">
        <v>906</v>
      </c>
      <c r="Z674" s="280" t="s">
        <v>66</v>
      </c>
    </row>
    <row r="675" spans="18:26" ht="14.7" customHeight="1">
      <c r="R675" s="33">
        <v>1833.33</v>
      </c>
      <c r="S675" s="280">
        <v>45894</v>
      </c>
      <c r="T675" s="282">
        <v>-44</v>
      </c>
      <c r="U675" s="282" t="s">
        <v>868</v>
      </c>
      <c r="V675" t="s">
        <v>751</v>
      </c>
      <c r="W675" t="s">
        <v>903</v>
      </c>
      <c r="X675" s="280">
        <v>45938</v>
      </c>
      <c r="Y675" s="281" t="s">
        <v>906</v>
      </c>
      <c r="Z675" s="280" t="s">
        <v>66</v>
      </c>
    </row>
    <row r="676" spans="18:26" ht="14.7" customHeight="1">
      <c r="R676" s="33">
        <v>5625</v>
      </c>
      <c r="S676" s="280">
        <v>45894</v>
      </c>
      <c r="T676" s="282">
        <v>-44</v>
      </c>
      <c r="U676" s="282" t="s">
        <v>868</v>
      </c>
      <c r="V676" t="s">
        <v>751</v>
      </c>
      <c r="W676" t="s">
        <v>903</v>
      </c>
      <c r="X676" s="280">
        <v>45938</v>
      </c>
      <c r="Y676" s="281" t="s">
        <v>906</v>
      </c>
      <c r="Z676" s="280" t="s">
        <v>66</v>
      </c>
    </row>
    <row r="677" spans="18:26" ht="14.7" customHeight="1">
      <c r="R677" s="33">
        <v>1833.33</v>
      </c>
      <c r="S677" s="280">
        <v>45904</v>
      </c>
      <c r="T677" s="282">
        <v>-34</v>
      </c>
      <c r="U677" s="282" t="s">
        <v>868</v>
      </c>
      <c r="V677" t="s">
        <v>751</v>
      </c>
      <c r="W677" t="s">
        <v>903</v>
      </c>
      <c r="X677" s="280">
        <v>45938</v>
      </c>
      <c r="Y677" s="281" t="s">
        <v>906</v>
      </c>
      <c r="Z677" s="280" t="s">
        <v>66</v>
      </c>
    </row>
    <row r="678" spans="18:26" ht="14.7" customHeight="1">
      <c r="R678" s="33">
        <v>1833.33</v>
      </c>
      <c r="S678" s="280">
        <v>45904</v>
      </c>
      <c r="T678" s="282">
        <v>-34</v>
      </c>
      <c r="U678" s="282" t="s">
        <v>868</v>
      </c>
      <c r="V678" t="s">
        <v>751</v>
      </c>
      <c r="W678" t="s">
        <v>903</v>
      </c>
      <c r="X678" s="280">
        <v>45938</v>
      </c>
      <c r="Y678" s="281" t="s">
        <v>906</v>
      </c>
      <c r="Z678" s="280" t="s">
        <v>66</v>
      </c>
    </row>
    <row r="679" spans="18:26" ht="14.7" customHeight="1">
      <c r="R679" s="33">
        <v>5625</v>
      </c>
      <c r="S679" s="280">
        <v>45910</v>
      </c>
      <c r="T679" s="282">
        <v>-28</v>
      </c>
      <c r="U679" s="282" t="s">
        <v>870</v>
      </c>
      <c r="V679" t="s">
        <v>751</v>
      </c>
      <c r="W679" t="s">
        <v>903</v>
      </c>
      <c r="X679" s="280">
        <v>45938</v>
      </c>
      <c r="Y679" s="281" t="s">
        <v>906</v>
      </c>
      <c r="Z679" s="280" t="s">
        <v>66</v>
      </c>
    </row>
    <row r="680" spans="18:26" ht="14.7" customHeight="1">
      <c r="R680" s="33">
        <v>1127</v>
      </c>
      <c r="S680" s="280">
        <v>45895</v>
      </c>
      <c r="T680" s="282">
        <v>-43</v>
      </c>
      <c r="U680" s="282" t="s">
        <v>868</v>
      </c>
      <c r="V680" t="s">
        <v>750</v>
      </c>
      <c r="W680" t="s">
        <v>903</v>
      </c>
      <c r="X680" s="280">
        <v>45938</v>
      </c>
      <c r="Y680" s="281" t="s">
        <v>906</v>
      </c>
      <c r="Z680" s="280" t="s">
        <v>66</v>
      </c>
    </row>
    <row r="681" spans="18:26" ht="14.7" customHeight="1">
      <c r="R681" s="33">
        <v>1127</v>
      </c>
      <c r="S681" s="280">
        <v>45902</v>
      </c>
      <c r="T681" s="282">
        <v>-36</v>
      </c>
      <c r="U681" s="282" t="s">
        <v>868</v>
      </c>
      <c r="V681" t="s">
        <v>750</v>
      </c>
      <c r="W681" t="s">
        <v>903</v>
      </c>
      <c r="X681" s="280">
        <v>45938</v>
      </c>
      <c r="Y681" s="281" t="s">
        <v>906</v>
      </c>
      <c r="Z681" s="280" t="s">
        <v>66</v>
      </c>
    </row>
    <row r="682" spans="18:26" ht="14.7" customHeight="1">
      <c r="R682" s="33">
        <v>1126</v>
      </c>
      <c r="S682" s="280">
        <v>45909</v>
      </c>
      <c r="T682" s="282">
        <v>-29</v>
      </c>
      <c r="U682" s="282" t="s">
        <v>870</v>
      </c>
      <c r="V682" t="s">
        <v>750</v>
      </c>
      <c r="W682" t="s">
        <v>903</v>
      </c>
      <c r="X682" s="280">
        <v>45938</v>
      </c>
      <c r="Y682" s="281" t="s">
        <v>906</v>
      </c>
      <c r="Z682" s="280" t="s">
        <v>66</v>
      </c>
    </row>
    <row r="683" spans="18:26" ht="14.7" customHeight="1">
      <c r="R683" s="33">
        <v>191.86</v>
      </c>
      <c r="S683" s="280">
        <v>45889</v>
      </c>
      <c r="T683" s="282">
        <v>-49</v>
      </c>
      <c r="U683" s="282" t="s">
        <v>868</v>
      </c>
      <c r="V683" t="s">
        <v>749</v>
      </c>
      <c r="W683" t="s">
        <v>903</v>
      </c>
      <c r="X683" s="280">
        <v>45938</v>
      </c>
      <c r="Y683" s="281" t="s">
        <v>906</v>
      </c>
      <c r="Z683" s="280" t="s">
        <v>66</v>
      </c>
    </row>
    <row r="684" spans="18:26" ht="14.7" customHeight="1">
      <c r="R684" s="33">
        <v>1809.45</v>
      </c>
      <c r="S684" s="280">
        <v>45894</v>
      </c>
      <c r="T684" s="282">
        <v>-44</v>
      </c>
      <c r="U684" s="282" t="s">
        <v>868</v>
      </c>
      <c r="V684" t="s">
        <v>748</v>
      </c>
      <c r="W684" t="s">
        <v>903</v>
      </c>
      <c r="X684" s="280">
        <v>45938</v>
      </c>
      <c r="Y684" s="281" t="s">
        <v>906</v>
      </c>
      <c r="Z684" s="280" t="s">
        <v>66</v>
      </c>
    </row>
    <row r="685" spans="18:26" ht="14.7" customHeight="1">
      <c r="R685" s="33">
        <v>205</v>
      </c>
      <c r="S685" s="280">
        <v>45901</v>
      </c>
      <c r="T685" s="282">
        <v>-37</v>
      </c>
      <c r="U685" s="282" t="s">
        <v>868</v>
      </c>
      <c r="V685" t="s">
        <v>748</v>
      </c>
      <c r="W685" t="s">
        <v>903</v>
      </c>
      <c r="X685" s="280">
        <v>45938</v>
      </c>
      <c r="Y685" s="281" t="s">
        <v>906</v>
      </c>
      <c r="Z685" s="280" t="s">
        <v>66</v>
      </c>
    </row>
    <row r="686" spans="18:26" ht="14.7" customHeight="1">
      <c r="R686" s="33">
        <v>662.4</v>
      </c>
      <c r="S686" s="280">
        <v>45901</v>
      </c>
      <c r="T686" s="282">
        <v>-37</v>
      </c>
      <c r="U686" s="282" t="s">
        <v>868</v>
      </c>
      <c r="V686" t="s">
        <v>748</v>
      </c>
      <c r="W686" t="s">
        <v>903</v>
      </c>
      <c r="X686" s="280">
        <v>45938</v>
      </c>
      <c r="Y686" s="281" t="s">
        <v>906</v>
      </c>
      <c r="Z686" s="280" t="s">
        <v>66</v>
      </c>
    </row>
    <row r="687" spans="18:26" ht="14.7" customHeight="1">
      <c r="R687" s="33">
        <v>471.96</v>
      </c>
      <c r="S687" s="280">
        <v>45905</v>
      </c>
      <c r="T687" s="282">
        <v>-33</v>
      </c>
      <c r="U687" s="282" t="s">
        <v>868</v>
      </c>
      <c r="V687" t="s">
        <v>748</v>
      </c>
      <c r="W687" t="s">
        <v>903</v>
      </c>
      <c r="X687" s="280">
        <v>45938</v>
      </c>
      <c r="Y687" s="281" t="s">
        <v>906</v>
      </c>
      <c r="Z687" s="280" t="s">
        <v>66</v>
      </c>
    </row>
    <row r="688" spans="18:26" ht="14.7" customHeight="1">
      <c r="R688" s="33">
        <v>1564.84</v>
      </c>
      <c r="S688" s="280">
        <v>45908</v>
      </c>
      <c r="T688" s="282">
        <v>-30</v>
      </c>
      <c r="U688" s="282" t="s">
        <v>868</v>
      </c>
      <c r="V688" t="s">
        <v>748</v>
      </c>
      <c r="W688" t="s">
        <v>903</v>
      </c>
      <c r="X688" s="280">
        <v>45938</v>
      </c>
      <c r="Y688" s="281" t="s">
        <v>906</v>
      </c>
      <c r="Z688" s="280" t="s">
        <v>66</v>
      </c>
    </row>
    <row r="689" spans="18:26" ht="14.7" customHeight="1">
      <c r="R689" s="33">
        <v>1564.85</v>
      </c>
      <c r="S689" s="280">
        <v>45922</v>
      </c>
      <c r="T689" s="282">
        <v>-16</v>
      </c>
      <c r="U689" s="282" t="s">
        <v>870</v>
      </c>
      <c r="V689" t="s">
        <v>748</v>
      </c>
      <c r="W689" t="s">
        <v>903</v>
      </c>
      <c r="X689" s="280">
        <v>45938</v>
      </c>
      <c r="Y689" s="281" t="s">
        <v>906</v>
      </c>
      <c r="Z689" s="280" t="s">
        <v>66</v>
      </c>
    </row>
    <row r="690" spans="18:26" ht="14.7" customHeight="1">
      <c r="R690" s="33">
        <v>427.5</v>
      </c>
      <c r="S690" s="280">
        <v>45922</v>
      </c>
      <c r="T690" s="282">
        <v>-16</v>
      </c>
      <c r="U690" s="282" t="s">
        <v>870</v>
      </c>
      <c r="V690" t="s">
        <v>748</v>
      </c>
      <c r="W690" t="s">
        <v>903</v>
      </c>
      <c r="X690" s="280">
        <v>45938</v>
      </c>
      <c r="Y690" s="281" t="s">
        <v>906</v>
      </c>
      <c r="Z690" s="280" t="s">
        <v>66</v>
      </c>
    </row>
    <row r="691" spans="18:26" ht="14.7" customHeight="1">
      <c r="R691" s="33">
        <v>600</v>
      </c>
      <c r="S691" s="280">
        <v>45929</v>
      </c>
      <c r="T691" s="282">
        <v>-9</v>
      </c>
      <c r="U691" s="282" t="s">
        <v>870</v>
      </c>
      <c r="V691" t="s">
        <v>748</v>
      </c>
      <c r="W691" t="s">
        <v>903</v>
      </c>
      <c r="X691" s="280">
        <v>45938</v>
      </c>
      <c r="Y691" s="281" t="s">
        <v>906</v>
      </c>
      <c r="Z691" s="280" t="s">
        <v>66</v>
      </c>
    </row>
    <row r="692" spans="18:26" ht="14.7" customHeight="1">
      <c r="R692" s="33">
        <v>3053.01</v>
      </c>
      <c r="S692" s="280">
        <v>45891</v>
      </c>
      <c r="T692" s="282">
        <v>-47</v>
      </c>
      <c r="U692" s="282" t="s">
        <v>868</v>
      </c>
      <c r="V692" t="s">
        <v>747</v>
      </c>
      <c r="W692" t="s">
        <v>903</v>
      </c>
      <c r="X692" s="280">
        <v>45938</v>
      </c>
      <c r="Y692" s="281" t="s">
        <v>906</v>
      </c>
      <c r="Z692" s="280" t="s">
        <v>66</v>
      </c>
    </row>
    <row r="693" spans="18:26" ht="14.7" customHeight="1">
      <c r="R693" s="33">
        <v>152.04</v>
      </c>
      <c r="S693" s="280">
        <v>45895</v>
      </c>
      <c r="T693" s="282">
        <v>-43</v>
      </c>
      <c r="U693" s="282" t="s">
        <v>868</v>
      </c>
      <c r="V693" t="s">
        <v>746</v>
      </c>
      <c r="W693" t="s">
        <v>903</v>
      </c>
      <c r="X693" s="280">
        <v>45938</v>
      </c>
      <c r="Y693" s="281" t="s">
        <v>906</v>
      </c>
      <c r="Z693" s="280" t="s">
        <v>66</v>
      </c>
    </row>
    <row r="694" spans="18:26" ht="14.7" customHeight="1">
      <c r="R694" s="33">
        <v>1858.66</v>
      </c>
      <c r="S694" s="280">
        <v>45896</v>
      </c>
      <c r="T694" s="282">
        <v>-42</v>
      </c>
      <c r="U694" s="282" t="s">
        <v>868</v>
      </c>
      <c r="V694" t="s">
        <v>745</v>
      </c>
      <c r="W694" t="s">
        <v>903</v>
      </c>
      <c r="X694" s="280">
        <v>45938</v>
      </c>
      <c r="Y694" s="281" t="s">
        <v>906</v>
      </c>
      <c r="Z694" s="280" t="s">
        <v>66</v>
      </c>
    </row>
    <row r="695" spans="18:26" ht="14.7" customHeight="1">
      <c r="R695" s="33">
        <v>1858.66</v>
      </c>
      <c r="S695" s="280">
        <v>45903</v>
      </c>
      <c r="T695" s="282">
        <v>-35</v>
      </c>
      <c r="U695" s="282" t="s">
        <v>868</v>
      </c>
      <c r="V695" t="s">
        <v>745</v>
      </c>
      <c r="W695" t="s">
        <v>903</v>
      </c>
      <c r="X695" s="280">
        <v>45938</v>
      </c>
      <c r="Y695" s="281" t="s">
        <v>906</v>
      </c>
      <c r="Z695" s="280" t="s">
        <v>66</v>
      </c>
    </row>
    <row r="696" spans="18:26" ht="14.7" customHeight="1">
      <c r="R696" s="33">
        <v>1858.68</v>
      </c>
      <c r="S696" s="280">
        <v>45910</v>
      </c>
      <c r="T696" s="282">
        <v>-28</v>
      </c>
      <c r="U696" s="282" t="s">
        <v>870</v>
      </c>
      <c r="V696" t="s">
        <v>745</v>
      </c>
      <c r="W696" t="s">
        <v>903</v>
      </c>
      <c r="X696" s="280">
        <v>45938</v>
      </c>
      <c r="Y696" s="281" t="s">
        <v>906</v>
      </c>
      <c r="Z696" s="280" t="s">
        <v>66</v>
      </c>
    </row>
    <row r="697" spans="18:26" ht="14.7" customHeight="1">
      <c r="R697" s="33">
        <v>12053.68</v>
      </c>
      <c r="S697" s="280">
        <v>45896</v>
      </c>
      <c r="T697" s="282">
        <v>-42</v>
      </c>
      <c r="U697" s="282" t="s">
        <v>868</v>
      </c>
      <c r="V697" t="s">
        <v>744</v>
      </c>
      <c r="W697" t="s">
        <v>903</v>
      </c>
      <c r="X697" s="280">
        <v>45938</v>
      </c>
      <c r="Y697" s="281" t="s">
        <v>906</v>
      </c>
      <c r="Z697" s="280" t="s">
        <v>66</v>
      </c>
    </row>
    <row r="698" spans="18:26" ht="14.7" customHeight="1">
      <c r="R698" s="33">
        <v>562.52</v>
      </c>
      <c r="S698" s="280">
        <v>45889</v>
      </c>
      <c r="T698" s="282">
        <v>-49</v>
      </c>
      <c r="U698" s="282" t="s">
        <v>868</v>
      </c>
      <c r="V698" t="s">
        <v>743</v>
      </c>
      <c r="W698" t="s">
        <v>903</v>
      </c>
      <c r="X698" s="280">
        <v>45938</v>
      </c>
      <c r="Y698" s="281" t="s">
        <v>906</v>
      </c>
      <c r="Z698" s="280" t="s">
        <v>66</v>
      </c>
    </row>
    <row r="699" spans="18:26" ht="14.7" customHeight="1">
      <c r="R699" s="33">
        <v>150.57</v>
      </c>
      <c r="S699" s="280">
        <v>45889</v>
      </c>
      <c r="T699" s="282">
        <v>-49</v>
      </c>
      <c r="U699" s="282" t="s">
        <v>868</v>
      </c>
      <c r="V699" t="s">
        <v>743</v>
      </c>
      <c r="W699" t="s">
        <v>903</v>
      </c>
      <c r="X699" s="280">
        <v>45938</v>
      </c>
      <c r="Y699" s="281" t="s">
        <v>906</v>
      </c>
      <c r="Z699" s="280" t="s">
        <v>66</v>
      </c>
    </row>
    <row r="700" spans="18:26" ht="14.7" customHeight="1">
      <c r="R700" s="33">
        <v>235.55</v>
      </c>
      <c r="S700" s="280">
        <v>45889</v>
      </c>
      <c r="T700" s="282">
        <v>-49</v>
      </c>
      <c r="U700" s="282" t="s">
        <v>868</v>
      </c>
      <c r="V700" t="s">
        <v>743</v>
      </c>
      <c r="W700" t="s">
        <v>903</v>
      </c>
      <c r="X700" s="280">
        <v>45938</v>
      </c>
      <c r="Y700" s="281" t="s">
        <v>906</v>
      </c>
      <c r="Z700" s="280" t="s">
        <v>66</v>
      </c>
    </row>
    <row r="701" spans="18:26" ht="14.7" customHeight="1">
      <c r="R701" s="33">
        <v>154.07</v>
      </c>
      <c r="S701" s="280">
        <v>45889</v>
      </c>
      <c r="T701" s="282">
        <v>-49</v>
      </c>
      <c r="U701" s="282" t="s">
        <v>868</v>
      </c>
      <c r="V701" t="s">
        <v>743</v>
      </c>
      <c r="W701" t="s">
        <v>903</v>
      </c>
      <c r="X701" s="280">
        <v>45938</v>
      </c>
      <c r="Y701" s="281" t="s">
        <v>906</v>
      </c>
      <c r="Z701" s="280" t="s">
        <v>66</v>
      </c>
    </row>
    <row r="702" spans="18:26" ht="14.7" customHeight="1">
      <c r="R702" s="33">
        <v>155.13999999999999</v>
      </c>
      <c r="S702" s="280">
        <v>45889</v>
      </c>
      <c r="T702" s="282">
        <v>-49</v>
      </c>
      <c r="U702" s="282" t="s">
        <v>868</v>
      </c>
      <c r="V702" t="s">
        <v>743</v>
      </c>
      <c r="W702" t="s">
        <v>903</v>
      </c>
      <c r="X702" s="280">
        <v>45938</v>
      </c>
      <c r="Y702" s="281" t="s">
        <v>906</v>
      </c>
      <c r="Z702" s="280" t="s">
        <v>66</v>
      </c>
    </row>
    <row r="703" spans="18:26" ht="14.7" customHeight="1">
      <c r="R703" s="33">
        <v>3256</v>
      </c>
      <c r="S703" s="280">
        <v>45894</v>
      </c>
      <c r="T703" s="282">
        <v>-44</v>
      </c>
      <c r="U703" s="282" t="s">
        <v>868</v>
      </c>
      <c r="V703" t="s">
        <v>742</v>
      </c>
      <c r="W703" t="s">
        <v>903</v>
      </c>
      <c r="X703" s="280">
        <v>45938</v>
      </c>
      <c r="Y703" s="281" t="s">
        <v>906</v>
      </c>
      <c r="Z703" s="280" t="s">
        <v>66</v>
      </c>
    </row>
    <row r="704" spans="18:26" ht="14.7" customHeight="1">
      <c r="R704" s="33">
        <v>3660.69</v>
      </c>
      <c r="S704" s="280">
        <v>45904</v>
      </c>
      <c r="T704" s="282">
        <v>-34</v>
      </c>
      <c r="U704" s="282" t="s">
        <v>868</v>
      </c>
      <c r="V704" t="s">
        <v>742</v>
      </c>
      <c r="W704" t="s">
        <v>903</v>
      </c>
      <c r="X704" s="280">
        <v>45938</v>
      </c>
      <c r="Y704" s="281" t="s">
        <v>906</v>
      </c>
      <c r="Z704" s="280" t="s">
        <v>66</v>
      </c>
    </row>
    <row r="705" spans="18:26" ht="14.7" customHeight="1">
      <c r="R705" s="33">
        <v>6104.62</v>
      </c>
      <c r="S705" s="280">
        <v>45894</v>
      </c>
      <c r="T705" s="282">
        <v>-44</v>
      </c>
      <c r="U705" s="282" t="s">
        <v>868</v>
      </c>
      <c r="V705" t="s">
        <v>741</v>
      </c>
      <c r="W705" t="s">
        <v>903</v>
      </c>
      <c r="X705" s="280">
        <v>45938</v>
      </c>
      <c r="Y705" s="281" t="s">
        <v>906</v>
      </c>
      <c r="Z705" s="280" t="s">
        <v>66</v>
      </c>
    </row>
    <row r="706" spans="18:26" ht="14.7" customHeight="1">
      <c r="R706" s="33">
        <v>6104.62</v>
      </c>
      <c r="S706" s="280">
        <v>45908</v>
      </c>
      <c r="T706" s="282">
        <v>-30</v>
      </c>
      <c r="U706" s="282" t="s">
        <v>868</v>
      </c>
      <c r="V706" t="s">
        <v>741</v>
      </c>
      <c r="W706" t="s">
        <v>903</v>
      </c>
      <c r="X706" s="280">
        <v>45938</v>
      </c>
      <c r="Y706" s="281" t="s">
        <v>906</v>
      </c>
      <c r="Z706" s="280" t="s">
        <v>66</v>
      </c>
    </row>
    <row r="707" spans="18:26" ht="14.7" customHeight="1">
      <c r="R707" s="33">
        <v>6104.62</v>
      </c>
      <c r="S707" s="280">
        <v>45922</v>
      </c>
      <c r="T707" s="282">
        <v>-16</v>
      </c>
      <c r="U707" s="282" t="s">
        <v>870</v>
      </c>
      <c r="V707" t="s">
        <v>741</v>
      </c>
      <c r="W707" t="s">
        <v>903</v>
      </c>
      <c r="X707" s="280">
        <v>45938</v>
      </c>
      <c r="Y707" s="281" t="s">
        <v>906</v>
      </c>
      <c r="Z707" s="280" t="s">
        <v>66</v>
      </c>
    </row>
    <row r="708" spans="18:26" ht="14.7" customHeight="1">
      <c r="R708" s="33">
        <v>6104.61</v>
      </c>
      <c r="S708" s="280">
        <v>45936</v>
      </c>
      <c r="T708" s="282">
        <v>-2</v>
      </c>
      <c r="U708" s="282" t="s">
        <v>870</v>
      </c>
      <c r="V708" t="s">
        <v>741</v>
      </c>
      <c r="W708" t="s">
        <v>903</v>
      </c>
      <c r="X708" s="280">
        <v>45938</v>
      </c>
      <c r="Y708" s="281" t="s">
        <v>906</v>
      </c>
      <c r="Z708" s="280" t="s">
        <v>66</v>
      </c>
    </row>
    <row r="709" spans="18:26" ht="14.7" customHeight="1">
      <c r="R709" s="33">
        <v>34534.910000000003</v>
      </c>
      <c r="S709" s="280">
        <v>45888</v>
      </c>
      <c r="T709" s="282">
        <v>-50</v>
      </c>
      <c r="U709" s="282" t="s">
        <v>868</v>
      </c>
      <c r="V709" t="s">
        <v>740</v>
      </c>
      <c r="W709" t="s">
        <v>903</v>
      </c>
      <c r="X709" s="280">
        <v>45938</v>
      </c>
      <c r="Y709" s="281" t="s">
        <v>906</v>
      </c>
      <c r="Z709" s="280" t="s">
        <v>67</v>
      </c>
    </row>
    <row r="710" spans="18:26" ht="14.7" customHeight="1">
      <c r="R710" s="33">
        <v>5623.54</v>
      </c>
      <c r="S710" s="280">
        <v>45890</v>
      </c>
      <c r="T710" s="282">
        <v>-48</v>
      </c>
      <c r="U710" s="282" t="s">
        <v>868</v>
      </c>
      <c r="V710" t="s">
        <v>740</v>
      </c>
      <c r="W710" t="s">
        <v>903</v>
      </c>
      <c r="X710" s="280">
        <v>45938</v>
      </c>
      <c r="Y710" s="281" t="s">
        <v>906</v>
      </c>
      <c r="Z710" s="280" t="s">
        <v>67</v>
      </c>
    </row>
    <row r="711" spans="18:26" ht="14.7" customHeight="1">
      <c r="R711" s="33">
        <v>5671.34</v>
      </c>
      <c r="S711" s="280">
        <v>45897</v>
      </c>
      <c r="T711" s="282">
        <v>-41</v>
      </c>
      <c r="U711" s="282" t="s">
        <v>868</v>
      </c>
      <c r="V711" t="s">
        <v>740</v>
      </c>
      <c r="W711" t="s">
        <v>903</v>
      </c>
      <c r="X711" s="280">
        <v>45938</v>
      </c>
      <c r="Y711" s="281" t="s">
        <v>906</v>
      </c>
      <c r="Z711" s="280" t="s">
        <v>67</v>
      </c>
    </row>
    <row r="712" spans="18:26" ht="14.7" customHeight="1">
      <c r="R712" s="33">
        <v>14.29</v>
      </c>
      <c r="S712" s="280">
        <v>45901</v>
      </c>
      <c r="T712" s="282">
        <v>-37</v>
      </c>
      <c r="U712" s="282" t="s">
        <v>868</v>
      </c>
      <c r="V712" t="s">
        <v>740</v>
      </c>
      <c r="W712" t="s">
        <v>903</v>
      </c>
      <c r="X712" s="280">
        <v>45938</v>
      </c>
      <c r="Y712" s="281" t="s">
        <v>906</v>
      </c>
      <c r="Z712" s="280" t="s">
        <v>67</v>
      </c>
    </row>
    <row r="713" spans="18:26" ht="14.7" customHeight="1">
      <c r="R713" s="33">
        <v>117.35</v>
      </c>
      <c r="S713" s="280">
        <v>45887</v>
      </c>
      <c r="T713" s="282">
        <v>-51</v>
      </c>
      <c r="U713" s="282" t="s">
        <v>868</v>
      </c>
      <c r="V713" t="s">
        <v>739</v>
      </c>
      <c r="W713" t="s">
        <v>903</v>
      </c>
      <c r="X713" s="280">
        <v>45938</v>
      </c>
      <c r="Y713" s="281" t="s">
        <v>906</v>
      </c>
      <c r="Z713" s="280" t="s">
        <v>66</v>
      </c>
    </row>
    <row r="714" spans="18:26" ht="14.7" customHeight="1">
      <c r="R714" s="33">
        <v>314.81</v>
      </c>
      <c r="S714" s="280">
        <v>45887</v>
      </c>
      <c r="T714" s="282">
        <v>-51</v>
      </c>
      <c r="U714" s="282" t="s">
        <v>868</v>
      </c>
      <c r="V714" t="s">
        <v>739</v>
      </c>
      <c r="W714" t="s">
        <v>903</v>
      </c>
      <c r="X714" s="280">
        <v>45938</v>
      </c>
      <c r="Y714" s="281" t="s">
        <v>906</v>
      </c>
      <c r="Z714" s="280" t="s">
        <v>66</v>
      </c>
    </row>
    <row r="715" spans="18:26" ht="14.7" customHeight="1">
      <c r="R715" s="33">
        <v>55.74</v>
      </c>
      <c r="S715" s="280">
        <v>45887</v>
      </c>
      <c r="T715" s="282">
        <v>-51</v>
      </c>
      <c r="U715" s="282" t="s">
        <v>868</v>
      </c>
      <c r="V715" t="s">
        <v>739</v>
      </c>
      <c r="W715" t="s">
        <v>903</v>
      </c>
      <c r="X715" s="280">
        <v>45938</v>
      </c>
      <c r="Y715" s="281" t="s">
        <v>906</v>
      </c>
      <c r="Z715" s="280" t="s">
        <v>66</v>
      </c>
    </row>
    <row r="716" spans="18:26" ht="14.7" customHeight="1">
      <c r="R716" s="33">
        <v>373.29</v>
      </c>
      <c r="S716" s="280">
        <v>45889</v>
      </c>
      <c r="T716" s="282">
        <v>-49</v>
      </c>
      <c r="U716" s="282" t="s">
        <v>868</v>
      </c>
      <c r="V716" t="s">
        <v>738</v>
      </c>
      <c r="W716" t="s">
        <v>903</v>
      </c>
      <c r="X716" s="280">
        <v>45938</v>
      </c>
      <c r="Y716" s="281" t="s">
        <v>906</v>
      </c>
      <c r="Z716" s="280" t="s">
        <v>66</v>
      </c>
    </row>
    <row r="717" spans="18:26" ht="14.7" customHeight="1">
      <c r="R717" s="33">
        <v>269.60000000000002</v>
      </c>
      <c r="S717" s="280">
        <v>45889</v>
      </c>
      <c r="T717" s="282">
        <v>-49</v>
      </c>
      <c r="U717" s="282" t="s">
        <v>868</v>
      </c>
      <c r="V717" t="s">
        <v>738</v>
      </c>
      <c r="W717" t="s">
        <v>903</v>
      </c>
      <c r="X717" s="280">
        <v>45938</v>
      </c>
      <c r="Y717" s="281" t="s">
        <v>906</v>
      </c>
      <c r="Z717" s="280" t="s">
        <v>66</v>
      </c>
    </row>
    <row r="718" spans="18:26" ht="14.7" customHeight="1">
      <c r="R718" s="33">
        <v>578</v>
      </c>
      <c r="S718" s="280">
        <v>45890</v>
      </c>
      <c r="T718" s="282">
        <v>-48</v>
      </c>
      <c r="U718" s="282" t="s">
        <v>868</v>
      </c>
      <c r="V718" t="s">
        <v>738</v>
      </c>
      <c r="W718" t="s">
        <v>903</v>
      </c>
      <c r="X718" s="280">
        <v>45938</v>
      </c>
      <c r="Y718" s="281" t="s">
        <v>906</v>
      </c>
      <c r="Z718" s="280" t="s">
        <v>66</v>
      </c>
    </row>
    <row r="719" spans="18:26" ht="14.7" customHeight="1">
      <c r="R719" s="33">
        <v>331.83</v>
      </c>
      <c r="S719" s="280">
        <v>45890</v>
      </c>
      <c r="T719" s="282">
        <v>-48</v>
      </c>
      <c r="U719" s="282" t="s">
        <v>868</v>
      </c>
      <c r="V719" t="s">
        <v>738</v>
      </c>
      <c r="W719" t="s">
        <v>903</v>
      </c>
      <c r="X719" s="280">
        <v>45938</v>
      </c>
      <c r="Y719" s="281" t="s">
        <v>906</v>
      </c>
      <c r="Z719" s="280" t="s">
        <v>66</v>
      </c>
    </row>
    <row r="720" spans="18:26" ht="14.7" customHeight="1">
      <c r="R720" s="33">
        <v>122.51</v>
      </c>
      <c r="S720" s="280">
        <v>45891</v>
      </c>
      <c r="T720" s="282">
        <v>-47</v>
      </c>
      <c r="U720" s="282" t="s">
        <v>868</v>
      </c>
      <c r="V720" t="s">
        <v>738</v>
      </c>
      <c r="W720" t="s">
        <v>903</v>
      </c>
      <c r="X720" s="280">
        <v>45938</v>
      </c>
      <c r="Y720" s="281" t="s">
        <v>906</v>
      </c>
      <c r="Z720" s="280" t="s">
        <v>66</v>
      </c>
    </row>
    <row r="721" spans="18:26" ht="14.7" customHeight="1">
      <c r="R721" s="33">
        <v>491.64</v>
      </c>
      <c r="S721" s="280">
        <v>45894</v>
      </c>
      <c r="T721" s="282">
        <v>-44</v>
      </c>
      <c r="U721" s="282" t="s">
        <v>868</v>
      </c>
      <c r="V721" t="s">
        <v>738</v>
      </c>
      <c r="W721" t="s">
        <v>903</v>
      </c>
      <c r="X721" s="280">
        <v>45938</v>
      </c>
      <c r="Y721" s="281" t="s">
        <v>906</v>
      </c>
      <c r="Z721" s="280" t="s">
        <v>66</v>
      </c>
    </row>
    <row r="722" spans="18:26" ht="14.7" customHeight="1">
      <c r="R722" s="33">
        <v>112.41</v>
      </c>
      <c r="S722" s="280">
        <v>45894</v>
      </c>
      <c r="T722" s="282">
        <v>-44</v>
      </c>
      <c r="U722" s="282" t="s">
        <v>868</v>
      </c>
      <c r="V722" t="s">
        <v>738</v>
      </c>
      <c r="W722" t="s">
        <v>903</v>
      </c>
      <c r="X722" s="280">
        <v>45938</v>
      </c>
      <c r="Y722" s="281" t="s">
        <v>906</v>
      </c>
      <c r="Z722" s="280" t="s">
        <v>66</v>
      </c>
    </row>
    <row r="723" spans="18:26" ht="14.7" customHeight="1">
      <c r="R723" s="33">
        <v>317.58999999999997</v>
      </c>
      <c r="S723" s="280">
        <v>45894</v>
      </c>
      <c r="T723" s="282">
        <v>-44</v>
      </c>
      <c r="U723" s="282" t="s">
        <v>868</v>
      </c>
      <c r="V723" t="s">
        <v>738</v>
      </c>
      <c r="W723" t="s">
        <v>903</v>
      </c>
      <c r="X723" s="280">
        <v>45938</v>
      </c>
      <c r="Y723" s="281" t="s">
        <v>906</v>
      </c>
      <c r="Z723" s="280" t="s">
        <v>66</v>
      </c>
    </row>
    <row r="724" spans="18:26" ht="14.7" customHeight="1">
      <c r="R724" s="33">
        <v>235.11</v>
      </c>
      <c r="S724" s="280">
        <v>45894</v>
      </c>
      <c r="T724" s="282">
        <v>-44</v>
      </c>
      <c r="U724" s="282" t="s">
        <v>868</v>
      </c>
      <c r="V724" t="s">
        <v>738</v>
      </c>
      <c r="W724" t="s">
        <v>903</v>
      </c>
      <c r="X724" s="280">
        <v>45938</v>
      </c>
      <c r="Y724" s="281" t="s">
        <v>906</v>
      </c>
      <c r="Z724" s="280" t="s">
        <v>66</v>
      </c>
    </row>
    <row r="725" spans="18:26" ht="14.7" customHeight="1">
      <c r="R725" s="33">
        <v>357.76</v>
      </c>
      <c r="S725" s="280">
        <v>45894</v>
      </c>
      <c r="T725" s="282">
        <v>-44</v>
      </c>
      <c r="U725" s="282" t="s">
        <v>868</v>
      </c>
      <c r="V725" t="s">
        <v>738</v>
      </c>
      <c r="W725" t="s">
        <v>903</v>
      </c>
      <c r="X725" s="280">
        <v>45938</v>
      </c>
      <c r="Y725" s="281" t="s">
        <v>906</v>
      </c>
      <c r="Z725" s="280" t="s">
        <v>66</v>
      </c>
    </row>
    <row r="726" spans="18:26" ht="14.7" customHeight="1">
      <c r="R726" s="33">
        <v>437.93</v>
      </c>
      <c r="S726" s="280">
        <v>45894</v>
      </c>
      <c r="T726" s="282">
        <v>-44</v>
      </c>
      <c r="U726" s="282" t="s">
        <v>868</v>
      </c>
      <c r="V726" t="s">
        <v>738</v>
      </c>
      <c r="W726" t="s">
        <v>903</v>
      </c>
      <c r="X726" s="280">
        <v>45938</v>
      </c>
      <c r="Y726" s="281" t="s">
        <v>906</v>
      </c>
      <c r="Z726" s="280" t="s">
        <v>66</v>
      </c>
    </row>
    <row r="727" spans="18:26" ht="14.7" customHeight="1">
      <c r="R727" s="33">
        <v>444.01</v>
      </c>
      <c r="S727" s="280">
        <v>45895</v>
      </c>
      <c r="T727" s="282">
        <v>-43</v>
      </c>
      <c r="U727" s="282" t="s">
        <v>868</v>
      </c>
      <c r="V727" t="s">
        <v>738</v>
      </c>
      <c r="W727" t="s">
        <v>903</v>
      </c>
      <c r="X727" s="280">
        <v>45938</v>
      </c>
      <c r="Y727" s="281" t="s">
        <v>906</v>
      </c>
      <c r="Z727" s="280" t="s">
        <v>66</v>
      </c>
    </row>
    <row r="728" spans="18:26" ht="14.7" customHeight="1">
      <c r="R728" s="33">
        <v>373.29</v>
      </c>
      <c r="S728" s="280">
        <v>45904</v>
      </c>
      <c r="T728" s="282">
        <v>-34</v>
      </c>
      <c r="U728" s="282" t="s">
        <v>868</v>
      </c>
      <c r="V728" t="s">
        <v>738</v>
      </c>
      <c r="W728" t="s">
        <v>903</v>
      </c>
      <c r="X728" s="280">
        <v>45938</v>
      </c>
      <c r="Y728" s="281" t="s">
        <v>906</v>
      </c>
      <c r="Z728" s="280" t="s">
        <v>66</v>
      </c>
    </row>
    <row r="729" spans="18:26" ht="14.7" customHeight="1">
      <c r="R729" s="33">
        <v>269.58999999999997</v>
      </c>
      <c r="S729" s="280">
        <v>45904</v>
      </c>
      <c r="T729" s="282">
        <v>-34</v>
      </c>
      <c r="U729" s="282" t="s">
        <v>868</v>
      </c>
      <c r="V729" t="s">
        <v>738</v>
      </c>
      <c r="W729" t="s">
        <v>903</v>
      </c>
      <c r="X729" s="280">
        <v>45938</v>
      </c>
      <c r="Y729" s="281" t="s">
        <v>906</v>
      </c>
      <c r="Z729" s="280" t="s">
        <v>66</v>
      </c>
    </row>
    <row r="730" spans="18:26" ht="14.7" customHeight="1">
      <c r="R730" s="33">
        <v>122.51</v>
      </c>
      <c r="S730" s="280">
        <v>45906</v>
      </c>
      <c r="T730" s="282">
        <v>-32</v>
      </c>
      <c r="U730" s="282" t="s">
        <v>868</v>
      </c>
      <c r="V730" t="s">
        <v>738</v>
      </c>
      <c r="W730" t="s">
        <v>903</v>
      </c>
      <c r="X730" s="280">
        <v>45938</v>
      </c>
      <c r="Y730" s="281" t="s">
        <v>906</v>
      </c>
      <c r="Z730" s="280" t="s">
        <v>66</v>
      </c>
    </row>
    <row r="731" spans="18:26" ht="14.7" customHeight="1">
      <c r="R731" s="33">
        <v>235.09</v>
      </c>
      <c r="S731" s="280">
        <v>45909</v>
      </c>
      <c r="T731" s="282">
        <v>-29</v>
      </c>
      <c r="U731" s="282" t="s">
        <v>870</v>
      </c>
      <c r="V731" t="s">
        <v>738</v>
      </c>
      <c r="W731" t="s">
        <v>903</v>
      </c>
      <c r="X731" s="280">
        <v>45938</v>
      </c>
      <c r="Y731" s="281" t="s">
        <v>906</v>
      </c>
      <c r="Z731" s="280" t="s">
        <v>66</v>
      </c>
    </row>
    <row r="732" spans="18:26" ht="14.7" customHeight="1">
      <c r="R732" s="33">
        <v>122.53</v>
      </c>
      <c r="S732" s="280">
        <v>45921</v>
      </c>
      <c r="T732" s="282">
        <v>-17</v>
      </c>
      <c r="U732" s="282" t="s">
        <v>870</v>
      </c>
      <c r="V732" t="s">
        <v>738</v>
      </c>
      <c r="W732" t="s">
        <v>903</v>
      </c>
      <c r="X732" s="280">
        <v>45938</v>
      </c>
      <c r="Y732" s="281" t="s">
        <v>906</v>
      </c>
      <c r="Z732" s="280" t="s">
        <v>66</v>
      </c>
    </row>
    <row r="733" spans="18:26" ht="14.7" customHeight="1">
      <c r="R733" s="33">
        <v>347.24</v>
      </c>
      <c r="S733" s="280">
        <v>45923</v>
      </c>
      <c r="T733" s="282">
        <v>-15</v>
      </c>
      <c r="U733" s="282" t="s">
        <v>870</v>
      </c>
      <c r="V733" t="s">
        <v>738</v>
      </c>
      <c r="W733" t="s">
        <v>903</v>
      </c>
      <c r="X733" s="280">
        <v>45938</v>
      </c>
      <c r="Y733" s="281" t="s">
        <v>906</v>
      </c>
      <c r="Z733" s="280" t="s">
        <v>66</v>
      </c>
    </row>
    <row r="734" spans="18:26" ht="14.7" customHeight="1">
      <c r="R734" s="33">
        <v>425.05</v>
      </c>
      <c r="S734" s="280">
        <v>45923</v>
      </c>
      <c r="T734" s="282">
        <v>-15</v>
      </c>
      <c r="U734" s="282" t="s">
        <v>870</v>
      </c>
      <c r="V734" t="s">
        <v>738</v>
      </c>
      <c r="W734" t="s">
        <v>903</v>
      </c>
      <c r="X734" s="280">
        <v>45938</v>
      </c>
      <c r="Y734" s="281" t="s">
        <v>906</v>
      </c>
      <c r="Z734" s="280" t="s">
        <v>66</v>
      </c>
    </row>
    <row r="735" spans="18:26" ht="14.7" customHeight="1">
      <c r="R735" s="33">
        <v>347.24</v>
      </c>
      <c r="S735" s="280">
        <v>45953</v>
      </c>
      <c r="T735" s="282">
        <v>15</v>
      </c>
      <c r="U735" s="282" t="s">
        <v>872</v>
      </c>
      <c r="V735" t="s">
        <v>738</v>
      </c>
      <c r="W735" t="s">
        <v>902</v>
      </c>
      <c r="X735" s="280">
        <v>45953</v>
      </c>
      <c r="Y735" s="281" t="s">
        <v>906</v>
      </c>
      <c r="Z735" s="280" t="s">
        <v>66</v>
      </c>
    </row>
    <row r="736" spans="18:26" ht="14.7" customHeight="1">
      <c r="R736" s="33">
        <v>425.05</v>
      </c>
      <c r="S736" s="280">
        <v>45953</v>
      </c>
      <c r="T736" s="282">
        <v>15</v>
      </c>
      <c r="U736" s="282" t="s">
        <v>872</v>
      </c>
      <c r="V736" t="s">
        <v>738</v>
      </c>
      <c r="W736" t="s">
        <v>902</v>
      </c>
      <c r="X736" s="280">
        <v>45953</v>
      </c>
      <c r="Y736" s="281" t="s">
        <v>906</v>
      </c>
      <c r="Z736" s="280" t="s">
        <v>66</v>
      </c>
    </row>
    <row r="737" spans="18:26" ht="14.7" customHeight="1">
      <c r="R737" s="33">
        <v>1030</v>
      </c>
      <c r="S737" s="280">
        <v>45911</v>
      </c>
      <c r="T737" s="282">
        <v>-27</v>
      </c>
      <c r="U737" s="282" t="s">
        <v>870</v>
      </c>
      <c r="V737" t="s">
        <v>737</v>
      </c>
      <c r="W737" t="s">
        <v>903</v>
      </c>
      <c r="X737" s="280">
        <v>45938</v>
      </c>
      <c r="Y737" s="281" t="s">
        <v>906</v>
      </c>
      <c r="Z737" s="280" t="s">
        <v>66</v>
      </c>
    </row>
    <row r="738" spans="18:26" ht="14.7" customHeight="1">
      <c r="R738" s="33">
        <v>928.96</v>
      </c>
      <c r="S738" s="280">
        <v>45888</v>
      </c>
      <c r="T738" s="282">
        <v>-50</v>
      </c>
      <c r="U738" s="282" t="s">
        <v>868</v>
      </c>
      <c r="V738" t="s">
        <v>736</v>
      </c>
      <c r="W738" t="s">
        <v>903</v>
      </c>
      <c r="X738" s="280">
        <v>45938</v>
      </c>
      <c r="Y738" s="281" t="s">
        <v>906</v>
      </c>
      <c r="Z738" s="280" t="s">
        <v>66</v>
      </c>
    </row>
    <row r="739" spans="18:26" ht="14.7" customHeight="1">
      <c r="R739" s="33">
        <v>249.97</v>
      </c>
      <c r="S739" s="280">
        <v>45889</v>
      </c>
      <c r="T739" s="282">
        <v>-49</v>
      </c>
      <c r="U739" s="282" t="s">
        <v>868</v>
      </c>
      <c r="V739" t="s">
        <v>736</v>
      </c>
      <c r="W739" t="s">
        <v>903</v>
      </c>
      <c r="X739" s="280">
        <v>45938</v>
      </c>
      <c r="Y739" s="281" t="s">
        <v>906</v>
      </c>
      <c r="Z739" s="280" t="s">
        <v>66</v>
      </c>
    </row>
    <row r="740" spans="18:26" ht="14.7" customHeight="1">
      <c r="R740" s="33">
        <v>928.96</v>
      </c>
      <c r="S740" s="280">
        <v>45918</v>
      </c>
      <c r="T740" s="282">
        <v>-20</v>
      </c>
      <c r="U740" s="282" t="s">
        <v>870</v>
      </c>
      <c r="V740" t="s">
        <v>736</v>
      </c>
      <c r="W740" t="s">
        <v>903</v>
      </c>
      <c r="X740" s="280">
        <v>45938</v>
      </c>
      <c r="Y740" s="281" t="s">
        <v>906</v>
      </c>
      <c r="Z740" s="280" t="s">
        <v>66</v>
      </c>
    </row>
    <row r="741" spans="18:26" ht="14.7" customHeight="1">
      <c r="R741" s="33">
        <v>905.88</v>
      </c>
      <c r="S741" s="280">
        <v>45891</v>
      </c>
      <c r="T741" s="282">
        <v>-47</v>
      </c>
      <c r="U741" s="282" t="s">
        <v>868</v>
      </c>
      <c r="V741" t="s">
        <v>735</v>
      </c>
      <c r="W741" t="s">
        <v>903</v>
      </c>
      <c r="X741" s="280">
        <v>45938</v>
      </c>
      <c r="Y741" s="281" t="s">
        <v>906</v>
      </c>
      <c r="Z741" s="280" t="s">
        <v>66</v>
      </c>
    </row>
    <row r="742" spans="18:26" ht="14.7" customHeight="1">
      <c r="R742" s="33">
        <v>3800</v>
      </c>
      <c r="S742" s="280">
        <v>45900</v>
      </c>
      <c r="T742" s="282">
        <v>-38</v>
      </c>
      <c r="U742" s="282" t="s">
        <v>868</v>
      </c>
      <c r="V742" t="s">
        <v>734</v>
      </c>
      <c r="W742" t="s">
        <v>903</v>
      </c>
      <c r="X742" s="280">
        <v>45938</v>
      </c>
      <c r="Y742" s="281" t="s">
        <v>906</v>
      </c>
      <c r="Z742" s="280" t="s">
        <v>66</v>
      </c>
    </row>
    <row r="743" spans="18:26" ht="14.7" customHeight="1">
      <c r="R743" s="33">
        <v>5300</v>
      </c>
      <c r="S743" s="280">
        <v>45914</v>
      </c>
      <c r="T743" s="282">
        <v>-24</v>
      </c>
      <c r="U743" s="282" t="s">
        <v>870</v>
      </c>
      <c r="V743" t="s">
        <v>734</v>
      </c>
      <c r="W743" t="s">
        <v>903</v>
      </c>
      <c r="X743" s="280">
        <v>45938</v>
      </c>
      <c r="Y743" s="281" t="s">
        <v>906</v>
      </c>
      <c r="Z743" s="280" t="s">
        <v>66</v>
      </c>
    </row>
    <row r="744" spans="18:26" ht="14.7" customHeight="1">
      <c r="R744" s="33">
        <v>3800</v>
      </c>
      <c r="S744" s="280">
        <v>45914</v>
      </c>
      <c r="T744" s="282">
        <v>-24</v>
      </c>
      <c r="U744" s="282" t="s">
        <v>870</v>
      </c>
      <c r="V744" t="s">
        <v>734</v>
      </c>
      <c r="W744" t="s">
        <v>903</v>
      </c>
      <c r="X744" s="280">
        <v>45938</v>
      </c>
      <c r="Y744" s="281" t="s">
        <v>906</v>
      </c>
      <c r="Z744" s="280" t="s">
        <v>66</v>
      </c>
    </row>
    <row r="745" spans="18:26" ht="14.7" customHeight="1">
      <c r="R745" s="33">
        <v>2700</v>
      </c>
      <c r="S745" s="280">
        <v>45897</v>
      </c>
      <c r="T745" s="282">
        <v>-41</v>
      </c>
      <c r="U745" s="282" t="s">
        <v>868</v>
      </c>
      <c r="V745" t="s">
        <v>733</v>
      </c>
      <c r="W745" t="s">
        <v>903</v>
      </c>
      <c r="X745" s="280">
        <v>45938</v>
      </c>
      <c r="Y745" s="281" t="s">
        <v>906</v>
      </c>
      <c r="Z745" s="280" t="s">
        <v>66</v>
      </c>
    </row>
    <row r="746" spans="18:26" ht="14.7" customHeight="1">
      <c r="R746" s="33">
        <v>3075</v>
      </c>
      <c r="S746" s="280">
        <v>45903</v>
      </c>
      <c r="T746" s="282">
        <v>-35</v>
      </c>
      <c r="U746" s="282" t="s">
        <v>868</v>
      </c>
      <c r="V746" t="s">
        <v>733</v>
      </c>
      <c r="W746" t="s">
        <v>903</v>
      </c>
      <c r="X746" s="280">
        <v>45938</v>
      </c>
      <c r="Y746" s="281" t="s">
        <v>906</v>
      </c>
      <c r="Z746" s="280" t="s">
        <v>66</v>
      </c>
    </row>
    <row r="747" spans="18:26" ht="14.7" customHeight="1">
      <c r="R747" s="33">
        <v>3075</v>
      </c>
      <c r="S747" s="280">
        <v>45917</v>
      </c>
      <c r="T747" s="282">
        <v>-21</v>
      </c>
      <c r="U747" s="282" t="s">
        <v>870</v>
      </c>
      <c r="V747" t="s">
        <v>733</v>
      </c>
      <c r="W747" t="s">
        <v>903</v>
      </c>
      <c r="X747" s="280">
        <v>45938</v>
      </c>
      <c r="Y747" s="281" t="s">
        <v>906</v>
      </c>
      <c r="Z747" s="280" t="s">
        <v>66</v>
      </c>
    </row>
    <row r="748" spans="18:26" ht="14.7" customHeight="1">
      <c r="R748" s="33">
        <v>2700</v>
      </c>
      <c r="S748" s="280">
        <v>45925</v>
      </c>
      <c r="T748" s="282">
        <v>-13</v>
      </c>
      <c r="U748" s="282" t="s">
        <v>870</v>
      </c>
      <c r="V748" t="s">
        <v>733</v>
      </c>
      <c r="W748" t="s">
        <v>903</v>
      </c>
      <c r="X748" s="280">
        <v>45938</v>
      </c>
      <c r="Y748" s="281" t="s">
        <v>906</v>
      </c>
      <c r="Z748" s="280" t="s">
        <v>66</v>
      </c>
    </row>
    <row r="749" spans="18:26" ht="14.7" customHeight="1">
      <c r="R749" s="33">
        <v>3075</v>
      </c>
      <c r="S749" s="280">
        <v>45931</v>
      </c>
      <c r="T749" s="282">
        <v>-7</v>
      </c>
      <c r="U749" s="282" t="s">
        <v>870</v>
      </c>
      <c r="V749" t="s">
        <v>733</v>
      </c>
      <c r="W749" t="s">
        <v>903</v>
      </c>
      <c r="X749" s="280">
        <v>45938</v>
      </c>
      <c r="Y749" s="281" t="s">
        <v>906</v>
      </c>
      <c r="Z749" s="280" t="s">
        <v>66</v>
      </c>
    </row>
    <row r="750" spans="18:26" ht="14.7" customHeight="1">
      <c r="R750" s="33">
        <v>3075</v>
      </c>
      <c r="S750" s="280">
        <v>45945</v>
      </c>
      <c r="T750" s="282">
        <v>7</v>
      </c>
      <c r="U750" s="282" t="s">
        <v>872</v>
      </c>
      <c r="V750" t="s">
        <v>733</v>
      </c>
      <c r="W750" t="s">
        <v>902</v>
      </c>
      <c r="X750" s="280">
        <v>45945</v>
      </c>
      <c r="Y750" s="281" t="s">
        <v>906</v>
      </c>
      <c r="Z750" s="280" t="s">
        <v>66</v>
      </c>
    </row>
    <row r="751" spans="18:26" ht="14.7" customHeight="1">
      <c r="R751" s="33">
        <v>177.42</v>
      </c>
      <c r="S751" s="280">
        <v>45889</v>
      </c>
      <c r="T751" s="282">
        <v>-49</v>
      </c>
      <c r="U751" s="282" t="s">
        <v>868</v>
      </c>
      <c r="V751" t="s">
        <v>732</v>
      </c>
      <c r="W751" t="s">
        <v>903</v>
      </c>
      <c r="X751" s="280">
        <v>45938</v>
      </c>
      <c r="Y751" s="281" t="s">
        <v>906</v>
      </c>
      <c r="Z751" s="280" t="s">
        <v>66</v>
      </c>
    </row>
    <row r="752" spans="18:26" ht="14.7" customHeight="1">
      <c r="R752" s="33">
        <v>1164.18</v>
      </c>
      <c r="S752" s="280">
        <v>45890</v>
      </c>
      <c r="T752" s="282">
        <v>-48</v>
      </c>
      <c r="U752" s="282" t="s">
        <v>868</v>
      </c>
      <c r="V752" t="s">
        <v>731</v>
      </c>
      <c r="W752" t="s">
        <v>903</v>
      </c>
      <c r="X752" s="280">
        <v>45938</v>
      </c>
      <c r="Y752" s="281" t="s">
        <v>906</v>
      </c>
      <c r="Z752" s="280" t="s">
        <v>66</v>
      </c>
    </row>
    <row r="753" spans="18:26" ht="14.7" customHeight="1">
      <c r="R753" s="33">
        <v>607.29</v>
      </c>
      <c r="S753" s="280">
        <v>45894</v>
      </c>
      <c r="T753" s="282">
        <v>-44</v>
      </c>
      <c r="U753" s="282" t="s">
        <v>868</v>
      </c>
      <c r="V753" t="s">
        <v>730</v>
      </c>
      <c r="W753" t="s">
        <v>903</v>
      </c>
      <c r="X753" s="280">
        <v>45938</v>
      </c>
      <c r="Y753" s="281" t="s">
        <v>906</v>
      </c>
      <c r="Z753" s="280" t="s">
        <v>66</v>
      </c>
    </row>
    <row r="754" spans="18:26" ht="14.7" customHeight="1">
      <c r="R754" s="33">
        <v>308.5</v>
      </c>
      <c r="S754" s="280">
        <v>45911</v>
      </c>
      <c r="T754" s="282">
        <v>-27</v>
      </c>
      <c r="U754" s="282" t="s">
        <v>870</v>
      </c>
      <c r="V754" t="s">
        <v>729</v>
      </c>
      <c r="W754" t="s">
        <v>903</v>
      </c>
      <c r="X754" s="280">
        <v>45938</v>
      </c>
      <c r="Y754" s="281" t="s">
        <v>906</v>
      </c>
      <c r="Z754" s="280" t="s">
        <v>66</v>
      </c>
    </row>
    <row r="755" spans="18:26" ht="14.7" customHeight="1">
      <c r="R755" s="33">
        <v>308.5</v>
      </c>
      <c r="S755" s="280">
        <v>45941</v>
      </c>
      <c r="T755" s="282">
        <v>3</v>
      </c>
      <c r="U755" s="282" t="s">
        <v>872</v>
      </c>
      <c r="V755" t="s">
        <v>729</v>
      </c>
      <c r="W755" t="s">
        <v>902</v>
      </c>
      <c r="X755" s="280">
        <v>45941</v>
      </c>
      <c r="Y755" s="281" t="s">
        <v>906</v>
      </c>
      <c r="Z755" s="280" t="s">
        <v>66</v>
      </c>
    </row>
    <row r="756" spans="18:26" ht="14.7" customHeight="1">
      <c r="R756" s="33">
        <v>308.54000000000002</v>
      </c>
      <c r="S756" s="280">
        <v>45972</v>
      </c>
      <c r="T756" s="282">
        <v>34</v>
      </c>
      <c r="U756" s="282" t="s">
        <v>871</v>
      </c>
      <c r="V756" t="s">
        <v>729</v>
      </c>
      <c r="W756" t="s">
        <v>902</v>
      </c>
      <c r="X756" s="280">
        <v>45972</v>
      </c>
      <c r="Y756" s="281" t="s">
        <v>906</v>
      </c>
      <c r="Z756" s="280" t="s">
        <v>66</v>
      </c>
    </row>
    <row r="757" spans="18:26" ht="14.7" customHeight="1">
      <c r="R757" s="33">
        <v>186.75</v>
      </c>
      <c r="S757" s="280">
        <v>45911</v>
      </c>
      <c r="T757" s="282">
        <v>-27</v>
      </c>
      <c r="U757" s="282" t="s">
        <v>870</v>
      </c>
      <c r="V757" t="s">
        <v>728</v>
      </c>
      <c r="W757" t="s">
        <v>903</v>
      </c>
      <c r="X757" s="280">
        <v>45938</v>
      </c>
      <c r="Y757" s="281" t="s">
        <v>906</v>
      </c>
      <c r="Z757" s="280" t="s">
        <v>66</v>
      </c>
    </row>
    <row r="758" spans="18:26" ht="14.7" customHeight="1">
      <c r="R758" s="33">
        <v>186.75</v>
      </c>
      <c r="S758" s="280">
        <v>45941</v>
      </c>
      <c r="T758" s="282">
        <v>3</v>
      </c>
      <c r="U758" s="282" t="s">
        <v>872</v>
      </c>
      <c r="V758" t="s">
        <v>728</v>
      </c>
      <c r="W758" t="s">
        <v>902</v>
      </c>
      <c r="X758" s="280">
        <v>45941</v>
      </c>
      <c r="Y758" s="281" t="s">
        <v>906</v>
      </c>
      <c r="Z758" s="280" t="s">
        <v>66</v>
      </c>
    </row>
    <row r="759" spans="18:26" ht="14.7" customHeight="1">
      <c r="R759" s="33">
        <v>186.75</v>
      </c>
      <c r="S759" s="280">
        <v>45972</v>
      </c>
      <c r="T759" s="282">
        <v>34</v>
      </c>
      <c r="U759" s="282" t="s">
        <v>871</v>
      </c>
      <c r="V759" t="s">
        <v>728</v>
      </c>
      <c r="W759" t="s">
        <v>902</v>
      </c>
      <c r="X759" s="280">
        <v>45972</v>
      </c>
      <c r="Y759" s="281" t="s">
        <v>906</v>
      </c>
      <c r="Z759" s="280" t="s">
        <v>66</v>
      </c>
    </row>
    <row r="760" spans="18:26" ht="14.7" customHeight="1">
      <c r="R760" s="33">
        <v>434.87</v>
      </c>
      <c r="S760" s="280">
        <v>45911</v>
      </c>
      <c r="T760" s="282">
        <v>-27</v>
      </c>
      <c r="U760" s="282" t="s">
        <v>870</v>
      </c>
      <c r="V760" t="s">
        <v>727</v>
      </c>
      <c r="W760" t="s">
        <v>903</v>
      </c>
      <c r="X760" s="280">
        <v>45938</v>
      </c>
      <c r="Y760" s="281" t="s">
        <v>906</v>
      </c>
      <c r="Z760" s="280" t="s">
        <v>66</v>
      </c>
    </row>
    <row r="761" spans="18:26" ht="14.7" customHeight="1">
      <c r="R761" s="33">
        <v>486.79</v>
      </c>
      <c r="S761" s="280">
        <v>45911</v>
      </c>
      <c r="T761" s="282">
        <v>-27</v>
      </c>
      <c r="U761" s="282" t="s">
        <v>870</v>
      </c>
      <c r="V761" t="s">
        <v>726</v>
      </c>
      <c r="W761" t="s">
        <v>903</v>
      </c>
      <c r="X761" s="280">
        <v>45938</v>
      </c>
      <c r="Y761" s="281" t="s">
        <v>906</v>
      </c>
      <c r="Z761" s="280" t="s">
        <v>66</v>
      </c>
    </row>
    <row r="762" spans="18:26" ht="14.7" customHeight="1">
      <c r="R762" s="33">
        <v>366.33</v>
      </c>
      <c r="S762" s="280">
        <v>45911</v>
      </c>
      <c r="T762" s="282">
        <v>-27</v>
      </c>
      <c r="U762" s="282" t="s">
        <v>870</v>
      </c>
      <c r="V762" t="s">
        <v>725</v>
      </c>
      <c r="W762" t="s">
        <v>903</v>
      </c>
      <c r="X762" s="280">
        <v>45938</v>
      </c>
      <c r="Y762" s="281" t="s">
        <v>906</v>
      </c>
      <c r="Z762" s="280" t="s">
        <v>66</v>
      </c>
    </row>
    <row r="763" spans="18:26" ht="14.7" customHeight="1">
      <c r="R763" s="33">
        <v>183.17</v>
      </c>
      <c r="S763" s="280">
        <v>45911</v>
      </c>
      <c r="T763" s="282">
        <v>-27</v>
      </c>
      <c r="U763" s="282" t="s">
        <v>870</v>
      </c>
      <c r="V763" t="s">
        <v>725</v>
      </c>
      <c r="W763" t="s">
        <v>903</v>
      </c>
      <c r="X763" s="280">
        <v>45938</v>
      </c>
      <c r="Y763" s="281" t="s">
        <v>906</v>
      </c>
      <c r="Z763" s="280" t="s">
        <v>66</v>
      </c>
    </row>
    <row r="764" spans="18:26" ht="14.7" customHeight="1">
      <c r="R764" s="33">
        <v>366.35</v>
      </c>
      <c r="S764" s="280">
        <v>45941</v>
      </c>
      <c r="T764" s="282">
        <v>3</v>
      </c>
      <c r="U764" s="282" t="s">
        <v>872</v>
      </c>
      <c r="V764" t="s">
        <v>725</v>
      </c>
      <c r="W764" t="s">
        <v>902</v>
      </c>
      <c r="X764" s="280">
        <v>45941</v>
      </c>
      <c r="Y764" s="281" t="s">
        <v>906</v>
      </c>
      <c r="Z764" s="280" t="s">
        <v>66</v>
      </c>
    </row>
    <row r="765" spans="18:26" ht="14.7" customHeight="1">
      <c r="R765" s="33">
        <v>183.15</v>
      </c>
      <c r="S765" s="280">
        <v>45941</v>
      </c>
      <c r="T765" s="282">
        <v>3</v>
      </c>
      <c r="U765" s="282" t="s">
        <v>872</v>
      </c>
      <c r="V765" t="s">
        <v>725</v>
      </c>
      <c r="W765" t="s">
        <v>902</v>
      </c>
      <c r="X765" s="280">
        <v>45941</v>
      </c>
      <c r="Y765" s="281" t="s">
        <v>906</v>
      </c>
      <c r="Z765" s="280" t="s">
        <v>66</v>
      </c>
    </row>
    <row r="766" spans="18:26" ht="14.7" customHeight="1">
      <c r="R766" s="33">
        <v>349.3</v>
      </c>
      <c r="S766" s="280">
        <v>45890</v>
      </c>
      <c r="T766" s="282">
        <v>-48</v>
      </c>
      <c r="U766" s="282" t="s">
        <v>868</v>
      </c>
      <c r="V766" t="s">
        <v>724</v>
      </c>
      <c r="W766" t="s">
        <v>903</v>
      </c>
      <c r="X766" s="280">
        <v>45938</v>
      </c>
      <c r="Y766" s="281" t="s">
        <v>906</v>
      </c>
      <c r="Z766" s="280" t="s">
        <v>66</v>
      </c>
    </row>
    <row r="767" spans="18:26" ht="14.7" customHeight="1">
      <c r="R767" s="33">
        <v>764.25</v>
      </c>
      <c r="S767" s="280">
        <v>45911</v>
      </c>
      <c r="T767" s="282">
        <v>-27</v>
      </c>
      <c r="U767" s="282" t="s">
        <v>870</v>
      </c>
      <c r="V767" t="s">
        <v>723</v>
      </c>
      <c r="W767" t="s">
        <v>903</v>
      </c>
      <c r="X767" s="280">
        <v>45938</v>
      </c>
      <c r="Y767" s="281" t="s">
        <v>906</v>
      </c>
      <c r="Z767" s="280" t="s">
        <v>66</v>
      </c>
    </row>
    <row r="768" spans="18:26" ht="14.7" customHeight="1">
      <c r="R768" s="33">
        <v>307.62</v>
      </c>
      <c r="S768" s="280">
        <v>45898</v>
      </c>
      <c r="T768" s="282">
        <v>-40</v>
      </c>
      <c r="U768" s="282" t="s">
        <v>868</v>
      </c>
      <c r="V768" t="s">
        <v>722</v>
      </c>
      <c r="W768" t="s">
        <v>903</v>
      </c>
      <c r="X768" s="280">
        <v>45938</v>
      </c>
      <c r="Y768" s="281" t="s">
        <v>906</v>
      </c>
      <c r="Z768" s="280" t="s">
        <v>66</v>
      </c>
    </row>
    <row r="769" spans="18:26" ht="14.7" customHeight="1">
      <c r="R769" s="33">
        <v>3630.54</v>
      </c>
      <c r="S769" s="280">
        <v>45896</v>
      </c>
      <c r="T769" s="282">
        <v>-42</v>
      </c>
      <c r="U769" s="282" t="s">
        <v>868</v>
      </c>
      <c r="V769" t="s">
        <v>721</v>
      </c>
      <c r="W769" t="s">
        <v>903</v>
      </c>
      <c r="X769" s="280">
        <v>45938</v>
      </c>
      <c r="Y769" s="281" t="s">
        <v>906</v>
      </c>
      <c r="Z769" s="280" t="s">
        <v>66</v>
      </c>
    </row>
    <row r="770" spans="18:26" ht="14.7" customHeight="1">
      <c r="R770" s="33">
        <v>3630.54</v>
      </c>
      <c r="S770" s="280">
        <v>45911</v>
      </c>
      <c r="T770" s="282">
        <v>-27</v>
      </c>
      <c r="U770" s="282" t="s">
        <v>870</v>
      </c>
      <c r="V770" t="s">
        <v>721</v>
      </c>
      <c r="W770" t="s">
        <v>903</v>
      </c>
      <c r="X770" s="280">
        <v>45938</v>
      </c>
      <c r="Y770" s="281" t="s">
        <v>906</v>
      </c>
      <c r="Z770" s="280" t="s">
        <v>66</v>
      </c>
    </row>
    <row r="771" spans="18:26" ht="14.7" customHeight="1">
      <c r="R771" s="33">
        <v>3630.56</v>
      </c>
      <c r="S771" s="280">
        <v>45926</v>
      </c>
      <c r="T771" s="282">
        <v>-12</v>
      </c>
      <c r="U771" s="282" t="s">
        <v>870</v>
      </c>
      <c r="V771" t="s">
        <v>721</v>
      </c>
      <c r="W771" t="s">
        <v>903</v>
      </c>
      <c r="X771" s="280">
        <v>45938</v>
      </c>
      <c r="Y771" s="281" t="s">
        <v>906</v>
      </c>
      <c r="Z771" s="280" t="s">
        <v>66</v>
      </c>
    </row>
    <row r="772" spans="18:26" ht="14.7" customHeight="1">
      <c r="R772" s="33">
        <v>111.9</v>
      </c>
      <c r="S772" s="280">
        <v>45911</v>
      </c>
      <c r="T772" s="282">
        <v>-27</v>
      </c>
      <c r="U772" s="282" t="s">
        <v>870</v>
      </c>
      <c r="V772" t="s">
        <v>720</v>
      </c>
      <c r="W772" t="s">
        <v>903</v>
      </c>
      <c r="X772" s="280">
        <v>45938</v>
      </c>
      <c r="Y772" s="281" t="s">
        <v>906</v>
      </c>
      <c r="Z772" s="280" t="s">
        <v>66</v>
      </c>
    </row>
    <row r="773" spans="18:26" ht="14.7" customHeight="1">
      <c r="R773" s="33">
        <v>111.9</v>
      </c>
      <c r="S773" s="280">
        <v>45941</v>
      </c>
      <c r="T773" s="282">
        <v>3</v>
      </c>
      <c r="U773" s="282" t="s">
        <v>872</v>
      </c>
      <c r="V773" t="s">
        <v>720</v>
      </c>
      <c r="W773" t="s">
        <v>902</v>
      </c>
      <c r="X773" s="280">
        <v>45941</v>
      </c>
      <c r="Y773" s="281" t="s">
        <v>906</v>
      </c>
      <c r="Z773" s="280" t="s">
        <v>66</v>
      </c>
    </row>
    <row r="774" spans="18:26" ht="14.7" customHeight="1">
      <c r="R774" s="33">
        <v>111.9</v>
      </c>
      <c r="S774" s="280">
        <v>45972</v>
      </c>
      <c r="T774" s="282">
        <v>34</v>
      </c>
      <c r="U774" s="282" t="s">
        <v>871</v>
      </c>
      <c r="V774" t="s">
        <v>720</v>
      </c>
      <c r="W774" t="s">
        <v>902</v>
      </c>
      <c r="X774" s="280">
        <v>45972</v>
      </c>
      <c r="Y774" s="281" t="s">
        <v>906</v>
      </c>
      <c r="Z774" s="280" t="s">
        <v>66</v>
      </c>
    </row>
    <row r="775" spans="18:26" ht="14.7" customHeight="1">
      <c r="R775" s="33">
        <v>1916.67</v>
      </c>
      <c r="S775" s="280">
        <v>45911</v>
      </c>
      <c r="T775" s="282">
        <v>-27</v>
      </c>
      <c r="U775" s="282" t="s">
        <v>870</v>
      </c>
      <c r="V775" t="s">
        <v>719</v>
      </c>
      <c r="W775" t="s">
        <v>903</v>
      </c>
      <c r="X775" s="280">
        <v>45938</v>
      </c>
      <c r="Y775" s="281" t="s">
        <v>906</v>
      </c>
      <c r="Z775" s="280" t="s">
        <v>66</v>
      </c>
    </row>
    <row r="776" spans="18:26" ht="14.7" customHeight="1">
      <c r="R776" s="33">
        <v>600</v>
      </c>
      <c r="S776" s="280">
        <v>45911</v>
      </c>
      <c r="T776" s="282">
        <v>-27</v>
      </c>
      <c r="U776" s="282" t="s">
        <v>870</v>
      </c>
      <c r="V776" t="s">
        <v>719</v>
      </c>
      <c r="W776" t="s">
        <v>903</v>
      </c>
      <c r="X776" s="280">
        <v>45938</v>
      </c>
      <c r="Y776" s="281" t="s">
        <v>906</v>
      </c>
      <c r="Z776" s="280" t="s">
        <v>66</v>
      </c>
    </row>
    <row r="777" spans="18:26" ht="14.7" customHeight="1">
      <c r="R777" s="33">
        <v>1916.67</v>
      </c>
      <c r="S777" s="280">
        <v>45941</v>
      </c>
      <c r="T777" s="282">
        <v>3</v>
      </c>
      <c r="U777" s="282" t="s">
        <v>872</v>
      </c>
      <c r="V777" t="s">
        <v>719</v>
      </c>
      <c r="W777" t="s">
        <v>902</v>
      </c>
      <c r="X777" s="280">
        <v>45941</v>
      </c>
      <c r="Y777" s="281" t="s">
        <v>906</v>
      </c>
      <c r="Z777" s="280" t="s">
        <v>66</v>
      </c>
    </row>
    <row r="778" spans="18:26" ht="14.7" customHeight="1">
      <c r="R778" s="33">
        <v>600</v>
      </c>
      <c r="S778" s="280">
        <v>45941</v>
      </c>
      <c r="T778" s="282">
        <v>3</v>
      </c>
      <c r="U778" s="282" t="s">
        <v>872</v>
      </c>
      <c r="V778" t="s">
        <v>719</v>
      </c>
      <c r="W778" t="s">
        <v>902</v>
      </c>
      <c r="X778" s="280">
        <v>45941</v>
      </c>
      <c r="Y778" s="281" t="s">
        <v>906</v>
      </c>
      <c r="Z778" s="280" t="s">
        <v>66</v>
      </c>
    </row>
    <row r="779" spans="18:26" ht="14.7" customHeight="1">
      <c r="R779" s="33">
        <v>1916.67</v>
      </c>
      <c r="S779" s="280">
        <v>45972</v>
      </c>
      <c r="T779" s="282">
        <v>34</v>
      </c>
      <c r="U779" s="282" t="s">
        <v>871</v>
      </c>
      <c r="V779" t="s">
        <v>719</v>
      </c>
      <c r="W779" t="s">
        <v>902</v>
      </c>
      <c r="X779" s="280">
        <v>45972</v>
      </c>
      <c r="Y779" s="281" t="s">
        <v>906</v>
      </c>
      <c r="Z779" s="280" t="s">
        <v>66</v>
      </c>
    </row>
    <row r="780" spans="18:26" ht="14.7" customHeight="1">
      <c r="R780" s="33">
        <v>600</v>
      </c>
      <c r="S780" s="280">
        <v>45972</v>
      </c>
      <c r="T780" s="282">
        <v>34</v>
      </c>
      <c r="U780" s="282" t="s">
        <v>871</v>
      </c>
      <c r="V780" t="s">
        <v>719</v>
      </c>
      <c r="W780" t="s">
        <v>902</v>
      </c>
      <c r="X780" s="280">
        <v>45972</v>
      </c>
      <c r="Y780" s="281" t="s">
        <v>906</v>
      </c>
      <c r="Z780" s="280" t="s">
        <v>66</v>
      </c>
    </row>
    <row r="781" spans="18:26" ht="14.7" customHeight="1">
      <c r="R781" s="33">
        <v>1916.63</v>
      </c>
      <c r="S781" s="280">
        <v>46002</v>
      </c>
      <c r="T781" s="282">
        <v>64</v>
      </c>
      <c r="U781" s="282" t="s">
        <v>869</v>
      </c>
      <c r="V781" t="s">
        <v>719</v>
      </c>
      <c r="W781" t="s">
        <v>902</v>
      </c>
      <c r="X781" s="280">
        <v>46002</v>
      </c>
      <c r="Y781" s="281" t="s">
        <v>906</v>
      </c>
      <c r="Z781" s="280" t="s">
        <v>66</v>
      </c>
    </row>
    <row r="782" spans="18:26" ht="14.7" customHeight="1">
      <c r="R782" s="33">
        <v>506.67</v>
      </c>
      <c r="S782" s="280">
        <v>45886</v>
      </c>
      <c r="T782" s="282">
        <v>-52</v>
      </c>
      <c r="U782" s="282" t="s">
        <v>868</v>
      </c>
      <c r="V782" t="s">
        <v>718</v>
      </c>
      <c r="W782" t="s">
        <v>903</v>
      </c>
      <c r="X782" s="280">
        <v>45938</v>
      </c>
      <c r="Y782" s="281" t="s">
        <v>906</v>
      </c>
      <c r="Z782" s="280" t="s">
        <v>66</v>
      </c>
    </row>
    <row r="783" spans="18:26" ht="14.7" customHeight="1">
      <c r="R783" s="33">
        <v>316.67</v>
      </c>
      <c r="S783" s="280">
        <v>45886</v>
      </c>
      <c r="T783" s="282">
        <v>-52</v>
      </c>
      <c r="U783" s="282" t="s">
        <v>868</v>
      </c>
      <c r="V783" t="s">
        <v>718</v>
      </c>
      <c r="W783" t="s">
        <v>903</v>
      </c>
      <c r="X783" s="280">
        <v>45938</v>
      </c>
      <c r="Y783" s="281" t="s">
        <v>906</v>
      </c>
      <c r="Z783" s="280" t="s">
        <v>66</v>
      </c>
    </row>
    <row r="784" spans="18:26" ht="14.7" customHeight="1">
      <c r="R784" s="33">
        <v>506.67</v>
      </c>
      <c r="S784" s="280">
        <v>45917</v>
      </c>
      <c r="T784" s="282">
        <v>-21</v>
      </c>
      <c r="U784" s="282" t="s">
        <v>870</v>
      </c>
      <c r="V784" t="s">
        <v>718</v>
      </c>
      <c r="W784" t="s">
        <v>903</v>
      </c>
      <c r="X784" s="280">
        <v>45938</v>
      </c>
      <c r="Y784" s="281" t="s">
        <v>906</v>
      </c>
      <c r="Z784" s="280" t="s">
        <v>66</v>
      </c>
    </row>
    <row r="785" spans="18:26" ht="14.7" customHeight="1">
      <c r="R785" s="33">
        <v>316.67</v>
      </c>
      <c r="S785" s="280">
        <v>45917</v>
      </c>
      <c r="T785" s="282">
        <v>-21</v>
      </c>
      <c r="U785" s="282" t="s">
        <v>870</v>
      </c>
      <c r="V785" t="s">
        <v>718</v>
      </c>
      <c r="W785" t="s">
        <v>903</v>
      </c>
      <c r="X785" s="280">
        <v>45938</v>
      </c>
      <c r="Y785" s="281" t="s">
        <v>906</v>
      </c>
      <c r="Z785" s="280" t="s">
        <v>66</v>
      </c>
    </row>
    <row r="786" spans="18:26" ht="14.7" customHeight="1">
      <c r="R786" s="33">
        <v>506.67</v>
      </c>
      <c r="S786" s="280">
        <v>45947</v>
      </c>
      <c r="T786" s="282">
        <v>9</v>
      </c>
      <c r="U786" s="282" t="s">
        <v>872</v>
      </c>
      <c r="V786" t="s">
        <v>718</v>
      </c>
      <c r="W786" t="s">
        <v>902</v>
      </c>
      <c r="X786" s="280">
        <v>45947</v>
      </c>
      <c r="Y786" s="281" t="s">
        <v>906</v>
      </c>
      <c r="Z786" s="280" t="s">
        <v>66</v>
      </c>
    </row>
    <row r="787" spans="18:26" ht="14.7" customHeight="1">
      <c r="R787" s="33">
        <v>316.67</v>
      </c>
      <c r="S787" s="280">
        <v>45947</v>
      </c>
      <c r="T787" s="282">
        <v>9</v>
      </c>
      <c r="U787" s="282" t="s">
        <v>872</v>
      </c>
      <c r="V787" t="s">
        <v>718</v>
      </c>
      <c r="W787" t="s">
        <v>902</v>
      </c>
      <c r="X787" s="280">
        <v>45947</v>
      </c>
      <c r="Y787" s="281" t="s">
        <v>906</v>
      </c>
      <c r="Z787" s="280" t="s">
        <v>66</v>
      </c>
    </row>
    <row r="788" spans="18:26" ht="14.7" customHeight="1">
      <c r="R788" s="33">
        <v>506.67</v>
      </c>
      <c r="S788" s="280">
        <v>45978</v>
      </c>
      <c r="T788" s="282">
        <v>40</v>
      </c>
      <c r="U788" s="282" t="s">
        <v>871</v>
      </c>
      <c r="V788" t="s">
        <v>718</v>
      </c>
      <c r="W788" t="s">
        <v>902</v>
      </c>
      <c r="X788" s="280">
        <v>45978</v>
      </c>
      <c r="Y788" s="281" t="s">
        <v>906</v>
      </c>
      <c r="Z788" s="280" t="s">
        <v>66</v>
      </c>
    </row>
    <row r="789" spans="18:26" ht="14.7" customHeight="1">
      <c r="R789" s="33">
        <v>316.67</v>
      </c>
      <c r="S789" s="280">
        <v>45978</v>
      </c>
      <c r="T789" s="282">
        <v>40</v>
      </c>
      <c r="U789" s="282" t="s">
        <v>871</v>
      </c>
      <c r="V789" t="s">
        <v>718</v>
      </c>
      <c r="W789" t="s">
        <v>902</v>
      </c>
      <c r="X789" s="280">
        <v>45978</v>
      </c>
      <c r="Y789" s="281" t="s">
        <v>906</v>
      </c>
      <c r="Z789" s="280" t="s">
        <v>66</v>
      </c>
    </row>
    <row r="790" spans="18:26" ht="14.7" customHeight="1">
      <c r="R790" s="33">
        <v>506.67</v>
      </c>
      <c r="S790" s="280">
        <v>46008</v>
      </c>
      <c r="T790" s="282">
        <v>70</v>
      </c>
      <c r="U790" s="282" t="s">
        <v>869</v>
      </c>
      <c r="V790" t="s">
        <v>718</v>
      </c>
      <c r="W790" t="s">
        <v>902</v>
      </c>
      <c r="X790" s="280">
        <v>46008</v>
      </c>
      <c r="Y790" s="281" t="s">
        <v>906</v>
      </c>
      <c r="Z790" s="280" t="s">
        <v>66</v>
      </c>
    </row>
    <row r="791" spans="18:26" ht="14.7" customHeight="1">
      <c r="R791" s="33">
        <v>316.67</v>
      </c>
      <c r="S791" s="280">
        <v>46008</v>
      </c>
      <c r="T791" s="282">
        <v>70</v>
      </c>
      <c r="U791" s="282" t="s">
        <v>869</v>
      </c>
      <c r="V791" t="s">
        <v>718</v>
      </c>
      <c r="W791" t="s">
        <v>902</v>
      </c>
      <c r="X791" s="280">
        <v>46008</v>
      </c>
      <c r="Y791" s="281" t="s">
        <v>906</v>
      </c>
      <c r="Z791" s="280" t="s">
        <v>66</v>
      </c>
    </row>
    <row r="792" spans="18:26" ht="14.7" customHeight="1">
      <c r="R792" s="33">
        <v>506.67</v>
      </c>
      <c r="S792" s="280">
        <v>46039</v>
      </c>
      <c r="T792" s="282">
        <v>101</v>
      </c>
      <c r="U792" s="282" t="s">
        <v>867</v>
      </c>
      <c r="V792" t="s">
        <v>718</v>
      </c>
      <c r="W792" t="s">
        <v>902</v>
      </c>
      <c r="X792" s="280">
        <v>46039</v>
      </c>
      <c r="Y792" s="281" t="s">
        <v>906</v>
      </c>
      <c r="Z792" s="280" t="s">
        <v>66</v>
      </c>
    </row>
    <row r="793" spans="18:26" ht="14.7" customHeight="1">
      <c r="R793" s="33">
        <v>316.67</v>
      </c>
      <c r="S793" s="280">
        <v>46039</v>
      </c>
      <c r="T793" s="282">
        <v>101</v>
      </c>
      <c r="U793" s="282" t="s">
        <v>867</v>
      </c>
      <c r="V793" t="s">
        <v>718</v>
      </c>
      <c r="W793" t="s">
        <v>902</v>
      </c>
      <c r="X793" s="280">
        <v>46039</v>
      </c>
      <c r="Y793" s="281" t="s">
        <v>906</v>
      </c>
      <c r="Z793" s="280" t="s">
        <v>66</v>
      </c>
    </row>
    <row r="794" spans="18:26" ht="14.7" customHeight="1">
      <c r="R794" s="33">
        <v>506.67</v>
      </c>
      <c r="S794" s="280">
        <v>46070</v>
      </c>
      <c r="T794" s="282">
        <v>132</v>
      </c>
      <c r="U794" s="282" t="s">
        <v>867</v>
      </c>
      <c r="V794" t="s">
        <v>718</v>
      </c>
      <c r="W794" t="s">
        <v>902</v>
      </c>
      <c r="X794" s="280">
        <v>46070</v>
      </c>
      <c r="Y794" s="281" t="s">
        <v>906</v>
      </c>
      <c r="Z794" s="280" t="s">
        <v>66</v>
      </c>
    </row>
    <row r="795" spans="18:26" ht="14.7" customHeight="1">
      <c r="R795" s="33">
        <v>316.67</v>
      </c>
      <c r="S795" s="280">
        <v>46070</v>
      </c>
      <c r="T795" s="282">
        <v>132</v>
      </c>
      <c r="U795" s="282" t="s">
        <v>867</v>
      </c>
      <c r="V795" t="s">
        <v>718</v>
      </c>
      <c r="W795" t="s">
        <v>902</v>
      </c>
      <c r="X795" s="280">
        <v>46070</v>
      </c>
      <c r="Y795" s="281" t="s">
        <v>906</v>
      </c>
      <c r="Z795" s="280" t="s">
        <v>66</v>
      </c>
    </row>
    <row r="796" spans="18:26" ht="14.7" customHeight="1">
      <c r="R796" s="33">
        <v>506.67</v>
      </c>
      <c r="S796" s="280">
        <v>46098</v>
      </c>
      <c r="T796" s="282">
        <v>160</v>
      </c>
      <c r="U796" s="282" t="s">
        <v>867</v>
      </c>
      <c r="V796" t="s">
        <v>718</v>
      </c>
      <c r="W796" t="s">
        <v>902</v>
      </c>
      <c r="X796" s="280">
        <v>46098</v>
      </c>
      <c r="Y796" s="281" t="s">
        <v>906</v>
      </c>
      <c r="Z796" s="280" t="s">
        <v>66</v>
      </c>
    </row>
    <row r="797" spans="18:26" ht="14.7" customHeight="1">
      <c r="R797" s="33">
        <v>316.67</v>
      </c>
      <c r="S797" s="280">
        <v>46098</v>
      </c>
      <c r="T797" s="282">
        <v>160</v>
      </c>
      <c r="U797" s="282" t="s">
        <v>867</v>
      </c>
      <c r="V797" t="s">
        <v>718</v>
      </c>
      <c r="W797" t="s">
        <v>902</v>
      </c>
      <c r="X797" s="280">
        <v>46098</v>
      </c>
      <c r="Y797" s="281" t="s">
        <v>906</v>
      </c>
      <c r="Z797" s="280" t="s">
        <v>66</v>
      </c>
    </row>
    <row r="798" spans="18:26" ht="14.7" customHeight="1">
      <c r="R798" s="33">
        <v>506.67</v>
      </c>
      <c r="S798" s="280">
        <v>46129</v>
      </c>
      <c r="T798" s="282">
        <v>191</v>
      </c>
      <c r="U798" s="282" t="s">
        <v>867</v>
      </c>
      <c r="V798" t="s">
        <v>718</v>
      </c>
      <c r="W798" t="s">
        <v>902</v>
      </c>
      <c r="X798" s="280">
        <v>46129</v>
      </c>
      <c r="Y798" s="281" t="s">
        <v>906</v>
      </c>
      <c r="Z798" s="280" t="s">
        <v>66</v>
      </c>
    </row>
    <row r="799" spans="18:26" ht="14.7" customHeight="1">
      <c r="R799" s="33">
        <v>316.67</v>
      </c>
      <c r="S799" s="280">
        <v>46129</v>
      </c>
      <c r="T799" s="282">
        <v>191</v>
      </c>
      <c r="U799" s="282" t="s">
        <v>867</v>
      </c>
      <c r="V799" t="s">
        <v>718</v>
      </c>
      <c r="W799" t="s">
        <v>902</v>
      </c>
      <c r="X799" s="280">
        <v>46129</v>
      </c>
      <c r="Y799" s="281" t="s">
        <v>906</v>
      </c>
      <c r="Z799" s="280" t="s">
        <v>66</v>
      </c>
    </row>
    <row r="800" spans="18:26" ht="14.7" customHeight="1">
      <c r="R800" s="33">
        <v>506.67</v>
      </c>
      <c r="S800" s="280">
        <v>46159</v>
      </c>
      <c r="T800" s="282">
        <v>221</v>
      </c>
      <c r="U800" s="282" t="s">
        <v>867</v>
      </c>
      <c r="V800" t="s">
        <v>718</v>
      </c>
      <c r="W800" t="s">
        <v>902</v>
      </c>
      <c r="X800" s="280">
        <v>46159</v>
      </c>
      <c r="Y800" s="281" t="s">
        <v>906</v>
      </c>
      <c r="Z800" s="280" t="s">
        <v>66</v>
      </c>
    </row>
    <row r="801" spans="18:26" ht="14.7" customHeight="1">
      <c r="R801" s="33">
        <v>316.67</v>
      </c>
      <c r="S801" s="280">
        <v>46159</v>
      </c>
      <c r="T801" s="282">
        <v>221</v>
      </c>
      <c r="U801" s="282" t="s">
        <v>867</v>
      </c>
      <c r="V801" t="s">
        <v>718</v>
      </c>
      <c r="W801" t="s">
        <v>902</v>
      </c>
      <c r="X801" s="280">
        <v>46159</v>
      </c>
      <c r="Y801" s="281" t="s">
        <v>906</v>
      </c>
      <c r="Z801" s="280" t="s">
        <v>66</v>
      </c>
    </row>
    <row r="802" spans="18:26" ht="14.7" customHeight="1">
      <c r="R802" s="33">
        <v>506.67</v>
      </c>
      <c r="S802" s="280">
        <v>46190</v>
      </c>
      <c r="T802" s="282">
        <v>252</v>
      </c>
      <c r="U802" s="282" t="s">
        <v>867</v>
      </c>
      <c r="V802" t="s">
        <v>718</v>
      </c>
      <c r="W802" t="s">
        <v>902</v>
      </c>
      <c r="X802" s="280">
        <v>46190</v>
      </c>
      <c r="Y802" s="281" t="s">
        <v>906</v>
      </c>
      <c r="Z802" s="280" t="s">
        <v>66</v>
      </c>
    </row>
    <row r="803" spans="18:26" ht="14.7" customHeight="1">
      <c r="R803" s="33">
        <v>316.67</v>
      </c>
      <c r="S803" s="280">
        <v>46190</v>
      </c>
      <c r="T803" s="282">
        <v>252</v>
      </c>
      <c r="U803" s="282" t="s">
        <v>867</v>
      </c>
      <c r="V803" t="s">
        <v>718</v>
      </c>
      <c r="W803" t="s">
        <v>902</v>
      </c>
      <c r="X803" s="280">
        <v>46190</v>
      </c>
      <c r="Y803" s="281" t="s">
        <v>906</v>
      </c>
      <c r="Z803" s="280" t="s">
        <v>66</v>
      </c>
    </row>
    <row r="804" spans="18:26" ht="14.7" customHeight="1">
      <c r="R804" s="33">
        <v>506.67</v>
      </c>
      <c r="S804" s="280">
        <v>46220</v>
      </c>
      <c r="T804" s="282">
        <v>282</v>
      </c>
      <c r="U804" s="282" t="s">
        <v>867</v>
      </c>
      <c r="V804" t="s">
        <v>718</v>
      </c>
      <c r="W804" t="s">
        <v>902</v>
      </c>
      <c r="X804" s="280">
        <v>46220</v>
      </c>
      <c r="Y804" s="281" t="s">
        <v>906</v>
      </c>
      <c r="Z804" s="280" t="s">
        <v>66</v>
      </c>
    </row>
    <row r="805" spans="18:26" ht="14.7" customHeight="1">
      <c r="R805" s="33">
        <v>316.67</v>
      </c>
      <c r="S805" s="280">
        <v>46220</v>
      </c>
      <c r="T805" s="282">
        <v>282</v>
      </c>
      <c r="U805" s="282" t="s">
        <v>867</v>
      </c>
      <c r="V805" t="s">
        <v>718</v>
      </c>
      <c r="W805" t="s">
        <v>902</v>
      </c>
      <c r="X805" s="280">
        <v>46220</v>
      </c>
      <c r="Y805" s="281" t="s">
        <v>906</v>
      </c>
      <c r="Z805" s="280" t="s">
        <v>66</v>
      </c>
    </row>
    <row r="806" spans="18:26" ht="14.7" customHeight="1">
      <c r="R806" s="33">
        <v>506.67</v>
      </c>
      <c r="S806" s="280">
        <v>46251</v>
      </c>
      <c r="T806" s="282">
        <v>313</v>
      </c>
      <c r="U806" s="282" t="s">
        <v>867</v>
      </c>
      <c r="V806" t="s">
        <v>718</v>
      </c>
      <c r="W806" t="s">
        <v>902</v>
      </c>
      <c r="X806" s="280">
        <v>46251</v>
      </c>
      <c r="Y806" s="281" t="s">
        <v>906</v>
      </c>
      <c r="Z806" s="280" t="s">
        <v>66</v>
      </c>
    </row>
    <row r="807" spans="18:26" ht="14.7" customHeight="1">
      <c r="R807" s="33">
        <v>316.67</v>
      </c>
      <c r="S807" s="280">
        <v>46251</v>
      </c>
      <c r="T807" s="282">
        <v>313</v>
      </c>
      <c r="U807" s="282" t="s">
        <v>867</v>
      </c>
      <c r="V807" t="s">
        <v>718</v>
      </c>
      <c r="W807" t="s">
        <v>902</v>
      </c>
      <c r="X807" s="280">
        <v>46251</v>
      </c>
      <c r="Y807" s="281" t="s">
        <v>906</v>
      </c>
      <c r="Z807" s="280" t="s">
        <v>66</v>
      </c>
    </row>
    <row r="808" spans="18:26" ht="14.7" customHeight="1">
      <c r="R808" s="33">
        <v>506.67</v>
      </c>
      <c r="S808" s="280">
        <v>46282</v>
      </c>
      <c r="T808" s="282">
        <v>344</v>
      </c>
      <c r="U808" s="282" t="s">
        <v>867</v>
      </c>
      <c r="V808" t="s">
        <v>718</v>
      </c>
      <c r="W808" t="s">
        <v>902</v>
      </c>
      <c r="X808" s="280">
        <v>46282</v>
      </c>
      <c r="Y808" s="281" t="s">
        <v>906</v>
      </c>
      <c r="Z808" s="280" t="s">
        <v>66</v>
      </c>
    </row>
    <row r="809" spans="18:26" ht="14.7" customHeight="1">
      <c r="R809" s="33">
        <v>316.67</v>
      </c>
      <c r="S809" s="280">
        <v>46282</v>
      </c>
      <c r="T809" s="282">
        <v>344</v>
      </c>
      <c r="U809" s="282" t="s">
        <v>867</v>
      </c>
      <c r="V809" t="s">
        <v>718</v>
      </c>
      <c r="W809" t="s">
        <v>902</v>
      </c>
      <c r="X809" s="280">
        <v>46282</v>
      </c>
      <c r="Y809" s="281" t="s">
        <v>906</v>
      </c>
      <c r="Z809" s="280" t="s">
        <v>66</v>
      </c>
    </row>
    <row r="810" spans="18:26" ht="14.7" customHeight="1">
      <c r="R810" s="33">
        <v>506.67</v>
      </c>
      <c r="S810" s="280">
        <v>46312</v>
      </c>
      <c r="T810" s="282">
        <v>374</v>
      </c>
      <c r="U810" s="282" t="s">
        <v>867</v>
      </c>
      <c r="V810" t="s">
        <v>718</v>
      </c>
      <c r="W810" t="s">
        <v>902</v>
      </c>
      <c r="X810" s="280">
        <v>46312</v>
      </c>
      <c r="Y810" s="281" t="s">
        <v>906</v>
      </c>
      <c r="Z810" s="280" t="s">
        <v>66</v>
      </c>
    </row>
    <row r="811" spans="18:26" ht="14.7" customHeight="1">
      <c r="R811" s="33">
        <v>316.67</v>
      </c>
      <c r="S811" s="280">
        <v>46312</v>
      </c>
      <c r="T811" s="282">
        <v>374</v>
      </c>
      <c r="U811" s="282" t="s">
        <v>867</v>
      </c>
      <c r="V811" t="s">
        <v>718</v>
      </c>
      <c r="W811" t="s">
        <v>902</v>
      </c>
      <c r="X811" s="280">
        <v>46312</v>
      </c>
      <c r="Y811" s="281" t="s">
        <v>906</v>
      </c>
      <c r="Z811" s="280" t="s">
        <v>66</v>
      </c>
    </row>
    <row r="812" spans="18:26" ht="14.7" customHeight="1">
      <c r="R812" s="33">
        <v>506.67</v>
      </c>
      <c r="S812" s="280">
        <v>46343</v>
      </c>
      <c r="T812" s="282">
        <v>405</v>
      </c>
      <c r="U812" s="282" t="s">
        <v>867</v>
      </c>
      <c r="V812" t="s">
        <v>718</v>
      </c>
      <c r="W812" t="s">
        <v>902</v>
      </c>
      <c r="X812" s="280">
        <v>46343</v>
      </c>
      <c r="Y812" s="281" t="s">
        <v>906</v>
      </c>
      <c r="Z812" s="280" t="s">
        <v>66</v>
      </c>
    </row>
    <row r="813" spans="18:26" ht="14.7" customHeight="1">
      <c r="R813" s="33">
        <v>316.67</v>
      </c>
      <c r="S813" s="280">
        <v>46343</v>
      </c>
      <c r="T813" s="282">
        <v>405</v>
      </c>
      <c r="U813" s="282" t="s">
        <v>867</v>
      </c>
      <c r="V813" t="s">
        <v>718</v>
      </c>
      <c r="W813" t="s">
        <v>902</v>
      </c>
      <c r="X813" s="280">
        <v>46343</v>
      </c>
      <c r="Y813" s="281" t="s">
        <v>906</v>
      </c>
      <c r="Z813" s="280" t="s">
        <v>66</v>
      </c>
    </row>
    <row r="814" spans="18:26" ht="14.7" customHeight="1">
      <c r="R814" s="33">
        <v>506.59</v>
      </c>
      <c r="S814" s="280">
        <v>46373</v>
      </c>
      <c r="T814" s="282">
        <v>435</v>
      </c>
      <c r="U814" s="282" t="s">
        <v>867</v>
      </c>
      <c r="V814" t="s">
        <v>718</v>
      </c>
      <c r="W814" t="s">
        <v>902</v>
      </c>
      <c r="X814" s="280">
        <v>46373</v>
      </c>
      <c r="Y814" s="281" t="s">
        <v>906</v>
      </c>
      <c r="Z814" s="280" t="s">
        <v>66</v>
      </c>
    </row>
    <row r="815" spans="18:26" ht="14.7" customHeight="1">
      <c r="R815" s="33">
        <v>316.58999999999997</v>
      </c>
      <c r="S815" s="280">
        <v>46373</v>
      </c>
      <c r="T815" s="282">
        <v>435</v>
      </c>
      <c r="U815" s="282" t="s">
        <v>867</v>
      </c>
      <c r="V815" t="s">
        <v>718</v>
      </c>
      <c r="W815" t="s">
        <v>902</v>
      </c>
      <c r="X815" s="280">
        <v>46373</v>
      </c>
      <c r="Y815" s="281" t="s">
        <v>906</v>
      </c>
      <c r="Z815" s="280" t="s">
        <v>66</v>
      </c>
    </row>
    <row r="816" spans="18:26" ht="14.7" customHeight="1">
      <c r="R816" s="33">
        <v>3678.65</v>
      </c>
      <c r="S816" s="280">
        <v>45899</v>
      </c>
      <c r="T816" s="282">
        <v>-39</v>
      </c>
      <c r="U816" s="282" t="s">
        <v>868</v>
      </c>
      <c r="V816" t="s">
        <v>717</v>
      </c>
      <c r="W816" t="s">
        <v>903</v>
      </c>
      <c r="X816" s="280">
        <v>45938</v>
      </c>
      <c r="Y816" s="281" t="s">
        <v>906</v>
      </c>
      <c r="Z816" s="280" t="s">
        <v>66</v>
      </c>
    </row>
    <row r="817" spans="18:26" ht="14.7" customHeight="1">
      <c r="R817" s="33">
        <v>3678.65</v>
      </c>
      <c r="S817" s="280">
        <v>45911</v>
      </c>
      <c r="T817" s="282">
        <v>-27</v>
      </c>
      <c r="U817" s="282" t="s">
        <v>870</v>
      </c>
      <c r="V817" t="s">
        <v>717</v>
      </c>
      <c r="W817" t="s">
        <v>903</v>
      </c>
      <c r="X817" s="280">
        <v>45938</v>
      </c>
      <c r="Y817" s="281" t="s">
        <v>906</v>
      </c>
      <c r="Z817" s="280" t="s">
        <v>66</v>
      </c>
    </row>
    <row r="818" spans="18:26" ht="14.7" customHeight="1">
      <c r="R818" s="33">
        <v>3678.65</v>
      </c>
      <c r="S818" s="280">
        <v>45941</v>
      </c>
      <c r="T818" s="282">
        <v>3</v>
      </c>
      <c r="U818" s="282" t="s">
        <v>872</v>
      </c>
      <c r="V818" t="s">
        <v>717</v>
      </c>
      <c r="W818" t="s">
        <v>902</v>
      </c>
      <c r="X818" s="280">
        <v>45941</v>
      </c>
      <c r="Y818" s="281" t="s">
        <v>906</v>
      </c>
      <c r="Z818" s="280" t="s">
        <v>66</v>
      </c>
    </row>
    <row r="819" spans="18:26" ht="14.7" customHeight="1">
      <c r="R819" s="33">
        <v>431.97</v>
      </c>
      <c r="S819" s="280">
        <v>45911</v>
      </c>
      <c r="T819" s="282">
        <v>-27</v>
      </c>
      <c r="U819" s="282" t="s">
        <v>870</v>
      </c>
      <c r="V819" t="s">
        <v>716</v>
      </c>
      <c r="W819" t="s">
        <v>903</v>
      </c>
      <c r="X819" s="280">
        <v>45938</v>
      </c>
      <c r="Y819" s="281" t="s">
        <v>906</v>
      </c>
      <c r="Z819" s="280" t="s">
        <v>66</v>
      </c>
    </row>
    <row r="820" spans="18:26" ht="14.7" customHeight="1">
      <c r="R820" s="33">
        <v>431.97</v>
      </c>
      <c r="S820" s="280">
        <v>45941</v>
      </c>
      <c r="T820" s="282">
        <v>3</v>
      </c>
      <c r="U820" s="282" t="s">
        <v>872</v>
      </c>
      <c r="V820" t="s">
        <v>716</v>
      </c>
      <c r="W820" t="s">
        <v>902</v>
      </c>
      <c r="X820" s="280">
        <v>45941</v>
      </c>
      <c r="Y820" s="281" t="s">
        <v>906</v>
      </c>
      <c r="Z820" s="280" t="s">
        <v>66</v>
      </c>
    </row>
    <row r="821" spans="18:26" ht="14.7" customHeight="1">
      <c r="R821" s="33">
        <v>432</v>
      </c>
      <c r="S821" s="280">
        <v>45972</v>
      </c>
      <c r="T821" s="282">
        <v>34</v>
      </c>
      <c r="U821" s="282" t="s">
        <v>871</v>
      </c>
      <c r="V821" t="s">
        <v>716</v>
      </c>
      <c r="W821" t="s">
        <v>902</v>
      </c>
      <c r="X821" s="280">
        <v>45972</v>
      </c>
      <c r="Y821" s="281" t="s">
        <v>906</v>
      </c>
      <c r="Z821" s="280" t="s">
        <v>66</v>
      </c>
    </row>
    <row r="822" spans="18:26" ht="14.7" customHeight="1">
      <c r="R822" s="33">
        <v>773.49</v>
      </c>
      <c r="S822" s="280">
        <v>45911</v>
      </c>
      <c r="T822" s="282">
        <v>-27</v>
      </c>
      <c r="U822" s="282" t="s">
        <v>870</v>
      </c>
      <c r="V822" t="s">
        <v>715</v>
      </c>
      <c r="W822" t="s">
        <v>903</v>
      </c>
      <c r="X822" s="280">
        <v>45938</v>
      </c>
      <c r="Y822" s="281" t="s">
        <v>906</v>
      </c>
      <c r="Z822" s="280" t="s">
        <v>66</v>
      </c>
    </row>
    <row r="823" spans="18:26" ht="14.7" customHeight="1">
      <c r="R823" s="33">
        <v>773.49</v>
      </c>
      <c r="S823" s="280">
        <v>45941</v>
      </c>
      <c r="T823" s="282">
        <v>3</v>
      </c>
      <c r="U823" s="282" t="s">
        <v>872</v>
      </c>
      <c r="V823" t="s">
        <v>715</v>
      </c>
      <c r="W823" t="s">
        <v>902</v>
      </c>
      <c r="X823" s="280">
        <v>45941</v>
      </c>
      <c r="Y823" s="281" t="s">
        <v>906</v>
      </c>
      <c r="Z823" s="280" t="s">
        <v>66</v>
      </c>
    </row>
    <row r="824" spans="18:26" ht="14.7" customHeight="1">
      <c r="R824" s="33">
        <v>773.51</v>
      </c>
      <c r="S824" s="280">
        <v>45972</v>
      </c>
      <c r="T824" s="282">
        <v>34</v>
      </c>
      <c r="U824" s="282" t="s">
        <v>871</v>
      </c>
      <c r="V824" t="s">
        <v>715</v>
      </c>
      <c r="W824" t="s">
        <v>902</v>
      </c>
      <c r="X824" s="280">
        <v>45972</v>
      </c>
      <c r="Y824" s="281" t="s">
        <v>906</v>
      </c>
      <c r="Z824" s="280" t="s">
        <v>66</v>
      </c>
    </row>
    <row r="825" spans="18:26" ht="14.7" customHeight="1">
      <c r="R825" s="33">
        <v>1237.98</v>
      </c>
      <c r="S825" s="280">
        <v>45911</v>
      </c>
      <c r="T825" s="282">
        <v>-27</v>
      </c>
      <c r="U825" s="282" t="s">
        <v>870</v>
      </c>
      <c r="V825" t="s">
        <v>714</v>
      </c>
      <c r="W825" t="s">
        <v>903</v>
      </c>
      <c r="X825" s="280">
        <v>45938</v>
      </c>
      <c r="Y825" s="281" t="s">
        <v>906</v>
      </c>
      <c r="Z825" s="280" t="s">
        <v>66</v>
      </c>
    </row>
    <row r="826" spans="18:26" ht="14.7" customHeight="1">
      <c r="R826" s="33">
        <v>1237.98</v>
      </c>
      <c r="S826" s="280">
        <v>45941</v>
      </c>
      <c r="T826" s="282">
        <v>3</v>
      </c>
      <c r="U826" s="282" t="s">
        <v>872</v>
      </c>
      <c r="V826" t="s">
        <v>714</v>
      </c>
      <c r="W826" t="s">
        <v>902</v>
      </c>
      <c r="X826" s="280">
        <v>45941</v>
      </c>
      <c r="Y826" s="281" t="s">
        <v>906</v>
      </c>
      <c r="Z826" s="280" t="s">
        <v>66</v>
      </c>
    </row>
    <row r="827" spans="18:26" ht="14.7" customHeight="1">
      <c r="R827" s="33">
        <v>1238</v>
      </c>
      <c r="S827" s="280">
        <v>45972</v>
      </c>
      <c r="T827" s="282">
        <v>34</v>
      </c>
      <c r="U827" s="282" t="s">
        <v>871</v>
      </c>
      <c r="V827" t="s">
        <v>714</v>
      </c>
      <c r="W827" t="s">
        <v>902</v>
      </c>
      <c r="X827" s="280">
        <v>45972</v>
      </c>
      <c r="Y827" s="281" t="s">
        <v>906</v>
      </c>
      <c r="Z827" s="280" t="s">
        <v>66</v>
      </c>
    </row>
    <row r="828" spans="18:26" ht="14.7" customHeight="1">
      <c r="R828" s="33">
        <v>295.89</v>
      </c>
      <c r="S828" s="280">
        <v>45911</v>
      </c>
      <c r="T828" s="282">
        <v>-27</v>
      </c>
      <c r="U828" s="282" t="s">
        <v>870</v>
      </c>
      <c r="V828" t="s">
        <v>713</v>
      </c>
      <c r="W828" t="s">
        <v>903</v>
      </c>
      <c r="X828" s="280">
        <v>45938</v>
      </c>
      <c r="Y828" s="281" t="s">
        <v>906</v>
      </c>
      <c r="Z828" s="280" t="s">
        <v>66</v>
      </c>
    </row>
    <row r="829" spans="18:26" ht="14.7" customHeight="1">
      <c r="R829" s="33">
        <v>295.89</v>
      </c>
      <c r="S829" s="280">
        <v>45941</v>
      </c>
      <c r="T829" s="282">
        <v>3</v>
      </c>
      <c r="U829" s="282" t="s">
        <v>872</v>
      </c>
      <c r="V829" t="s">
        <v>713</v>
      </c>
      <c r="W829" t="s">
        <v>902</v>
      </c>
      <c r="X829" s="280">
        <v>45941</v>
      </c>
      <c r="Y829" s="281" t="s">
        <v>906</v>
      </c>
      <c r="Z829" s="280" t="s">
        <v>66</v>
      </c>
    </row>
    <row r="830" spans="18:26" ht="14.7" customHeight="1">
      <c r="R830" s="33">
        <v>295.89</v>
      </c>
      <c r="S830" s="280">
        <v>45972</v>
      </c>
      <c r="T830" s="282">
        <v>34</v>
      </c>
      <c r="U830" s="282" t="s">
        <v>871</v>
      </c>
      <c r="V830" t="s">
        <v>713</v>
      </c>
      <c r="W830" t="s">
        <v>902</v>
      </c>
      <c r="X830" s="280">
        <v>45972</v>
      </c>
      <c r="Y830" s="281" t="s">
        <v>906</v>
      </c>
      <c r="Z830" s="280" t="s">
        <v>66</v>
      </c>
    </row>
    <row r="831" spans="18:26" ht="14.7" customHeight="1">
      <c r="R831" s="33">
        <v>197.97</v>
      </c>
      <c r="S831" s="280">
        <v>45889</v>
      </c>
      <c r="T831" s="282">
        <v>-49</v>
      </c>
      <c r="U831" s="282" t="s">
        <v>868</v>
      </c>
      <c r="V831" t="s">
        <v>712</v>
      </c>
      <c r="W831" t="s">
        <v>903</v>
      </c>
      <c r="X831" s="280">
        <v>45938</v>
      </c>
      <c r="Y831" s="281" t="s">
        <v>906</v>
      </c>
      <c r="Z831" s="280" t="s">
        <v>66</v>
      </c>
    </row>
    <row r="832" spans="18:26" ht="14.7" customHeight="1">
      <c r="R832" s="33">
        <v>189.69</v>
      </c>
      <c r="S832" s="280">
        <v>45889</v>
      </c>
      <c r="T832" s="282">
        <v>-49</v>
      </c>
      <c r="U832" s="282" t="s">
        <v>868</v>
      </c>
      <c r="V832" t="s">
        <v>712</v>
      </c>
      <c r="W832" t="s">
        <v>903</v>
      </c>
      <c r="X832" s="280">
        <v>45938</v>
      </c>
      <c r="Y832" s="281" t="s">
        <v>906</v>
      </c>
      <c r="Z832" s="280" t="s">
        <v>66</v>
      </c>
    </row>
    <row r="833" spans="18:26" ht="14.7" customHeight="1">
      <c r="R833" s="33">
        <v>560</v>
      </c>
      <c r="S833" s="280">
        <v>45911</v>
      </c>
      <c r="T833" s="282">
        <v>-27</v>
      </c>
      <c r="U833" s="282" t="s">
        <v>870</v>
      </c>
      <c r="V833" t="s">
        <v>711</v>
      </c>
      <c r="W833" t="s">
        <v>903</v>
      </c>
      <c r="X833" s="280">
        <v>45938</v>
      </c>
      <c r="Y833" s="281" t="s">
        <v>906</v>
      </c>
      <c r="Z833" s="280" t="s">
        <v>66</v>
      </c>
    </row>
    <row r="834" spans="18:26" ht="14.7" customHeight="1">
      <c r="R834" s="33">
        <v>560</v>
      </c>
      <c r="S834" s="280">
        <v>45941</v>
      </c>
      <c r="T834" s="282">
        <v>3</v>
      </c>
      <c r="U834" s="282" t="s">
        <v>872</v>
      </c>
      <c r="V834" t="s">
        <v>711</v>
      </c>
      <c r="W834" t="s">
        <v>902</v>
      </c>
      <c r="X834" s="280">
        <v>45941</v>
      </c>
      <c r="Y834" s="281" t="s">
        <v>906</v>
      </c>
      <c r="Z834" s="280" t="s">
        <v>66</v>
      </c>
    </row>
    <row r="835" spans="18:26" ht="14.7" customHeight="1">
      <c r="R835" s="33">
        <v>560</v>
      </c>
      <c r="S835" s="280">
        <v>45972</v>
      </c>
      <c r="T835" s="282">
        <v>34</v>
      </c>
      <c r="U835" s="282" t="s">
        <v>871</v>
      </c>
      <c r="V835" t="s">
        <v>711</v>
      </c>
      <c r="W835" t="s">
        <v>902</v>
      </c>
      <c r="X835" s="280">
        <v>45972</v>
      </c>
      <c r="Y835" s="281" t="s">
        <v>906</v>
      </c>
      <c r="Z835" s="280" t="s">
        <v>66</v>
      </c>
    </row>
    <row r="836" spans="18:26" ht="14.7" customHeight="1">
      <c r="R836" s="33">
        <v>560</v>
      </c>
      <c r="S836" s="280">
        <v>46002</v>
      </c>
      <c r="T836" s="282">
        <v>64</v>
      </c>
      <c r="U836" s="282" t="s">
        <v>869</v>
      </c>
      <c r="V836" t="s">
        <v>711</v>
      </c>
      <c r="W836" t="s">
        <v>902</v>
      </c>
      <c r="X836" s="280">
        <v>46002</v>
      </c>
      <c r="Y836" s="281" t="s">
        <v>906</v>
      </c>
      <c r="Z836" s="280" t="s">
        <v>66</v>
      </c>
    </row>
    <row r="837" spans="18:26" ht="14.7" customHeight="1">
      <c r="R837" s="33">
        <v>560</v>
      </c>
      <c r="S837" s="280">
        <v>46033</v>
      </c>
      <c r="T837" s="282">
        <v>95</v>
      </c>
      <c r="U837" s="282" t="s">
        <v>867</v>
      </c>
      <c r="V837" t="s">
        <v>711</v>
      </c>
      <c r="W837" t="s">
        <v>902</v>
      </c>
      <c r="X837" s="280">
        <v>46033</v>
      </c>
      <c r="Y837" s="281" t="s">
        <v>906</v>
      </c>
      <c r="Z837" s="280" t="s">
        <v>66</v>
      </c>
    </row>
    <row r="838" spans="18:26" ht="14.7" customHeight="1">
      <c r="R838" s="33">
        <v>831.14</v>
      </c>
      <c r="S838" s="280">
        <v>45889</v>
      </c>
      <c r="T838" s="282">
        <v>-49</v>
      </c>
      <c r="U838" s="282" t="s">
        <v>868</v>
      </c>
      <c r="V838" t="s">
        <v>710</v>
      </c>
      <c r="W838" t="s">
        <v>903</v>
      </c>
      <c r="X838" s="280">
        <v>45938</v>
      </c>
      <c r="Y838" s="281" t="s">
        <v>906</v>
      </c>
      <c r="Z838" s="280" t="s">
        <v>66</v>
      </c>
    </row>
    <row r="839" spans="18:26" ht="14.7" customHeight="1">
      <c r="R839" s="33">
        <v>792.58</v>
      </c>
      <c r="S839" s="280">
        <v>45910</v>
      </c>
      <c r="T839" s="282">
        <v>-28</v>
      </c>
      <c r="U839" s="282" t="s">
        <v>870</v>
      </c>
      <c r="V839" t="s">
        <v>709</v>
      </c>
      <c r="W839" t="s">
        <v>903</v>
      </c>
      <c r="X839" s="280">
        <v>45938</v>
      </c>
      <c r="Y839" s="281" t="s">
        <v>906</v>
      </c>
      <c r="Z839" s="280" t="s">
        <v>66</v>
      </c>
    </row>
    <row r="840" spans="18:26" ht="14.7" customHeight="1">
      <c r="R840" s="33">
        <v>792.57</v>
      </c>
      <c r="S840" s="280">
        <v>45940</v>
      </c>
      <c r="T840" s="282">
        <v>2</v>
      </c>
      <c r="U840" s="282" t="s">
        <v>872</v>
      </c>
      <c r="V840" t="s">
        <v>709</v>
      </c>
      <c r="W840" t="s">
        <v>902</v>
      </c>
      <c r="X840" s="280">
        <v>45940</v>
      </c>
      <c r="Y840" s="281" t="s">
        <v>906</v>
      </c>
      <c r="Z840" s="280" t="s">
        <v>66</v>
      </c>
    </row>
    <row r="841" spans="18:26" ht="14.7" customHeight="1">
      <c r="R841" s="33">
        <v>423.48</v>
      </c>
      <c r="S841" s="280">
        <v>45895</v>
      </c>
      <c r="T841" s="282">
        <v>-43</v>
      </c>
      <c r="U841" s="282" t="s">
        <v>868</v>
      </c>
      <c r="V841" t="s">
        <v>708</v>
      </c>
      <c r="W841" t="s">
        <v>903</v>
      </c>
      <c r="X841" s="280">
        <v>45938</v>
      </c>
      <c r="Y841" s="281" t="s">
        <v>906</v>
      </c>
      <c r="Z841" s="280" t="s">
        <v>66</v>
      </c>
    </row>
    <row r="842" spans="18:26" ht="14.7" customHeight="1">
      <c r="R842" s="33">
        <v>631.6</v>
      </c>
      <c r="S842" s="280">
        <v>45888</v>
      </c>
      <c r="T842" s="282">
        <v>-50</v>
      </c>
      <c r="U842" s="282" t="s">
        <v>868</v>
      </c>
      <c r="V842" t="s">
        <v>707</v>
      </c>
      <c r="W842" t="s">
        <v>903</v>
      </c>
      <c r="X842" s="280">
        <v>45938</v>
      </c>
      <c r="Y842" s="281" t="s">
        <v>906</v>
      </c>
      <c r="Z842" s="280" t="s">
        <v>66</v>
      </c>
    </row>
    <row r="843" spans="18:26" ht="14.7" customHeight="1">
      <c r="R843" s="33">
        <v>11900</v>
      </c>
      <c r="S843" s="280">
        <v>45913</v>
      </c>
      <c r="T843" s="282">
        <v>-25</v>
      </c>
      <c r="U843" s="282" t="s">
        <v>870</v>
      </c>
      <c r="V843" t="s">
        <v>706</v>
      </c>
      <c r="W843" t="s">
        <v>903</v>
      </c>
      <c r="X843" s="280">
        <v>45938</v>
      </c>
      <c r="Y843" s="281" t="s">
        <v>906</v>
      </c>
      <c r="Z843" s="280" t="s">
        <v>67</v>
      </c>
    </row>
    <row r="844" spans="18:26" ht="14.7" customHeight="1">
      <c r="R844" s="33">
        <v>11900</v>
      </c>
      <c r="S844" s="280">
        <v>45943</v>
      </c>
      <c r="T844" s="282">
        <v>5</v>
      </c>
      <c r="U844" s="282" t="s">
        <v>872</v>
      </c>
      <c r="V844" t="s">
        <v>706</v>
      </c>
      <c r="W844" t="s">
        <v>902</v>
      </c>
      <c r="X844" s="280">
        <v>45943</v>
      </c>
      <c r="Y844" s="281" t="s">
        <v>906</v>
      </c>
      <c r="Z844" s="280" t="s">
        <v>67</v>
      </c>
    </row>
    <row r="845" spans="18:26" ht="14.7" customHeight="1">
      <c r="R845" s="33">
        <v>11900</v>
      </c>
      <c r="S845" s="280">
        <v>45973</v>
      </c>
      <c r="T845" s="282">
        <v>35</v>
      </c>
      <c r="U845" s="282" t="s">
        <v>871</v>
      </c>
      <c r="V845" t="s">
        <v>706</v>
      </c>
      <c r="W845" t="s">
        <v>902</v>
      </c>
      <c r="X845" s="280">
        <v>45973</v>
      </c>
      <c r="Y845" s="281" t="s">
        <v>906</v>
      </c>
      <c r="Z845" s="280" t="s">
        <v>67</v>
      </c>
    </row>
    <row r="846" spans="18:26" ht="14.7" customHeight="1">
      <c r="R846" s="33">
        <v>768.44</v>
      </c>
      <c r="S846" s="280">
        <v>45894</v>
      </c>
      <c r="T846" s="282">
        <v>-44</v>
      </c>
      <c r="U846" s="282" t="s">
        <v>868</v>
      </c>
      <c r="V846" t="s">
        <v>705</v>
      </c>
      <c r="W846" t="s">
        <v>903</v>
      </c>
      <c r="X846" s="280">
        <v>45938</v>
      </c>
      <c r="Y846" s="281" t="s">
        <v>906</v>
      </c>
      <c r="Z846" s="280" t="s">
        <v>66</v>
      </c>
    </row>
    <row r="847" spans="18:26" ht="14.7" customHeight="1">
      <c r="R847" s="33">
        <v>500</v>
      </c>
      <c r="S847" s="280">
        <v>45901</v>
      </c>
      <c r="T847" s="282">
        <v>-37</v>
      </c>
      <c r="U847" s="282" t="s">
        <v>868</v>
      </c>
      <c r="V847" t="s">
        <v>704</v>
      </c>
      <c r="W847" t="s">
        <v>903</v>
      </c>
      <c r="X847" s="280">
        <v>45938</v>
      </c>
      <c r="Y847" s="281" t="s">
        <v>906</v>
      </c>
      <c r="Z847" s="280" t="s">
        <v>66</v>
      </c>
    </row>
    <row r="848" spans="18:26" ht="14.7" customHeight="1">
      <c r="R848" s="33">
        <v>5171</v>
      </c>
      <c r="S848" s="280">
        <v>45888</v>
      </c>
      <c r="T848" s="282">
        <v>-50</v>
      </c>
      <c r="U848" s="282" t="s">
        <v>868</v>
      </c>
      <c r="V848" t="s">
        <v>703</v>
      </c>
      <c r="W848" t="s">
        <v>903</v>
      </c>
      <c r="X848" s="280">
        <v>45938</v>
      </c>
      <c r="Y848" s="281" t="s">
        <v>906</v>
      </c>
      <c r="Z848" s="280" t="s">
        <v>66</v>
      </c>
    </row>
    <row r="849" spans="18:26" ht="14.7" customHeight="1">
      <c r="R849" s="33">
        <v>5171</v>
      </c>
      <c r="S849" s="280">
        <v>45902</v>
      </c>
      <c r="T849" s="282">
        <v>-36</v>
      </c>
      <c r="U849" s="282" t="s">
        <v>868</v>
      </c>
      <c r="V849" t="s">
        <v>703</v>
      </c>
      <c r="W849" t="s">
        <v>903</v>
      </c>
      <c r="X849" s="280">
        <v>45938</v>
      </c>
      <c r="Y849" s="281" t="s">
        <v>906</v>
      </c>
      <c r="Z849" s="280" t="s">
        <v>66</v>
      </c>
    </row>
    <row r="850" spans="18:26" ht="14.7" customHeight="1">
      <c r="R850" s="33">
        <v>126.66</v>
      </c>
      <c r="S850" s="280">
        <v>45911</v>
      </c>
      <c r="T850" s="282">
        <v>-27</v>
      </c>
      <c r="U850" s="282" t="s">
        <v>870</v>
      </c>
      <c r="V850" t="s">
        <v>702</v>
      </c>
      <c r="W850" t="s">
        <v>903</v>
      </c>
      <c r="X850" s="280">
        <v>45938</v>
      </c>
      <c r="Y850" s="281" t="s">
        <v>906</v>
      </c>
      <c r="Z850" s="280" t="s">
        <v>66</v>
      </c>
    </row>
    <row r="851" spans="18:26" ht="14.7" customHeight="1">
      <c r="R851" s="33">
        <v>282.45</v>
      </c>
      <c r="S851" s="280">
        <v>45911</v>
      </c>
      <c r="T851" s="282">
        <v>-27</v>
      </c>
      <c r="U851" s="282" t="s">
        <v>870</v>
      </c>
      <c r="V851" t="s">
        <v>702</v>
      </c>
      <c r="W851" t="s">
        <v>903</v>
      </c>
      <c r="X851" s="280">
        <v>45938</v>
      </c>
      <c r="Y851" s="281" t="s">
        <v>906</v>
      </c>
      <c r="Z851" s="280" t="s">
        <v>66</v>
      </c>
    </row>
    <row r="852" spans="18:26" ht="14.7" customHeight="1">
      <c r="R852" s="33">
        <v>126.66</v>
      </c>
      <c r="S852" s="280">
        <v>45941</v>
      </c>
      <c r="T852" s="282">
        <v>3</v>
      </c>
      <c r="U852" s="282" t="s">
        <v>872</v>
      </c>
      <c r="V852" t="s">
        <v>702</v>
      </c>
      <c r="W852" t="s">
        <v>902</v>
      </c>
      <c r="X852" s="280">
        <v>45941</v>
      </c>
      <c r="Y852" s="281" t="s">
        <v>906</v>
      </c>
      <c r="Z852" s="280" t="s">
        <v>66</v>
      </c>
    </row>
    <row r="853" spans="18:26" ht="14.7" customHeight="1">
      <c r="R853" s="33">
        <v>282.45</v>
      </c>
      <c r="S853" s="280">
        <v>45941</v>
      </c>
      <c r="T853" s="282">
        <v>3</v>
      </c>
      <c r="U853" s="282" t="s">
        <v>872</v>
      </c>
      <c r="V853" t="s">
        <v>702</v>
      </c>
      <c r="W853" t="s">
        <v>902</v>
      </c>
      <c r="X853" s="280">
        <v>45941</v>
      </c>
      <c r="Y853" s="281" t="s">
        <v>906</v>
      </c>
      <c r="Z853" s="280" t="s">
        <v>66</v>
      </c>
    </row>
    <row r="854" spans="18:26" ht="14.7" customHeight="1">
      <c r="R854" s="33">
        <v>126.66</v>
      </c>
      <c r="S854" s="280">
        <v>45972</v>
      </c>
      <c r="T854" s="282">
        <v>34</v>
      </c>
      <c r="U854" s="282" t="s">
        <v>871</v>
      </c>
      <c r="V854" t="s">
        <v>702</v>
      </c>
      <c r="W854" t="s">
        <v>902</v>
      </c>
      <c r="X854" s="280">
        <v>45972</v>
      </c>
      <c r="Y854" s="281" t="s">
        <v>906</v>
      </c>
      <c r="Z854" s="280" t="s">
        <v>66</v>
      </c>
    </row>
    <row r="855" spans="18:26" ht="14.7" customHeight="1">
      <c r="R855" s="33">
        <v>282.45</v>
      </c>
      <c r="S855" s="280">
        <v>45972</v>
      </c>
      <c r="T855" s="282">
        <v>34</v>
      </c>
      <c r="U855" s="282" t="s">
        <v>871</v>
      </c>
      <c r="V855" t="s">
        <v>702</v>
      </c>
      <c r="W855" t="s">
        <v>902</v>
      </c>
      <c r="X855" s="280">
        <v>45972</v>
      </c>
      <c r="Y855" s="281" t="s">
        <v>906</v>
      </c>
      <c r="Z855" s="280" t="s">
        <v>66</v>
      </c>
    </row>
    <row r="856" spans="18:26" ht="14.7" customHeight="1">
      <c r="R856" s="33">
        <v>126.66</v>
      </c>
      <c r="S856" s="280">
        <v>46002</v>
      </c>
      <c r="T856" s="282">
        <v>64</v>
      </c>
      <c r="U856" s="282" t="s">
        <v>869</v>
      </c>
      <c r="V856" t="s">
        <v>702</v>
      </c>
      <c r="W856" t="s">
        <v>902</v>
      </c>
      <c r="X856" s="280">
        <v>46002</v>
      </c>
      <c r="Y856" s="281" t="s">
        <v>906</v>
      </c>
      <c r="Z856" s="280" t="s">
        <v>66</v>
      </c>
    </row>
    <row r="857" spans="18:26" ht="14.7" customHeight="1">
      <c r="R857" s="33">
        <v>282.43</v>
      </c>
      <c r="S857" s="280">
        <v>46002</v>
      </c>
      <c r="T857" s="282">
        <v>64</v>
      </c>
      <c r="U857" s="282" t="s">
        <v>869</v>
      </c>
      <c r="V857" t="s">
        <v>702</v>
      </c>
      <c r="W857" t="s">
        <v>902</v>
      </c>
      <c r="X857" s="280">
        <v>46002</v>
      </c>
      <c r="Y857" s="281" t="s">
        <v>906</v>
      </c>
      <c r="Z857" s="280" t="s">
        <v>66</v>
      </c>
    </row>
    <row r="858" spans="18:26" ht="14.7" customHeight="1">
      <c r="R858" s="33">
        <v>1256.7</v>
      </c>
      <c r="S858" s="280">
        <v>45910</v>
      </c>
      <c r="T858" s="282">
        <v>-28</v>
      </c>
      <c r="U858" s="282" t="s">
        <v>870</v>
      </c>
      <c r="V858" t="s">
        <v>701</v>
      </c>
      <c r="W858" t="s">
        <v>903</v>
      </c>
      <c r="X858" s="280">
        <v>45938</v>
      </c>
      <c r="Y858" s="281" t="s">
        <v>906</v>
      </c>
      <c r="Z858" s="280" t="s">
        <v>66</v>
      </c>
    </row>
    <row r="859" spans="18:26" ht="14.7" customHeight="1">
      <c r="R859" s="33">
        <v>1256.7</v>
      </c>
      <c r="S859" s="280">
        <v>45940</v>
      </c>
      <c r="T859" s="282">
        <v>2</v>
      </c>
      <c r="U859" s="282" t="s">
        <v>872</v>
      </c>
      <c r="V859" t="s">
        <v>701</v>
      </c>
      <c r="W859" t="s">
        <v>902</v>
      </c>
      <c r="X859" s="280">
        <v>45940</v>
      </c>
      <c r="Y859" s="281" t="s">
        <v>906</v>
      </c>
      <c r="Z859" s="280" t="s">
        <v>66</v>
      </c>
    </row>
    <row r="860" spans="18:26" ht="14.7" customHeight="1">
      <c r="R860" s="33">
        <v>1256.5</v>
      </c>
      <c r="S860" s="280">
        <v>45971</v>
      </c>
      <c r="T860" s="282">
        <v>33</v>
      </c>
      <c r="U860" s="282" t="s">
        <v>871</v>
      </c>
      <c r="V860" t="s">
        <v>701</v>
      </c>
      <c r="W860" t="s">
        <v>902</v>
      </c>
      <c r="X860" s="280">
        <v>45971</v>
      </c>
      <c r="Y860" s="281" t="s">
        <v>906</v>
      </c>
      <c r="Z860" s="280" t="s">
        <v>66</v>
      </c>
    </row>
    <row r="861" spans="18:26" ht="14.7" customHeight="1">
      <c r="R861" s="33">
        <v>11096.2</v>
      </c>
      <c r="S861" s="280">
        <v>45890</v>
      </c>
      <c r="T861" s="282">
        <v>-48</v>
      </c>
      <c r="U861" s="282" t="s">
        <v>868</v>
      </c>
      <c r="V861" t="s">
        <v>700</v>
      </c>
      <c r="W861" t="s">
        <v>903</v>
      </c>
      <c r="X861" s="280">
        <v>45938</v>
      </c>
      <c r="Y861" s="281" t="s">
        <v>906</v>
      </c>
      <c r="Z861" s="280" t="s">
        <v>66</v>
      </c>
    </row>
    <row r="862" spans="18:26" ht="14.7" customHeight="1">
      <c r="R862" s="33">
        <v>1453</v>
      </c>
      <c r="S862" s="280">
        <v>45903</v>
      </c>
      <c r="T862" s="282">
        <v>-35</v>
      </c>
      <c r="U862" s="282" t="s">
        <v>868</v>
      </c>
      <c r="V862" t="s">
        <v>699</v>
      </c>
      <c r="W862" t="s">
        <v>903</v>
      </c>
      <c r="X862" s="280">
        <v>45938</v>
      </c>
      <c r="Y862" s="281" t="s">
        <v>906</v>
      </c>
      <c r="Z862" s="280" t="s">
        <v>66</v>
      </c>
    </row>
    <row r="863" spans="18:26" ht="14.7" customHeight="1">
      <c r="R863" s="33">
        <v>1526</v>
      </c>
      <c r="S863" s="280">
        <v>45903</v>
      </c>
      <c r="T863" s="282">
        <v>-35</v>
      </c>
      <c r="U863" s="282" t="s">
        <v>868</v>
      </c>
      <c r="V863" t="s">
        <v>699</v>
      </c>
      <c r="W863" t="s">
        <v>903</v>
      </c>
      <c r="X863" s="280">
        <v>45938</v>
      </c>
      <c r="Y863" s="281" t="s">
        <v>906</v>
      </c>
      <c r="Z863" s="280" t="s">
        <v>66</v>
      </c>
    </row>
    <row r="864" spans="18:26" ht="14.7" customHeight="1">
      <c r="R864" s="33">
        <v>763</v>
      </c>
      <c r="S864" s="280">
        <v>45903</v>
      </c>
      <c r="T864" s="282">
        <v>-35</v>
      </c>
      <c r="U864" s="282" t="s">
        <v>868</v>
      </c>
      <c r="V864" t="s">
        <v>699</v>
      </c>
      <c r="W864" t="s">
        <v>903</v>
      </c>
      <c r="X864" s="280">
        <v>45938</v>
      </c>
      <c r="Y864" s="281" t="s">
        <v>906</v>
      </c>
      <c r="Z864" s="280" t="s">
        <v>66</v>
      </c>
    </row>
    <row r="865" spans="18:26" ht="14.7" customHeight="1">
      <c r="R865" s="33">
        <v>1526</v>
      </c>
      <c r="S865" s="280">
        <v>45906</v>
      </c>
      <c r="T865" s="282">
        <v>-32</v>
      </c>
      <c r="U865" s="282" t="s">
        <v>868</v>
      </c>
      <c r="V865" t="s">
        <v>699</v>
      </c>
      <c r="W865" t="s">
        <v>903</v>
      </c>
      <c r="X865" s="280">
        <v>45938</v>
      </c>
      <c r="Y865" s="281" t="s">
        <v>906</v>
      </c>
      <c r="Z865" s="280" t="s">
        <v>66</v>
      </c>
    </row>
    <row r="866" spans="18:26" ht="14.7" customHeight="1">
      <c r="R866" s="33">
        <v>221.9</v>
      </c>
      <c r="S866" s="280">
        <v>45911</v>
      </c>
      <c r="T866" s="282">
        <v>-27</v>
      </c>
      <c r="U866" s="282" t="s">
        <v>870</v>
      </c>
      <c r="V866" t="s">
        <v>698</v>
      </c>
      <c r="W866" t="s">
        <v>903</v>
      </c>
      <c r="X866" s="280">
        <v>45938</v>
      </c>
      <c r="Y866" s="281" t="s">
        <v>906</v>
      </c>
      <c r="Z866" s="280" t="s">
        <v>66</v>
      </c>
    </row>
    <row r="867" spans="18:26" ht="14.7" customHeight="1">
      <c r="R867" s="33">
        <v>221.9</v>
      </c>
      <c r="S867" s="280">
        <v>45941</v>
      </c>
      <c r="T867" s="282">
        <v>3</v>
      </c>
      <c r="U867" s="282" t="s">
        <v>872</v>
      </c>
      <c r="V867" t="s">
        <v>698</v>
      </c>
      <c r="W867" t="s">
        <v>902</v>
      </c>
      <c r="X867" s="280">
        <v>45941</v>
      </c>
      <c r="Y867" s="281" t="s">
        <v>906</v>
      </c>
      <c r="Z867" s="280" t="s">
        <v>66</v>
      </c>
    </row>
    <row r="868" spans="18:26" ht="14.7" customHeight="1">
      <c r="R868" s="33">
        <v>221.9</v>
      </c>
      <c r="S868" s="280">
        <v>45972</v>
      </c>
      <c r="T868" s="282">
        <v>34</v>
      </c>
      <c r="U868" s="282" t="s">
        <v>871</v>
      </c>
      <c r="V868" t="s">
        <v>698</v>
      </c>
      <c r="W868" t="s">
        <v>902</v>
      </c>
      <c r="X868" s="280">
        <v>45972</v>
      </c>
      <c r="Y868" s="281" t="s">
        <v>906</v>
      </c>
      <c r="Z868" s="280" t="s">
        <v>66</v>
      </c>
    </row>
    <row r="869" spans="18:26" ht="14.7" customHeight="1">
      <c r="R869" s="33">
        <v>221.9</v>
      </c>
      <c r="S869" s="280">
        <v>46002</v>
      </c>
      <c r="T869" s="282">
        <v>64</v>
      </c>
      <c r="U869" s="282" t="s">
        <v>869</v>
      </c>
      <c r="V869" t="s">
        <v>698</v>
      </c>
      <c r="W869" t="s">
        <v>902</v>
      </c>
      <c r="X869" s="280">
        <v>46002</v>
      </c>
      <c r="Y869" s="281" t="s">
        <v>906</v>
      </c>
      <c r="Z869" s="280" t="s">
        <v>66</v>
      </c>
    </row>
    <row r="870" spans="18:26" ht="14.7" customHeight="1">
      <c r="R870" s="33">
        <v>221.62</v>
      </c>
      <c r="S870" s="280">
        <v>46033</v>
      </c>
      <c r="T870" s="282">
        <v>95</v>
      </c>
      <c r="U870" s="282" t="s">
        <v>867</v>
      </c>
      <c r="V870" t="s">
        <v>698</v>
      </c>
      <c r="W870" t="s">
        <v>902</v>
      </c>
      <c r="X870" s="280">
        <v>46033</v>
      </c>
      <c r="Y870" s="281" t="s">
        <v>906</v>
      </c>
      <c r="Z870" s="280" t="s">
        <v>66</v>
      </c>
    </row>
    <row r="871" spans="18:26" ht="14.7" customHeight="1">
      <c r="R871" s="33">
        <v>66.89</v>
      </c>
      <c r="S871" s="280">
        <v>45911</v>
      </c>
      <c r="T871" s="282">
        <v>-27</v>
      </c>
      <c r="U871" s="282" t="s">
        <v>870</v>
      </c>
      <c r="V871" t="s">
        <v>697</v>
      </c>
      <c r="W871" t="s">
        <v>903</v>
      </c>
      <c r="X871" s="280">
        <v>45938</v>
      </c>
      <c r="Y871" s="281" t="s">
        <v>906</v>
      </c>
      <c r="Z871" s="280" t="s">
        <v>66</v>
      </c>
    </row>
    <row r="872" spans="18:26" ht="14.7" customHeight="1">
      <c r="R872" s="33">
        <v>400</v>
      </c>
      <c r="S872" s="280">
        <v>45911</v>
      </c>
      <c r="T872" s="282">
        <v>-27</v>
      </c>
      <c r="U872" s="282" t="s">
        <v>870</v>
      </c>
      <c r="V872" t="s">
        <v>696</v>
      </c>
      <c r="W872" t="s">
        <v>903</v>
      </c>
      <c r="X872" s="280">
        <v>45938</v>
      </c>
      <c r="Y872" s="281" t="s">
        <v>906</v>
      </c>
      <c r="Z872" s="280" t="s">
        <v>66</v>
      </c>
    </row>
    <row r="873" spans="18:26" ht="14.7" customHeight="1">
      <c r="R873" s="33">
        <v>409</v>
      </c>
      <c r="S873" s="280">
        <v>45911</v>
      </c>
      <c r="T873" s="282">
        <v>-27</v>
      </c>
      <c r="U873" s="282" t="s">
        <v>870</v>
      </c>
      <c r="V873" t="s">
        <v>695</v>
      </c>
      <c r="W873" t="s">
        <v>903</v>
      </c>
      <c r="X873" s="280">
        <v>45938</v>
      </c>
      <c r="Y873" s="281" t="s">
        <v>906</v>
      </c>
      <c r="Z873" s="280" t="s">
        <v>66</v>
      </c>
    </row>
    <row r="874" spans="18:26" ht="14.7" customHeight="1">
      <c r="R874" s="33">
        <v>195.62</v>
      </c>
      <c r="S874" s="280">
        <v>45901</v>
      </c>
      <c r="T874" s="282">
        <v>-37</v>
      </c>
      <c r="U874" s="282" t="s">
        <v>868</v>
      </c>
      <c r="V874" t="s">
        <v>694</v>
      </c>
      <c r="W874" t="s">
        <v>903</v>
      </c>
      <c r="X874" s="280">
        <v>45938</v>
      </c>
      <c r="Y874" s="281" t="s">
        <v>906</v>
      </c>
      <c r="Z874" s="280" t="s">
        <v>66</v>
      </c>
    </row>
    <row r="875" spans="18:26" ht="14.7" customHeight="1">
      <c r="R875" s="283">
        <v>2206.87</v>
      </c>
      <c r="S875" s="280">
        <v>45811</v>
      </c>
      <c r="T875" s="282">
        <v>-127</v>
      </c>
      <c r="U875" s="282" t="s">
        <v>866</v>
      </c>
      <c r="V875" t="s">
        <v>693</v>
      </c>
      <c r="W875" t="s">
        <v>903</v>
      </c>
      <c r="X875" s="280">
        <v>45938</v>
      </c>
      <c r="Y875" s="281" t="s">
        <v>906</v>
      </c>
      <c r="Z875" s="280" t="s">
        <v>66</v>
      </c>
    </row>
    <row r="876" spans="18:26" ht="14.7" customHeight="1">
      <c r="R876" s="33">
        <v>1490.01</v>
      </c>
      <c r="S876" s="280">
        <v>45812</v>
      </c>
      <c r="T876" s="282">
        <v>-126</v>
      </c>
      <c r="U876" s="282" t="s">
        <v>866</v>
      </c>
      <c r="V876" t="s">
        <v>546</v>
      </c>
      <c r="W876" t="s">
        <v>903</v>
      </c>
      <c r="X876" s="280">
        <v>45938</v>
      </c>
      <c r="Y876" s="281" t="s">
        <v>906</v>
      </c>
      <c r="Z876" s="280" t="s">
        <v>66</v>
      </c>
    </row>
    <row r="877" spans="18:26" ht="14.7" customHeight="1">
      <c r="R877" s="33">
        <v>1707.65</v>
      </c>
      <c r="S877" s="280">
        <v>45813</v>
      </c>
      <c r="T877" s="282">
        <v>-125</v>
      </c>
      <c r="U877" s="282" t="s">
        <v>866</v>
      </c>
      <c r="V877" t="s">
        <v>546</v>
      </c>
      <c r="W877" t="s">
        <v>903</v>
      </c>
      <c r="X877" s="280">
        <v>45938</v>
      </c>
      <c r="Y877" s="281" t="s">
        <v>906</v>
      </c>
      <c r="Z877" s="280" t="s">
        <v>66</v>
      </c>
    </row>
    <row r="878" spans="18:26" ht="14.7" customHeight="1">
      <c r="R878" s="283">
        <v>5112.5</v>
      </c>
      <c r="S878" s="280">
        <v>45813</v>
      </c>
      <c r="T878" s="282">
        <v>-125</v>
      </c>
      <c r="U878" s="282" t="s">
        <v>866</v>
      </c>
      <c r="V878" t="s">
        <v>493</v>
      </c>
      <c r="W878" t="s">
        <v>903</v>
      </c>
      <c r="X878" s="280">
        <v>45938</v>
      </c>
      <c r="Y878" s="281" t="s">
        <v>906</v>
      </c>
      <c r="Z878" s="280" t="s">
        <v>68</v>
      </c>
    </row>
    <row r="879" spans="18:26" ht="14.7" customHeight="1">
      <c r="R879" s="283">
        <v>9598.81</v>
      </c>
      <c r="S879" s="280">
        <v>45813</v>
      </c>
      <c r="T879" s="282">
        <v>-125</v>
      </c>
      <c r="U879" s="282" t="s">
        <v>866</v>
      </c>
      <c r="V879" t="s">
        <v>493</v>
      </c>
      <c r="W879" t="s">
        <v>903</v>
      </c>
      <c r="X879" s="280">
        <v>45938</v>
      </c>
      <c r="Y879" s="281" t="s">
        <v>906</v>
      </c>
      <c r="Z879" s="280" t="s">
        <v>68</v>
      </c>
    </row>
    <row r="880" spans="18:26" ht="14.7" customHeight="1">
      <c r="R880" s="283">
        <v>1968.89</v>
      </c>
      <c r="S880" s="280">
        <v>45814</v>
      </c>
      <c r="T880" s="282">
        <v>-124</v>
      </c>
      <c r="U880" s="282" t="s">
        <v>866</v>
      </c>
      <c r="V880" t="s">
        <v>546</v>
      </c>
      <c r="W880" t="s">
        <v>903</v>
      </c>
      <c r="X880" s="280">
        <v>45938</v>
      </c>
      <c r="Y880" s="281" t="s">
        <v>906</v>
      </c>
      <c r="Z880" s="280" t="s">
        <v>66</v>
      </c>
    </row>
    <row r="881" spans="18:26" ht="14.7" customHeight="1">
      <c r="R881" s="283">
        <v>2192.19</v>
      </c>
      <c r="S881" s="280">
        <v>45814</v>
      </c>
      <c r="T881" s="282">
        <v>-124</v>
      </c>
      <c r="U881" s="282" t="s">
        <v>866</v>
      </c>
      <c r="V881" t="s">
        <v>691</v>
      </c>
      <c r="W881" t="s">
        <v>903</v>
      </c>
      <c r="X881" s="280">
        <v>45938</v>
      </c>
      <c r="Y881" s="281" t="s">
        <v>907</v>
      </c>
      <c r="Z881" s="280" t="s">
        <v>67</v>
      </c>
    </row>
    <row r="882" spans="18:26" ht="14.7" customHeight="1">
      <c r="R882" s="283">
        <v>3634.73</v>
      </c>
      <c r="S882" s="280">
        <v>45814</v>
      </c>
      <c r="T882" s="282">
        <v>-124</v>
      </c>
      <c r="U882" s="282" t="s">
        <v>866</v>
      </c>
      <c r="V882" t="s">
        <v>691</v>
      </c>
      <c r="W882" t="s">
        <v>903</v>
      </c>
      <c r="X882" s="280">
        <v>45938</v>
      </c>
      <c r="Y882" s="281" t="s">
        <v>907</v>
      </c>
      <c r="Z882" s="280" t="s">
        <v>67</v>
      </c>
    </row>
    <row r="883" spans="18:26" ht="14.7" customHeight="1">
      <c r="R883" s="283">
        <v>4588.16</v>
      </c>
      <c r="S883" s="280">
        <v>45814</v>
      </c>
      <c r="T883" s="282">
        <v>-124</v>
      </c>
      <c r="U883" s="282" t="s">
        <v>866</v>
      </c>
      <c r="V883" t="s">
        <v>692</v>
      </c>
      <c r="W883" t="s">
        <v>903</v>
      </c>
      <c r="X883" s="280">
        <v>45938</v>
      </c>
      <c r="Y883" s="281" t="s">
        <v>906</v>
      </c>
      <c r="Z883" s="280" t="s">
        <v>66</v>
      </c>
    </row>
    <row r="884" spans="18:26" ht="14.7" customHeight="1">
      <c r="R884" s="283">
        <v>5478.88</v>
      </c>
      <c r="S884" s="280">
        <v>45814</v>
      </c>
      <c r="T884" s="282">
        <v>-124</v>
      </c>
      <c r="U884" s="282" t="s">
        <v>866</v>
      </c>
      <c r="V884" t="s">
        <v>691</v>
      </c>
      <c r="W884" t="s">
        <v>903</v>
      </c>
      <c r="X884" s="280">
        <v>45938</v>
      </c>
      <c r="Y884" s="281" t="s">
        <v>907</v>
      </c>
      <c r="Z884" s="280" t="s">
        <v>67</v>
      </c>
    </row>
    <row r="885" spans="18:26" ht="14.7" customHeight="1">
      <c r="R885" s="283">
        <v>1684.8</v>
      </c>
      <c r="S885" s="280">
        <v>45817</v>
      </c>
      <c r="T885" s="282">
        <v>-121</v>
      </c>
      <c r="U885" s="282" t="s">
        <v>866</v>
      </c>
      <c r="V885" t="s">
        <v>638</v>
      </c>
      <c r="W885" t="s">
        <v>903</v>
      </c>
      <c r="X885" s="280">
        <v>45938</v>
      </c>
      <c r="Y885" s="281" t="s">
        <v>906</v>
      </c>
      <c r="Z885" s="280" t="s">
        <v>66</v>
      </c>
    </row>
    <row r="886" spans="18:26" ht="14.7" customHeight="1">
      <c r="R886" s="283">
        <v>4238.3500000000004</v>
      </c>
      <c r="S886" s="280">
        <v>45817</v>
      </c>
      <c r="T886" s="282">
        <v>-121</v>
      </c>
      <c r="U886" s="282" t="s">
        <v>866</v>
      </c>
      <c r="V886" t="s">
        <v>685</v>
      </c>
      <c r="W886" t="s">
        <v>903</v>
      </c>
      <c r="X886" s="280">
        <v>45938</v>
      </c>
      <c r="Y886" s="281" t="s">
        <v>906</v>
      </c>
      <c r="Z886" s="280" t="s">
        <v>66</v>
      </c>
    </row>
    <row r="887" spans="18:26" ht="14.7" customHeight="1">
      <c r="R887" s="283">
        <v>9766.57</v>
      </c>
      <c r="S887" s="280">
        <v>45815</v>
      </c>
      <c r="T887" s="282">
        <v>-123</v>
      </c>
      <c r="U887" s="282" t="s">
        <v>866</v>
      </c>
      <c r="V887" t="s">
        <v>691</v>
      </c>
      <c r="W887" t="s">
        <v>903</v>
      </c>
      <c r="X887" s="280">
        <v>45938</v>
      </c>
      <c r="Y887" s="281" t="s">
        <v>907</v>
      </c>
      <c r="Z887" s="280" t="s">
        <v>67</v>
      </c>
    </row>
    <row r="888" spans="18:26" ht="14.7" customHeight="1">
      <c r="R888" s="283">
        <v>2575.75</v>
      </c>
      <c r="S888" s="280">
        <v>45818</v>
      </c>
      <c r="T888" s="282">
        <v>-120</v>
      </c>
      <c r="U888" s="282" t="s">
        <v>866</v>
      </c>
      <c r="V888" t="s">
        <v>493</v>
      </c>
      <c r="W888" t="s">
        <v>903</v>
      </c>
      <c r="X888" s="280">
        <v>45938</v>
      </c>
      <c r="Y888" s="281" t="s">
        <v>906</v>
      </c>
      <c r="Z888" s="280" t="s">
        <v>68</v>
      </c>
    </row>
    <row r="889" spans="18:26" ht="14.7" customHeight="1">
      <c r="R889" s="283">
        <v>10581.88</v>
      </c>
      <c r="S889" s="280">
        <v>45818</v>
      </c>
      <c r="T889" s="282">
        <v>-120</v>
      </c>
      <c r="U889" s="282" t="s">
        <v>866</v>
      </c>
      <c r="V889" t="s">
        <v>521</v>
      </c>
      <c r="W889" t="s">
        <v>903</v>
      </c>
      <c r="X889" s="280">
        <v>45938</v>
      </c>
      <c r="Y889" s="281" t="s">
        <v>907</v>
      </c>
      <c r="Z889" s="280" t="s">
        <v>67</v>
      </c>
    </row>
    <row r="890" spans="18:26" ht="14.7" customHeight="1">
      <c r="R890" s="283">
        <v>1155.73</v>
      </c>
      <c r="S890" s="280">
        <v>45819</v>
      </c>
      <c r="T890" s="282">
        <v>-119</v>
      </c>
      <c r="U890" s="282" t="s">
        <v>866</v>
      </c>
      <c r="V890" t="s">
        <v>468</v>
      </c>
      <c r="W890" t="s">
        <v>903</v>
      </c>
      <c r="X890" s="280">
        <v>45938</v>
      </c>
      <c r="Y890" s="281" t="s">
        <v>906</v>
      </c>
      <c r="Z890" s="280" t="s">
        <v>66</v>
      </c>
    </row>
    <row r="891" spans="18:26" ht="14.7" customHeight="1">
      <c r="R891" s="283">
        <v>1312.29</v>
      </c>
      <c r="S891" s="280">
        <v>45819</v>
      </c>
      <c r="T891" s="282">
        <v>-119</v>
      </c>
      <c r="U891" s="282" t="s">
        <v>866</v>
      </c>
      <c r="V891" t="s">
        <v>468</v>
      </c>
      <c r="W891" t="s">
        <v>903</v>
      </c>
      <c r="X891" s="280">
        <v>45938</v>
      </c>
      <c r="Y891" s="281" t="s">
        <v>906</v>
      </c>
      <c r="Z891" s="280" t="s">
        <v>66</v>
      </c>
    </row>
    <row r="892" spans="18:26" ht="14.7" customHeight="1">
      <c r="R892" s="283">
        <v>1371.79</v>
      </c>
      <c r="S892" s="280">
        <v>45819</v>
      </c>
      <c r="T892" s="282">
        <v>-119</v>
      </c>
      <c r="U892" s="282" t="s">
        <v>866</v>
      </c>
      <c r="V892" t="s">
        <v>652</v>
      </c>
      <c r="W892" t="s">
        <v>903</v>
      </c>
      <c r="X892" s="280">
        <v>45938</v>
      </c>
      <c r="Y892" s="281" t="s">
        <v>906</v>
      </c>
      <c r="Z892" s="280" t="s">
        <v>66</v>
      </c>
    </row>
    <row r="893" spans="18:26" ht="14.7" customHeight="1">
      <c r="R893" s="283">
        <v>1490</v>
      </c>
      <c r="S893" s="280">
        <v>45820</v>
      </c>
      <c r="T893" s="282">
        <v>-118</v>
      </c>
      <c r="U893" s="282" t="s">
        <v>866</v>
      </c>
      <c r="V893" t="s">
        <v>482</v>
      </c>
      <c r="W893" t="s">
        <v>903</v>
      </c>
      <c r="X893" s="280">
        <v>45938</v>
      </c>
      <c r="Y893" s="281" t="s">
        <v>906</v>
      </c>
      <c r="Z893" s="280" t="s">
        <v>66</v>
      </c>
    </row>
    <row r="894" spans="18:26" ht="14.7" customHeight="1">
      <c r="R894" s="283">
        <v>2122.75</v>
      </c>
      <c r="S894" s="280">
        <v>45820</v>
      </c>
      <c r="T894" s="282">
        <v>-118</v>
      </c>
      <c r="U894" s="282" t="s">
        <v>866</v>
      </c>
      <c r="V894" t="s">
        <v>666</v>
      </c>
      <c r="W894" t="s">
        <v>903</v>
      </c>
      <c r="X894" s="280">
        <v>45938</v>
      </c>
      <c r="Y894" s="281" t="s">
        <v>906</v>
      </c>
      <c r="Z894" s="280" t="s">
        <v>66</v>
      </c>
    </row>
    <row r="895" spans="18:26" ht="14.7" customHeight="1">
      <c r="R895" s="283">
        <v>2936</v>
      </c>
      <c r="S895" s="280">
        <v>45820</v>
      </c>
      <c r="T895" s="282">
        <v>-118</v>
      </c>
      <c r="U895" s="282" t="s">
        <v>866</v>
      </c>
      <c r="V895" t="s">
        <v>512</v>
      </c>
      <c r="W895" t="s">
        <v>903</v>
      </c>
      <c r="X895" s="280">
        <v>45938</v>
      </c>
      <c r="Y895" s="281" t="s">
        <v>906</v>
      </c>
      <c r="Z895" s="280" t="s">
        <v>66</v>
      </c>
    </row>
    <row r="896" spans="18:26" ht="14.7" customHeight="1">
      <c r="R896" s="283">
        <v>5469.54</v>
      </c>
      <c r="S896" s="280">
        <v>45821</v>
      </c>
      <c r="T896" s="282">
        <v>-117</v>
      </c>
      <c r="U896" s="282" t="s">
        <v>866</v>
      </c>
      <c r="V896" t="s">
        <v>691</v>
      </c>
      <c r="W896" t="s">
        <v>903</v>
      </c>
      <c r="X896" s="280">
        <v>45938</v>
      </c>
      <c r="Y896" s="281" t="s">
        <v>907</v>
      </c>
      <c r="Z896" s="280" t="s">
        <v>67</v>
      </c>
    </row>
    <row r="897" spans="18:26" ht="14.7" customHeight="1">
      <c r="R897" s="283">
        <v>10748.7</v>
      </c>
      <c r="S897" s="280">
        <v>45821</v>
      </c>
      <c r="T897" s="282">
        <v>-117</v>
      </c>
      <c r="U897" s="282" t="s">
        <v>866</v>
      </c>
      <c r="V897" t="s">
        <v>692</v>
      </c>
      <c r="W897" t="s">
        <v>903</v>
      </c>
      <c r="X897" s="280">
        <v>45938</v>
      </c>
      <c r="Y897" s="281" t="s">
        <v>906</v>
      </c>
      <c r="Z897" s="280" t="s">
        <v>66</v>
      </c>
    </row>
    <row r="898" spans="18:26" ht="14.7" customHeight="1">
      <c r="R898" s="283">
        <v>4533.62</v>
      </c>
      <c r="S898" s="280">
        <v>45824</v>
      </c>
      <c r="T898" s="282">
        <v>-114</v>
      </c>
      <c r="U898" s="282" t="s">
        <v>866</v>
      </c>
      <c r="V898" t="s">
        <v>493</v>
      </c>
      <c r="W898" t="s">
        <v>903</v>
      </c>
      <c r="X898" s="280">
        <v>45938</v>
      </c>
      <c r="Y898" s="281" t="s">
        <v>906</v>
      </c>
      <c r="Z898" s="280" t="s">
        <v>68</v>
      </c>
    </row>
    <row r="899" spans="18:26" ht="14.7" customHeight="1">
      <c r="R899" s="283">
        <v>10000</v>
      </c>
      <c r="S899" s="280">
        <v>45823</v>
      </c>
      <c r="T899" s="282">
        <v>-115</v>
      </c>
      <c r="U899" s="282" t="s">
        <v>866</v>
      </c>
      <c r="V899" t="s">
        <v>670</v>
      </c>
      <c r="W899" t="s">
        <v>903</v>
      </c>
      <c r="X899" s="280">
        <v>45938</v>
      </c>
      <c r="Y899" s="281" t="s">
        <v>906</v>
      </c>
      <c r="Z899" s="280" t="s">
        <v>66</v>
      </c>
    </row>
    <row r="900" spans="18:26" ht="14.7" customHeight="1">
      <c r="R900" s="283">
        <v>1727.66</v>
      </c>
      <c r="S900" s="280">
        <v>45825</v>
      </c>
      <c r="T900" s="282">
        <v>-113</v>
      </c>
      <c r="U900" s="282" t="s">
        <v>866</v>
      </c>
      <c r="V900" t="s">
        <v>673</v>
      </c>
      <c r="W900" t="s">
        <v>903</v>
      </c>
      <c r="X900" s="280">
        <v>45938</v>
      </c>
      <c r="Y900" s="281" t="s">
        <v>906</v>
      </c>
      <c r="Z900" s="280" t="s">
        <v>66</v>
      </c>
    </row>
    <row r="901" spans="18:26" ht="14.7" customHeight="1">
      <c r="R901" s="283">
        <v>3175.13</v>
      </c>
      <c r="S901" s="280">
        <v>45828</v>
      </c>
      <c r="T901" s="282">
        <v>-110</v>
      </c>
      <c r="U901" s="282" t="s">
        <v>866</v>
      </c>
      <c r="V901" t="s">
        <v>493</v>
      </c>
      <c r="W901" t="s">
        <v>903</v>
      </c>
      <c r="X901" s="280">
        <v>45938</v>
      </c>
      <c r="Y901" s="281" t="s">
        <v>906</v>
      </c>
      <c r="Z901" s="280" t="s">
        <v>68</v>
      </c>
    </row>
    <row r="902" spans="18:26" ht="14.7" customHeight="1">
      <c r="R902" s="283">
        <v>3511.62</v>
      </c>
      <c r="S902" s="280">
        <v>45827</v>
      </c>
      <c r="T902" s="282">
        <v>-111</v>
      </c>
      <c r="U902" s="282" t="s">
        <v>866</v>
      </c>
      <c r="V902" t="s">
        <v>494</v>
      </c>
      <c r="W902" t="s">
        <v>903</v>
      </c>
      <c r="X902" s="280">
        <v>45938</v>
      </c>
      <c r="Y902" s="281" t="s">
        <v>907</v>
      </c>
      <c r="Z902" s="280" t="s">
        <v>67</v>
      </c>
    </row>
    <row r="903" spans="18:26" ht="14.7" customHeight="1">
      <c r="R903" s="283">
        <v>4695.04</v>
      </c>
      <c r="S903" s="280">
        <v>45828</v>
      </c>
      <c r="T903" s="282">
        <v>-110</v>
      </c>
      <c r="U903" s="282" t="s">
        <v>866</v>
      </c>
      <c r="V903" t="s">
        <v>685</v>
      </c>
      <c r="W903" t="s">
        <v>903</v>
      </c>
      <c r="X903" s="280">
        <v>45938</v>
      </c>
      <c r="Y903" s="281" t="s">
        <v>906</v>
      </c>
      <c r="Z903" s="280" t="s">
        <v>66</v>
      </c>
    </row>
    <row r="904" spans="18:26" ht="14.7" customHeight="1">
      <c r="R904" s="283">
        <v>5461.35</v>
      </c>
      <c r="S904" s="280">
        <v>45828</v>
      </c>
      <c r="T904" s="282">
        <v>-110</v>
      </c>
      <c r="U904" s="282" t="s">
        <v>866</v>
      </c>
      <c r="V904" t="s">
        <v>691</v>
      </c>
      <c r="W904" t="s">
        <v>903</v>
      </c>
      <c r="X904" s="280">
        <v>45938</v>
      </c>
      <c r="Y904" s="281" t="s">
        <v>907</v>
      </c>
      <c r="Z904" s="280" t="s">
        <v>67</v>
      </c>
    </row>
    <row r="905" spans="18:26" ht="14.7" customHeight="1">
      <c r="R905" s="283">
        <v>5503.83</v>
      </c>
      <c r="S905" s="280">
        <v>45827</v>
      </c>
      <c r="T905" s="282">
        <v>-111</v>
      </c>
      <c r="U905" s="282" t="s">
        <v>866</v>
      </c>
      <c r="V905" t="s">
        <v>494</v>
      </c>
      <c r="W905" t="s">
        <v>903</v>
      </c>
      <c r="X905" s="280">
        <v>45938</v>
      </c>
      <c r="Y905" s="281" t="s">
        <v>907</v>
      </c>
      <c r="Z905" s="280" t="s">
        <v>67</v>
      </c>
    </row>
    <row r="906" spans="18:26" ht="14.7" customHeight="1">
      <c r="R906" s="283">
        <v>9356.9</v>
      </c>
      <c r="S906" s="280">
        <v>45827</v>
      </c>
      <c r="T906" s="282">
        <v>-111</v>
      </c>
      <c r="U906" s="282" t="s">
        <v>866</v>
      </c>
      <c r="V906" t="s">
        <v>493</v>
      </c>
      <c r="W906" t="s">
        <v>903</v>
      </c>
      <c r="X906" s="280">
        <v>45938</v>
      </c>
      <c r="Y906" s="281" t="s">
        <v>906</v>
      </c>
      <c r="Z906" s="280" t="s">
        <v>68</v>
      </c>
    </row>
    <row r="907" spans="18:26" ht="14.7" customHeight="1">
      <c r="R907" s="283">
        <v>11550.41</v>
      </c>
      <c r="S907" s="280">
        <v>45828</v>
      </c>
      <c r="T907" s="282">
        <v>-110</v>
      </c>
      <c r="U907" s="282" t="s">
        <v>866</v>
      </c>
      <c r="V907" t="s">
        <v>574</v>
      </c>
      <c r="W907" t="s">
        <v>903</v>
      </c>
      <c r="X907" s="280">
        <v>45938</v>
      </c>
      <c r="Y907" s="281" t="s">
        <v>906</v>
      </c>
      <c r="Z907" s="280" t="s">
        <v>67</v>
      </c>
    </row>
    <row r="908" spans="18:26" ht="14.7" customHeight="1">
      <c r="R908" s="283">
        <v>1923.74</v>
      </c>
      <c r="S908" s="280">
        <v>45829</v>
      </c>
      <c r="T908" s="282">
        <v>-109</v>
      </c>
      <c r="U908" s="282" t="s">
        <v>866</v>
      </c>
      <c r="V908" t="s">
        <v>546</v>
      </c>
      <c r="W908" t="s">
        <v>903</v>
      </c>
      <c r="X908" s="280">
        <v>45938</v>
      </c>
      <c r="Y908" s="281" t="s">
        <v>906</v>
      </c>
      <c r="Z908" s="280" t="s">
        <v>66</v>
      </c>
    </row>
    <row r="909" spans="18:26" ht="14.7" customHeight="1">
      <c r="R909" s="283">
        <v>2156.4899999999998</v>
      </c>
      <c r="S909" s="280" t="s">
        <v>690</v>
      </c>
      <c r="T909" s="282" t="s">
        <v>689</v>
      </c>
      <c r="U909" s="282" t="s">
        <v>689</v>
      </c>
      <c r="V909" t="s">
        <v>688</v>
      </c>
      <c r="W909" t="s">
        <v>902</v>
      </c>
      <c r="X909" s="285">
        <v>45938</v>
      </c>
      <c r="Y909" s="286" t="s">
        <v>906</v>
      </c>
      <c r="Z909" s="285" t="s">
        <v>66</v>
      </c>
    </row>
    <row r="910" spans="18:26" ht="14.7" customHeight="1">
      <c r="R910" s="283">
        <v>2937.22</v>
      </c>
      <c r="S910" s="280">
        <v>45828</v>
      </c>
      <c r="T910" s="282">
        <v>-110</v>
      </c>
      <c r="U910" s="282" t="s">
        <v>866</v>
      </c>
      <c r="V910" t="s">
        <v>493</v>
      </c>
      <c r="W910" t="s">
        <v>903</v>
      </c>
      <c r="X910" s="280">
        <v>45938</v>
      </c>
      <c r="Y910" s="281" t="s">
        <v>906</v>
      </c>
      <c r="Z910" s="280" t="s">
        <v>68</v>
      </c>
    </row>
    <row r="911" spans="18:26" ht="14.7" customHeight="1">
      <c r="R911" s="283">
        <v>4204.47</v>
      </c>
      <c r="S911" s="280">
        <v>45831</v>
      </c>
      <c r="T911" s="282">
        <v>-107</v>
      </c>
      <c r="U911" s="282" t="s">
        <v>866</v>
      </c>
      <c r="V911" t="s">
        <v>685</v>
      </c>
      <c r="W911" t="s">
        <v>903</v>
      </c>
      <c r="X911" s="280">
        <v>45938</v>
      </c>
      <c r="Y911" s="281" t="s">
        <v>906</v>
      </c>
      <c r="Z911" s="280" t="s">
        <v>66</v>
      </c>
    </row>
    <row r="912" spans="18:26" ht="14.7" customHeight="1">
      <c r="R912" s="283">
        <v>1552</v>
      </c>
      <c r="S912" s="280">
        <v>45832</v>
      </c>
      <c r="T912" s="282">
        <v>-106</v>
      </c>
      <c r="U912" s="282" t="s">
        <v>866</v>
      </c>
      <c r="V912" t="s">
        <v>687</v>
      </c>
      <c r="W912" t="s">
        <v>903</v>
      </c>
      <c r="X912" s="280">
        <v>45938</v>
      </c>
      <c r="Y912" s="281" t="s">
        <v>906</v>
      </c>
      <c r="Z912" s="280" t="s">
        <v>66</v>
      </c>
    </row>
    <row r="913" spans="18:26" ht="14.7" customHeight="1">
      <c r="R913" s="283">
        <v>2282.39</v>
      </c>
      <c r="S913" s="280">
        <v>45832</v>
      </c>
      <c r="T913" s="282">
        <v>-106</v>
      </c>
      <c r="U913" s="282" t="s">
        <v>866</v>
      </c>
      <c r="V913" t="s">
        <v>686</v>
      </c>
      <c r="W913" t="s">
        <v>903</v>
      </c>
      <c r="X913" s="280">
        <v>45938</v>
      </c>
      <c r="Y913" s="281" t="s">
        <v>906</v>
      </c>
      <c r="Z913" s="280" t="s">
        <v>66</v>
      </c>
    </row>
    <row r="914" spans="18:26" ht="14.7" customHeight="1">
      <c r="R914" s="283">
        <v>2317.7399999999998</v>
      </c>
      <c r="S914" s="280">
        <v>45832</v>
      </c>
      <c r="T914" s="282">
        <v>-106</v>
      </c>
      <c r="U914" s="282" t="s">
        <v>866</v>
      </c>
      <c r="V914" t="s">
        <v>685</v>
      </c>
      <c r="W914" t="s">
        <v>903</v>
      </c>
      <c r="X914" s="280">
        <v>45938</v>
      </c>
      <c r="Y914" s="281" t="s">
        <v>906</v>
      </c>
      <c r="Z914" s="280" t="s">
        <v>66</v>
      </c>
    </row>
    <row r="915" spans="18:26" ht="14.7" customHeight="1">
      <c r="R915" s="283">
        <v>7530.75</v>
      </c>
      <c r="S915" s="280">
        <v>45832</v>
      </c>
      <c r="T915" s="282">
        <v>-106</v>
      </c>
      <c r="U915" s="282" t="s">
        <v>866</v>
      </c>
      <c r="V915" t="s">
        <v>493</v>
      </c>
      <c r="W915" t="s">
        <v>903</v>
      </c>
      <c r="X915" s="280">
        <v>45938</v>
      </c>
      <c r="Y915" s="281" t="s">
        <v>906</v>
      </c>
      <c r="Z915" s="280" t="s">
        <v>68</v>
      </c>
    </row>
    <row r="916" spans="18:26" ht="14.7" customHeight="1">
      <c r="R916" s="33">
        <v>6855.88</v>
      </c>
      <c r="S916" s="280">
        <v>45832</v>
      </c>
      <c r="T916" s="282">
        <v>-106</v>
      </c>
      <c r="U916" s="282" t="s">
        <v>866</v>
      </c>
      <c r="V916" t="s">
        <v>476</v>
      </c>
      <c r="W916" t="s">
        <v>903</v>
      </c>
      <c r="X916" s="280">
        <v>45938</v>
      </c>
      <c r="Y916" s="281" t="s">
        <v>907</v>
      </c>
      <c r="Z916" s="280" t="s">
        <v>68</v>
      </c>
    </row>
    <row r="917" spans="18:26" ht="14.7" customHeight="1">
      <c r="R917" s="283">
        <v>3066.31</v>
      </c>
      <c r="S917" s="280">
        <v>45833</v>
      </c>
      <c r="T917" s="282">
        <v>-105</v>
      </c>
      <c r="U917" s="282" t="s">
        <v>866</v>
      </c>
      <c r="V917" t="s">
        <v>684</v>
      </c>
      <c r="W917" t="s">
        <v>903</v>
      </c>
      <c r="X917" s="280">
        <v>45938</v>
      </c>
      <c r="Y917" s="281" t="s">
        <v>906</v>
      </c>
      <c r="Z917" s="280" t="s">
        <v>66</v>
      </c>
    </row>
    <row r="918" spans="18:26" ht="14.7" customHeight="1">
      <c r="R918" s="283">
        <v>4119.07</v>
      </c>
      <c r="S918" s="280">
        <v>45833</v>
      </c>
      <c r="T918" s="282">
        <v>-105</v>
      </c>
      <c r="U918" s="282" t="s">
        <v>866</v>
      </c>
      <c r="V918" t="s">
        <v>476</v>
      </c>
      <c r="W918" t="s">
        <v>903</v>
      </c>
      <c r="X918" s="280">
        <v>45938</v>
      </c>
      <c r="Y918" s="281" t="s">
        <v>907</v>
      </c>
      <c r="Z918" s="280" t="s">
        <v>68</v>
      </c>
    </row>
    <row r="919" spans="18:26" ht="14.7" customHeight="1">
      <c r="R919" s="283">
        <v>8115.89</v>
      </c>
      <c r="S919" s="280">
        <v>45833</v>
      </c>
      <c r="T919" s="282">
        <v>-105</v>
      </c>
      <c r="U919" s="282" t="s">
        <v>866</v>
      </c>
      <c r="V919" t="s">
        <v>476</v>
      </c>
      <c r="W919" t="s">
        <v>903</v>
      </c>
      <c r="X919" s="280">
        <v>45938</v>
      </c>
      <c r="Y919" s="281" t="s">
        <v>907</v>
      </c>
      <c r="Z919" s="280" t="s">
        <v>68</v>
      </c>
    </row>
    <row r="920" spans="18:26" ht="14.7" customHeight="1">
      <c r="R920" s="283">
        <v>13213.11</v>
      </c>
      <c r="S920" s="280">
        <v>45833</v>
      </c>
      <c r="T920" s="282">
        <v>-105</v>
      </c>
      <c r="U920" s="282" t="s">
        <v>866</v>
      </c>
      <c r="V920" t="s">
        <v>574</v>
      </c>
      <c r="W920" t="s">
        <v>903</v>
      </c>
      <c r="X920" s="280">
        <v>45938</v>
      </c>
      <c r="Y920" s="281" t="s">
        <v>906</v>
      </c>
      <c r="Z920" s="280" t="s">
        <v>67</v>
      </c>
    </row>
    <row r="921" spans="18:26" ht="14.7" customHeight="1">
      <c r="R921" s="283">
        <v>4501.37</v>
      </c>
      <c r="S921" s="280">
        <v>45834</v>
      </c>
      <c r="T921" s="282">
        <v>-104</v>
      </c>
      <c r="U921" s="282" t="s">
        <v>866</v>
      </c>
      <c r="V921" t="s">
        <v>494</v>
      </c>
      <c r="W921" t="s">
        <v>903</v>
      </c>
      <c r="X921" s="280">
        <v>45938</v>
      </c>
      <c r="Y921" s="281" t="s">
        <v>907</v>
      </c>
      <c r="Z921" s="280" t="s">
        <v>67</v>
      </c>
    </row>
    <row r="922" spans="18:26" ht="14.7" customHeight="1">
      <c r="R922" s="283">
        <v>2557.98</v>
      </c>
      <c r="S922" s="280">
        <v>45835</v>
      </c>
      <c r="T922" s="282">
        <v>-103</v>
      </c>
      <c r="U922" s="282" t="s">
        <v>866</v>
      </c>
      <c r="V922" t="s">
        <v>494</v>
      </c>
      <c r="W922" t="s">
        <v>903</v>
      </c>
      <c r="X922" s="280">
        <v>45938</v>
      </c>
      <c r="Y922" s="281" t="s">
        <v>907</v>
      </c>
      <c r="Z922" s="280" t="s">
        <v>67</v>
      </c>
    </row>
    <row r="923" spans="18:26" ht="14.7" customHeight="1">
      <c r="R923" s="283">
        <v>3845.85</v>
      </c>
      <c r="S923" s="280">
        <v>45835</v>
      </c>
      <c r="T923" s="282">
        <v>-103</v>
      </c>
      <c r="U923" s="282" t="s">
        <v>866</v>
      </c>
      <c r="V923" t="s">
        <v>477</v>
      </c>
      <c r="W923" t="s">
        <v>903</v>
      </c>
      <c r="X923" s="280">
        <v>45938</v>
      </c>
      <c r="Y923" s="281" t="s">
        <v>906</v>
      </c>
      <c r="Z923" s="280" t="s">
        <v>68</v>
      </c>
    </row>
    <row r="924" spans="18:26" ht="14.7" customHeight="1">
      <c r="R924" s="283">
        <v>9770.27</v>
      </c>
      <c r="S924" s="280">
        <v>45835</v>
      </c>
      <c r="T924" s="282">
        <v>-103</v>
      </c>
      <c r="U924" s="282" t="s">
        <v>866</v>
      </c>
      <c r="V924" t="s">
        <v>477</v>
      </c>
      <c r="W924" t="s">
        <v>903</v>
      </c>
      <c r="X924" s="280">
        <v>45938</v>
      </c>
      <c r="Y924" s="281" t="s">
        <v>906</v>
      </c>
      <c r="Z924" s="280" t="s">
        <v>68</v>
      </c>
    </row>
    <row r="925" spans="18:26" ht="14.7" customHeight="1">
      <c r="R925" s="283">
        <v>24054</v>
      </c>
      <c r="S925" s="280">
        <v>45835</v>
      </c>
      <c r="T925" s="282">
        <v>-103</v>
      </c>
      <c r="U925" s="282" t="s">
        <v>866</v>
      </c>
      <c r="V925" t="s">
        <v>683</v>
      </c>
      <c r="W925" t="s">
        <v>903</v>
      </c>
      <c r="X925" s="280">
        <v>45938</v>
      </c>
      <c r="Y925" s="281" t="s">
        <v>906</v>
      </c>
      <c r="Z925" s="280" t="s">
        <v>66</v>
      </c>
    </row>
    <row r="926" spans="18:26" ht="14.7" customHeight="1">
      <c r="R926" s="283">
        <v>1146.7</v>
      </c>
      <c r="S926" s="280">
        <v>45837</v>
      </c>
      <c r="T926" s="282">
        <v>-101</v>
      </c>
      <c r="U926" s="282" t="s">
        <v>866</v>
      </c>
      <c r="V926" t="s">
        <v>477</v>
      </c>
      <c r="W926" t="s">
        <v>903</v>
      </c>
      <c r="X926" s="280">
        <v>45938</v>
      </c>
      <c r="Y926" s="281" t="s">
        <v>906</v>
      </c>
      <c r="Z926" s="280" t="s">
        <v>68</v>
      </c>
    </row>
    <row r="927" spans="18:26" ht="14.7" customHeight="1">
      <c r="R927" s="283">
        <v>1311.1</v>
      </c>
      <c r="S927" s="280">
        <v>45838</v>
      </c>
      <c r="T927" s="282">
        <v>-100</v>
      </c>
      <c r="U927" s="282" t="s">
        <v>866</v>
      </c>
      <c r="V927" t="s">
        <v>638</v>
      </c>
      <c r="W927" t="s">
        <v>903</v>
      </c>
      <c r="X927" s="280">
        <v>45938</v>
      </c>
      <c r="Y927" s="281" t="s">
        <v>906</v>
      </c>
      <c r="Z927" s="280" t="s">
        <v>66</v>
      </c>
    </row>
    <row r="928" spans="18:26" ht="14.7" customHeight="1">
      <c r="R928" s="283">
        <v>2014.2</v>
      </c>
      <c r="S928" s="280">
        <v>45838</v>
      </c>
      <c r="T928" s="282">
        <v>-100</v>
      </c>
      <c r="U928" s="282" t="s">
        <v>866</v>
      </c>
      <c r="V928" t="s">
        <v>477</v>
      </c>
      <c r="W928" t="s">
        <v>903</v>
      </c>
      <c r="X928" s="280">
        <v>45938</v>
      </c>
      <c r="Y928" s="281" t="s">
        <v>906</v>
      </c>
      <c r="Z928" s="280" t="s">
        <v>68</v>
      </c>
    </row>
    <row r="929" spans="18:26" ht="14.7" customHeight="1">
      <c r="R929" s="283">
        <v>1966.18</v>
      </c>
      <c r="S929" s="280">
        <v>45838</v>
      </c>
      <c r="T929" s="282">
        <v>-100</v>
      </c>
      <c r="U929" s="282" t="s">
        <v>866</v>
      </c>
      <c r="V929" t="s">
        <v>626</v>
      </c>
      <c r="W929" t="s">
        <v>903</v>
      </c>
      <c r="X929" s="280">
        <v>45938</v>
      </c>
      <c r="Y929" s="281" t="s">
        <v>906</v>
      </c>
      <c r="Z929" s="280" t="s">
        <v>66</v>
      </c>
    </row>
    <row r="930" spans="18:26" ht="14.7" customHeight="1">
      <c r="R930" s="283">
        <v>2753.29</v>
      </c>
      <c r="S930" s="280">
        <v>45838</v>
      </c>
      <c r="T930" s="282">
        <v>-100</v>
      </c>
      <c r="U930" s="282" t="s">
        <v>866</v>
      </c>
      <c r="V930" t="s">
        <v>492</v>
      </c>
      <c r="W930" t="s">
        <v>903</v>
      </c>
      <c r="X930" s="280">
        <v>45938</v>
      </c>
      <c r="Y930" s="281" t="s">
        <v>906</v>
      </c>
      <c r="Z930" s="280" t="s">
        <v>67</v>
      </c>
    </row>
    <row r="931" spans="18:26" ht="14.7" customHeight="1">
      <c r="R931" s="283">
        <v>3644.84</v>
      </c>
      <c r="S931" s="280">
        <v>45837</v>
      </c>
      <c r="T931" s="282">
        <v>-101</v>
      </c>
      <c r="U931" s="282" t="s">
        <v>866</v>
      </c>
      <c r="V931" t="s">
        <v>521</v>
      </c>
      <c r="W931" t="s">
        <v>903</v>
      </c>
      <c r="X931" s="280">
        <v>45938</v>
      </c>
      <c r="Y931" s="281" t="s">
        <v>907</v>
      </c>
      <c r="Z931" s="280" t="s">
        <v>67</v>
      </c>
    </row>
    <row r="932" spans="18:26" ht="14.7" customHeight="1">
      <c r="R932" s="283">
        <v>3701.06</v>
      </c>
      <c r="S932" s="280">
        <v>45838</v>
      </c>
      <c r="T932" s="282">
        <v>-100</v>
      </c>
      <c r="U932" s="282" t="s">
        <v>866</v>
      </c>
      <c r="V932" t="s">
        <v>492</v>
      </c>
      <c r="W932" t="s">
        <v>903</v>
      </c>
      <c r="X932" s="280">
        <v>45938</v>
      </c>
      <c r="Y932" s="281" t="s">
        <v>906</v>
      </c>
      <c r="Z932" s="280" t="s">
        <v>67</v>
      </c>
    </row>
    <row r="933" spans="18:26" ht="14.7" customHeight="1">
      <c r="R933" s="283">
        <v>3607.96</v>
      </c>
      <c r="S933" s="280">
        <v>45837</v>
      </c>
      <c r="T933" s="282">
        <v>-101</v>
      </c>
      <c r="U933" s="282" t="s">
        <v>866</v>
      </c>
      <c r="V933" t="s">
        <v>682</v>
      </c>
      <c r="W933" t="s">
        <v>903</v>
      </c>
      <c r="X933" s="280">
        <v>45938</v>
      </c>
      <c r="Y933" s="281" t="s">
        <v>906</v>
      </c>
      <c r="Z933" s="280" t="s">
        <v>66</v>
      </c>
    </row>
    <row r="934" spans="18:26" ht="14.7" customHeight="1">
      <c r="R934" s="283">
        <v>4435.1400000000003</v>
      </c>
      <c r="S934" s="280">
        <v>45838</v>
      </c>
      <c r="T934" s="282">
        <v>-100</v>
      </c>
      <c r="U934" s="282" t="s">
        <v>866</v>
      </c>
      <c r="V934" t="s">
        <v>493</v>
      </c>
      <c r="W934" t="s">
        <v>903</v>
      </c>
      <c r="X934" s="280">
        <v>45938</v>
      </c>
      <c r="Y934" s="281" t="s">
        <v>906</v>
      </c>
      <c r="Z934" s="280" t="s">
        <v>68</v>
      </c>
    </row>
    <row r="935" spans="18:26" ht="14.7" customHeight="1">
      <c r="R935" s="283">
        <v>5133.38</v>
      </c>
      <c r="S935" s="280">
        <v>45837</v>
      </c>
      <c r="T935" s="282">
        <v>-101</v>
      </c>
      <c r="U935" s="282" t="s">
        <v>866</v>
      </c>
      <c r="V935" t="s">
        <v>522</v>
      </c>
      <c r="W935" t="s">
        <v>903</v>
      </c>
      <c r="X935" s="280">
        <v>45938</v>
      </c>
      <c r="Y935" s="281" t="s">
        <v>906</v>
      </c>
      <c r="Z935" s="280" t="s">
        <v>67</v>
      </c>
    </row>
    <row r="936" spans="18:26" ht="14.7" customHeight="1">
      <c r="R936" s="283">
        <v>6756.15</v>
      </c>
      <c r="S936" s="280">
        <v>45838</v>
      </c>
      <c r="T936" s="282">
        <v>-100</v>
      </c>
      <c r="U936" s="282" t="s">
        <v>866</v>
      </c>
      <c r="V936" t="s">
        <v>476</v>
      </c>
      <c r="W936" t="s">
        <v>903</v>
      </c>
      <c r="X936" s="280">
        <v>45938</v>
      </c>
      <c r="Y936" s="281" t="s">
        <v>907</v>
      </c>
      <c r="Z936" s="280" t="s">
        <v>68</v>
      </c>
    </row>
    <row r="937" spans="18:26" ht="14.7" customHeight="1">
      <c r="R937" s="283">
        <v>1704.43</v>
      </c>
      <c r="S937" s="280">
        <v>45839</v>
      </c>
      <c r="T937" s="282">
        <v>-99</v>
      </c>
      <c r="U937" s="282" t="s">
        <v>866</v>
      </c>
      <c r="V937" t="s">
        <v>673</v>
      </c>
      <c r="W937" t="s">
        <v>903</v>
      </c>
      <c r="X937" s="280">
        <v>45938</v>
      </c>
      <c r="Y937" s="281" t="s">
        <v>906</v>
      </c>
      <c r="Z937" s="280" t="s">
        <v>66</v>
      </c>
    </row>
    <row r="938" spans="18:26" ht="14.7" customHeight="1">
      <c r="R938" s="283">
        <v>2191.69</v>
      </c>
      <c r="S938" s="280">
        <v>45839</v>
      </c>
      <c r="T938" s="282">
        <v>-99</v>
      </c>
      <c r="U938" s="282" t="s">
        <v>866</v>
      </c>
      <c r="V938" t="s">
        <v>492</v>
      </c>
      <c r="W938" t="s">
        <v>903</v>
      </c>
      <c r="X938" s="280">
        <v>45938</v>
      </c>
      <c r="Y938" s="281" t="s">
        <v>906</v>
      </c>
      <c r="Z938" s="280" t="s">
        <v>67</v>
      </c>
    </row>
    <row r="939" spans="18:26" ht="14.7" customHeight="1">
      <c r="R939" s="283">
        <v>3073.87</v>
      </c>
      <c r="S939" s="280">
        <v>45839</v>
      </c>
      <c r="T939" s="282">
        <v>-99</v>
      </c>
      <c r="U939" s="282" t="s">
        <v>866</v>
      </c>
      <c r="V939" t="s">
        <v>681</v>
      </c>
      <c r="W939" t="s">
        <v>903</v>
      </c>
      <c r="X939" s="280">
        <v>45938</v>
      </c>
      <c r="Y939" s="281" t="s">
        <v>906</v>
      </c>
      <c r="Z939" s="280" t="s">
        <v>66</v>
      </c>
    </row>
    <row r="940" spans="18:26" ht="14.7" customHeight="1">
      <c r="R940" s="283">
        <v>3282.61</v>
      </c>
      <c r="S940" s="280">
        <v>45839</v>
      </c>
      <c r="T940" s="282">
        <v>-99</v>
      </c>
      <c r="U940" s="282" t="s">
        <v>866</v>
      </c>
      <c r="V940" t="s">
        <v>666</v>
      </c>
      <c r="W940" t="s">
        <v>903</v>
      </c>
      <c r="X940" s="280">
        <v>45938</v>
      </c>
      <c r="Y940" s="281" t="s">
        <v>906</v>
      </c>
      <c r="Z940" s="280" t="s">
        <v>66</v>
      </c>
    </row>
    <row r="941" spans="18:26" ht="14.7" customHeight="1">
      <c r="R941" s="283">
        <v>4034.6</v>
      </c>
      <c r="S941" s="280">
        <v>45839</v>
      </c>
      <c r="T941" s="282">
        <v>-99</v>
      </c>
      <c r="U941" s="282" t="s">
        <v>866</v>
      </c>
      <c r="V941" t="s">
        <v>574</v>
      </c>
      <c r="W941" t="s">
        <v>903</v>
      </c>
      <c r="X941" s="280">
        <v>45938</v>
      </c>
      <c r="Y941" s="281" t="s">
        <v>906</v>
      </c>
      <c r="Z941" s="280" t="s">
        <v>67</v>
      </c>
    </row>
    <row r="942" spans="18:26" ht="14.7" customHeight="1">
      <c r="R942">
        <v>332.7</v>
      </c>
      <c r="S942" s="280">
        <v>45840</v>
      </c>
      <c r="T942" s="282">
        <v>-98</v>
      </c>
      <c r="U942" s="282" t="s">
        <v>866</v>
      </c>
      <c r="V942" t="s">
        <v>680</v>
      </c>
      <c r="W942" t="s">
        <v>903</v>
      </c>
      <c r="X942" s="280">
        <v>45938</v>
      </c>
      <c r="Y942" s="281" t="s">
        <v>906</v>
      </c>
      <c r="Z942" s="280" t="s">
        <v>66</v>
      </c>
    </row>
    <row r="943" spans="18:26" ht="14.7" customHeight="1">
      <c r="R943" s="283">
        <v>1610.68</v>
      </c>
      <c r="S943" s="280">
        <v>45840</v>
      </c>
      <c r="T943" s="282">
        <v>-98</v>
      </c>
      <c r="U943" s="282" t="s">
        <v>866</v>
      </c>
      <c r="V943" t="s">
        <v>477</v>
      </c>
      <c r="W943" t="s">
        <v>903</v>
      </c>
      <c r="X943" s="280">
        <v>45938</v>
      </c>
      <c r="Y943" s="281" t="s">
        <v>906</v>
      </c>
      <c r="Z943" s="280" t="s">
        <v>68</v>
      </c>
    </row>
    <row r="944" spans="18:26" ht="14.7" customHeight="1">
      <c r="R944" s="283">
        <v>2210.2399999999998</v>
      </c>
      <c r="S944" s="280">
        <v>45840</v>
      </c>
      <c r="T944" s="282">
        <v>-98</v>
      </c>
      <c r="U944" s="282" t="s">
        <v>866</v>
      </c>
      <c r="V944" t="s">
        <v>679</v>
      </c>
      <c r="W944" t="s">
        <v>903</v>
      </c>
      <c r="X944" s="280">
        <v>45938</v>
      </c>
      <c r="Y944" s="281" t="s">
        <v>906</v>
      </c>
      <c r="Z944" s="280" t="s">
        <v>66</v>
      </c>
    </row>
    <row r="945" spans="18:26" ht="14.7" customHeight="1">
      <c r="R945" s="283">
        <v>2770.27</v>
      </c>
      <c r="S945" s="280">
        <v>45840</v>
      </c>
      <c r="T945" s="282">
        <v>-98</v>
      </c>
      <c r="U945" s="282" t="s">
        <v>866</v>
      </c>
      <c r="V945" t="s">
        <v>625</v>
      </c>
      <c r="W945" t="s">
        <v>903</v>
      </c>
      <c r="X945" s="280">
        <v>45938</v>
      </c>
      <c r="Y945" s="281" t="s">
        <v>907</v>
      </c>
      <c r="Z945" s="280" t="s">
        <v>66</v>
      </c>
    </row>
    <row r="946" spans="18:26" ht="14.7" customHeight="1">
      <c r="R946" s="283">
        <v>3081.23</v>
      </c>
      <c r="S946" s="280">
        <v>45840</v>
      </c>
      <c r="T946" s="282">
        <v>-98</v>
      </c>
      <c r="U946" s="282" t="s">
        <v>866</v>
      </c>
      <c r="V946" t="s">
        <v>476</v>
      </c>
      <c r="W946" t="s">
        <v>903</v>
      </c>
      <c r="X946" s="280">
        <v>45938</v>
      </c>
      <c r="Y946" s="281" t="s">
        <v>907</v>
      </c>
      <c r="Z946" s="280" t="s">
        <v>68</v>
      </c>
    </row>
    <row r="947" spans="18:26" ht="14.7" customHeight="1">
      <c r="R947" s="283">
        <v>5685.78</v>
      </c>
      <c r="S947" s="280">
        <v>45840</v>
      </c>
      <c r="T947" s="282">
        <v>-98</v>
      </c>
      <c r="U947" s="282" t="s">
        <v>866</v>
      </c>
      <c r="V947" t="s">
        <v>477</v>
      </c>
      <c r="W947" t="s">
        <v>903</v>
      </c>
      <c r="X947" s="280">
        <v>45938</v>
      </c>
      <c r="Y947" s="281" t="s">
        <v>906</v>
      </c>
      <c r="Z947" s="280" t="s">
        <v>68</v>
      </c>
    </row>
    <row r="948" spans="18:26" ht="14.7" customHeight="1">
      <c r="R948" s="283">
        <v>8838.59</v>
      </c>
      <c r="S948" s="280">
        <v>45840</v>
      </c>
      <c r="T948" s="282">
        <v>-98</v>
      </c>
      <c r="U948" s="282" t="s">
        <v>866</v>
      </c>
      <c r="V948" t="s">
        <v>477</v>
      </c>
      <c r="W948" t="s">
        <v>903</v>
      </c>
      <c r="X948" s="280">
        <v>45938</v>
      </c>
      <c r="Y948" s="281" t="s">
        <v>906</v>
      </c>
      <c r="Z948" s="280" t="s">
        <v>68</v>
      </c>
    </row>
    <row r="949" spans="18:26" ht="14.7" customHeight="1">
      <c r="R949" s="283">
        <v>1105.7</v>
      </c>
      <c r="S949" s="280">
        <v>45841</v>
      </c>
      <c r="T949" s="282">
        <v>-97</v>
      </c>
      <c r="U949" s="282" t="s">
        <v>866</v>
      </c>
      <c r="V949" t="s">
        <v>468</v>
      </c>
      <c r="W949" t="s">
        <v>903</v>
      </c>
      <c r="X949" s="280">
        <v>45938</v>
      </c>
      <c r="Y949" s="281" t="s">
        <v>906</v>
      </c>
      <c r="Z949" s="280" t="s">
        <v>66</v>
      </c>
    </row>
    <row r="950" spans="18:26" ht="14.7" customHeight="1">
      <c r="R950" s="283">
        <v>1153.9100000000001</v>
      </c>
      <c r="S950" s="280">
        <v>45841</v>
      </c>
      <c r="T950" s="282">
        <v>-97</v>
      </c>
      <c r="U950" s="282" t="s">
        <v>866</v>
      </c>
      <c r="V950" t="s">
        <v>625</v>
      </c>
      <c r="W950" t="s">
        <v>903</v>
      </c>
      <c r="X950" s="280">
        <v>45938</v>
      </c>
      <c r="Y950" s="281" t="s">
        <v>906</v>
      </c>
      <c r="Z950" s="280" t="s">
        <v>66</v>
      </c>
    </row>
    <row r="951" spans="18:26" ht="14.7" customHeight="1">
      <c r="R951" s="283">
        <v>1289.68</v>
      </c>
      <c r="S951" s="280">
        <v>45841</v>
      </c>
      <c r="T951" s="282">
        <v>-97</v>
      </c>
      <c r="U951" s="282" t="s">
        <v>866</v>
      </c>
      <c r="V951" t="s">
        <v>468</v>
      </c>
      <c r="W951" t="s">
        <v>903</v>
      </c>
      <c r="X951" s="280">
        <v>45938</v>
      </c>
      <c r="Y951" s="281" t="s">
        <v>906</v>
      </c>
      <c r="Z951" s="280" t="s">
        <v>66</v>
      </c>
    </row>
    <row r="952" spans="18:26" ht="14.7" customHeight="1">
      <c r="R952" s="283">
        <v>1872.34</v>
      </c>
      <c r="S952" s="280">
        <v>45841</v>
      </c>
      <c r="T952" s="282">
        <v>-97</v>
      </c>
      <c r="U952" s="282" t="s">
        <v>866</v>
      </c>
      <c r="V952" t="s">
        <v>677</v>
      </c>
      <c r="W952" t="s">
        <v>903</v>
      </c>
      <c r="X952" s="280">
        <v>45938</v>
      </c>
      <c r="Y952" s="281" t="s">
        <v>906</v>
      </c>
      <c r="Z952" s="280" t="s">
        <v>66</v>
      </c>
    </row>
    <row r="953" spans="18:26" ht="14.7" customHeight="1">
      <c r="R953" s="283">
        <v>2042.36</v>
      </c>
      <c r="S953" s="280">
        <v>45841</v>
      </c>
      <c r="T953" s="282">
        <v>-97</v>
      </c>
      <c r="U953" s="282" t="s">
        <v>866</v>
      </c>
      <c r="V953" t="s">
        <v>574</v>
      </c>
      <c r="W953" t="s">
        <v>903</v>
      </c>
      <c r="X953" s="280">
        <v>45938</v>
      </c>
      <c r="Y953" s="281" t="s">
        <v>906</v>
      </c>
      <c r="Z953" s="280" t="s">
        <v>67</v>
      </c>
    </row>
    <row r="954" spans="18:26" ht="14.7" customHeight="1">
      <c r="R954" s="283">
        <v>2197.61</v>
      </c>
      <c r="S954" s="280">
        <v>45841</v>
      </c>
      <c r="T954" s="282">
        <v>-97</v>
      </c>
      <c r="U954" s="282" t="s">
        <v>866</v>
      </c>
      <c r="V954" t="s">
        <v>625</v>
      </c>
      <c r="W954" t="s">
        <v>903</v>
      </c>
      <c r="X954" s="280">
        <v>45938</v>
      </c>
      <c r="Y954" s="281" t="s">
        <v>906</v>
      </c>
      <c r="Z954" s="280" t="s">
        <v>66</v>
      </c>
    </row>
    <row r="955" spans="18:26" ht="14.7" customHeight="1">
      <c r="R955" s="283">
        <v>2322.04</v>
      </c>
      <c r="S955" s="280">
        <v>45841</v>
      </c>
      <c r="T955" s="282">
        <v>-97</v>
      </c>
      <c r="U955" s="282" t="s">
        <v>866</v>
      </c>
      <c r="V955" t="s">
        <v>679</v>
      </c>
      <c r="W955" t="s">
        <v>903</v>
      </c>
      <c r="X955" s="280">
        <v>45938</v>
      </c>
      <c r="Y955" s="281" t="s">
        <v>906</v>
      </c>
      <c r="Z955" s="280" t="s">
        <v>66</v>
      </c>
    </row>
    <row r="956" spans="18:26" ht="14.7" customHeight="1">
      <c r="R956" s="283">
        <v>3413.23</v>
      </c>
      <c r="S956" s="280">
        <v>45841</v>
      </c>
      <c r="T956" s="282">
        <v>-97</v>
      </c>
      <c r="U956" s="282" t="s">
        <v>866</v>
      </c>
      <c r="V956" t="s">
        <v>494</v>
      </c>
      <c r="W956" t="s">
        <v>903</v>
      </c>
      <c r="X956" s="280">
        <v>45938</v>
      </c>
      <c r="Y956" s="281" t="s">
        <v>906</v>
      </c>
      <c r="Z956" s="280" t="s">
        <v>67</v>
      </c>
    </row>
    <row r="957" spans="18:26" ht="14.7" customHeight="1">
      <c r="R957" s="283">
        <v>5398.32</v>
      </c>
      <c r="S957" s="280">
        <v>45841</v>
      </c>
      <c r="T957" s="282">
        <v>-97</v>
      </c>
      <c r="U957" s="282" t="s">
        <v>866</v>
      </c>
      <c r="V957" t="s">
        <v>494</v>
      </c>
      <c r="W957" t="s">
        <v>903</v>
      </c>
      <c r="X957" s="280">
        <v>45938</v>
      </c>
      <c r="Y957" s="281" t="s">
        <v>906</v>
      </c>
      <c r="Z957" s="280" t="s">
        <v>67</v>
      </c>
    </row>
    <row r="958" spans="18:26" ht="14.7" customHeight="1">
      <c r="R958" s="283">
        <v>8192.27</v>
      </c>
      <c r="S958" s="280">
        <v>45841</v>
      </c>
      <c r="T958" s="282">
        <v>-97</v>
      </c>
      <c r="U958" s="282" t="s">
        <v>866</v>
      </c>
      <c r="V958" t="s">
        <v>476</v>
      </c>
      <c r="W958" t="s">
        <v>903</v>
      </c>
      <c r="X958" s="280">
        <v>45938</v>
      </c>
      <c r="Y958" s="281" t="s">
        <v>907</v>
      </c>
      <c r="Z958" s="280" t="s">
        <v>68</v>
      </c>
    </row>
    <row r="959" spans="18:26" ht="14.7" customHeight="1">
      <c r="R959" s="283">
        <v>1550.4</v>
      </c>
      <c r="S959" s="280">
        <v>45845</v>
      </c>
      <c r="T959" s="282">
        <v>-93</v>
      </c>
      <c r="U959" s="282" t="s">
        <v>866</v>
      </c>
      <c r="V959" t="s">
        <v>638</v>
      </c>
      <c r="W959" t="s">
        <v>903</v>
      </c>
      <c r="X959" s="280">
        <v>45938</v>
      </c>
      <c r="Y959" s="281" t="s">
        <v>906</v>
      </c>
      <c r="Z959" s="280" t="s">
        <v>66</v>
      </c>
    </row>
    <row r="960" spans="18:26" ht="14.7" customHeight="1">
      <c r="R960" s="283">
        <v>1878.59</v>
      </c>
      <c r="S960" s="280">
        <v>45844</v>
      </c>
      <c r="T960" s="282">
        <v>-94</v>
      </c>
      <c r="U960" s="282" t="s">
        <v>866</v>
      </c>
      <c r="V960" t="s">
        <v>546</v>
      </c>
      <c r="W960" t="s">
        <v>903</v>
      </c>
      <c r="X960" s="280">
        <v>45938</v>
      </c>
      <c r="Y960" s="281" t="s">
        <v>906</v>
      </c>
      <c r="Z960" s="280" t="s">
        <v>66</v>
      </c>
    </row>
    <row r="961" spans="18:26" ht="14.7" customHeight="1">
      <c r="R961" s="283">
        <v>2089.36</v>
      </c>
      <c r="S961" s="280">
        <v>45845</v>
      </c>
      <c r="T961" s="282">
        <v>-93</v>
      </c>
      <c r="U961" s="282" t="s">
        <v>866</v>
      </c>
      <c r="V961" t="s">
        <v>675</v>
      </c>
      <c r="W961" t="s">
        <v>903</v>
      </c>
      <c r="X961" s="280">
        <v>45938</v>
      </c>
      <c r="Y961" s="281" t="s">
        <v>906</v>
      </c>
      <c r="Z961" s="280" t="s">
        <v>66</v>
      </c>
    </row>
    <row r="962" spans="18:26" ht="14.7" customHeight="1">
      <c r="R962" s="283">
        <v>3306.94</v>
      </c>
      <c r="S962" s="280">
        <v>45844</v>
      </c>
      <c r="T962" s="282">
        <v>-94</v>
      </c>
      <c r="U962" s="282" t="s">
        <v>866</v>
      </c>
      <c r="V962" t="s">
        <v>492</v>
      </c>
      <c r="W962" t="s">
        <v>903</v>
      </c>
      <c r="X962" s="280">
        <v>45938</v>
      </c>
      <c r="Y962" s="281" t="s">
        <v>906</v>
      </c>
      <c r="Z962" s="280" t="s">
        <v>67</v>
      </c>
    </row>
    <row r="963" spans="18:26" ht="14.7" customHeight="1">
      <c r="R963" s="283">
        <v>3534.42</v>
      </c>
      <c r="S963" s="280">
        <v>45845</v>
      </c>
      <c r="T963" s="282">
        <v>-93</v>
      </c>
      <c r="U963" s="282" t="s">
        <v>866</v>
      </c>
      <c r="V963" t="s">
        <v>477</v>
      </c>
      <c r="W963" t="s">
        <v>903</v>
      </c>
      <c r="X963" s="280">
        <v>45938</v>
      </c>
      <c r="Y963" s="281" t="s">
        <v>906</v>
      </c>
      <c r="Z963" s="280" t="s">
        <v>68</v>
      </c>
    </row>
    <row r="964" spans="18:26" ht="14.7" customHeight="1">
      <c r="R964" s="283">
        <v>4324.8100000000004</v>
      </c>
      <c r="S964" s="280">
        <v>45844</v>
      </c>
      <c r="T964" s="282">
        <v>-94</v>
      </c>
      <c r="U964" s="282" t="s">
        <v>866</v>
      </c>
      <c r="V964" t="s">
        <v>477</v>
      </c>
      <c r="W964" t="s">
        <v>903</v>
      </c>
      <c r="X964" s="280">
        <v>45938</v>
      </c>
      <c r="Y964" s="281" t="s">
        <v>906</v>
      </c>
      <c r="Z964" s="280" t="s">
        <v>68</v>
      </c>
    </row>
    <row r="965" spans="18:26" ht="14.7" customHeight="1">
      <c r="R965" s="283">
        <v>4725.5</v>
      </c>
      <c r="S965" s="280">
        <v>45843</v>
      </c>
      <c r="T965" s="282">
        <v>-95</v>
      </c>
      <c r="U965" s="282" t="s">
        <v>866</v>
      </c>
      <c r="V965" t="s">
        <v>477</v>
      </c>
      <c r="W965" t="s">
        <v>903</v>
      </c>
      <c r="X965" s="280">
        <v>45938</v>
      </c>
      <c r="Y965" s="281" t="s">
        <v>906</v>
      </c>
      <c r="Z965" s="280" t="s">
        <v>68</v>
      </c>
    </row>
    <row r="966" spans="18:26" ht="14.7" customHeight="1">
      <c r="R966" s="283">
        <v>9254.17</v>
      </c>
      <c r="S966" s="280">
        <v>45843</v>
      </c>
      <c r="T966" s="282">
        <v>-95</v>
      </c>
      <c r="U966" s="282" t="s">
        <v>866</v>
      </c>
      <c r="V966" t="s">
        <v>477</v>
      </c>
      <c r="W966" t="s">
        <v>903</v>
      </c>
      <c r="X966" s="280">
        <v>45938</v>
      </c>
      <c r="Y966" s="281" t="s">
        <v>906</v>
      </c>
      <c r="Z966" s="280" t="s">
        <v>68</v>
      </c>
    </row>
    <row r="967" spans="18:26" ht="14.7" customHeight="1">
      <c r="R967" s="283">
        <v>1227.3499999999999</v>
      </c>
      <c r="S967" s="280">
        <v>45846</v>
      </c>
      <c r="T967" s="282">
        <v>-92</v>
      </c>
      <c r="U967" s="282" t="s">
        <v>866</v>
      </c>
      <c r="V967" t="s">
        <v>492</v>
      </c>
      <c r="W967" t="s">
        <v>903</v>
      </c>
      <c r="X967" s="280">
        <v>45938</v>
      </c>
      <c r="Y967" s="281" t="s">
        <v>906</v>
      </c>
      <c r="Z967" s="280" t="s">
        <v>67</v>
      </c>
    </row>
    <row r="968" spans="18:26" ht="14.7" customHeight="1">
      <c r="R968" s="283">
        <v>1475.71</v>
      </c>
      <c r="S968" s="280">
        <v>45846</v>
      </c>
      <c r="T968" s="282">
        <v>-92</v>
      </c>
      <c r="U968" s="282" t="s">
        <v>866</v>
      </c>
      <c r="V968" t="s">
        <v>477</v>
      </c>
      <c r="W968" t="s">
        <v>903</v>
      </c>
      <c r="X968" s="280">
        <v>45938</v>
      </c>
      <c r="Y968" s="281" t="s">
        <v>906</v>
      </c>
      <c r="Z968" s="280" t="s">
        <v>68</v>
      </c>
    </row>
    <row r="969" spans="18:26" ht="14.7" customHeight="1">
      <c r="R969" s="283">
        <v>3267.55</v>
      </c>
      <c r="S969" s="280">
        <v>45846</v>
      </c>
      <c r="T969" s="282">
        <v>-92</v>
      </c>
      <c r="U969" s="282" t="s">
        <v>866</v>
      </c>
      <c r="V969" t="s">
        <v>666</v>
      </c>
      <c r="W969" t="s">
        <v>903</v>
      </c>
      <c r="X969" s="280">
        <v>45938</v>
      </c>
      <c r="Y969" s="281" t="s">
        <v>906</v>
      </c>
      <c r="Z969" s="280" t="s">
        <v>66</v>
      </c>
    </row>
    <row r="970" spans="18:26" ht="14.7" customHeight="1">
      <c r="R970" s="283">
        <v>3741.9</v>
      </c>
      <c r="S970" s="280">
        <v>45846</v>
      </c>
      <c r="T970" s="282">
        <v>-92</v>
      </c>
      <c r="U970" s="282" t="s">
        <v>866</v>
      </c>
      <c r="V970" t="s">
        <v>522</v>
      </c>
      <c r="W970" t="s">
        <v>903</v>
      </c>
      <c r="X970" s="280">
        <v>45938</v>
      </c>
      <c r="Y970" s="281" t="s">
        <v>906</v>
      </c>
      <c r="Z970" s="280" t="s">
        <v>67</v>
      </c>
    </row>
    <row r="971" spans="18:26" ht="14.7" customHeight="1">
      <c r="R971" s="283">
        <v>3884.06</v>
      </c>
      <c r="S971" s="280">
        <v>45846</v>
      </c>
      <c r="T971" s="282">
        <v>-92</v>
      </c>
      <c r="U971" s="282" t="s">
        <v>866</v>
      </c>
      <c r="V971" t="s">
        <v>592</v>
      </c>
      <c r="W971" t="s">
        <v>903</v>
      </c>
      <c r="X971" s="280">
        <v>45938</v>
      </c>
      <c r="Y971" s="281" t="s">
        <v>906</v>
      </c>
      <c r="Z971" s="280" t="s">
        <v>66</v>
      </c>
    </row>
    <row r="972" spans="18:26" ht="14.7" customHeight="1">
      <c r="R972" s="283">
        <v>17428.25</v>
      </c>
      <c r="S972" s="280">
        <v>45846</v>
      </c>
      <c r="T972" s="282">
        <v>-92</v>
      </c>
      <c r="U972" s="282" t="s">
        <v>866</v>
      </c>
      <c r="V972" t="s">
        <v>522</v>
      </c>
      <c r="W972" t="s">
        <v>903</v>
      </c>
      <c r="X972" s="280">
        <v>45938</v>
      </c>
      <c r="Y972" s="281" t="s">
        <v>906</v>
      </c>
      <c r="Z972" s="280" t="s">
        <v>67</v>
      </c>
    </row>
    <row r="973" spans="18:26" ht="14.7" customHeight="1">
      <c r="R973" s="283">
        <v>1212.5999999999999</v>
      </c>
      <c r="S973" s="280">
        <v>45847</v>
      </c>
      <c r="T973" s="282">
        <v>-91</v>
      </c>
      <c r="U973" s="282" t="s">
        <v>866</v>
      </c>
      <c r="V973" t="s">
        <v>468</v>
      </c>
      <c r="W973" t="s">
        <v>903</v>
      </c>
      <c r="X973" s="280">
        <v>45938</v>
      </c>
      <c r="Y973" s="281" t="s">
        <v>906</v>
      </c>
      <c r="Z973" s="280" t="s">
        <v>66</v>
      </c>
    </row>
    <row r="974" spans="18:26" ht="14.7" customHeight="1">
      <c r="R974" s="283">
        <v>1530.48</v>
      </c>
      <c r="S974" s="280">
        <v>45847</v>
      </c>
      <c r="T974" s="282">
        <v>-91</v>
      </c>
      <c r="U974" s="282" t="s">
        <v>866</v>
      </c>
      <c r="V974" t="s">
        <v>483</v>
      </c>
      <c r="W974" t="s">
        <v>903</v>
      </c>
      <c r="X974" s="280">
        <v>45938</v>
      </c>
      <c r="Y974" s="281" t="s">
        <v>906</v>
      </c>
      <c r="Z974" s="280" t="s">
        <v>68</v>
      </c>
    </row>
    <row r="975" spans="18:26" ht="14.7" customHeight="1">
      <c r="R975" s="283">
        <v>1759.7</v>
      </c>
      <c r="S975" s="280">
        <v>45847</v>
      </c>
      <c r="T975" s="282">
        <v>-91</v>
      </c>
      <c r="U975" s="282" t="s">
        <v>866</v>
      </c>
      <c r="V975" t="s">
        <v>468</v>
      </c>
      <c r="W975" t="s">
        <v>903</v>
      </c>
      <c r="X975" s="280">
        <v>45938</v>
      </c>
      <c r="Y975" s="281" t="s">
        <v>906</v>
      </c>
      <c r="Z975" s="280" t="s">
        <v>66</v>
      </c>
    </row>
    <row r="976" spans="18:26" ht="14.7" customHeight="1">
      <c r="R976" s="283">
        <v>1992.21</v>
      </c>
      <c r="S976" s="280">
        <v>45847</v>
      </c>
      <c r="T976" s="282">
        <v>-91</v>
      </c>
      <c r="U976" s="282" t="s">
        <v>866</v>
      </c>
      <c r="V976" t="s">
        <v>477</v>
      </c>
      <c r="W976" t="s">
        <v>903</v>
      </c>
      <c r="X976" s="280">
        <v>45938</v>
      </c>
      <c r="Y976" s="281" t="s">
        <v>906</v>
      </c>
      <c r="Z976" s="280" t="s">
        <v>68</v>
      </c>
    </row>
    <row r="977" spans="18:26" ht="14.7" customHeight="1">
      <c r="R977" s="283">
        <v>2443.64</v>
      </c>
      <c r="S977" s="280">
        <v>45847</v>
      </c>
      <c r="T977" s="282">
        <v>-91</v>
      </c>
      <c r="U977" s="282" t="s">
        <v>866</v>
      </c>
      <c r="V977" t="s">
        <v>678</v>
      </c>
      <c r="W977" t="s">
        <v>903</v>
      </c>
      <c r="X977" s="280">
        <v>45938</v>
      </c>
      <c r="Y977" s="281" t="s">
        <v>906</v>
      </c>
      <c r="Z977" s="280" t="s">
        <v>66</v>
      </c>
    </row>
    <row r="978" spans="18:26" ht="14.7" customHeight="1">
      <c r="R978" s="283">
        <v>2887.14</v>
      </c>
      <c r="S978" s="280">
        <v>45847</v>
      </c>
      <c r="T978" s="282">
        <v>-91</v>
      </c>
      <c r="U978" s="282" t="s">
        <v>866</v>
      </c>
      <c r="V978" t="s">
        <v>593</v>
      </c>
      <c r="W978" t="s">
        <v>903</v>
      </c>
      <c r="X978" s="280">
        <v>45938</v>
      </c>
      <c r="Y978" s="281" t="s">
        <v>906</v>
      </c>
      <c r="Z978" s="280" t="s">
        <v>66</v>
      </c>
    </row>
    <row r="979" spans="18:26" ht="14.7" customHeight="1">
      <c r="R979" s="283">
        <v>2872.07</v>
      </c>
      <c r="S979" s="280">
        <v>45847</v>
      </c>
      <c r="T979" s="282">
        <v>-91</v>
      </c>
      <c r="U979" s="282" t="s">
        <v>866</v>
      </c>
      <c r="V979" t="s">
        <v>661</v>
      </c>
      <c r="W979" t="s">
        <v>903</v>
      </c>
      <c r="X979" s="280">
        <v>45938</v>
      </c>
      <c r="Y979" s="281" t="s">
        <v>906</v>
      </c>
      <c r="Z979" s="280" t="s">
        <v>66</v>
      </c>
    </row>
    <row r="980" spans="18:26" ht="14.7" customHeight="1">
      <c r="R980" s="283">
        <v>3489.91</v>
      </c>
      <c r="S980" s="280">
        <v>45847</v>
      </c>
      <c r="T980" s="282">
        <v>-91</v>
      </c>
      <c r="U980" s="282" t="s">
        <v>866</v>
      </c>
      <c r="V980" t="s">
        <v>483</v>
      </c>
      <c r="W980" t="s">
        <v>903</v>
      </c>
      <c r="X980" s="280">
        <v>45938</v>
      </c>
      <c r="Y980" s="281" t="s">
        <v>906</v>
      </c>
      <c r="Z980" s="280" t="s">
        <v>68</v>
      </c>
    </row>
    <row r="981" spans="18:26" ht="14.7" customHeight="1">
      <c r="R981" s="283">
        <v>3963.64</v>
      </c>
      <c r="S981" s="280">
        <v>45847</v>
      </c>
      <c r="T981" s="282">
        <v>-91</v>
      </c>
      <c r="U981" s="282" t="s">
        <v>866</v>
      </c>
      <c r="V981" t="s">
        <v>483</v>
      </c>
      <c r="W981" t="s">
        <v>903</v>
      </c>
      <c r="X981" s="280">
        <v>45938</v>
      </c>
      <c r="Y981" s="281" t="s">
        <v>906</v>
      </c>
      <c r="Z981" s="280" t="s">
        <v>68</v>
      </c>
    </row>
    <row r="982" spans="18:26" ht="14.7" customHeight="1">
      <c r="R982" s="283">
        <v>4192.72</v>
      </c>
      <c r="S982" s="280">
        <v>45847</v>
      </c>
      <c r="T982" s="282">
        <v>-91</v>
      </c>
      <c r="U982" s="282" t="s">
        <v>866</v>
      </c>
      <c r="V982" t="s">
        <v>477</v>
      </c>
      <c r="W982" t="s">
        <v>903</v>
      </c>
      <c r="X982" s="280">
        <v>45938</v>
      </c>
      <c r="Y982" s="281" t="s">
        <v>906</v>
      </c>
      <c r="Z982" s="280" t="s">
        <v>68</v>
      </c>
    </row>
    <row r="983" spans="18:26" ht="14.7" customHeight="1">
      <c r="R983" s="283">
        <v>4762.3599999999997</v>
      </c>
      <c r="S983" s="280">
        <v>45847</v>
      </c>
      <c r="T983" s="282">
        <v>-91</v>
      </c>
      <c r="U983" s="282" t="s">
        <v>866</v>
      </c>
      <c r="V983" t="s">
        <v>503</v>
      </c>
      <c r="W983" t="s">
        <v>903</v>
      </c>
      <c r="X983" s="280">
        <v>45938</v>
      </c>
      <c r="Y983" s="281" t="s">
        <v>906</v>
      </c>
      <c r="Z983" s="280" t="s">
        <v>67</v>
      </c>
    </row>
    <row r="984" spans="18:26" ht="14.7" customHeight="1">
      <c r="R984" s="283">
        <v>5688.82</v>
      </c>
      <c r="S984" s="280">
        <v>45847</v>
      </c>
      <c r="T984" s="282">
        <v>-91</v>
      </c>
      <c r="U984" s="282" t="s">
        <v>866</v>
      </c>
      <c r="V984" t="s">
        <v>477</v>
      </c>
      <c r="W984" t="s">
        <v>903</v>
      </c>
      <c r="X984" s="280">
        <v>45938</v>
      </c>
      <c r="Y984" s="281" t="s">
        <v>906</v>
      </c>
      <c r="Z984" s="280" t="s">
        <v>68</v>
      </c>
    </row>
    <row r="985" spans="18:26" ht="14.7" customHeight="1">
      <c r="R985" s="283">
        <v>6843.54</v>
      </c>
      <c r="S985" s="280">
        <v>45847</v>
      </c>
      <c r="T985" s="282">
        <v>-91</v>
      </c>
      <c r="U985" s="282" t="s">
        <v>866</v>
      </c>
      <c r="V985" t="s">
        <v>492</v>
      </c>
      <c r="W985" t="s">
        <v>903</v>
      </c>
      <c r="X985" s="280">
        <v>45938</v>
      </c>
      <c r="Y985" s="281" t="s">
        <v>906</v>
      </c>
      <c r="Z985" s="280" t="s">
        <v>67</v>
      </c>
    </row>
    <row r="986" spans="18:26" ht="14.7" customHeight="1">
      <c r="R986" s="283">
        <v>1650</v>
      </c>
      <c r="S986" s="280">
        <v>45848</v>
      </c>
      <c r="T986" s="282">
        <v>-90</v>
      </c>
      <c r="U986" s="282" t="s">
        <v>866</v>
      </c>
      <c r="V986" t="s">
        <v>578</v>
      </c>
      <c r="W986" t="s">
        <v>903</v>
      </c>
      <c r="X986" s="280">
        <v>45938</v>
      </c>
      <c r="Y986" s="281" t="s">
        <v>906</v>
      </c>
      <c r="Z986" s="280" t="s">
        <v>66</v>
      </c>
    </row>
    <row r="987" spans="18:26" ht="14.7" customHeight="1">
      <c r="R987" s="283">
        <v>1742.79</v>
      </c>
      <c r="S987" s="280">
        <v>45848</v>
      </c>
      <c r="T987" s="282">
        <v>-90</v>
      </c>
      <c r="U987" s="282" t="s">
        <v>866</v>
      </c>
      <c r="V987" t="s">
        <v>494</v>
      </c>
      <c r="W987" t="s">
        <v>903</v>
      </c>
      <c r="X987" s="280">
        <v>45938</v>
      </c>
      <c r="Y987" s="281" t="s">
        <v>906</v>
      </c>
      <c r="Z987" s="280" t="s">
        <v>67</v>
      </c>
    </row>
    <row r="988" spans="18:26" ht="14.7" customHeight="1">
      <c r="R988" s="283">
        <v>1859.81</v>
      </c>
      <c r="S988" s="280">
        <v>45848</v>
      </c>
      <c r="T988" s="282">
        <v>-90</v>
      </c>
      <c r="U988" s="282" t="s">
        <v>866</v>
      </c>
      <c r="V988" t="s">
        <v>677</v>
      </c>
      <c r="W988" t="s">
        <v>903</v>
      </c>
      <c r="X988" s="280">
        <v>45938</v>
      </c>
      <c r="Y988" s="281" t="s">
        <v>906</v>
      </c>
      <c r="Z988" s="280" t="s">
        <v>66</v>
      </c>
    </row>
    <row r="989" spans="18:26" ht="14.7" customHeight="1">
      <c r="R989" s="283">
        <v>1993.62</v>
      </c>
      <c r="S989" s="280">
        <v>45848</v>
      </c>
      <c r="T989" s="282">
        <v>-90</v>
      </c>
      <c r="U989" s="282" t="s">
        <v>866</v>
      </c>
      <c r="V989" t="s">
        <v>676</v>
      </c>
      <c r="W989" t="s">
        <v>903</v>
      </c>
      <c r="X989" s="280">
        <v>45938</v>
      </c>
      <c r="Y989" s="281" t="s">
        <v>906</v>
      </c>
      <c r="Z989" s="280" t="s">
        <v>66</v>
      </c>
    </row>
    <row r="990" spans="18:26" ht="14.7" customHeight="1">
      <c r="R990" s="283">
        <v>2538.6</v>
      </c>
      <c r="S990" s="280">
        <v>45848</v>
      </c>
      <c r="T990" s="282">
        <v>-90</v>
      </c>
      <c r="U990" s="282" t="s">
        <v>866</v>
      </c>
      <c r="V990" t="s">
        <v>632</v>
      </c>
      <c r="W990" t="s">
        <v>903</v>
      </c>
      <c r="X990" s="280">
        <v>45938</v>
      </c>
      <c r="Y990" s="281" t="s">
        <v>906</v>
      </c>
      <c r="Z990" s="280" t="s">
        <v>66</v>
      </c>
    </row>
    <row r="991" spans="18:26" ht="14.7" customHeight="1">
      <c r="R991" s="283">
        <v>2451.35</v>
      </c>
      <c r="S991" s="280">
        <v>45848</v>
      </c>
      <c r="T991" s="282">
        <v>-90</v>
      </c>
      <c r="U991" s="282" t="s">
        <v>866</v>
      </c>
      <c r="V991" t="s">
        <v>584</v>
      </c>
      <c r="W991" t="s">
        <v>903</v>
      </c>
      <c r="X991" s="280">
        <v>45938</v>
      </c>
      <c r="Y991" s="281" t="s">
        <v>906</v>
      </c>
      <c r="Z991" s="280" t="s">
        <v>66</v>
      </c>
    </row>
    <row r="992" spans="18:26" ht="14.7" customHeight="1">
      <c r="R992" s="283">
        <v>3545.35</v>
      </c>
      <c r="S992" s="280">
        <v>45848</v>
      </c>
      <c r="T992" s="282">
        <v>-90</v>
      </c>
      <c r="U992" s="282" t="s">
        <v>866</v>
      </c>
      <c r="V992" t="s">
        <v>528</v>
      </c>
      <c r="W992" t="s">
        <v>903</v>
      </c>
      <c r="X992" s="280">
        <v>45938</v>
      </c>
      <c r="Y992" s="281" t="s">
        <v>906</v>
      </c>
      <c r="Z992" s="280" t="s">
        <v>66</v>
      </c>
    </row>
    <row r="993" spans="18:26" ht="14.7" customHeight="1">
      <c r="R993" s="283">
        <v>4358.42</v>
      </c>
      <c r="S993" s="280">
        <v>45848</v>
      </c>
      <c r="T993" s="282">
        <v>-90</v>
      </c>
      <c r="U993" s="282" t="s">
        <v>866</v>
      </c>
      <c r="V993" t="s">
        <v>483</v>
      </c>
      <c r="W993" t="s">
        <v>903</v>
      </c>
      <c r="X993" s="280">
        <v>45938</v>
      </c>
      <c r="Y993" s="281" t="s">
        <v>906</v>
      </c>
      <c r="Z993" s="280" t="s">
        <v>68</v>
      </c>
    </row>
    <row r="994" spans="18:26" ht="14.7" customHeight="1">
      <c r="R994" s="283">
        <v>4373.78</v>
      </c>
      <c r="S994" s="280">
        <v>45848</v>
      </c>
      <c r="T994" s="282">
        <v>-90</v>
      </c>
      <c r="U994" s="282" t="s">
        <v>866</v>
      </c>
      <c r="V994" t="s">
        <v>494</v>
      </c>
      <c r="W994" t="s">
        <v>903</v>
      </c>
      <c r="X994" s="280">
        <v>45938</v>
      </c>
      <c r="Y994" s="281" t="s">
        <v>906</v>
      </c>
      <c r="Z994" s="280" t="s">
        <v>67</v>
      </c>
    </row>
    <row r="995" spans="18:26" ht="14.7" customHeight="1">
      <c r="R995" s="283">
        <v>4535.74</v>
      </c>
      <c r="S995" s="280">
        <v>45848</v>
      </c>
      <c r="T995" s="282">
        <v>-90</v>
      </c>
      <c r="U995" s="282" t="s">
        <v>866</v>
      </c>
      <c r="V995" t="s">
        <v>503</v>
      </c>
      <c r="W995" t="s">
        <v>903</v>
      </c>
      <c r="X995" s="280">
        <v>45938</v>
      </c>
      <c r="Y995" s="281" t="s">
        <v>906</v>
      </c>
      <c r="Z995" s="280" t="s">
        <v>67</v>
      </c>
    </row>
    <row r="996" spans="18:26" ht="14.7" customHeight="1">
      <c r="R996" s="283">
        <v>5330</v>
      </c>
      <c r="S996" s="280">
        <v>45848</v>
      </c>
      <c r="T996" s="282">
        <v>-90</v>
      </c>
      <c r="U996" s="282" t="s">
        <v>866</v>
      </c>
      <c r="V996" t="s">
        <v>524</v>
      </c>
      <c r="W996" t="s">
        <v>903</v>
      </c>
      <c r="X996" s="280">
        <v>45938</v>
      </c>
      <c r="Y996" s="281" t="s">
        <v>906</v>
      </c>
      <c r="Z996" s="280" t="s">
        <v>67</v>
      </c>
    </row>
    <row r="997" spans="18:26" ht="14.7" customHeight="1">
      <c r="R997" s="283">
        <v>6175.46</v>
      </c>
      <c r="S997" s="280">
        <v>45848</v>
      </c>
      <c r="T997" s="282">
        <v>-90</v>
      </c>
      <c r="U997" s="282" t="s">
        <v>866</v>
      </c>
      <c r="V997" t="s">
        <v>658</v>
      </c>
      <c r="W997" t="s">
        <v>903</v>
      </c>
      <c r="X997" s="280">
        <v>45938</v>
      </c>
      <c r="Y997" s="281" t="s">
        <v>906</v>
      </c>
      <c r="Z997" s="280" t="s">
        <v>66</v>
      </c>
    </row>
    <row r="998" spans="18:26" ht="14.7" customHeight="1">
      <c r="R998" s="283">
        <v>6407.24</v>
      </c>
      <c r="S998" s="280">
        <v>45848</v>
      </c>
      <c r="T998" s="282">
        <v>-90</v>
      </c>
      <c r="U998" s="282" t="s">
        <v>866</v>
      </c>
      <c r="V998" t="s">
        <v>483</v>
      </c>
      <c r="W998" t="s">
        <v>903</v>
      </c>
      <c r="X998" s="280">
        <v>45938</v>
      </c>
      <c r="Y998" s="281" t="s">
        <v>906</v>
      </c>
      <c r="Z998" s="280" t="s">
        <v>68</v>
      </c>
    </row>
    <row r="999" spans="18:26" ht="14.7" customHeight="1">
      <c r="R999" s="283">
        <v>6662.6</v>
      </c>
      <c r="S999" s="280">
        <v>45848</v>
      </c>
      <c r="T999" s="282">
        <v>-90</v>
      </c>
      <c r="U999" s="282" t="s">
        <v>866</v>
      </c>
      <c r="V999" t="s">
        <v>524</v>
      </c>
      <c r="W999" t="s">
        <v>903</v>
      </c>
      <c r="X999" s="280">
        <v>45938</v>
      </c>
      <c r="Y999" s="281" t="s">
        <v>906</v>
      </c>
      <c r="Z999" s="280" t="s">
        <v>67</v>
      </c>
    </row>
    <row r="1000" spans="18:26" ht="14.7" customHeight="1">
      <c r="R1000" s="283">
        <v>11149.63</v>
      </c>
      <c r="S1000" s="280">
        <v>45848</v>
      </c>
      <c r="T1000" s="282">
        <v>-90</v>
      </c>
      <c r="U1000" s="282" t="s">
        <v>866</v>
      </c>
      <c r="V1000" t="s">
        <v>483</v>
      </c>
      <c r="W1000" t="s">
        <v>903</v>
      </c>
      <c r="X1000" s="280">
        <v>45938</v>
      </c>
      <c r="Y1000" s="281" t="s">
        <v>906</v>
      </c>
      <c r="Z1000" s="280" t="s">
        <v>68</v>
      </c>
    </row>
    <row r="1001" spans="18:26" ht="14.7" customHeight="1">
      <c r="R1001" s="283">
        <v>1521.76</v>
      </c>
      <c r="S1001" s="280">
        <v>45849</v>
      </c>
      <c r="T1001" s="282">
        <v>-89</v>
      </c>
      <c r="U1001" s="282" t="s">
        <v>866</v>
      </c>
      <c r="V1001" t="s">
        <v>486</v>
      </c>
      <c r="W1001" t="s">
        <v>903</v>
      </c>
      <c r="X1001" s="280">
        <v>45938</v>
      </c>
      <c r="Y1001" s="281" t="s">
        <v>906</v>
      </c>
      <c r="Z1001" s="280" t="s">
        <v>67</v>
      </c>
    </row>
    <row r="1002" spans="18:26" ht="14.7" customHeight="1">
      <c r="R1002" s="283">
        <v>1533.84</v>
      </c>
      <c r="S1002" s="280">
        <v>45849</v>
      </c>
      <c r="T1002" s="282">
        <v>-89</v>
      </c>
      <c r="U1002" s="282" t="s">
        <v>866</v>
      </c>
      <c r="V1002" t="s">
        <v>666</v>
      </c>
      <c r="W1002" t="s">
        <v>903</v>
      </c>
      <c r="X1002" s="280">
        <v>45938</v>
      </c>
      <c r="Y1002" s="281" t="s">
        <v>906</v>
      </c>
      <c r="Z1002" s="280" t="s">
        <v>66</v>
      </c>
    </row>
    <row r="1003" spans="18:26" ht="14.7" customHeight="1">
      <c r="R1003" s="283">
        <v>1593.33</v>
      </c>
      <c r="S1003" s="280">
        <v>45849</v>
      </c>
      <c r="T1003" s="282">
        <v>-89</v>
      </c>
      <c r="U1003" s="282" t="s">
        <v>866</v>
      </c>
      <c r="V1003" t="s">
        <v>573</v>
      </c>
      <c r="W1003" t="s">
        <v>903</v>
      </c>
      <c r="X1003" s="280">
        <v>45938</v>
      </c>
      <c r="Y1003" s="281" t="s">
        <v>906</v>
      </c>
      <c r="Z1003" s="280" t="s">
        <v>66</v>
      </c>
    </row>
    <row r="1004" spans="18:26" ht="14.7" customHeight="1">
      <c r="R1004" s="283">
        <v>1709.55</v>
      </c>
      <c r="S1004" s="280">
        <v>45849</v>
      </c>
      <c r="T1004" s="282">
        <v>-89</v>
      </c>
      <c r="U1004" s="282" t="s">
        <v>866</v>
      </c>
      <c r="V1004" t="s">
        <v>613</v>
      </c>
      <c r="W1004" t="s">
        <v>903</v>
      </c>
      <c r="X1004" s="280">
        <v>45938</v>
      </c>
      <c r="Y1004" s="281" t="s">
        <v>906</v>
      </c>
      <c r="Z1004" s="280" t="s">
        <v>66</v>
      </c>
    </row>
    <row r="1005" spans="18:26" ht="14.7" customHeight="1">
      <c r="R1005" s="283">
        <v>1817.66</v>
      </c>
      <c r="S1005" s="280">
        <v>45849</v>
      </c>
      <c r="T1005" s="282">
        <v>-89</v>
      </c>
      <c r="U1005" s="282" t="s">
        <v>866</v>
      </c>
      <c r="V1005" t="s">
        <v>492</v>
      </c>
      <c r="W1005" t="s">
        <v>903</v>
      </c>
      <c r="X1005" s="280">
        <v>45938</v>
      </c>
      <c r="Y1005" s="281" t="s">
        <v>906</v>
      </c>
      <c r="Z1005" s="280" t="s">
        <v>67</v>
      </c>
    </row>
    <row r="1006" spans="18:26" ht="14.7" customHeight="1">
      <c r="R1006" s="283">
        <v>2207.7600000000002</v>
      </c>
      <c r="S1006" s="280">
        <v>45849</v>
      </c>
      <c r="T1006" s="282">
        <v>-89</v>
      </c>
      <c r="U1006" s="282" t="s">
        <v>866</v>
      </c>
      <c r="V1006" t="s">
        <v>593</v>
      </c>
      <c r="W1006" t="s">
        <v>903</v>
      </c>
      <c r="X1006" s="280">
        <v>45938</v>
      </c>
      <c r="Y1006" s="281" t="s">
        <v>906</v>
      </c>
      <c r="Z1006" s="280" t="s">
        <v>66</v>
      </c>
    </row>
    <row r="1007" spans="18:26" ht="14.7" customHeight="1">
      <c r="R1007" s="283">
        <v>2300.84</v>
      </c>
      <c r="S1007" s="280">
        <v>45849</v>
      </c>
      <c r="T1007" s="282">
        <v>-89</v>
      </c>
      <c r="U1007" s="282" t="s">
        <v>866</v>
      </c>
      <c r="V1007" t="s">
        <v>483</v>
      </c>
      <c r="W1007" t="s">
        <v>903</v>
      </c>
      <c r="X1007" s="280">
        <v>45938</v>
      </c>
      <c r="Y1007" s="281" t="s">
        <v>906</v>
      </c>
      <c r="Z1007" s="280" t="s">
        <v>68</v>
      </c>
    </row>
    <row r="1008" spans="18:26" ht="14.7" customHeight="1">
      <c r="R1008" s="283">
        <v>2421.1799999999998</v>
      </c>
      <c r="S1008" s="280">
        <v>45849</v>
      </c>
      <c r="T1008" s="282">
        <v>-89</v>
      </c>
      <c r="U1008" s="282" t="s">
        <v>866</v>
      </c>
      <c r="V1008" t="s">
        <v>494</v>
      </c>
      <c r="W1008" t="s">
        <v>903</v>
      </c>
      <c r="X1008" s="280">
        <v>45938</v>
      </c>
      <c r="Y1008" s="281" t="s">
        <v>906</v>
      </c>
      <c r="Z1008" s="280" t="s">
        <v>67</v>
      </c>
    </row>
    <row r="1009" spans="18:26" ht="14.7" customHeight="1">
      <c r="R1009" s="283">
        <v>4557.17</v>
      </c>
      <c r="S1009" s="280">
        <v>45849</v>
      </c>
      <c r="T1009" s="282">
        <v>-89</v>
      </c>
      <c r="U1009" s="282" t="s">
        <v>866</v>
      </c>
      <c r="V1009" t="s">
        <v>486</v>
      </c>
      <c r="W1009" t="s">
        <v>903</v>
      </c>
      <c r="X1009" s="280">
        <v>45938</v>
      </c>
      <c r="Y1009" s="281" t="s">
        <v>906</v>
      </c>
      <c r="Z1009" s="280" t="s">
        <v>67</v>
      </c>
    </row>
    <row r="1010" spans="18:26" ht="14.7" customHeight="1">
      <c r="R1010" s="283">
        <v>9681.66</v>
      </c>
      <c r="S1010" s="280">
        <v>45849</v>
      </c>
      <c r="T1010" s="282">
        <v>-89</v>
      </c>
      <c r="U1010" s="282" t="s">
        <v>866</v>
      </c>
      <c r="V1010" t="s">
        <v>571</v>
      </c>
      <c r="W1010" t="s">
        <v>903</v>
      </c>
      <c r="X1010" s="280">
        <v>45938</v>
      </c>
      <c r="Y1010" s="281" t="s">
        <v>906</v>
      </c>
      <c r="Z1010" s="280" t="s">
        <v>67</v>
      </c>
    </row>
    <row r="1011" spans="18:26" ht="14.7" customHeight="1">
      <c r="R1011">
        <v>947.82</v>
      </c>
      <c r="S1011" s="280">
        <v>45852</v>
      </c>
      <c r="T1011" s="282">
        <v>-86</v>
      </c>
      <c r="U1011" s="282" t="s">
        <v>866</v>
      </c>
      <c r="V1011" t="s">
        <v>584</v>
      </c>
      <c r="W1011" t="s">
        <v>903</v>
      </c>
      <c r="X1011" s="280">
        <v>45938</v>
      </c>
      <c r="Y1011" s="281" t="s">
        <v>906</v>
      </c>
      <c r="Z1011" s="280" t="s">
        <v>66</v>
      </c>
    </row>
    <row r="1012" spans="18:26" ht="14.7" customHeight="1">
      <c r="R1012" s="283">
        <v>1065.25</v>
      </c>
      <c r="S1012" s="280">
        <v>45850</v>
      </c>
      <c r="T1012" s="282">
        <v>-88</v>
      </c>
      <c r="U1012" s="282" t="s">
        <v>866</v>
      </c>
      <c r="V1012" t="s">
        <v>477</v>
      </c>
      <c r="W1012" t="s">
        <v>903</v>
      </c>
      <c r="X1012" s="280">
        <v>45938</v>
      </c>
      <c r="Y1012" s="281" t="s">
        <v>906</v>
      </c>
      <c r="Z1012" s="280" t="s">
        <v>68</v>
      </c>
    </row>
    <row r="1013" spans="18:26" ht="14.7" customHeight="1">
      <c r="R1013" s="283">
        <v>1096.1500000000001</v>
      </c>
      <c r="S1013" s="280">
        <v>45852</v>
      </c>
      <c r="T1013" s="282">
        <v>-86</v>
      </c>
      <c r="U1013" s="282" t="s">
        <v>866</v>
      </c>
      <c r="V1013" t="s">
        <v>477</v>
      </c>
      <c r="W1013" t="s">
        <v>903</v>
      </c>
      <c r="X1013" s="280">
        <v>45938</v>
      </c>
      <c r="Y1013" s="281" t="s">
        <v>906</v>
      </c>
      <c r="Z1013" s="280" t="s">
        <v>68</v>
      </c>
    </row>
    <row r="1014" spans="18:26" ht="14.7" customHeight="1">
      <c r="R1014" s="283">
        <v>1306.6199999999999</v>
      </c>
      <c r="S1014" s="280">
        <v>45852</v>
      </c>
      <c r="T1014" s="282">
        <v>-86</v>
      </c>
      <c r="U1014" s="282" t="s">
        <v>866</v>
      </c>
      <c r="V1014" t="s">
        <v>613</v>
      </c>
      <c r="W1014" t="s">
        <v>903</v>
      </c>
      <c r="X1014" s="280">
        <v>45938</v>
      </c>
      <c r="Y1014" s="281" t="s">
        <v>906</v>
      </c>
      <c r="Z1014" s="280" t="s">
        <v>66</v>
      </c>
    </row>
    <row r="1015" spans="18:26" ht="14.7" customHeight="1">
      <c r="R1015" s="283">
        <v>1543.16</v>
      </c>
      <c r="S1015" s="280">
        <v>45852</v>
      </c>
      <c r="T1015" s="282">
        <v>-86</v>
      </c>
      <c r="U1015" s="282" t="s">
        <v>866</v>
      </c>
      <c r="V1015" t="s">
        <v>483</v>
      </c>
      <c r="W1015" t="s">
        <v>903</v>
      </c>
      <c r="X1015" s="280">
        <v>45938</v>
      </c>
      <c r="Y1015" s="281" t="s">
        <v>906</v>
      </c>
      <c r="Z1015" s="280" t="s">
        <v>68</v>
      </c>
    </row>
    <row r="1016" spans="18:26" ht="14.7" customHeight="1">
      <c r="R1016" s="283">
        <v>1541.2</v>
      </c>
      <c r="S1016" s="280">
        <v>45852</v>
      </c>
      <c r="T1016" s="282">
        <v>-86</v>
      </c>
      <c r="U1016" s="282" t="s">
        <v>866</v>
      </c>
      <c r="V1016" t="s">
        <v>537</v>
      </c>
      <c r="W1016" t="s">
        <v>903</v>
      </c>
      <c r="X1016" s="280">
        <v>45938</v>
      </c>
      <c r="Y1016" s="281" t="s">
        <v>906</v>
      </c>
      <c r="Z1016" s="280" t="s">
        <v>66</v>
      </c>
    </row>
    <row r="1017" spans="18:26" ht="14.7" customHeight="1">
      <c r="R1017" s="283">
        <v>1610.96</v>
      </c>
      <c r="S1017" s="280">
        <v>45852</v>
      </c>
      <c r="T1017" s="282">
        <v>-86</v>
      </c>
      <c r="U1017" s="282" t="s">
        <v>866</v>
      </c>
      <c r="V1017" t="s">
        <v>539</v>
      </c>
      <c r="W1017" t="s">
        <v>903</v>
      </c>
      <c r="X1017" s="280">
        <v>45938</v>
      </c>
      <c r="Y1017" s="281" t="s">
        <v>906</v>
      </c>
      <c r="Z1017" s="280" t="s">
        <v>66</v>
      </c>
    </row>
    <row r="1018" spans="18:26" ht="14.7" customHeight="1">
      <c r="R1018" s="283">
        <v>1828.09</v>
      </c>
      <c r="S1018" s="280">
        <v>45850</v>
      </c>
      <c r="T1018" s="282">
        <v>-88</v>
      </c>
      <c r="U1018" s="282" t="s">
        <v>866</v>
      </c>
      <c r="V1018" t="s">
        <v>477</v>
      </c>
      <c r="W1018" t="s">
        <v>903</v>
      </c>
      <c r="X1018" s="280">
        <v>45938</v>
      </c>
      <c r="Y1018" s="281" t="s">
        <v>906</v>
      </c>
      <c r="Z1018" s="280" t="s">
        <v>68</v>
      </c>
    </row>
    <row r="1019" spans="18:26" ht="14.7" customHeight="1">
      <c r="R1019" s="283">
        <v>2061.92</v>
      </c>
      <c r="S1019" s="280">
        <v>45852</v>
      </c>
      <c r="T1019" s="282">
        <v>-86</v>
      </c>
      <c r="U1019" s="282" t="s">
        <v>866</v>
      </c>
      <c r="V1019" t="s">
        <v>675</v>
      </c>
      <c r="W1019" t="s">
        <v>903</v>
      </c>
      <c r="X1019" s="280">
        <v>45938</v>
      </c>
      <c r="Y1019" s="281" t="s">
        <v>906</v>
      </c>
      <c r="Z1019" s="280" t="s">
        <v>66</v>
      </c>
    </row>
    <row r="1020" spans="18:26" ht="14.7" customHeight="1">
      <c r="R1020" s="283">
        <v>2267.6</v>
      </c>
      <c r="S1020" s="280">
        <v>45852</v>
      </c>
      <c r="T1020" s="282">
        <v>-86</v>
      </c>
      <c r="U1020" s="282" t="s">
        <v>866</v>
      </c>
      <c r="V1020" t="s">
        <v>536</v>
      </c>
      <c r="W1020" t="s">
        <v>903</v>
      </c>
      <c r="X1020" s="280">
        <v>45938</v>
      </c>
      <c r="Y1020" s="281" t="s">
        <v>906</v>
      </c>
      <c r="Z1020" s="280" t="s">
        <v>66</v>
      </c>
    </row>
    <row r="1021" spans="18:26" ht="14.7" customHeight="1">
      <c r="R1021" s="283">
        <v>2660.43</v>
      </c>
      <c r="S1021" s="280">
        <v>45850</v>
      </c>
      <c r="T1021" s="282">
        <v>-88</v>
      </c>
      <c r="U1021" s="282" t="s">
        <v>866</v>
      </c>
      <c r="V1021" t="s">
        <v>674</v>
      </c>
      <c r="W1021" t="s">
        <v>903</v>
      </c>
      <c r="X1021" s="280">
        <v>45938</v>
      </c>
      <c r="Y1021" s="281" t="s">
        <v>906</v>
      </c>
      <c r="Z1021" s="280" t="s">
        <v>66</v>
      </c>
    </row>
    <row r="1022" spans="18:26" ht="14.7" customHeight="1">
      <c r="R1022" s="283">
        <v>3221.61</v>
      </c>
      <c r="S1022" s="280">
        <v>45852</v>
      </c>
      <c r="T1022" s="282">
        <v>-86</v>
      </c>
      <c r="U1022" s="282" t="s">
        <v>866</v>
      </c>
      <c r="V1022" t="s">
        <v>584</v>
      </c>
      <c r="W1022" t="s">
        <v>903</v>
      </c>
      <c r="X1022" s="280">
        <v>45938</v>
      </c>
      <c r="Y1022" s="281" t="s">
        <v>906</v>
      </c>
      <c r="Z1022" s="280" t="s">
        <v>66</v>
      </c>
    </row>
    <row r="1023" spans="18:26" ht="14.7" customHeight="1">
      <c r="R1023" s="283">
        <v>3504.3</v>
      </c>
      <c r="S1023" s="280">
        <v>45850</v>
      </c>
      <c r="T1023" s="282">
        <v>-88</v>
      </c>
      <c r="U1023" s="282" t="s">
        <v>866</v>
      </c>
      <c r="V1023" t="s">
        <v>500</v>
      </c>
      <c r="W1023" t="s">
        <v>903</v>
      </c>
      <c r="X1023" s="280">
        <v>45938</v>
      </c>
      <c r="Y1023" s="281" t="s">
        <v>906</v>
      </c>
      <c r="Z1023" s="280" t="s">
        <v>66</v>
      </c>
    </row>
    <row r="1024" spans="18:26" ht="14.7" customHeight="1">
      <c r="R1024" s="283">
        <v>3677.25</v>
      </c>
      <c r="S1024" s="280">
        <v>45850</v>
      </c>
      <c r="T1024" s="282">
        <v>-88</v>
      </c>
      <c r="U1024" s="282" t="s">
        <v>866</v>
      </c>
      <c r="V1024" t="s">
        <v>477</v>
      </c>
      <c r="W1024" t="s">
        <v>903</v>
      </c>
      <c r="X1024" s="280">
        <v>45938</v>
      </c>
      <c r="Y1024" s="281" t="s">
        <v>906</v>
      </c>
      <c r="Z1024" s="280" t="s">
        <v>68</v>
      </c>
    </row>
    <row r="1025" spans="18:26" ht="14.7" customHeight="1">
      <c r="R1025" s="283">
        <v>3859.92</v>
      </c>
      <c r="S1025" s="280">
        <v>45850</v>
      </c>
      <c r="T1025" s="282">
        <v>-88</v>
      </c>
      <c r="U1025" s="282" t="s">
        <v>866</v>
      </c>
      <c r="V1025" t="s">
        <v>477</v>
      </c>
      <c r="W1025" t="s">
        <v>903</v>
      </c>
      <c r="X1025" s="280">
        <v>45938</v>
      </c>
      <c r="Y1025" s="281" t="s">
        <v>906</v>
      </c>
      <c r="Z1025" s="280" t="s">
        <v>68</v>
      </c>
    </row>
    <row r="1026" spans="18:26" ht="14.7" customHeight="1">
      <c r="R1026" s="283">
        <v>3774.19</v>
      </c>
      <c r="S1026" s="280">
        <v>45850</v>
      </c>
      <c r="T1026" s="282">
        <v>-88</v>
      </c>
      <c r="U1026" s="282" t="s">
        <v>866</v>
      </c>
      <c r="V1026" t="s">
        <v>527</v>
      </c>
      <c r="W1026" t="s">
        <v>903</v>
      </c>
      <c r="X1026" s="280">
        <v>45938</v>
      </c>
      <c r="Y1026" s="281" t="s">
        <v>906</v>
      </c>
      <c r="Z1026" s="280" t="s">
        <v>66</v>
      </c>
    </row>
    <row r="1027" spans="18:26" ht="14.7" customHeight="1">
      <c r="R1027" s="283">
        <v>4336.67</v>
      </c>
      <c r="S1027" s="280">
        <v>45852</v>
      </c>
      <c r="T1027" s="282">
        <v>-86</v>
      </c>
      <c r="U1027" s="282" t="s">
        <v>866</v>
      </c>
      <c r="V1027" t="s">
        <v>493</v>
      </c>
      <c r="W1027" t="s">
        <v>903</v>
      </c>
      <c r="X1027" s="280">
        <v>45938</v>
      </c>
      <c r="Y1027" s="281" t="s">
        <v>906</v>
      </c>
      <c r="Z1027" s="280" t="s">
        <v>68</v>
      </c>
    </row>
    <row r="1028" spans="18:26" ht="14.7" customHeight="1">
      <c r="R1028" s="283">
        <v>4988.33</v>
      </c>
      <c r="S1028" s="280">
        <v>45852</v>
      </c>
      <c r="T1028" s="282">
        <v>-86</v>
      </c>
      <c r="U1028" s="282" t="s">
        <v>866</v>
      </c>
      <c r="V1028" t="s">
        <v>522</v>
      </c>
      <c r="W1028" t="s">
        <v>903</v>
      </c>
      <c r="X1028" s="280">
        <v>45938</v>
      </c>
      <c r="Y1028" s="281" t="s">
        <v>906</v>
      </c>
      <c r="Z1028" s="280" t="s">
        <v>67</v>
      </c>
    </row>
    <row r="1029" spans="18:26" ht="14.7" customHeight="1">
      <c r="R1029" s="283">
        <v>8672.41</v>
      </c>
      <c r="S1029" s="280">
        <v>45850</v>
      </c>
      <c r="T1029" s="282">
        <v>-88</v>
      </c>
      <c r="U1029" s="282" t="s">
        <v>866</v>
      </c>
      <c r="V1029" t="s">
        <v>486</v>
      </c>
      <c r="W1029" t="s">
        <v>903</v>
      </c>
      <c r="X1029" s="280">
        <v>45938</v>
      </c>
      <c r="Y1029" s="281" t="s">
        <v>906</v>
      </c>
      <c r="Z1029" s="280" t="s">
        <v>67</v>
      </c>
    </row>
    <row r="1030" spans="18:26" ht="14.7" customHeight="1">
      <c r="R1030" s="283">
        <v>9341.86</v>
      </c>
      <c r="S1030" s="280">
        <v>45850</v>
      </c>
      <c r="T1030" s="282">
        <v>-88</v>
      </c>
      <c r="U1030" s="282" t="s">
        <v>866</v>
      </c>
      <c r="V1030" t="s">
        <v>477</v>
      </c>
      <c r="W1030" t="s">
        <v>903</v>
      </c>
      <c r="X1030" s="280">
        <v>45938</v>
      </c>
      <c r="Y1030" s="281" t="s">
        <v>906</v>
      </c>
      <c r="Z1030" s="280" t="s">
        <v>68</v>
      </c>
    </row>
    <row r="1031" spans="18:26" ht="14.7" customHeight="1">
      <c r="R1031">
        <v>913.5</v>
      </c>
      <c r="S1031" s="280">
        <v>45853</v>
      </c>
      <c r="T1031" s="282">
        <v>-85</v>
      </c>
      <c r="U1031" s="282" t="s">
        <v>866</v>
      </c>
      <c r="V1031" t="s">
        <v>638</v>
      </c>
      <c r="W1031" t="s">
        <v>903</v>
      </c>
      <c r="X1031" s="280">
        <v>45938</v>
      </c>
      <c r="Y1031" s="281" t="s">
        <v>906</v>
      </c>
      <c r="Z1031" s="280" t="s">
        <v>66</v>
      </c>
    </row>
    <row r="1032" spans="18:26" ht="14.7" customHeight="1">
      <c r="R1032" s="283">
        <v>1681.19</v>
      </c>
      <c r="S1032" s="280">
        <v>45853</v>
      </c>
      <c r="T1032" s="282">
        <v>-85</v>
      </c>
      <c r="U1032" s="282" t="s">
        <v>866</v>
      </c>
      <c r="V1032" t="s">
        <v>673</v>
      </c>
      <c r="W1032" t="s">
        <v>903</v>
      </c>
      <c r="X1032" s="280">
        <v>45938</v>
      </c>
      <c r="Y1032" s="281" t="s">
        <v>906</v>
      </c>
      <c r="Z1032" s="280" t="s">
        <v>66</v>
      </c>
    </row>
    <row r="1033" spans="18:26" ht="14.7" customHeight="1">
      <c r="R1033" s="283">
        <v>2760.64</v>
      </c>
      <c r="S1033" s="280">
        <v>45853</v>
      </c>
      <c r="T1033" s="282">
        <v>-85</v>
      </c>
      <c r="U1033" s="282" t="s">
        <v>866</v>
      </c>
      <c r="V1033" t="s">
        <v>672</v>
      </c>
      <c r="W1033" t="s">
        <v>903</v>
      </c>
      <c r="X1033" s="280">
        <v>45938</v>
      </c>
      <c r="Y1033" s="281" t="s">
        <v>906</v>
      </c>
      <c r="Z1033" s="280" t="s">
        <v>66</v>
      </c>
    </row>
    <row r="1034" spans="18:26" ht="14.7" customHeight="1">
      <c r="R1034" s="283">
        <v>2726.81</v>
      </c>
      <c r="S1034" s="280">
        <v>45853</v>
      </c>
      <c r="T1034" s="282">
        <v>-85</v>
      </c>
      <c r="U1034" s="282" t="s">
        <v>866</v>
      </c>
      <c r="V1034" t="s">
        <v>492</v>
      </c>
      <c r="W1034" t="s">
        <v>903</v>
      </c>
      <c r="X1034" s="280">
        <v>45938</v>
      </c>
      <c r="Y1034" s="281" t="s">
        <v>906</v>
      </c>
      <c r="Z1034" s="280" t="s">
        <v>67</v>
      </c>
    </row>
    <row r="1035" spans="18:26" ht="14.7" customHeight="1">
      <c r="R1035" s="283">
        <v>2798.3</v>
      </c>
      <c r="S1035" s="280">
        <v>45853</v>
      </c>
      <c r="T1035" s="282">
        <v>-85</v>
      </c>
      <c r="U1035" s="282" t="s">
        <v>866</v>
      </c>
      <c r="V1035" t="s">
        <v>471</v>
      </c>
      <c r="W1035" t="s">
        <v>903</v>
      </c>
      <c r="X1035" s="280">
        <v>45938</v>
      </c>
      <c r="Y1035" s="281" t="s">
        <v>906</v>
      </c>
      <c r="Z1035" s="280" t="s">
        <v>66</v>
      </c>
    </row>
    <row r="1036" spans="18:26" ht="14.7" customHeight="1">
      <c r="R1036" s="283">
        <v>3252.52</v>
      </c>
      <c r="S1036" s="280">
        <v>45853</v>
      </c>
      <c r="T1036" s="282">
        <v>-85</v>
      </c>
      <c r="U1036" s="282" t="s">
        <v>866</v>
      </c>
      <c r="V1036" t="s">
        <v>666</v>
      </c>
      <c r="W1036" t="s">
        <v>903</v>
      </c>
      <c r="X1036" s="280">
        <v>45938</v>
      </c>
      <c r="Y1036" s="281" t="s">
        <v>906</v>
      </c>
      <c r="Z1036" s="280" t="s">
        <v>66</v>
      </c>
    </row>
    <row r="1037" spans="18:26" ht="14.7" customHeight="1">
      <c r="R1037" s="283">
        <v>3665.47</v>
      </c>
      <c r="S1037" s="280">
        <v>45853</v>
      </c>
      <c r="T1037" s="282">
        <v>-85</v>
      </c>
      <c r="U1037" s="282" t="s">
        <v>866</v>
      </c>
      <c r="V1037" t="s">
        <v>492</v>
      </c>
      <c r="W1037" t="s">
        <v>903</v>
      </c>
      <c r="X1037" s="280">
        <v>45938</v>
      </c>
      <c r="Y1037" s="281" t="s">
        <v>906</v>
      </c>
      <c r="Z1037" s="280" t="s">
        <v>67</v>
      </c>
    </row>
    <row r="1038" spans="18:26" ht="14.7" customHeight="1">
      <c r="R1038" s="283">
        <v>4408.63</v>
      </c>
      <c r="S1038" s="280">
        <v>45853</v>
      </c>
      <c r="T1038" s="282">
        <v>-85</v>
      </c>
      <c r="U1038" s="282" t="s">
        <v>866</v>
      </c>
      <c r="V1038" t="s">
        <v>503</v>
      </c>
      <c r="W1038" t="s">
        <v>903</v>
      </c>
      <c r="X1038" s="280">
        <v>45938</v>
      </c>
      <c r="Y1038" s="281" t="s">
        <v>906</v>
      </c>
      <c r="Z1038" s="280" t="s">
        <v>67</v>
      </c>
    </row>
    <row r="1039" spans="18:26" ht="14.7" customHeight="1">
      <c r="R1039" s="283">
        <v>4400</v>
      </c>
      <c r="S1039" s="280">
        <v>45853</v>
      </c>
      <c r="T1039" s="282">
        <v>-85</v>
      </c>
      <c r="U1039" s="282" t="s">
        <v>866</v>
      </c>
      <c r="V1039" t="s">
        <v>484</v>
      </c>
      <c r="W1039" t="s">
        <v>903</v>
      </c>
      <c r="X1039" s="280">
        <v>45938</v>
      </c>
      <c r="Y1039" s="281" t="s">
        <v>906</v>
      </c>
      <c r="Z1039" s="280" t="s">
        <v>66</v>
      </c>
    </row>
    <row r="1040" spans="18:26" ht="14.7" customHeight="1">
      <c r="R1040" s="283">
        <v>4965.6499999999996</v>
      </c>
      <c r="S1040" s="280">
        <v>45853</v>
      </c>
      <c r="T1040" s="282">
        <v>-85</v>
      </c>
      <c r="U1040" s="282" t="s">
        <v>866</v>
      </c>
      <c r="V1040" t="s">
        <v>671</v>
      </c>
      <c r="W1040" t="s">
        <v>903</v>
      </c>
      <c r="X1040" s="280">
        <v>45938</v>
      </c>
      <c r="Y1040" s="281" t="s">
        <v>907</v>
      </c>
      <c r="Z1040" s="280" t="s">
        <v>66</v>
      </c>
    </row>
    <row r="1041" spans="18:26" ht="14.7" customHeight="1">
      <c r="R1041" s="283">
        <v>5272.67</v>
      </c>
      <c r="S1041" s="280">
        <v>45853</v>
      </c>
      <c r="T1041" s="282">
        <v>-85</v>
      </c>
      <c r="U1041" s="282" t="s">
        <v>866</v>
      </c>
      <c r="V1041" t="s">
        <v>503</v>
      </c>
      <c r="W1041" t="s">
        <v>903</v>
      </c>
      <c r="X1041" s="280">
        <v>45938</v>
      </c>
      <c r="Y1041" s="281" t="s">
        <v>906</v>
      </c>
      <c r="Z1041" s="280" t="s">
        <v>67</v>
      </c>
    </row>
    <row r="1042" spans="18:26" ht="14.7" customHeight="1">
      <c r="R1042" s="283">
        <v>10000</v>
      </c>
      <c r="S1042" s="280">
        <v>45853</v>
      </c>
      <c r="T1042" s="282">
        <v>-85</v>
      </c>
      <c r="U1042" s="282" t="s">
        <v>866</v>
      </c>
      <c r="V1042" t="s">
        <v>670</v>
      </c>
      <c r="W1042" t="s">
        <v>903</v>
      </c>
      <c r="X1042" s="280">
        <v>45938</v>
      </c>
      <c r="Y1042" s="281" t="s">
        <v>906</v>
      </c>
      <c r="Z1042" s="280" t="s">
        <v>66</v>
      </c>
    </row>
    <row r="1043" spans="18:26" ht="14.7" customHeight="1">
      <c r="R1043">
        <v>691.29</v>
      </c>
      <c r="S1043" s="280">
        <v>45854</v>
      </c>
      <c r="T1043" s="282">
        <v>-84</v>
      </c>
      <c r="U1043" s="282" t="s">
        <v>866</v>
      </c>
      <c r="V1043" t="s">
        <v>496</v>
      </c>
      <c r="W1043" t="s">
        <v>903</v>
      </c>
      <c r="X1043" s="280">
        <v>45938</v>
      </c>
      <c r="Y1043" s="281" t="s">
        <v>906</v>
      </c>
      <c r="Z1043" s="280" t="s">
        <v>66</v>
      </c>
    </row>
    <row r="1044" spans="18:26" ht="14.7" customHeight="1">
      <c r="R1044">
        <v>954.73</v>
      </c>
      <c r="S1044" s="280">
        <v>45854</v>
      </c>
      <c r="T1044" s="282">
        <v>-84</v>
      </c>
      <c r="U1044" s="282" t="s">
        <v>866</v>
      </c>
      <c r="V1044" t="s">
        <v>468</v>
      </c>
      <c r="W1044" t="s">
        <v>903</v>
      </c>
      <c r="X1044" s="280">
        <v>45938</v>
      </c>
      <c r="Y1044" s="281" t="s">
        <v>906</v>
      </c>
      <c r="Z1044" s="280" t="s">
        <v>66</v>
      </c>
    </row>
    <row r="1045" spans="18:26" ht="14.7" customHeight="1">
      <c r="R1045" s="283">
        <v>1080.6300000000001</v>
      </c>
      <c r="S1045" s="280">
        <v>45854</v>
      </c>
      <c r="T1045" s="282">
        <v>-84</v>
      </c>
      <c r="U1045" s="282" t="s">
        <v>866</v>
      </c>
      <c r="V1045" t="s">
        <v>593</v>
      </c>
      <c r="W1045" t="s">
        <v>903</v>
      </c>
      <c r="X1045" s="280">
        <v>45938</v>
      </c>
      <c r="Y1045" s="281" t="s">
        <v>906</v>
      </c>
      <c r="Z1045" s="280" t="s">
        <v>66</v>
      </c>
    </row>
    <row r="1046" spans="18:26" ht="14.7" customHeight="1">
      <c r="R1046" s="283">
        <v>1305</v>
      </c>
      <c r="S1046" s="280">
        <v>45854</v>
      </c>
      <c r="T1046" s="282">
        <v>-84</v>
      </c>
      <c r="U1046" s="282" t="s">
        <v>866</v>
      </c>
      <c r="V1046" t="s">
        <v>669</v>
      </c>
      <c r="W1046" t="s">
        <v>903</v>
      </c>
      <c r="X1046" s="280">
        <v>45938</v>
      </c>
      <c r="Y1046" s="281" t="s">
        <v>906</v>
      </c>
      <c r="Z1046" s="280" t="s">
        <v>66</v>
      </c>
    </row>
    <row r="1047" spans="18:26" ht="14.7" customHeight="1">
      <c r="R1047" s="283">
        <v>1513.61</v>
      </c>
      <c r="S1047" s="280">
        <v>45854</v>
      </c>
      <c r="T1047" s="282">
        <v>-84</v>
      </c>
      <c r="U1047" s="282" t="s">
        <v>866</v>
      </c>
      <c r="V1047" t="s">
        <v>483</v>
      </c>
      <c r="W1047" t="s">
        <v>903</v>
      </c>
      <c r="X1047" s="280">
        <v>45938</v>
      </c>
      <c r="Y1047" s="281" t="s">
        <v>906</v>
      </c>
      <c r="Z1047" s="280" t="s">
        <v>68</v>
      </c>
    </row>
    <row r="1048" spans="18:26" ht="14.7" customHeight="1">
      <c r="R1048" s="283">
        <v>1680</v>
      </c>
      <c r="S1048" s="280">
        <v>45854</v>
      </c>
      <c r="T1048" s="282">
        <v>-84</v>
      </c>
      <c r="U1048" s="282" t="s">
        <v>866</v>
      </c>
      <c r="V1048" t="s">
        <v>668</v>
      </c>
      <c r="W1048" t="s">
        <v>903</v>
      </c>
      <c r="X1048" s="280">
        <v>45938</v>
      </c>
      <c r="Y1048" s="281" t="s">
        <v>906</v>
      </c>
      <c r="Z1048" s="280" t="s">
        <v>66</v>
      </c>
    </row>
    <row r="1049" spans="18:26" ht="14.7" customHeight="1">
      <c r="R1049" s="283">
        <v>1739.07</v>
      </c>
      <c r="S1049" s="280">
        <v>45854</v>
      </c>
      <c r="T1049" s="282">
        <v>-84</v>
      </c>
      <c r="U1049" s="282" t="s">
        <v>866</v>
      </c>
      <c r="V1049" t="s">
        <v>574</v>
      </c>
      <c r="W1049" t="s">
        <v>903</v>
      </c>
      <c r="X1049" s="280">
        <v>45938</v>
      </c>
      <c r="Y1049" s="281" t="s">
        <v>906</v>
      </c>
      <c r="Z1049" s="280" t="s">
        <v>67</v>
      </c>
    </row>
    <row r="1050" spans="18:26" ht="14.7" customHeight="1">
      <c r="R1050" s="283">
        <v>1922.5</v>
      </c>
      <c r="S1050" s="280">
        <v>45854</v>
      </c>
      <c r="T1050" s="282">
        <v>-84</v>
      </c>
      <c r="U1050" s="282" t="s">
        <v>866</v>
      </c>
      <c r="V1050" t="s">
        <v>668</v>
      </c>
      <c r="W1050" t="s">
        <v>903</v>
      </c>
      <c r="X1050" s="280">
        <v>45938</v>
      </c>
      <c r="Y1050" s="281" t="s">
        <v>906</v>
      </c>
      <c r="Z1050" s="280" t="s">
        <v>66</v>
      </c>
    </row>
    <row r="1051" spans="18:26" ht="14.7" customHeight="1">
      <c r="R1051" s="283">
        <v>2039.48</v>
      </c>
      <c r="S1051" s="280">
        <v>45854</v>
      </c>
      <c r="T1051" s="282">
        <v>-84</v>
      </c>
      <c r="U1051" s="282" t="s">
        <v>866</v>
      </c>
      <c r="V1051" t="s">
        <v>483</v>
      </c>
      <c r="W1051" t="s">
        <v>903</v>
      </c>
      <c r="X1051" s="280">
        <v>45938</v>
      </c>
      <c r="Y1051" s="281" t="s">
        <v>906</v>
      </c>
      <c r="Z1051" s="280" t="s">
        <v>68</v>
      </c>
    </row>
    <row r="1052" spans="18:26" ht="14.7" customHeight="1">
      <c r="R1052" s="283">
        <v>2181.7399999999998</v>
      </c>
      <c r="S1052" s="280">
        <v>45854</v>
      </c>
      <c r="T1052" s="282">
        <v>-84</v>
      </c>
      <c r="U1052" s="282" t="s">
        <v>866</v>
      </c>
      <c r="V1052" t="s">
        <v>593</v>
      </c>
      <c r="W1052" t="s">
        <v>903</v>
      </c>
      <c r="X1052" s="280">
        <v>45938</v>
      </c>
      <c r="Y1052" s="281" t="s">
        <v>906</v>
      </c>
      <c r="Z1052" s="280" t="s">
        <v>66</v>
      </c>
    </row>
    <row r="1053" spans="18:26" ht="14.7" customHeight="1">
      <c r="R1053" s="283">
        <v>2303.09</v>
      </c>
      <c r="S1053" s="280">
        <v>45847</v>
      </c>
      <c r="T1053" s="282">
        <v>-91</v>
      </c>
      <c r="U1053" s="282" t="s">
        <v>866</v>
      </c>
      <c r="V1053" t="s">
        <v>537</v>
      </c>
      <c r="W1053" t="s">
        <v>903</v>
      </c>
      <c r="X1053" s="280">
        <v>45938</v>
      </c>
      <c r="Y1053" s="281" t="s">
        <v>906</v>
      </c>
      <c r="Z1053" s="280" t="s">
        <v>66</v>
      </c>
    </row>
    <row r="1054" spans="18:26" ht="14.7" customHeight="1">
      <c r="R1054" s="283">
        <v>2348.04</v>
      </c>
      <c r="S1054" s="280">
        <v>45854</v>
      </c>
      <c r="T1054" s="282">
        <v>-84</v>
      </c>
      <c r="U1054" s="282" t="s">
        <v>866</v>
      </c>
      <c r="V1054" t="s">
        <v>509</v>
      </c>
      <c r="W1054" t="s">
        <v>903</v>
      </c>
      <c r="X1054" s="280">
        <v>45938</v>
      </c>
      <c r="Y1054" s="281" t="s">
        <v>906</v>
      </c>
      <c r="Z1054" s="280" t="s">
        <v>66</v>
      </c>
    </row>
    <row r="1055" spans="18:26" ht="14.7" customHeight="1">
      <c r="R1055" s="283">
        <v>2379.64</v>
      </c>
      <c r="S1055" s="280">
        <v>45854</v>
      </c>
      <c r="T1055" s="282">
        <v>-84</v>
      </c>
      <c r="U1055" s="282" t="s">
        <v>866</v>
      </c>
      <c r="V1055" t="s">
        <v>635</v>
      </c>
      <c r="W1055" t="s">
        <v>903</v>
      </c>
      <c r="X1055" s="280">
        <v>45938</v>
      </c>
      <c r="Y1055" s="281" t="s">
        <v>906</v>
      </c>
      <c r="Z1055" s="280" t="s">
        <v>66</v>
      </c>
    </row>
    <row r="1056" spans="18:26" ht="14.7" customHeight="1">
      <c r="R1056" s="283">
        <v>2407.9899999999998</v>
      </c>
      <c r="S1056" s="280">
        <v>45854</v>
      </c>
      <c r="T1056" s="282">
        <v>-84</v>
      </c>
      <c r="U1056" s="282" t="s">
        <v>866</v>
      </c>
      <c r="V1056" t="s">
        <v>571</v>
      </c>
      <c r="W1056" t="s">
        <v>903</v>
      </c>
      <c r="X1056" s="280">
        <v>45938</v>
      </c>
      <c r="Y1056" s="281" t="s">
        <v>906</v>
      </c>
      <c r="Z1056" s="280" t="s">
        <v>67</v>
      </c>
    </row>
    <row r="1057" spans="18:26" ht="14.7" customHeight="1">
      <c r="R1057" s="283">
        <v>2430.92</v>
      </c>
      <c r="S1057" s="280">
        <v>45854</v>
      </c>
      <c r="T1057" s="282">
        <v>-84</v>
      </c>
      <c r="U1057" s="282" t="s">
        <v>866</v>
      </c>
      <c r="V1057" t="s">
        <v>496</v>
      </c>
      <c r="W1057" t="s">
        <v>903</v>
      </c>
      <c r="X1057" s="280">
        <v>45938</v>
      </c>
      <c r="Y1057" s="281" t="s">
        <v>906</v>
      </c>
      <c r="Z1057" s="280" t="s">
        <v>66</v>
      </c>
    </row>
    <row r="1058" spans="18:26" ht="14.7" customHeight="1">
      <c r="R1058" s="283">
        <v>2589.6999999999998</v>
      </c>
      <c r="S1058" s="280">
        <v>45854</v>
      </c>
      <c r="T1058" s="282">
        <v>-84</v>
      </c>
      <c r="U1058" s="282" t="s">
        <v>866</v>
      </c>
      <c r="V1058" t="s">
        <v>521</v>
      </c>
      <c r="W1058" t="s">
        <v>903</v>
      </c>
      <c r="X1058" s="280">
        <v>45938</v>
      </c>
      <c r="Y1058" s="281" t="s">
        <v>906</v>
      </c>
      <c r="Z1058" s="280" t="s">
        <v>67</v>
      </c>
    </row>
    <row r="1059" spans="18:26" ht="14.7" customHeight="1">
      <c r="R1059" s="283">
        <v>2419.1999999999998</v>
      </c>
      <c r="S1059" s="280">
        <v>45854</v>
      </c>
      <c r="T1059" s="282">
        <v>-84</v>
      </c>
      <c r="U1059" s="282" t="s">
        <v>866</v>
      </c>
      <c r="V1059" t="s">
        <v>573</v>
      </c>
      <c r="W1059" t="s">
        <v>903</v>
      </c>
      <c r="X1059" s="280">
        <v>45938</v>
      </c>
      <c r="Y1059" s="281" t="s">
        <v>906</v>
      </c>
      <c r="Z1059" s="280" t="s">
        <v>66</v>
      </c>
    </row>
    <row r="1060" spans="18:26" ht="14.7" customHeight="1">
      <c r="R1060" s="283">
        <v>3317.78</v>
      </c>
      <c r="S1060" s="280">
        <v>45854</v>
      </c>
      <c r="T1060" s="282">
        <v>-84</v>
      </c>
      <c r="U1060" s="282" t="s">
        <v>866</v>
      </c>
      <c r="V1060" t="s">
        <v>664</v>
      </c>
      <c r="W1060" t="s">
        <v>903</v>
      </c>
      <c r="X1060" s="280">
        <v>45938</v>
      </c>
      <c r="Y1060" s="281" t="s">
        <v>907</v>
      </c>
      <c r="Z1060" s="280" t="s">
        <v>66</v>
      </c>
    </row>
    <row r="1061" spans="18:26" ht="14.7" customHeight="1">
      <c r="R1061" s="283">
        <v>3451.34</v>
      </c>
      <c r="S1061" s="280">
        <v>45854</v>
      </c>
      <c r="T1061" s="282">
        <v>-84</v>
      </c>
      <c r="U1061" s="282" t="s">
        <v>866</v>
      </c>
      <c r="V1061" t="s">
        <v>483</v>
      </c>
      <c r="W1061" t="s">
        <v>903</v>
      </c>
      <c r="X1061" s="280">
        <v>45938</v>
      </c>
      <c r="Y1061" s="281" t="s">
        <v>906</v>
      </c>
      <c r="Z1061" s="280" t="s">
        <v>68</v>
      </c>
    </row>
    <row r="1062" spans="18:26" ht="14.7" customHeight="1">
      <c r="R1062" s="283">
        <v>3789.54</v>
      </c>
      <c r="S1062" s="280">
        <v>45854</v>
      </c>
      <c r="T1062" s="282">
        <v>-84</v>
      </c>
      <c r="U1062" s="282" t="s">
        <v>866</v>
      </c>
      <c r="V1062" t="s">
        <v>598</v>
      </c>
      <c r="W1062" t="s">
        <v>903</v>
      </c>
      <c r="X1062" s="280">
        <v>45938</v>
      </c>
      <c r="Y1062" s="281" t="s">
        <v>906</v>
      </c>
      <c r="Z1062" s="280" t="s">
        <v>66</v>
      </c>
    </row>
    <row r="1063" spans="18:26" ht="14.7" customHeight="1">
      <c r="R1063" s="283">
        <v>3919.82</v>
      </c>
      <c r="S1063" s="280">
        <v>45854</v>
      </c>
      <c r="T1063" s="282">
        <v>-84</v>
      </c>
      <c r="U1063" s="282" t="s">
        <v>866</v>
      </c>
      <c r="V1063" t="s">
        <v>483</v>
      </c>
      <c r="W1063" t="s">
        <v>903</v>
      </c>
      <c r="X1063" s="280">
        <v>45938</v>
      </c>
      <c r="Y1063" s="281" t="s">
        <v>906</v>
      </c>
      <c r="Z1063" s="280" t="s">
        <v>68</v>
      </c>
    </row>
    <row r="1064" spans="18:26" ht="14.7" customHeight="1">
      <c r="R1064" s="283">
        <v>4342.32</v>
      </c>
      <c r="S1064" s="280">
        <v>45854</v>
      </c>
      <c r="T1064" s="282">
        <v>-84</v>
      </c>
      <c r="U1064" s="282" t="s">
        <v>866</v>
      </c>
      <c r="V1064" t="s">
        <v>493</v>
      </c>
      <c r="W1064" t="s">
        <v>903</v>
      </c>
      <c r="X1064" s="280">
        <v>45938</v>
      </c>
      <c r="Y1064" s="281" t="s">
        <v>906</v>
      </c>
      <c r="Z1064" s="280" t="s">
        <v>68</v>
      </c>
    </row>
    <row r="1065" spans="18:26" ht="14.7" customHeight="1">
      <c r="R1065" s="283">
        <v>4400.07</v>
      </c>
      <c r="S1065" s="280">
        <v>45854</v>
      </c>
      <c r="T1065" s="282">
        <v>-84</v>
      </c>
      <c r="U1065" s="282" t="s">
        <v>866</v>
      </c>
      <c r="V1065" t="s">
        <v>503</v>
      </c>
      <c r="W1065" t="s">
        <v>903</v>
      </c>
      <c r="X1065" s="280">
        <v>45938</v>
      </c>
      <c r="Y1065" s="281" t="s">
        <v>906</v>
      </c>
      <c r="Z1065" s="280" t="s">
        <v>67</v>
      </c>
    </row>
    <row r="1066" spans="18:26" ht="14.7" customHeight="1">
      <c r="R1066" s="283">
        <v>1096.3399999999999</v>
      </c>
      <c r="S1066" s="280">
        <v>45855</v>
      </c>
      <c r="T1066" s="282">
        <v>-83</v>
      </c>
      <c r="U1066" s="282" t="s">
        <v>866</v>
      </c>
      <c r="V1066" t="s">
        <v>496</v>
      </c>
      <c r="W1066" t="s">
        <v>903</v>
      </c>
      <c r="X1066" s="280">
        <v>45938</v>
      </c>
      <c r="Y1066" s="281" t="s">
        <v>906</v>
      </c>
      <c r="Z1066" s="280" t="s">
        <v>66</v>
      </c>
    </row>
    <row r="1067" spans="18:26" ht="14.7" customHeight="1">
      <c r="R1067" s="283">
        <v>1238.74</v>
      </c>
      <c r="S1067" s="280">
        <v>45855</v>
      </c>
      <c r="T1067" s="282">
        <v>-83</v>
      </c>
      <c r="U1067" s="282" t="s">
        <v>866</v>
      </c>
      <c r="V1067" t="s">
        <v>468</v>
      </c>
      <c r="W1067" t="s">
        <v>903</v>
      </c>
      <c r="X1067" s="280">
        <v>45938</v>
      </c>
      <c r="Y1067" s="281" t="s">
        <v>907</v>
      </c>
      <c r="Z1067" s="280" t="s">
        <v>66</v>
      </c>
    </row>
    <row r="1068" spans="18:26" ht="14.7" customHeight="1">
      <c r="R1068" s="283">
        <v>1431.67</v>
      </c>
      <c r="S1068" s="280">
        <v>45855</v>
      </c>
      <c r="T1068" s="282">
        <v>-83</v>
      </c>
      <c r="U1068" s="282" t="s">
        <v>866</v>
      </c>
      <c r="V1068" t="s">
        <v>667</v>
      </c>
      <c r="W1068" t="s">
        <v>903</v>
      </c>
      <c r="X1068" s="280">
        <v>45938</v>
      </c>
      <c r="Y1068" s="281" t="s">
        <v>906</v>
      </c>
      <c r="Z1068" s="280" t="s">
        <v>66</v>
      </c>
    </row>
    <row r="1069" spans="18:26" ht="14.7" customHeight="1">
      <c r="R1069" s="283">
        <v>1538.98</v>
      </c>
      <c r="S1069" s="280">
        <v>45855</v>
      </c>
      <c r="T1069" s="282">
        <v>-83</v>
      </c>
      <c r="U1069" s="282" t="s">
        <v>866</v>
      </c>
      <c r="V1069" t="s">
        <v>477</v>
      </c>
      <c r="W1069" t="s">
        <v>903</v>
      </c>
      <c r="X1069" s="280">
        <v>45938</v>
      </c>
      <c r="Y1069" s="281" t="s">
        <v>906</v>
      </c>
      <c r="Z1069" s="280" t="s">
        <v>68</v>
      </c>
    </row>
    <row r="1070" spans="18:26" ht="14.7" customHeight="1">
      <c r="R1070" s="283">
        <v>2092.2600000000002</v>
      </c>
      <c r="S1070" s="280">
        <v>45855</v>
      </c>
      <c r="T1070" s="282">
        <v>-83</v>
      </c>
      <c r="U1070" s="282" t="s">
        <v>866</v>
      </c>
      <c r="V1070" t="s">
        <v>486</v>
      </c>
      <c r="W1070" t="s">
        <v>903</v>
      </c>
      <c r="X1070" s="280">
        <v>45938</v>
      </c>
      <c r="Y1070" s="281" t="s">
        <v>906</v>
      </c>
      <c r="Z1070" s="280" t="s">
        <v>67</v>
      </c>
    </row>
    <row r="1071" spans="18:26" ht="14.7" customHeight="1">
      <c r="R1071" s="283">
        <v>3352.76</v>
      </c>
      <c r="S1071" s="280">
        <v>45855</v>
      </c>
      <c r="T1071" s="282">
        <v>-83</v>
      </c>
      <c r="U1071" s="282" t="s">
        <v>866</v>
      </c>
      <c r="V1071" t="s">
        <v>494</v>
      </c>
      <c r="W1071" t="s">
        <v>903</v>
      </c>
      <c r="X1071" s="280">
        <v>45938</v>
      </c>
      <c r="Y1071" s="281" t="s">
        <v>906</v>
      </c>
      <c r="Z1071" s="280" t="s">
        <v>67</v>
      </c>
    </row>
    <row r="1072" spans="18:26" ht="14.7" customHeight="1">
      <c r="R1072" s="283">
        <v>5243.37</v>
      </c>
      <c r="S1072" s="280">
        <v>45855</v>
      </c>
      <c r="T1072" s="282">
        <v>-83</v>
      </c>
      <c r="U1072" s="282" t="s">
        <v>866</v>
      </c>
      <c r="V1072" t="s">
        <v>466</v>
      </c>
      <c r="W1072" t="s">
        <v>903</v>
      </c>
      <c r="X1072" s="280">
        <v>45938</v>
      </c>
      <c r="Y1072" s="281" t="s">
        <v>907</v>
      </c>
      <c r="Z1072" s="280" t="s">
        <v>66</v>
      </c>
    </row>
    <row r="1073" spans="18:26" ht="14.7" customHeight="1">
      <c r="R1073" s="283">
        <v>5432.73</v>
      </c>
      <c r="S1073" s="280">
        <v>45855</v>
      </c>
      <c r="T1073" s="282">
        <v>-83</v>
      </c>
      <c r="U1073" s="282" t="s">
        <v>866</v>
      </c>
      <c r="V1073" t="s">
        <v>477</v>
      </c>
      <c r="W1073" t="s">
        <v>903</v>
      </c>
      <c r="X1073" s="280">
        <v>45938</v>
      </c>
      <c r="Y1073" s="281" t="s">
        <v>906</v>
      </c>
      <c r="Z1073" s="280" t="s">
        <v>68</v>
      </c>
    </row>
    <row r="1074" spans="18:26" ht="14.7" customHeight="1">
      <c r="R1074" s="283">
        <v>5302.71</v>
      </c>
      <c r="S1074" s="280">
        <v>45855</v>
      </c>
      <c r="T1074" s="282">
        <v>-83</v>
      </c>
      <c r="U1074" s="282" t="s">
        <v>866</v>
      </c>
      <c r="V1074" t="s">
        <v>494</v>
      </c>
      <c r="W1074" t="s">
        <v>903</v>
      </c>
      <c r="X1074" s="280">
        <v>45938</v>
      </c>
      <c r="Y1074" s="281" t="s">
        <v>906</v>
      </c>
      <c r="Z1074" s="280" t="s">
        <v>67</v>
      </c>
    </row>
    <row r="1075" spans="18:26" ht="14.7" customHeight="1">
      <c r="R1075" s="283">
        <v>6336.33</v>
      </c>
      <c r="S1075" s="280">
        <v>45855</v>
      </c>
      <c r="T1075" s="282">
        <v>-83</v>
      </c>
      <c r="U1075" s="282" t="s">
        <v>866</v>
      </c>
      <c r="V1075" t="s">
        <v>483</v>
      </c>
      <c r="W1075" t="s">
        <v>903</v>
      </c>
      <c r="X1075" s="280">
        <v>45938</v>
      </c>
      <c r="Y1075" s="281" t="s">
        <v>906</v>
      </c>
      <c r="Z1075" s="280" t="s">
        <v>68</v>
      </c>
    </row>
    <row r="1076" spans="18:26" ht="14.7" customHeight="1">
      <c r="R1076" s="283">
        <v>8445.2900000000009</v>
      </c>
      <c r="S1076" s="280">
        <v>45855</v>
      </c>
      <c r="T1076" s="282">
        <v>-83</v>
      </c>
      <c r="U1076" s="282" t="s">
        <v>866</v>
      </c>
      <c r="V1076" t="s">
        <v>477</v>
      </c>
      <c r="W1076" t="s">
        <v>903</v>
      </c>
      <c r="X1076" s="280">
        <v>45938</v>
      </c>
      <c r="Y1076" s="281" t="s">
        <v>906</v>
      </c>
      <c r="Z1076" s="280" t="s">
        <v>68</v>
      </c>
    </row>
    <row r="1077" spans="18:26" ht="14.7" customHeight="1">
      <c r="R1077" s="283">
        <v>11026.15</v>
      </c>
      <c r="S1077" s="280">
        <v>45855</v>
      </c>
      <c r="T1077" s="282">
        <v>-83</v>
      </c>
      <c r="U1077" s="282" t="s">
        <v>866</v>
      </c>
      <c r="V1077" t="s">
        <v>483</v>
      </c>
      <c r="W1077" t="s">
        <v>903</v>
      </c>
      <c r="X1077" s="280">
        <v>45938</v>
      </c>
      <c r="Y1077" s="281" t="s">
        <v>906</v>
      </c>
      <c r="Z1077" s="280" t="s">
        <v>68</v>
      </c>
    </row>
    <row r="1078" spans="18:26" ht="14.7" customHeight="1">
      <c r="R1078" s="283">
        <v>1392.6</v>
      </c>
      <c r="S1078" s="280">
        <v>45856</v>
      </c>
      <c r="T1078" s="282">
        <v>-82</v>
      </c>
      <c r="U1078" s="282" t="s">
        <v>866</v>
      </c>
      <c r="V1078" t="s">
        <v>652</v>
      </c>
      <c r="W1078" t="s">
        <v>903</v>
      </c>
      <c r="X1078" s="280">
        <v>45938</v>
      </c>
      <c r="Y1078" s="281" t="s">
        <v>906</v>
      </c>
      <c r="Z1078" s="280" t="s">
        <v>66</v>
      </c>
    </row>
    <row r="1079" spans="18:26" ht="14.7" customHeight="1">
      <c r="R1079" s="283">
        <v>1526.78</v>
      </c>
      <c r="S1079" s="280">
        <v>45856</v>
      </c>
      <c r="T1079" s="282">
        <v>-82</v>
      </c>
      <c r="U1079" s="282" t="s">
        <v>866</v>
      </c>
      <c r="V1079" t="s">
        <v>666</v>
      </c>
      <c r="W1079" t="s">
        <v>903</v>
      </c>
      <c r="X1079" s="280">
        <v>45938</v>
      </c>
      <c r="Y1079" s="281" t="s">
        <v>906</v>
      </c>
      <c r="Z1079" s="280" t="s">
        <v>66</v>
      </c>
    </row>
    <row r="1080" spans="18:26" ht="14.7" customHeight="1">
      <c r="R1080" s="283">
        <v>1714.48</v>
      </c>
      <c r="S1080" s="280">
        <v>45856</v>
      </c>
      <c r="T1080" s="282">
        <v>-82</v>
      </c>
      <c r="U1080" s="282" t="s">
        <v>866</v>
      </c>
      <c r="V1080" t="s">
        <v>468</v>
      </c>
      <c r="W1080" t="s">
        <v>903</v>
      </c>
      <c r="X1080" s="280">
        <v>45938</v>
      </c>
      <c r="Y1080" s="281" t="s">
        <v>907</v>
      </c>
      <c r="Z1080" s="280" t="s">
        <v>66</v>
      </c>
    </row>
    <row r="1081" spans="18:26" ht="14.7" customHeight="1">
      <c r="R1081" s="283">
        <v>1738.51</v>
      </c>
      <c r="S1081" s="280">
        <v>45856</v>
      </c>
      <c r="T1081" s="282">
        <v>-82</v>
      </c>
      <c r="U1081" s="282" t="s">
        <v>866</v>
      </c>
      <c r="V1081" t="s">
        <v>574</v>
      </c>
      <c r="W1081" t="s">
        <v>903</v>
      </c>
      <c r="X1081" s="280">
        <v>45938</v>
      </c>
      <c r="Y1081" s="281" t="s">
        <v>906</v>
      </c>
      <c r="Z1081" s="280" t="s">
        <v>67</v>
      </c>
    </row>
    <row r="1082" spans="18:26" ht="14.7" customHeight="1">
      <c r="R1082" s="283">
        <v>2578.88</v>
      </c>
      <c r="S1082" s="280">
        <v>45856</v>
      </c>
      <c r="T1082" s="282">
        <v>-82</v>
      </c>
      <c r="U1082" s="282" t="s">
        <v>866</v>
      </c>
      <c r="V1082" t="s">
        <v>498</v>
      </c>
      <c r="W1082" t="s">
        <v>903</v>
      </c>
      <c r="X1082" s="280">
        <v>45938</v>
      </c>
      <c r="Y1082" s="281" t="s">
        <v>906</v>
      </c>
      <c r="Z1082" s="280" t="s">
        <v>66</v>
      </c>
    </row>
    <row r="1083" spans="18:26" ht="14.7" customHeight="1">
      <c r="R1083" s="283">
        <v>3010.65</v>
      </c>
      <c r="S1083" s="280">
        <v>45856</v>
      </c>
      <c r="T1083" s="282">
        <v>-82</v>
      </c>
      <c r="U1083" s="282" t="s">
        <v>866</v>
      </c>
      <c r="V1083" t="s">
        <v>493</v>
      </c>
      <c r="W1083" t="s">
        <v>903</v>
      </c>
      <c r="X1083" s="280">
        <v>45938</v>
      </c>
      <c r="Y1083" s="281" t="s">
        <v>906</v>
      </c>
      <c r="Z1083" s="280" t="s">
        <v>68</v>
      </c>
    </row>
    <row r="1084" spans="18:26" ht="14.7" customHeight="1">
      <c r="R1084" s="283">
        <v>4456.3100000000004</v>
      </c>
      <c r="S1084" s="280">
        <v>45856</v>
      </c>
      <c r="T1084" s="282">
        <v>-82</v>
      </c>
      <c r="U1084" s="282" t="s">
        <v>866</v>
      </c>
      <c r="V1084" t="s">
        <v>523</v>
      </c>
      <c r="W1084" t="s">
        <v>903</v>
      </c>
      <c r="X1084" s="280">
        <v>45938</v>
      </c>
      <c r="Y1084" s="281" t="s">
        <v>906</v>
      </c>
      <c r="Z1084" s="280" t="s">
        <v>66</v>
      </c>
    </row>
    <row r="1085" spans="18:26" ht="14.7" customHeight="1">
      <c r="R1085" s="283">
        <v>5198</v>
      </c>
      <c r="S1085" s="280">
        <v>45856</v>
      </c>
      <c r="T1085" s="282">
        <v>-82</v>
      </c>
      <c r="U1085" s="282" t="s">
        <v>866</v>
      </c>
      <c r="V1085" t="s">
        <v>524</v>
      </c>
      <c r="W1085" t="s">
        <v>903</v>
      </c>
      <c r="X1085" s="280">
        <v>45938</v>
      </c>
      <c r="Y1085" s="281" t="s">
        <v>906</v>
      </c>
      <c r="Z1085" s="280" t="s">
        <v>67</v>
      </c>
    </row>
    <row r="1086" spans="18:26" ht="14.7" customHeight="1">
      <c r="R1086" s="283">
        <v>8160.48</v>
      </c>
      <c r="S1086" s="280">
        <v>45856</v>
      </c>
      <c r="T1086" s="282">
        <v>-82</v>
      </c>
      <c r="U1086" s="282" t="s">
        <v>866</v>
      </c>
      <c r="V1086" t="s">
        <v>476</v>
      </c>
      <c r="W1086" t="s">
        <v>903</v>
      </c>
      <c r="X1086" s="280">
        <v>45938</v>
      </c>
      <c r="Y1086" s="281" t="s">
        <v>907</v>
      </c>
      <c r="Z1086" s="280" t="s">
        <v>68</v>
      </c>
    </row>
    <row r="1087" spans="18:26" ht="14.7" customHeight="1">
      <c r="R1087">
        <v>968.97</v>
      </c>
      <c r="S1087" s="280">
        <v>45859</v>
      </c>
      <c r="T1087" s="282">
        <v>-79</v>
      </c>
      <c r="U1087" s="282" t="s">
        <v>866</v>
      </c>
      <c r="V1087" t="s">
        <v>593</v>
      </c>
      <c r="W1087" t="s">
        <v>903</v>
      </c>
      <c r="X1087" s="280">
        <v>45938</v>
      </c>
      <c r="Y1087" s="281" t="s">
        <v>906</v>
      </c>
      <c r="Z1087" s="280" t="s">
        <v>66</v>
      </c>
    </row>
    <row r="1088" spans="18:26" ht="14.7" customHeight="1">
      <c r="R1088" s="283">
        <v>1092.96</v>
      </c>
      <c r="S1088" s="280">
        <v>45859</v>
      </c>
      <c r="T1088" s="282">
        <v>-79</v>
      </c>
      <c r="U1088" s="282" t="s">
        <v>866</v>
      </c>
      <c r="V1088" t="s">
        <v>483</v>
      </c>
      <c r="W1088" t="s">
        <v>903</v>
      </c>
      <c r="X1088" s="280">
        <v>45938</v>
      </c>
      <c r="Y1088" s="281" t="s">
        <v>906</v>
      </c>
      <c r="Z1088" s="280" t="s">
        <v>68</v>
      </c>
    </row>
    <row r="1089" spans="18:26" ht="14.7" customHeight="1">
      <c r="R1089" s="283">
        <v>1313.5</v>
      </c>
      <c r="S1089" s="280">
        <v>45859</v>
      </c>
      <c r="T1089" s="282">
        <v>-79</v>
      </c>
      <c r="U1089" s="282" t="s">
        <v>866</v>
      </c>
      <c r="V1089" t="s">
        <v>665</v>
      </c>
      <c r="W1089" t="s">
        <v>903</v>
      </c>
      <c r="X1089" s="280">
        <v>45938</v>
      </c>
      <c r="Y1089" s="281" t="s">
        <v>906</v>
      </c>
      <c r="Z1089" s="280" t="s">
        <v>66</v>
      </c>
    </row>
    <row r="1090" spans="18:26" ht="14.7" customHeight="1">
      <c r="R1090" s="283">
        <v>1673.92</v>
      </c>
      <c r="S1090" s="280">
        <v>45859</v>
      </c>
      <c r="T1090" s="282">
        <v>-79</v>
      </c>
      <c r="U1090" s="282" t="s">
        <v>866</v>
      </c>
      <c r="V1090" t="s">
        <v>625</v>
      </c>
      <c r="W1090" t="s">
        <v>903</v>
      </c>
      <c r="X1090" s="280">
        <v>45938</v>
      </c>
      <c r="Y1090" s="281" t="s">
        <v>906</v>
      </c>
      <c r="Z1090" s="280" t="s">
        <v>66</v>
      </c>
    </row>
    <row r="1091" spans="18:26" ht="14.7" customHeight="1">
      <c r="R1091" s="283">
        <v>1795.53</v>
      </c>
      <c r="S1091" s="280">
        <v>45859</v>
      </c>
      <c r="T1091" s="282">
        <v>-79</v>
      </c>
      <c r="U1091" s="282" t="s">
        <v>866</v>
      </c>
      <c r="V1091" t="s">
        <v>593</v>
      </c>
      <c r="W1091" t="s">
        <v>903</v>
      </c>
      <c r="X1091" s="280">
        <v>45938</v>
      </c>
      <c r="Y1091" s="281" t="s">
        <v>906</v>
      </c>
      <c r="Z1091" s="280" t="s">
        <v>66</v>
      </c>
    </row>
    <row r="1092" spans="18:26" ht="14.7" customHeight="1">
      <c r="R1092" s="283">
        <v>1833.44</v>
      </c>
      <c r="S1092" s="280">
        <v>45859</v>
      </c>
      <c r="T1092" s="282">
        <v>-79</v>
      </c>
      <c r="U1092" s="282" t="s">
        <v>866</v>
      </c>
      <c r="V1092" t="s">
        <v>546</v>
      </c>
      <c r="W1092" t="s">
        <v>903</v>
      </c>
      <c r="X1092" s="280">
        <v>45938</v>
      </c>
      <c r="Y1092" s="281" t="s">
        <v>906</v>
      </c>
      <c r="Z1092" s="280" t="s">
        <v>66</v>
      </c>
    </row>
    <row r="1093" spans="18:26" ht="14.7" customHeight="1">
      <c r="R1093" s="283">
        <v>3313.58</v>
      </c>
      <c r="S1093" s="280">
        <v>45859</v>
      </c>
      <c r="T1093" s="282">
        <v>-79</v>
      </c>
      <c r="U1093" s="282" t="s">
        <v>866</v>
      </c>
      <c r="V1093" t="s">
        <v>664</v>
      </c>
      <c r="W1093" t="s">
        <v>903</v>
      </c>
      <c r="X1093" s="280">
        <v>45938</v>
      </c>
      <c r="Y1093" s="281" t="s">
        <v>907</v>
      </c>
      <c r="Z1093" s="280" t="s">
        <v>66</v>
      </c>
    </row>
    <row r="1094" spans="18:26" ht="14.7" customHeight="1">
      <c r="R1094" s="283">
        <v>3143.25</v>
      </c>
      <c r="S1094" s="280">
        <v>45858</v>
      </c>
      <c r="T1094" s="282">
        <v>-80</v>
      </c>
      <c r="U1094" s="282" t="s">
        <v>866</v>
      </c>
      <c r="V1094" t="s">
        <v>527</v>
      </c>
      <c r="W1094" t="s">
        <v>903</v>
      </c>
      <c r="X1094" s="280">
        <v>45938</v>
      </c>
      <c r="Y1094" s="281" t="s">
        <v>906</v>
      </c>
      <c r="Z1094" s="280" t="s">
        <v>66</v>
      </c>
    </row>
    <row r="1095" spans="18:26" ht="14.7" customHeight="1">
      <c r="R1095" s="283">
        <v>3275.02</v>
      </c>
      <c r="S1095" s="280">
        <v>45859</v>
      </c>
      <c r="T1095" s="282">
        <v>-79</v>
      </c>
      <c r="U1095" s="282" t="s">
        <v>866</v>
      </c>
      <c r="V1095" t="s">
        <v>492</v>
      </c>
      <c r="W1095" t="s">
        <v>903</v>
      </c>
      <c r="X1095" s="280">
        <v>45938</v>
      </c>
      <c r="Y1095" s="281" t="s">
        <v>906</v>
      </c>
      <c r="Z1095" s="280" t="s">
        <v>67</v>
      </c>
    </row>
    <row r="1096" spans="18:26" ht="14.7" customHeight="1">
      <c r="R1096" s="283">
        <v>4130.1099999999997</v>
      </c>
      <c r="S1096" s="280">
        <v>45859</v>
      </c>
      <c r="T1096" s="282">
        <v>-79</v>
      </c>
      <c r="U1096" s="282" t="s">
        <v>866</v>
      </c>
      <c r="V1096" t="s">
        <v>477</v>
      </c>
      <c r="W1096" t="s">
        <v>903</v>
      </c>
      <c r="X1096" s="280">
        <v>45938</v>
      </c>
      <c r="Y1096" s="281" t="s">
        <v>906</v>
      </c>
      <c r="Z1096" s="280" t="s">
        <v>68</v>
      </c>
    </row>
    <row r="1097" spans="18:26" ht="14.7" customHeight="1">
      <c r="R1097" s="283">
        <v>4513.41</v>
      </c>
      <c r="S1097" s="280">
        <v>45858</v>
      </c>
      <c r="T1097" s="282">
        <v>-80</v>
      </c>
      <c r="U1097" s="282" t="s">
        <v>866</v>
      </c>
      <c r="V1097" t="s">
        <v>477</v>
      </c>
      <c r="W1097" t="s">
        <v>903</v>
      </c>
      <c r="X1097" s="280">
        <v>45938</v>
      </c>
      <c r="Y1097" s="281" t="s">
        <v>906</v>
      </c>
      <c r="Z1097" s="280" t="s">
        <v>68</v>
      </c>
    </row>
    <row r="1098" spans="18:26" ht="14.7" customHeight="1">
      <c r="R1098" s="283">
        <v>6065.8</v>
      </c>
      <c r="S1098" s="280">
        <v>45857</v>
      </c>
      <c r="T1098" s="282">
        <v>-81</v>
      </c>
      <c r="U1098" s="282" t="s">
        <v>866</v>
      </c>
      <c r="V1098" t="s">
        <v>477</v>
      </c>
      <c r="W1098" t="s">
        <v>903</v>
      </c>
      <c r="X1098" s="280">
        <v>45938</v>
      </c>
      <c r="Y1098" s="281" t="s">
        <v>906</v>
      </c>
      <c r="Z1098" s="280" t="s">
        <v>68</v>
      </c>
    </row>
    <row r="1099" spans="18:26" ht="14.7" customHeight="1">
      <c r="R1099" s="283">
        <v>8838.66</v>
      </c>
      <c r="S1099" s="280">
        <v>45858</v>
      </c>
      <c r="T1099" s="282">
        <v>-80</v>
      </c>
      <c r="U1099" s="282" t="s">
        <v>866</v>
      </c>
      <c r="V1099" t="s">
        <v>477</v>
      </c>
      <c r="W1099" t="s">
        <v>903</v>
      </c>
      <c r="X1099" s="280">
        <v>45938</v>
      </c>
      <c r="Y1099" s="281" t="s">
        <v>906</v>
      </c>
      <c r="Z1099" s="280" t="s">
        <v>68</v>
      </c>
    </row>
    <row r="1100" spans="18:26" ht="14.7" customHeight="1">
      <c r="R1100" s="283">
        <v>9261.43</v>
      </c>
      <c r="S1100" s="280">
        <v>45859</v>
      </c>
      <c r="T1100" s="282">
        <v>-79</v>
      </c>
      <c r="U1100" s="282" t="s">
        <v>866</v>
      </c>
      <c r="V1100" t="s">
        <v>582</v>
      </c>
      <c r="W1100" t="s">
        <v>903</v>
      </c>
      <c r="X1100" s="280">
        <v>45938</v>
      </c>
      <c r="Y1100" s="281" t="s">
        <v>906</v>
      </c>
      <c r="Z1100" s="280" t="s">
        <v>66</v>
      </c>
    </row>
    <row r="1101" spans="18:26" ht="14.7" customHeight="1">
      <c r="R1101" s="283">
        <v>11999.999999999998</v>
      </c>
      <c r="S1101" s="280">
        <v>45858</v>
      </c>
      <c r="T1101" s="282">
        <v>-80</v>
      </c>
      <c r="U1101" s="282" t="s">
        <v>866</v>
      </c>
      <c r="V1101" t="s">
        <v>663</v>
      </c>
      <c r="W1101" t="s">
        <v>903</v>
      </c>
      <c r="X1101" s="280">
        <v>45938</v>
      </c>
      <c r="Y1101" s="281" t="s">
        <v>906</v>
      </c>
      <c r="Z1101" s="280" t="s">
        <v>66</v>
      </c>
    </row>
    <row r="1102" spans="18:26" ht="14.7" customHeight="1">
      <c r="R1102" s="283">
        <v>1612.84</v>
      </c>
      <c r="S1102" s="280">
        <v>45860</v>
      </c>
      <c r="T1102" s="282">
        <v>-78</v>
      </c>
      <c r="U1102" s="282" t="s">
        <v>866</v>
      </c>
      <c r="V1102" t="s">
        <v>476</v>
      </c>
      <c r="W1102" t="s">
        <v>903</v>
      </c>
      <c r="X1102" s="280">
        <v>45938</v>
      </c>
      <c r="Y1102" s="281" t="s">
        <v>907</v>
      </c>
      <c r="Z1102" s="280" t="s">
        <v>68</v>
      </c>
    </row>
    <row r="1103" spans="18:26" ht="14.7" customHeight="1">
      <c r="R1103" s="283">
        <v>1886.34</v>
      </c>
      <c r="S1103" s="280">
        <v>45860</v>
      </c>
      <c r="T1103" s="282">
        <v>-78</v>
      </c>
      <c r="U1103" s="282" t="s">
        <v>866</v>
      </c>
      <c r="V1103" t="s">
        <v>486</v>
      </c>
      <c r="W1103" t="s">
        <v>903</v>
      </c>
      <c r="X1103" s="280">
        <v>45938</v>
      </c>
      <c r="Y1103" s="281" t="s">
        <v>906</v>
      </c>
      <c r="Z1103" s="280" t="s">
        <v>67</v>
      </c>
    </row>
    <row r="1104" spans="18:26" ht="14.7" customHeight="1">
      <c r="R1104" s="283">
        <v>2189.13</v>
      </c>
      <c r="S1104" s="280">
        <v>45860</v>
      </c>
      <c r="T1104" s="282">
        <v>-78</v>
      </c>
      <c r="U1104" s="282" t="s">
        <v>866</v>
      </c>
      <c r="V1104" t="s">
        <v>475</v>
      </c>
      <c r="W1104" t="s">
        <v>903</v>
      </c>
      <c r="X1104" s="280">
        <v>45938</v>
      </c>
      <c r="Y1104" s="281" t="s">
        <v>906</v>
      </c>
      <c r="Z1104" s="280" t="s">
        <v>66</v>
      </c>
    </row>
    <row r="1105" spans="18:26" ht="14.7" customHeight="1">
      <c r="R1105" s="283">
        <v>2482.2600000000002</v>
      </c>
      <c r="S1105" s="280">
        <v>45860</v>
      </c>
      <c r="T1105" s="282">
        <v>-78</v>
      </c>
      <c r="U1105" s="282" t="s">
        <v>866</v>
      </c>
      <c r="V1105" t="s">
        <v>594</v>
      </c>
      <c r="W1105" t="s">
        <v>903</v>
      </c>
      <c r="X1105" s="280">
        <v>45938</v>
      </c>
      <c r="Y1105" s="281" t="s">
        <v>907</v>
      </c>
      <c r="Z1105" s="280" t="s">
        <v>66</v>
      </c>
    </row>
    <row r="1106" spans="18:26" ht="14.7" customHeight="1">
      <c r="R1106" s="283">
        <v>2484.36</v>
      </c>
      <c r="S1106" s="280">
        <v>45860</v>
      </c>
      <c r="T1106" s="282">
        <v>-78</v>
      </c>
      <c r="U1106" s="282" t="s">
        <v>866</v>
      </c>
      <c r="V1106" t="s">
        <v>594</v>
      </c>
      <c r="W1106" t="s">
        <v>903</v>
      </c>
      <c r="X1106" s="280">
        <v>45938</v>
      </c>
      <c r="Y1106" s="281" t="s">
        <v>907</v>
      </c>
      <c r="Z1106" s="280" t="s">
        <v>66</v>
      </c>
    </row>
    <row r="1107" spans="18:26" ht="14.7" customHeight="1">
      <c r="R1107" s="283">
        <v>2481.12</v>
      </c>
      <c r="S1107" s="280">
        <v>45860</v>
      </c>
      <c r="T1107" s="282">
        <v>-78</v>
      </c>
      <c r="U1107" s="282" t="s">
        <v>866</v>
      </c>
      <c r="V1107" t="s">
        <v>594</v>
      </c>
      <c r="W1107" t="s">
        <v>903</v>
      </c>
      <c r="X1107" s="280">
        <v>45938</v>
      </c>
      <c r="Y1107" s="281" t="s">
        <v>907</v>
      </c>
      <c r="Z1107" s="280" t="s">
        <v>66</v>
      </c>
    </row>
    <row r="1108" spans="18:26" ht="14.7" customHeight="1">
      <c r="R1108" s="283">
        <v>2759.75</v>
      </c>
      <c r="S1108" s="280">
        <v>45860</v>
      </c>
      <c r="T1108" s="282">
        <v>-78</v>
      </c>
      <c r="U1108" s="282" t="s">
        <v>866</v>
      </c>
      <c r="V1108" t="s">
        <v>483</v>
      </c>
      <c r="W1108" t="s">
        <v>903</v>
      </c>
      <c r="X1108" s="280">
        <v>45938</v>
      </c>
      <c r="Y1108" s="281" t="s">
        <v>906</v>
      </c>
      <c r="Z1108" s="280" t="s">
        <v>68</v>
      </c>
    </row>
    <row r="1109" spans="18:26" ht="14.7" customHeight="1">
      <c r="R1109" s="283">
        <v>3374.82</v>
      </c>
      <c r="S1109" s="280">
        <v>45860</v>
      </c>
      <c r="T1109" s="282">
        <v>-78</v>
      </c>
      <c r="U1109" s="282" t="s">
        <v>866</v>
      </c>
      <c r="V1109" t="s">
        <v>477</v>
      </c>
      <c r="W1109" t="s">
        <v>903</v>
      </c>
      <c r="X1109" s="280">
        <v>45938</v>
      </c>
      <c r="Y1109" s="281" t="s">
        <v>906</v>
      </c>
      <c r="Z1109" s="280" t="s">
        <v>68</v>
      </c>
    </row>
    <row r="1110" spans="18:26" ht="14.7" customHeight="1">
      <c r="R1110" s="283">
        <v>3545.35</v>
      </c>
      <c r="S1110" s="280">
        <v>45860</v>
      </c>
      <c r="T1110" s="282">
        <v>-78</v>
      </c>
      <c r="U1110" s="282" t="s">
        <v>866</v>
      </c>
      <c r="V1110" t="s">
        <v>528</v>
      </c>
      <c r="W1110" t="s">
        <v>903</v>
      </c>
      <c r="X1110" s="280">
        <v>45938</v>
      </c>
      <c r="Y1110" s="281" t="s">
        <v>906</v>
      </c>
      <c r="Z1110" s="280" t="s">
        <v>66</v>
      </c>
    </row>
    <row r="1111" spans="18:26" ht="14.7" customHeight="1">
      <c r="R1111" s="283">
        <v>3838.25</v>
      </c>
      <c r="S1111" s="280">
        <v>45860</v>
      </c>
      <c r="T1111" s="282">
        <v>-78</v>
      </c>
      <c r="U1111" s="282" t="s">
        <v>866</v>
      </c>
      <c r="V1111" t="s">
        <v>572</v>
      </c>
      <c r="W1111" t="s">
        <v>903</v>
      </c>
      <c r="X1111" s="280">
        <v>45938</v>
      </c>
      <c r="Y1111" s="281" t="s">
        <v>907</v>
      </c>
      <c r="Z1111" s="280" t="s">
        <v>66</v>
      </c>
    </row>
    <row r="1112" spans="18:26" ht="14.7" customHeight="1">
      <c r="R1112" s="283">
        <v>4808.33</v>
      </c>
      <c r="S1112" s="280">
        <v>45860</v>
      </c>
      <c r="T1112" s="282">
        <v>-78</v>
      </c>
      <c r="U1112" s="282" t="s">
        <v>866</v>
      </c>
      <c r="V1112" t="s">
        <v>572</v>
      </c>
      <c r="W1112" t="s">
        <v>903</v>
      </c>
      <c r="X1112" s="280">
        <v>45938</v>
      </c>
      <c r="Y1112" s="281" t="s">
        <v>907</v>
      </c>
      <c r="Z1112" s="280" t="s">
        <v>66</v>
      </c>
    </row>
    <row r="1113" spans="18:26" ht="14.7" customHeight="1">
      <c r="R1113" s="283">
        <v>4636.6099999999997</v>
      </c>
      <c r="S1113" s="280">
        <v>45860</v>
      </c>
      <c r="T1113" s="282">
        <v>-78</v>
      </c>
      <c r="U1113" s="282" t="s">
        <v>866</v>
      </c>
      <c r="V1113" t="s">
        <v>537</v>
      </c>
      <c r="W1113" t="s">
        <v>903</v>
      </c>
      <c r="X1113" s="280">
        <v>45938</v>
      </c>
      <c r="Y1113" s="281" t="s">
        <v>906</v>
      </c>
      <c r="Z1113" s="280" t="s">
        <v>66</v>
      </c>
    </row>
    <row r="1114" spans="18:26" ht="14.7" customHeight="1">
      <c r="R1114" s="283">
        <v>7137.72</v>
      </c>
      <c r="S1114" s="280">
        <v>45860</v>
      </c>
      <c r="T1114" s="282">
        <v>-78</v>
      </c>
      <c r="U1114" s="282" t="s">
        <v>866</v>
      </c>
      <c r="V1114" t="s">
        <v>493</v>
      </c>
      <c r="W1114" t="s">
        <v>903</v>
      </c>
      <c r="X1114" s="280">
        <v>45938</v>
      </c>
      <c r="Y1114" s="281" t="s">
        <v>906</v>
      </c>
      <c r="Z1114" s="280" t="s">
        <v>68</v>
      </c>
    </row>
    <row r="1115" spans="18:26" ht="14.7" customHeight="1">
      <c r="R1115" s="283">
        <v>7137.72</v>
      </c>
      <c r="S1115" s="280">
        <v>45860</v>
      </c>
      <c r="T1115" s="282">
        <v>-78</v>
      </c>
      <c r="U1115" s="282" t="s">
        <v>866</v>
      </c>
      <c r="V1115" t="s">
        <v>493</v>
      </c>
      <c r="W1115" t="s">
        <v>903</v>
      </c>
      <c r="X1115" s="280">
        <v>45938</v>
      </c>
      <c r="Y1115" s="281" t="s">
        <v>906</v>
      </c>
      <c r="Z1115" s="280" t="s">
        <v>68</v>
      </c>
    </row>
    <row r="1116" spans="18:26" ht="14.7" customHeight="1">
      <c r="R1116" s="283">
        <v>1345.61</v>
      </c>
      <c r="S1116" s="280">
        <v>45861</v>
      </c>
      <c r="T1116" s="282">
        <v>-77</v>
      </c>
      <c r="U1116" s="282" t="s">
        <v>866</v>
      </c>
      <c r="V1116" t="s">
        <v>468</v>
      </c>
      <c r="W1116" t="s">
        <v>903</v>
      </c>
      <c r="X1116" s="280">
        <v>45938</v>
      </c>
      <c r="Y1116" s="281" t="s">
        <v>907</v>
      </c>
      <c r="Z1116" s="280" t="s">
        <v>66</v>
      </c>
    </row>
    <row r="1117" spans="18:26" ht="14.7" customHeight="1">
      <c r="R1117" s="283">
        <v>1215.49</v>
      </c>
      <c r="S1117" s="280">
        <v>45861</v>
      </c>
      <c r="T1117" s="282">
        <v>-77</v>
      </c>
      <c r="U1117" s="282" t="s">
        <v>866</v>
      </c>
      <c r="V1117" t="s">
        <v>492</v>
      </c>
      <c r="W1117" t="s">
        <v>903</v>
      </c>
      <c r="X1117" s="280">
        <v>45938</v>
      </c>
      <c r="Y1117" s="281" t="s">
        <v>906</v>
      </c>
      <c r="Z1117" s="280" t="s">
        <v>67</v>
      </c>
    </row>
    <row r="1118" spans="18:26" ht="14.7" customHeight="1">
      <c r="R1118" s="283">
        <v>1408.81</v>
      </c>
      <c r="S1118" s="280">
        <v>45861</v>
      </c>
      <c r="T1118" s="282">
        <v>-77</v>
      </c>
      <c r="U1118" s="282" t="s">
        <v>866</v>
      </c>
      <c r="V1118" t="s">
        <v>477</v>
      </c>
      <c r="W1118" t="s">
        <v>903</v>
      </c>
      <c r="X1118" s="280">
        <v>45938</v>
      </c>
      <c r="Y1118" s="281" t="s">
        <v>906</v>
      </c>
      <c r="Z1118" s="280" t="s">
        <v>68</v>
      </c>
    </row>
    <row r="1119" spans="18:26" ht="14.7" customHeight="1">
      <c r="R1119" s="283">
        <v>1389.71</v>
      </c>
      <c r="S1119" s="280">
        <v>45861</v>
      </c>
      <c r="T1119" s="282">
        <v>-77</v>
      </c>
      <c r="U1119" s="282" t="s">
        <v>866</v>
      </c>
      <c r="V1119" t="s">
        <v>592</v>
      </c>
      <c r="W1119" t="s">
        <v>903</v>
      </c>
      <c r="X1119" s="280">
        <v>45938</v>
      </c>
      <c r="Y1119" s="281" t="s">
        <v>906</v>
      </c>
      <c r="Z1119" s="280" t="s">
        <v>66</v>
      </c>
    </row>
    <row r="1120" spans="18:26" ht="14.7" customHeight="1">
      <c r="R1120" s="283">
        <v>1496.74</v>
      </c>
      <c r="S1120" s="280">
        <v>45861</v>
      </c>
      <c r="T1120" s="282">
        <v>-77</v>
      </c>
      <c r="U1120" s="282" t="s">
        <v>866</v>
      </c>
      <c r="V1120" t="s">
        <v>483</v>
      </c>
      <c r="W1120" t="s">
        <v>903</v>
      </c>
      <c r="X1120" s="280">
        <v>45938</v>
      </c>
      <c r="Y1120" s="281" t="s">
        <v>906</v>
      </c>
      <c r="Z1120" s="280" t="s">
        <v>68</v>
      </c>
    </row>
    <row r="1121" spans="18:26" ht="14.7" customHeight="1">
      <c r="R1121" s="283">
        <v>1511.23</v>
      </c>
      <c r="S1121" s="280">
        <v>45861</v>
      </c>
      <c r="T1121" s="282">
        <v>-77</v>
      </c>
      <c r="U1121" s="282" t="s">
        <v>866</v>
      </c>
      <c r="V1121" t="s">
        <v>591</v>
      </c>
      <c r="W1121" t="s">
        <v>903</v>
      </c>
      <c r="X1121" s="280">
        <v>45938</v>
      </c>
      <c r="Y1121" s="281" t="s">
        <v>906</v>
      </c>
      <c r="Z1121" s="280" t="s">
        <v>66</v>
      </c>
    </row>
    <row r="1122" spans="18:26" ht="14.7" customHeight="1">
      <c r="R1122" s="283">
        <v>1766.02</v>
      </c>
      <c r="S1122" s="280">
        <v>45861</v>
      </c>
      <c r="T1122" s="282">
        <v>-77</v>
      </c>
      <c r="U1122" s="282" t="s">
        <v>866</v>
      </c>
      <c r="V1122" t="s">
        <v>585</v>
      </c>
      <c r="W1122" t="s">
        <v>903</v>
      </c>
      <c r="X1122" s="280">
        <v>45938</v>
      </c>
      <c r="Y1122" s="281" t="s">
        <v>907</v>
      </c>
      <c r="Z1122" s="280" t="s">
        <v>66</v>
      </c>
    </row>
    <row r="1123" spans="18:26" ht="14.7" customHeight="1">
      <c r="R1123" s="283">
        <v>1805.38</v>
      </c>
      <c r="S1123" s="280">
        <v>45861</v>
      </c>
      <c r="T1123" s="282">
        <v>-77</v>
      </c>
      <c r="U1123" s="282" t="s">
        <v>866</v>
      </c>
      <c r="V1123" t="s">
        <v>468</v>
      </c>
      <c r="W1123" t="s">
        <v>903</v>
      </c>
      <c r="X1123" s="280">
        <v>45938</v>
      </c>
      <c r="Y1123" s="281" t="s">
        <v>906</v>
      </c>
      <c r="Z1123" s="280" t="s">
        <v>66</v>
      </c>
    </row>
    <row r="1124" spans="18:26" ht="14.7" customHeight="1">
      <c r="R1124" s="283">
        <v>2016.7</v>
      </c>
      <c r="S1124" s="280">
        <v>45861</v>
      </c>
      <c r="T1124" s="282">
        <v>-77</v>
      </c>
      <c r="U1124" s="282" t="s">
        <v>866</v>
      </c>
      <c r="V1124" t="s">
        <v>483</v>
      </c>
      <c r="W1124" t="s">
        <v>903</v>
      </c>
      <c r="X1124" s="280">
        <v>45938</v>
      </c>
      <c r="Y1124" s="281" t="s">
        <v>906</v>
      </c>
      <c r="Z1124" s="280" t="s">
        <v>68</v>
      </c>
    </row>
    <row r="1125" spans="18:26" ht="14.7" customHeight="1">
      <c r="R1125" s="283">
        <v>2250</v>
      </c>
      <c r="S1125" s="280">
        <v>45861</v>
      </c>
      <c r="T1125" s="282">
        <v>-77</v>
      </c>
      <c r="U1125" s="282" t="s">
        <v>866</v>
      </c>
      <c r="V1125" t="s">
        <v>514</v>
      </c>
      <c r="W1125" t="s">
        <v>903</v>
      </c>
      <c r="X1125" s="280">
        <v>45938</v>
      </c>
      <c r="Y1125" s="281" t="s">
        <v>906</v>
      </c>
      <c r="Z1125" s="280" t="s">
        <v>66</v>
      </c>
    </row>
    <row r="1126" spans="18:26" ht="14.7" customHeight="1">
      <c r="R1126" s="283">
        <v>2353.0300000000002</v>
      </c>
      <c r="S1126" s="280">
        <v>45861</v>
      </c>
      <c r="T1126" s="282">
        <v>-77</v>
      </c>
      <c r="U1126" s="282" t="s">
        <v>866</v>
      </c>
      <c r="V1126" t="s">
        <v>635</v>
      </c>
      <c r="W1126" t="s">
        <v>903</v>
      </c>
      <c r="X1126" s="280">
        <v>45938</v>
      </c>
      <c r="Y1126" s="281" t="s">
        <v>906</v>
      </c>
      <c r="Z1126" s="280" t="s">
        <v>66</v>
      </c>
    </row>
    <row r="1127" spans="18:26" ht="14.7" customHeight="1">
      <c r="R1127" s="283">
        <v>2795.8</v>
      </c>
      <c r="S1127" s="280">
        <v>45861</v>
      </c>
      <c r="T1127" s="282">
        <v>-77</v>
      </c>
      <c r="U1127" s="282" t="s">
        <v>866</v>
      </c>
      <c r="V1127" t="s">
        <v>662</v>
      </c>
      <c r="W1127" t="s">
        <v>903</v>
      </c>
      <c r="X1127" s="280">
        <v>45938</v>
      </c>
      <c r="Y1127" s="281" t="s">
        <v>906</v>
      </c>
      <c r="Z1127" s="280" t="s">
        <v>66</v>
      </c>
    </row>
    <row r="1128" spans="18:26" ht="14.7" customHeight="1">
      <c r="R1128" s="283">
        <v>2872.07</v>
      </c>
      <c r="S1128" s="280">
        <v>45861</v>
      </c>
      <c r="T1128" s="282">
        <v>-77</v>
      </c>
      <c r="U1128" s="282" t="s">
        <v>866</v>
      </c>
      <c r="V1128" t="s">
        <v>661</v>
      </c>
      <c r="W1128" t="s">
        <v>903</v>
      </c>
      <c r="X1128" s="280">
        <v>45938</v>
      </c>
      <c r="Y1128" s="281" t="s">
        <v>906</v>
      </c>
      <c r="Z1128" s="280" t="s">
        <v>66</v>
      </c>
    </row>
    <row r="1129" spans="18:26" ht="14.7" customHeight="1">
      <c r="R1129" s="283">
        <v>2935.89</v>
      </c>
      <c r="S1129" s="280">
        <v>45861</v>
      </c>
      <c r="T1129" s="282">
        <v>-77</v>
      </c>
      <c r="U1129" s="282" t="s">
        <v>866</v>
      </c>
      <c r="V1129" t="s">
        <v>589</v>
      </c>
      <c r="W1129" t="s">
        <v>903</v>
      </c>
      <c r="X1129" s="280">
        <v>45938</v>
      </c>
      <c r="Y1129" s="281" t="s">
        <v>906</v>
      </c>
      <c r="Z1129" s="280" t="s">
        <v>66</v>
      </c>
    </row>
    <row r="1130" spans="18:26" ht="14.7" customHeight="1">
      <c r="R1130" s="283">
        <v>3412.77</v>
      </c>
      <c r="S1130" s="280">
        <v>45861</v>
      </c>
      <c r="T1130" s="282">
        <v>-77</v>
      </c>
      <c r="U1130" s="282" t="s">
        <v>866</v>
      </c>
      <c r="V1130" t="s">
        <v>483</v>
      </c>
      <c r="W1130" t="s">
        <v>903</v>
      </c>
      <c r="X1130" s="280">
        <v>45938</v>
      </c>
      <c r="Y1130" s="281" t="s">
        <v>906</v>
      </c>
      <c r="Z1130" s="280" t="s">
        <v>68</v>
      </c>
    </row>
    <row r="1131" spans="18:26" ht="14.7" customHeight="1">
      <c r="R1131" s="283">
        <v>3781.77</v>
      </c>
      <c r="S1131" s="280">
        <v>45861</v>
      </c>
      <c r="T1131" s="282">
        <v>-77</v>
      </c>
      <c r="U1131" s="282" t="s">
        <v>866</v>
      </c>
      <c r="V1131" t="s">
        <v>598</v>
      </c>
      <c r="W1131" t="s">
        <v>903</v>
      </c>
      <c r="X1131" s="280">
        <v>45938</v>
      </c>
      <c r="Y1131" s="281" t="s">
        <v>906</v>
      </c>
      <c r="Z1131" s="280" t="s">
        <v>66</v>
      </c>
    </row>
    <row r="1132" spans="18:26" ht="14.7" customHeight="1">
      <c r="R1132" s="283">
        <v>3876</v>
      </c>
      <c r="S1132" s="280">
        <v>45861</v>
      </c>
      <c r="T1132" s="282">
        <v>-77</v>
      </c>
      <c r="U1132" s="282" t="s">
        <v>866</v>
      </c>
      <c r="V1132" t="s">
        <v>483</v>
      </c>
      <c r="W1132" t="s">
        <v>903</v>
      </c>
      <c r="X1132" s="280">
        <v>45938</v>
      </c>
      <c r="Y1132" s="281" t="s">
        <v>906</v>
      </c>
      <c r="Z1132" s="280" t="s">
        <v>68</v>
      </c>
    </row>
    <row r="1133" spans="18:26" ht="14.7" customHeight="1">
      <c r="R1133" s="283">
        <v>4774.78</v>
      </c>
      <c r="S1133" s="280">
        <v>45861</v>
      </c>
      <c r="T1133" s="282">
        <v>-77</v>
      </c>
      <c r="U1133" s="282" t="s">
        <v>866</v>
      </c>
      <c r="V1133" t="s">
        <v>503</v>
      </c>
      <c r="W1133" t="s">
        <v>903</v>
      </c>
      <c r="X1133" s="280">
        <v>45938</v>
      </c>
      <c r="Y1133" s="281" t="s">
        <v>906</v>
      </c>
      <c r="Z1133" s="280" t="s">
        <v>67</v>
      </c>
    </row>
    <row r="1134" spans="18:26" ht="14.7" customHeight="1">
      <c r="R1134" s="283">
        <v>6309.96</v>
      </c>
      <c r="S1134" s="280">
        <v>45861</v>
      </c>
      <c r="T1134" s="282">
        <v>-77</v>
      </c>
      <c r="U1134" s="282" t="s">
        <v>866</v>
      </c>
      <c r="V1134" t="s">
        <v>510</v>
      </c>
      <c r="W1134" t="s">
        <v>903</v>
      </c>
      <c r="X1134" s="280">
        <v>45938</v>
      </c>
      <c r="Y1134" s="281" t="s">
        <v>906</v>
      </c>
      <c r="Z1134" s="280" t="s">
        <v>66</v>
      </c>
    </row>
    <row r="1135" spans="18:26" ht="14.7" customHeight="1">
      <c r="R1135" s="283">
        <v>1263.01</v>
      </c>
      <c r="S1135" s="280">
        <v>45862</v>
      </c>
      <c r="T1135" s="282">
        <v>-76</v>
      </c>
      <c r="U1135" s="282" t="s">
        <v>866</v>
      </c>
      <c r="V1135" t="s">
        <v>572</v>
      </c>
      <c r="W1135" t="s">
        <v>903</v>
      </c>
      <c r="X1135" s="280">
        <v>45938</v>
      </c>
      <c r="Y1135" s="281" t="s">
        <v>907</v>
      </c>
      <c r="Z1135" s="280" t="s">
        <v>66</v>
      </c>
    </row>
    <row r="1136" spans="18:26" ht="14.7" customHeight="1">
      <c r="R1136" s="283">
        <v>1267.19</v>
      </c>
      <c r="S1136" s="280">
        <v>45862</v>
      </c>
      <c r="T1136" s="282">
        <v>-76</v>
      </c>
      <c r="U1136" s="282" t="s">
        <v>866</v>
      </c>
      <c r="V1136" t="s">
        <v>659</v>
      </c>
      <c r="W1136" t="s">
        <v>903</v>
      </c>
      <c r="X1136" s="280">
        <v>45938</v>
      </c>
      <c r="Y1136" s="281" t="s">
        <v>907</v>
      </c>
      <c r="Z1136" s="280" t="s">
        <v>66</v>
      </c>
    </row>
    <row r="1137" spans="18:26" ht="14.7" customHeight="1">
      <c r="R1137" s="283">
        <v>1394</v>
      </c>
      <c r="S1137" s="280">
        <v>45862</v>
      </c>
      <c r="T1137" s="282">
        <v>-76</v>
      </c>
      <c r="U1137" s="282" t="s">
        <v>866</v>
      </c>
      <c r="V1137" t="s">
        <v>586</v>
      </c>
      <c r="W1137" t="s">
        <v>903</v>
      </c>
      <c r="X1137" s="280">
        <v>45938</v>
      </c>
      <c r="Y1137" s="281" t="s">
        <v>906</v>
      </c>
      <c r="Z1137" s="280" t="s">
        <v>66</v>
      </c>
    </row>
    <row r="1138" spans="18:26" ht="14.7" customHeight="1">
      <c r="R1138" s="283">
        <v>1465.35</v>
      </c>
      <c r="S1138" s="280">
        <v>45862</v>
      </c>
      <c r="T1138" s="282">
        <v>-76</v>
      </c>
      <c r="U1138" s="282" t="s">
        <v>866</v>
      </c>
      <c r="V1138" t="s">
        <v>660</v>
      </c>
      <c r="W1138" t="s">
        <v>903</v>
      </c>
      <c r="X1138" s="280">
        <v>45938</v>
      </c>
      <c r="Y1138" s="281" t="s">
        <v>906</v>
      </c>
      <c r="Z1138" s="280" t="s">
        <v>66</v>
      </c>
    </row>
    <row r="1139" spans="18:26" ht="14.7" customHeight="1">
      <c r="R1139" s="283">
        <v>1711.67</v>
      </c>
      <c r="S1139" s="280">
        <v>45862</v>
      </c>
      <c r="T1139" s="282">
        <v>-76</v>
      </c>
      <c r="U1139" s="282" t="s">
        <v>866</v>
      </c>
      <c r="V1139" t="s">
        <v>494</v>
      </c>
      <c r="W1139" t="s">
        <v>903</v>
      </c>
      <c r="X1139" s="280">
        <v>45938</v>
      </c>
      <c r="Y1139" s="281" t="s">
        <v>906</v>
      </c>
      <c r="Z1139" s="280" t="s">
        <v>67</v>
      </c>
    </row>
    <row r="1140" spans="18:26" ht="14.7" customHeight="1">
      <c r="R1140" s="283">
        <v>1901.61</v>
      </c>
      <c r="S1140" s="280">
        <v>45862</v>
      </c>
      <c r="T1140" s="282">
        <v>-76</v>
      </c>
      <c r="U1140" s="282" t="s">
        <v>866</v>
      </c>
      <c r="V1140" t="s">
        <v>477</v>
      </c>
      <c r="W1140" t="s">
        <v>903</v>
      </c>
      <c r="X1140" s="280">
        <v>45938</v>
      </c>
      <c r="Y1140" s="281" t="s">
        <v>906</v>
      </c>
      <c r="Z1140" s="280" t="s">
        <v>68</v>
      </c>
    </row>
    <row r="1141" spans="18:26" ht="14.7" customHeight="1">
      <c r="R1141" s="283">
        <v>1895.28</v>
      </c>
      <c r="S1141" s="280">
        <v>45862</v>
      </c>
      <c r="T1141" s="282">
        <v>-76</v>
      </c>
      <c r="U1141" s="282" t="s">
        <v>866</v>
      </c>
      <c r="V1141" t="s">
        <v>496</v>
      </c>
      <c r="W1141" t="s">
        <v>903</v>
      </c>
      <c r="X1141" s="280">
        <v>45938</v>
      </c>
      <c r="Y1141" s="281" t="s">
        <v>906</v>
      </c>
      <c r="Z1141" s="280" t="s">
        <v>66</v>
      </c>
    </row>
    <row r="1142" spans="18:26" ht="14.7" customHeight="1">
      <c r="R1142" s="283">
        <v>2026.1</v>
      </c>
      <c r="S1142" s="280">
        <v>45862</v>
      </c>
      <c r="T1142" s="282">
        <v>-76</v>
      </c>
      <c r="U1142" s="282" t="s">
        <v>866</v>
      </c>
      <c r="V1142" t="s">
        <v>659</v>
      </c>
      <c r="W1142" t="s">
        <v>903</v>
      </c>
      <c r="X1142" s="280">
        <v>45938</v>
      </c>
      <c r="Y1142" s="281" t="s">
        <v>907</v>
      </c>
      <c r="Z1142" s="280" t="s">
        <v>66</v>
      </c>
    </row>
    <row r="1143" spans="18:26" ht="14.7" customHeight="1">
      <c r="R1143" s="283">
        <v>2417.75</v>
      </c>
      <c r="S1143" s="280">
        <v>45862</v>
      </c>
      <c r="T1143" s="282">
        <v>-76</v>
      </c>
      <c r="U1143" s="282" t="s">
        <v>866</v>
      </c>
      <c r="V1143" t="s">
        <v>584</v>
      </c>
      <c r="W1143" t="s">
        <v>903</v>
      </c>
      <c r="X1143" s="280">
        <v>45938</v>
      </c>
      <c r="Y1143" s="281" t="s">
        <v>906</v>
      </c>
      <c r="Z1143" s="280" t="s">
        <v>66</v>
      </c>
    </row>
    <row r="1144" spans="18:26" ht="14.7" customHeight="1">
      <c r="R1144" s="283">
        <v>4002.22</v>
      </c>
      <c r="S1144" s="280">
        <v>45862</v>
      </c>
      <c r="T1144" s="282">
        <v>-76</v>
      </c>
      <c r="U1144" s="282" t="s">
        <v>866</v>
      </c>
      <c r="V1144" t="s">
        <v>477</v>
      </c>
      <c r="W1144" t="s">
        <v>903</v>
      </c>
      <c r="X1144" s="280">
        <v>45938</v>
      </c>
      <c r="Y1144" s="281" t="s">
        <v>906</v>
      </c>
      <c r="Z1144" s="280" t="s">
        <v>68</v>
      </c>
    </row>
    <row r="1145" spans="18:26" ht="14.7" customHeight="1">
      <c r="R1145" s="283">
        <v>4235.0600000000004</v>
      </c>
      <c r="S1145" s="280">
        <v>45862</v>
      </c>
      <c r="T1145" s="282">
        <v>-76</v>
      </c>
      <c r="U1145" s="282" t="s">
        <v>866</v>
      </c>
      <c r="V1145" t="s">
        <v>609</v>
      </c>
      <c r="W1145" t="s">
        <v>903</v>
      </c>
      <c r="X1145" s="280">
        <v>45938</v>
      </c>
      <c r="Y1145" s="281" t="s">
        <v>907</v>
      </c>
      <c r="Z1145" s="280" t="s">
        <v>66</v>
      </c>
    </row>
    <row r="1146" spans="18:26" ht="14.7" customHeight="1">
      <c r="R1146" s="283">
        <v>4261.96</v>
      </c>
      <c r="S1146" s="280">
        <v>45862</v>
      </c>
      <c r="T1146" s="282">
        <v>-76</v>
      </c>
      <c r="U1146" s="282" t="s">
        <v>866</v>
      </c>
      <c r="V1146" t="s">
        <v>483</v>
      </c>
      <c r="W1146" t="s">
        <v>903</v>
      </c>
      <c r="X1146" s="280">
        <v>45938</v>
      </c>
      <c r="Y1146" s="281" t="s">
        <v>906</v>
      </c>
      <c r="Z1146" s="280" t="s">
        <v>68</v>
      </c>
    </row>
    <row r="1147" spans="18:26" ht="14.7" customHeight="1">
      <c r="R1147" s="283">
        <v>4295.53</v>
      </c>
      <c r="S1147" s="280">
        <v>45862</v>
      </c>
      <c r="T1147" s="282">
        <v>-76</v>
      </c>
      <c r="U1147" s="282" t="s">
        <v>866</v>
      </c>
      <c r="V1147" t="s">
        <v>494</v>
      </c>
      <c r="W1147" t="s">
        <v>903</v>
      </c>
      <c r="X1147" s="280">
        <v>45938</v>
      </c>
      <c r="Y1147" s="281" t="s">
        <v>906</v>
      </c>
      <c r="Z1147" s="280" t="s">
        <v>67</v>
      </c>
    </row>
    <row r="1148" spans="18:26" ht="14.7" customHeight="1">
      <c r="R1148" s="283">
        <v>4547.3900000000003</v>
      </c>
      <c r="S1148" s="280">
        <v>45862</v>
      </c>
      <c r="T1148" s="282">
        <v>-76</v>
      </c>
      <c r="U1148" s="282" t="s">
        <v>866</v>
      </c>
      <c r="V1148" t="s">
        <v>503</v>
      </c>
      <c r="W1148" t="s">
        <v>903</v>
      </c>
      <c r="X1148" s="280">
        <v>45938</v>
      </c>
      <c r="Y1148" s="281" t="s">
        <v>906</v>
      </c>
      <c r="Z1148" s="280" t="s">
        <v>67</v>
      </c>
    </row>
    <row r="1149" spans="18:26" ht="14.7" customHeight="1">
      <c r="R1149" s="283">
        <v>4608</v>
      </c>
      <c r="S1149" s="280">
        <v>45862</v>
      </c>
      <c r="T1149" s="282">
        <v>-76</v>
      </c>
      <c r="U1149" s="282" t="s">
        <v>866</v>
      </c>
      <c r="V1149" t="s">
        <v>656</v>
      </c>
      <c r="W1149" t="s">
        <v>903</v>
      </c>
      <c r="X1149" s="280">
        <v>45938</v>
      </c>
      <c r="Y1149" s="281" t="s">
        <v>906</v>
      </c>
      <c r="Z1149" s="280" t="s">
        <v>66</v>
      </c>
    </row>
    <row r="1150" spans="18:26" ht="14.7" customHeight="1">
      <c r="R1150" s="283">
        <v>5099</v>
      </c>
      <c r="S1150" s="280">
        <v>45862</v>
      </c>
      <c r="T1150" s="282">
        <v>-76</v>
      </c>
      <c r="U1150" s="282" t="s">
        <v>866</v>
      </c>
      <c r="V1150" t="s">
        <v>524</v>
      </c>
      <c r="W1150" t="s">
        <v>903</v>
      </c>
      <c r="X1150" s="280">
        <v>45938</v>
      </c>
      <c r="Y1150" s="281" t="s">
        <v>906</v>
      </c>
      <c r="Z1150" s="280" t="s">
        <v>67</v>
      </c>
    </row>
    <row r="1151" spans="18:26" ht="14.7" customHeight="1">
      <c r="R1151" s="283">
        <v>5430.37</v>
      </c>
      <c r="S1151" s="280">
        <v>45862</v>
      </c>
      <c r="T1151" s="282">
        <v>-76</v>
      </c>
      <c r="U1151" s="282" t="s">
        <v>866</v>
      </c>
      <c r="V1151" t="s">
        <v>477</v>
      </c>
      <c r="W1151" t="s">
        <v>903</v>
      </c>
      <c r="X1151" s="280">
        <v>45938</v>
      </c>
      <c r="Y1151" s="281" t="s">
        <v>906</v>
      </c>
      <c r="Z1151" s="280" t="s">
        <v>68</v>
      </c>
    </row>
    <row r="1152" spans="18:26" ht="14.7" customHeight="1">
      <c r="R1152" s="283">
        <v>6166.65</v>
      </c>
      <c r="S1152" s="280">
        <v>45862</v>
      </c>
      <c r="T1152" s="282">
        <v>-76</v>
      </c>
      <c r="U1152" s="282" t="s">
        <v>866</v>
      </c>
      <c r="V1152" t="s">
        <v>658</v>
      </c>
      <c r="W1152" t="s">
        <v>903</v>
      </c>
      <c r="X1152" s="280">
        <v>45938</v>
      </c>
      <c r="Y1152" s="281" t="s">
        <v>906</v>
      </c>
      <c r="Z1152" s="280" t="s">
        <v>66</v>
      </c>
    </row>
    <row r="1153" spans="18:26" ht="14.7" customHeight="1">
      <c r="R1153" s="283">
        <v>6265.42</v>
      </c>
      <c r="S1153" s="280">
        <v>45862</v>
      </c>
      <c r="T1153" s="282">
        <v>-76</v>
      </c>
      <c r="U1153" s="282" t="s">
        <v>866</v>
      </c>
      <c r="V1153" t="s">
        <v>483</v>
      </c>
      <c r="W1153" t="s">
        <v>903</v>
      </c>
      <c r="X1153" s="280">
        <v>45938</v>
      </c>
      <c r="Y1153" s="281" t="s">
        <v>906</v>
      </c>
      <c r="Z1153" s="280" t="s">
        <v>68</v>
      </c>
    </row>
    <row r="1154" spans="18:26" ht="14.7" customHeight="1">
      <c r="R1154" s="283">
        <v>6366.58</v>
      </c>
      <c r="S1154" s="280">
        <v>45862</v>
      </c>
      <c r="T1154" s="282">
        <v>-76</v>
      </c>
      <c r="U1154" s="282" t="s">
        <v>866</v>
      </c>
      <c r="V1154" t="s">
        <v>583</v>
      </c>
      <c r="W1154" t="s">
        <v>903</v>
      </c>
      <c r="X1154" s="280">
        <v>45938</v>
      </c>
      <c r="Y1154" s="281" t="s">
        <v>907</v>
      </c>
      <c r="Z1154" s="280" t="s">
        <v>66</v>
      </c>
    </row>
    <row r="1155" spans="18:26" ht="14.7" customHeight="1">
      <c r="R1155" s="283">
        <v>6373.78</v>
      </c>
      <c r="S1155" s="280">
        <v>45862</v>
      </c>
      <c r="T1155" s="282">
        <v>-76</v>
      </c>
      <c r="U1155" s="282" t="s">
        <v>866</v>
      </c>
      <c r="V1155" t="s">
        <v>524</v>
      </c>
      <c r="W1155" t="s">
        <v>903</v>
      </c>
      <c r="X1155" s="280">
        <v>45938</v>
      </c>
      <c r="Y1155" s="281" t="s">
        <v>906</v>
      </c>
      <c r="Z1155" s="280" t="s">
        <v>67</v>
      </c>
    </row>
    <row r="1156" spans="18:26" ht="14.7" customHeight="1">
      <c r="R1156" s="283">
        <v>6777.36</v>
      </c>
      <c r="S1156" s="280">
        <v>45862</v>
      </c>
      <c r="T1156" s="282">
        <v>-76</v>
      </c>
      <c r="U1156" s="282" t="s">
        <v>866</v>
      </c>
      <c r="V1156" t="s">
        <v>492</v>
      </c>
      <c r="W1156" t="s">
        <v>903</v>
      </c>
      <c r="X1156" s="280">
        <v>45938</v>
      </c>
      <c r="Y1156" s="281" t="s">
        <v>906</v>
      </c>
      <c r="Z1156" s="280" t="s">
        <v>67</v>
      </c>
    </row>
    <row r="1157" spans="18:26" ht="14.7" customHeight="1">
      <c r="R1157" s="283">
        <v>1041.96</v>
      </c>
      <c r="S1157" s="280">
        <v>45863</v>
      </c>
      <c r="T1157" s="282">
        <v>-75</v>
      </c>
      <c r="U1157" s="282" t="s">
        <v>866</v>
      </c>
      <c r="V1157" t="s">
        <v>494</v>
      </c>
      <c r="W1157" t="s">
        <v>903</v>
      </c>
      <c r="X1157" s="280">
        <v>45938</v>
      </c>
      <c r="Y1157" s="281" t="s">
        <v>906</v>
      </c>
      <c r="Z1157" s="280" t="s">
        <v>67</v>
      </c>
    </row>
    <row r="1158" spans="18:26" ht="14.7" customHeight="1">
      <c r="R1158" s="283">
        <v>1051.51</v>
      </c>
      <c r="S1158" s="280">
        <v>45863</v>
      </c>
      <c r="T1158" s="282">
        <v>-75</v>
      </c>
      <c r="U1158" s="282" t="s">
        <v>866</v>
      </c>
      <c r="V1158" t="s">
        <v>593</v>
      </c>
      <c r="W1158" t="s">
        <v>903</v>
      </c>
      <c r="X1158" s="280">
        <v>45938</v>
      </c>
      <c r="Y1158" s="281" t="s">
        <v>906</v>
      </c>
      <c r="Z1158" s="280" t="s">
        <v>66</v>
      </c>
    </row>
    <row r="1159" spans="18:26" ht="14.7" customHeight="1">
      <c r="R1159" s="283">
        <v>1713.57</v>
      </c>
      <c r="S1159" s="280">
        <v>45863</v>
      </c>
      <c r="T1159" s="282">
        <v>-75</v>
      </c>
      <c r="U1159" s="282" t="s">
        <v>866</v>
      </c>
      <c r="V1159" t="s">
        <v>537</v>
      </c>
      <c r="W1159" t="s">
        <v>903</v>
      </c>
      <c r="X1159" s="280">
        <v>45938</v>
      </c>
      <c r="Y1159" s="281" t="s">
        <v>906</v>
      </c>
      <c r="Z1159" s="280" t="s">
        <v>66</v>
      </c>
    </row>
    <row r="1160" spans="18:26" ht="14.7" customHeight="1">
      <c r="R1160" s="283">
        <v>2099.9</v>
      </c>
      <c r="S1160" s="280">
        <v>45863</v>
      </c>
      <c r="T1160" s="282">
        <v>-75</v>
      </c>
      <c r="U1160" s="282" t="s">
        <v>866</v>
      </c>
      <c r="V1160" t="s">
        <v>503</v>
      </c>
      <c r="W1160" t="s">
        <v>903</v>
      </c>
      <c r="X1160" s="280">
        <v>45938</v>
      </c>
      <c r="Y1160" s="281" t="s">
        <v>906</v>
      </c>
      <c r="Z1160" s="280" t="s">
        <v>67</v>
      </c>
    </row>
    <row r="1161" spans="18:26" ht="14.7" customHeight="1">
      <c r="R1161" s="283">
        <v>2145.65</v>
      </c>
      <c r="S1161" s="280">
        <v>45863</v>
      </c>
      <c r="T1161" s="282">
        <v>-75</v>
      </c>
      <c r="U1161" s="282" t="s">
        <v>866</v>
      </c>
      <c r="V1161" t="s">
        <v>496</v>
      </c>
      <c r="W1161" t="s">
        <v>903</v>
      </c>
      <c r="X1161" s="280">
        <v>45938</v>
      </c>
      <c r="Y1161" s="281" t="s">
        <v>906</v>
      </c>
      <c r="Z1161" s="280" t="s">
        <v>66</v>
      </c>
    </row>
    <row r="1162" spans="18:26" ht="14.7" customHeight="1">
      <c r="R1162" s="283">
        <v>2181.5300000000002</v>
      </c>
      <c r="S1162" s="280">
        <v>45863</v>
      </c>
      <c r="T1162" s="282">
        <v>-75</v>
      </c>
      <c r="U1162" s="282" t="s">
        <v>866</v>
      </c>
      <c r="V1162" t="s">
        <v>657</v>
      </c>
      <c r="W1162" t="s">
        <v>903</v>
      </c>
      <c r="X1162" s="280">
        <v>45938</v>
      </c>
      <c r="Y1162" s="281" t="s">
        <v>906</v>
      </c>
      <c r="Z1162" s="280" t="s">
        <v>66</v>
      </c>
    </row>
    <row r="1163" spans="18:26" ht="14.7" customHeight="1">
      <c r="R1163" s="283">
        <v>2233.41</v>
      </c>
      <c r="S1163" s="280">
        <v>45863</v>
      </c>
      <c r="T1163" s="282">
        <v>-75</v>
      </c>
      <c r="U1163" s="282" t="s">
        <v>866</v>
      </c>
      <c r="V1163" t="s">
        <v>486</v>
      </c>
      <c r="W1163" t="s">
        <v>903</v>
      </c>
      <c r="X1163" s="280">
        <v>45938</v>
      </c>
      <c r="Y1163" s="281" t="s">
        <v>906</v>
      </c>
      <c r="Z1163" s="280" t="s">
        <v>67</v>
      </c>
    </row>
    <row r="1164" spans="18:26" ht="14.7" customHeight="1">
      <c r="R1164" s="283">
        <v>2250</v>
      </c>
      <c r="S1164" s="280">
        <v>45863</v>
      </c>
      <c r="T1164" s="282">
        <v>-75</v>
      </c>
      <c r="U1164" s="282" t="s">
        <v>866</v>
      </c>
      <c r="V1164" t="s">
        <v>514</v>
      </c>
      <c r="W1164" t="s">
        <v>903</v>
      </c>
      <c r="X1164" s="280">
        <v>45938</v>
      </c>
      <c r="Y1164" s="281" t="s">
        <v>906</v>
      </c>
      <c r="Z1164" s="280" t="s">
        <v>66</v>
      </c>
    </row>
    <row r="1165" spans="18:26" ht="14.7" customHeight="1">
      <c r="R1165" s="283">
        <v>2377.94</v>
      </c>
      <c r="S1165" s="280">
        <v>45863</v>
      </c>
      <c r="T1165" s="282">
        <v>-75</v>
      </c>
      <c r="U1165" s="282" t="s">
        <v>866</v>
      </c>
      <c r="V1165" t="s">
        <v>494</v>
      </c>
      <c r="W1165" t="s">
        <v>903</v>
      </c>
      <c r="X1165" s="280">
        <v>45938</v>
      </c>
      <c r="Y1165" s="281" t="s">
        <v>906</v>
      </c>
      <c r="Z1165" s="280" t="s">
        <v>67</v>
      </c>
    </row>
    <row r="1166" spans="18:26" ht="14.7" customHeight="1">
      <c r="R1166" s="283">
        <v>4104.53</v>
      </c>
      <c r="S1166" s="280">
        <v>45863</v>
      </c>
      <c r="T1166" s="282">
        <v>-75</v>
      </c>
      <c r="U1166" s="282" t="s">
        <v>866</v>
      </c>
      <c r="V1166" t="s">
        <v>476</v>
      </c>
      <c r="W1166" t="s">
        <v>903</v>
      </c>
      <c r="X1166" s="280">
        <v>45938</v>
      </c>
      <c r="Y1166" s="281" t="s">
        <v>907</v>
      </c>
      <c r="Z1166" s="280" t="s">
        <v>68</v>
      </c>
    </row>
    <row r="1167" spans="18:26" ht="14.7" customHeight="1">
      <c r="R1167" s="283">
        <v>4266.3599999999997</v>
      </c>
      <c r="S1167" s="280">
        <v>45863</v>
      </c>
      <c r="T1167" s="282">
        <v>-75</v>
      </c>
      <c r="U1167" s="282" t="s">
        <v>866</v>
      </c>
      <c r="V1167" t="s">
        <v>493</v>
      </c>
      <c r="W1167" t="s">
        <v>903</v>
      </c>
      <c r="X1167" s="280">
        <v>45938</v>
      </c>
      <c r="Y1167" s="281" t="s">
        <v>906</v>
      </c>
      <c r="Z1167" s="280" t="s">
        <v>68</v>
      </c>
    </row>
    <row r="1168" spans="18:26" ht="14.7" customHeight="1">
      <c r="R1168" s="283">
        <v>5116.6499999999996</v>
      </c>
      <c r="S1168" s="280">
        <v>45863</v>
      </c>
      <c r="T1168" s="282">
        <v>-75</v>
      </c>
      <c r="U1168" s="282" t="s">
        <v>866</v>
      </c>
      <c r="V1168" t="s">
        <v>656</v>
      </c>
      <c r="W1168" t="s">
        <v>903</v>
      </c>
      <c r="X1168" s="280">
        <v>45938</v>
      </c>
      <c r="Y1168" s="281" t="s">
        <v>906</v>
      </c>
      <c r="Z1168" s="280" t="s">
        <v>66</v>
      </c>
    </row>
    <row r="1169" spans="18:26" ht="14.7" customHeight="1">
      <c r="R1169" s="283">
        <v>7202.75</v>
      </c>
      <c r="S1169" s="280">
        <v>45863</v>
      </c>
      <c r="T1169" s="282">
        <v>-75</v>
      </c>
      <c r="U1169" s="282" t="s">
        <v>866</v>
      </c>
      <c r="V1169" t="s">
        <v>655</v>
      </c>
      <c r="W1169" t="s">
        <v>903</v>
      </c>
      <c r="X1169" s="280">
        <v>45938</v>
      </c>
      <c r="Y1169" s="281" t="s">
        <v>907</v>
      </c>
      <c r="Z1169" s="280" t="s">
        <v>66</v>
      </c>
    </row>
    <row r="1170" spans="18:26" ht="14.7" customHeight="1">
      <c r="R1170" s="283">
        <v>7534.06</v>
      </c>
      <c r="S1170" s="280">
        <v>45863</v>
      </c>
      <c r="T1170" s="282">
        <v>-75</v>
      </c>
      <c r="U1170" s="282" t="s">
        <v>866</v>
      </c>
      <c r="V1170" t="s">
        <v>523</v>
      </c>
      <c r="W1170" t="s">
        <v>903</v>
      </c>
      <c r="X1170" s="280">
        <v>45938</v>
      </c>
      <c r="Y1170" s="281" t="s">
        <v>906</v>
      </c>
      <c r="Z1170" s="280" t="s">
        <v>66</v>
      </c>
    </row>
    <row r="1171" spans="18:26" ht="14.7" customHeight="1">
      <c r="R1171" s="283">
        <v>9551.17</v>
      </c>
      <c r="S1171" s="280">
        <v>45863</v>
      </c>
      <c r="T1171" s="282">
        <v>-75</v>
      </c>
      <c r="U1171" s="282" t="s">
        <v>866</v>
      </c>
      <c r="V1171" t="s">
        <v>571</v>
      </c>
      <c r="W1171" t="s">
        <v>903</v>
      </c>
      <c r="X1171" s="280">
        <v>45938</v>
      </c>
      <c r="Y1171" s="281" t="s">
        <v>906</v>
      </c>
      <c r="Z1171" s="280" t="s">
        <v>67</v>
      </c>
    </row>
    <row r="1172" spans="18:26" ht="14.7" customHeight="1">
      <c r="R1172" s="283">
        <v>11869.04</v>
      </c>
      <c r="S1172" s="280">
        <v>45863</v>
      </c>
      <c r="T1172" s="282">
        <v>-75</v>
      </c>
      <c r="U1172" s="282" t="s">
        <v>866</v>
      </c>
      <c r="V1172" t="s">
        <v>603</v>
      </c>
      <c r="W1172" t="s">
        <v>903</v>
      </c>
      <c r="X1172" s="280">
        <v>45938</v>
      </c>
      <c r="Y1172" s="281" t="s">
        <v>906</v>
      </c>
      <c r="Z1172" s="280" t="s">
        <v>66</v>
      </c>
    </row>
    <row r="1173" spans="18:26" ht="14.7" customHeight="1">
      <c r="R1173" s="283">
        <v>12976.35</v>
      </c>
      <c r="S1173" s="280">
        <v>45863</v>
      </c>
      <c r="T1173" s="282">
        <v>-75</v>
      </c>
      <c r="U1173" s="282" t="s">
        <v>866</v>
      </c>
      <c r="V1173" t="s">
        <v>654</v>
      </c>
      <c r="W1173" t="s">
        <v>903</v>
      </c>
      <c r="X1173" s="280">
        <v>45938</v>
      </c>
      <c r="Y1173" s="281" t="s">
        <v>907</v>
      </c>
      <c r="Z1173" s="280" t="s">
        <v>66</v>
      </c>
    </row>
    <row r="1174" spans="18:26" ht="14.7" customHeight="1">
      <c r="R1174" s="283">
        <v>14130.59</v>
      </c>
      <c r="S1174" s="280">
        <v>45863</v>
      </c>
      <c r="T1174" s="282">
        <v>-75</v>
      </c>
      <c r="U1174" s="282" t="s">
        <v>866</v>
      </c>
      <c r="V1174" t="s">
        <v>653</v>
      </c>
      <c r="W1174" t="s">
        <v>903</v>
      </c>
      <c r="X1174" s="280">
        <v>45938</v>
      </c>
      <c r="Y1174" s="281" t="s">
        <v>906</v>
      </c>
      <c r="Z1174" s="280" t="s">
        <v>66</v>
      </c>
    </row>
    <row r="1175" spans="18:26" ht="14.7" customHeight="1">
      <c r="R1175">
        <v>817.08</v>
      </c>
      <c r="S1175" s="280">
        <v>45864</v>
      </c>
      <c r="T1175" s="282">
        <v>-74</v>
      </c>
      <c r="U1175" s="282" t="s">
        <v>866</v>
      </c>
      <c r="V1175" t="s">
        <v>476</v>
      </c>
      <c r="W1175" t="s">
        <v>903</v>
      </c>
      <c r="X1175" s="280">
        <v>45938</v>
      </c>
      <c r="Y1175" s="281" t="s">
        <v>907</v>
      </c>
      <c r="Z1175" s="280" t="s">
        <v>68</v>
      </c>
    </row>
    <row r="1176" spans="18:26" ht="14.7" customHeight="1">
      <c r="R1176">
        <v>816.63</v>
      </c>
      <c r="S1176" s="280">
        <v>45864</v>
      </c>
      <c r="T1176" s="282">
        <v>-74</v>
      </c>
      <c r="U1176" s="282" t="s">
        <v>866</v>
      </c>
      <c r="V1176" t="s">
        <v>652</v>
      </c>
      <c r="W1176" t="s">
        <v>903</v>
      </c>
      <c r="X1176" s="280">
        <v>45938</v>
      </c>
      <c r="Y1176" s="281" t="s">
        <v>906</v>
      </c>
      <c r="Z1176" s="280" t="s">
        <v>66</v>
      </c>
    </row>
    <row r="1177" spans="18:26" ht="14.7" customHeight="1">
      <c r="R1177" s="283">
        <v>1016.35</v>
      </c>
      <c r="S1177" s="280">
        <v>45865</v>
      </c>
      <c r="T1177" s="282">
        <v>-73</v>
      </c>
      <c r="U1177" s="282" t="s">
        <v>866</v>
      </c>
      <c r="V1177" t="s">
        <v>477</v>
      </c>
      <c r="W1177" t="s">
        <v>903</v>
      </c>
      <c r="X1177" s="280">
        <v>45938</v>
      </c>
      <c r="Y1177" s="281" t="s">
        <v>906</v>
      </c>
      <c r="Z1177" s="280" t="s">
        <v>68</v>
      </c>
    </row>
    <row r="1178" spans="18:26" ht="14.7" customHeight="1">
      <c r="R1178" s="283">
        <v>1192.31</v>
      </c>
      <c r="S1178" s="280">
        <v>45866</v>
      </c>
      <c r="T1178" s="282">
        <v>-72</v>
      </c>
      <c r="U1178" s="282" t="s">
        <v>866</v>
      </c>
      <c r="V1178" t="s">
        <v>541</v>
      </c>
      <c r="W1178" t="s">
        <v>903</v>
      </c>
      <c r="X1178" s="280">
        <v>45938</v>
      </c>
      <c r="Y1178" s="281" t="s">
        <v>907</v>
      </c>
      <c r="Z1178" s="280" t="s">
        <v>66</v>
      </c>
    </row>
    <row r="1179" spans="18:26" ht="14.7" customHeight="1">
      <c r="R1179" s="283">
        <v>1055.76</v>
      </c>
      <c r="S1179" s="280">
        <v>45865</v>
      </c>
      <c r="T1179" s="282">
        <v>-73</v>
      </c>
      <c r="U1179" s="282" t="s">
        <v>866</v>
      </c>
      <c r="V1179" t="s">
        <v>486</v>
      </c>
      <c r="W1179" t="s">
        <v>903</v>
      </c>
      <c r="X1179" s="280">
        <v>45938</v>
      </c>
      <c r="Y1179" s="281" t="s">
        <v>906</v>
      </c>
      <c r="Z1179" s="280" t="s">
        <v>67</v>
      </c>
    </row>
    <row r="1180" spans="18:26" ht="14.7" customHeight="1">
      <c r="R1180" s="283">
        <v>1408.71</v>
      </c>
      <c r="S1180" s="280">
        <v>45866</v>
      </c>
      <c r="T1180" s="282">
        <v>-72</v>
      </c>
      <c r="U1180" s="282" t="s">
        <v>866</v>
      </c>
      <c r="V1180" t="s">
        <v>651</v>
      </c>
      <c r="W1180" t="s">
        <v>903</v>
      </c>
      <c r="X1180" s="280">
        <v>45938</v>
      </c>
      <c r="Y1180" s="281" t="s">
        <v>907</v>
      </c>
      <c r="Z1180" s="280" t="s">
        <v>66</v>
      </c>
    </row>
    <row r="1181" spans="18:26" ht="14.7" customHeight="1">
      <c r="R1181" s="283">
        <v>1226.2</v>
      </c>
      <c r="S1181" s="280">
        <v>45866</v>
      </c>
      <c r="T1181" s="282">
        <v>-72</v>
      </c>
      <c r="U1181" s="282" t="s">
        <v>866</v>
      </c>
      <c r="V1181" t="s">
        <v>650</v>
      </c>
      <c r="W1181" t="s">
        <v>903</v>
      </c>
      <c r="X1181" s="280">
        <v>45938</v>
      </c>
      <c r="Y1181" s="281" t="s">
        <v>906</v>
      </c>
      <c r="Z1181" s="280" t="s">
        <v>66</v>
      </c>
    </row>
    <row r="1182" spans="18:26" ht="14.7" customHeight="1">
      <c r="R1182" s="283">
        <v>1324.64</v>
      </c>
      <c r="S1182" s="280">
        <v>45866</v>
      </c>
      <c r="T1182" s="282">
        <v>-72</v>
      </c>
      <c r="U1182" s="282" t="s">
        <v>866</v>
      </c>
      <c r="V1182" t="s">
        <v>649</v>
      </c>
      <c r="W1182" t="s">
        <v>903</v>
      </c>
      <c r="X1182" s="280">
        <v>45938</v>
      </c>
      <c r="Y1182" s="281" t="s">
        <v>906</v>
      </c>
      <c r="Z1182" s="280" t="s">
        <v>66</v>
      </c>
    </row>
    <row r="1183" spans="18:26" ht="14.7" customHeight="1">
      <c r="R1183" s="283">
        <v>1335.84</v>
      </c>
      <c r="S1183" s="280">
        <v>45864</v>
      </c>
      <c r="T1183" s="282">
        <v>-74</v>
      </c>
      <c r="U1183" s="282" t="s">
        <v>866</v>
      </c>
      <c r="V1183" t="s">
        <v>476</v>
      </c>
      <c r="W1183" t="s">
        <v>903</v>
      </c>
      <c r="X1183" s="280">
        <v>45938</v>
      </c>
      <c r="Y1183" s="281" t="s">
        <v>906</v>
      </c>
      <c r="Z1183" s="280" t="s">
        <v>68</v>
      </c>
    </row>
    <row r="1184" spans="18:26" ht="14.7" customHeight="1">
      <c r="R1184" s="283">
        <v>1552.92</v>
      </c>
      <c r="S1184" s="280">
        <v>45866</v>
      </c>
      <c r="T1184" s="282">
        <v>-72</v>
      </c>
      <c r="U1184" s="282" t="s">
        <v>866</v>
      </c>
      <c r="V1184" t="s">
        <v>648</v>
      </c>
      <c r="W1184" t="s">
        <v>903</v>
      </c>
      <c r="X1184" s="280">
        <v>45938</v>
      </c>
      <c r="Y1184" s="281" t="s">
        <v>907</v>
      </c>
      <c r="Z1184" s="280" t="s">
        <v>66</v>
      </c>
    </row>
    <row r="1185" spans="18:26" ht="14.7" customHeight="1">
      <c r="R1185" s="283">
        <v>1579.68</v>
      </c>
      <c r="S1185" s="280">
        <v>45864</v>
      </c>
      <c r="T1185" s="282">
        <v>-74</v>
      </c>
      <c r="U1185" s="282" t="s">
        <v>866</v>
      </c>
      <c r="V1185" t="s">
        <v>476</v>
      </c>
      <c r="W1185" t="s">
        <v>903</v>
      </c>
      <c r="X1185" s="280">
        <v>45938</v>
      </c>
      <c r="Y1185" s="281" t="s">
        <v>907</v>
      </c>
      <c r="Z1185" s="280" t="s">
        <v>68</v>
      </c>
    </row>
    <row r="1186" spans="18:26" ht="14.7" customHeight="1">
      <c r="R1186" s="283">
        <v>1485.62</v>
      </c>
      <c r="S1186" s="280">
        <v>45864</v>
      </c>
      <c r="T1186" s="282">
        <v>-74</v>
      </c>
      <c r="U1186" s="282" t="s">
        <v>866</v>
      </c>
      <c r="V1186" t="s">
        <v>486</v>
      </c>
      <c r="W1186" t="s">
        <v>903</v>
      </c>
      <c r="X1186" s="280">
        <v>45938</v>
      </c>
      <c r="Y1186" s="281" t="s">
        <v>906</v>
      </c>
      <c r="Z1186" s="280" t="s">
        <v>67</v>
      </c>
    </row>
    <row r="1187" spans="18:26" ht="14.7" customHeight="1">
      <c r="R1187" s="283">
        <v>1502.85</v>
      </c>
      <c r="S1187" s="280">
        <v>45864</v>
      </c>
      <c r="T1187" s="282">
        <v>-74</v>
      </c>
      <c r="U1187" s="282" t="s">
        <v>866</v>
      </c>
      <c r="V1187" t="s">
        <v>503</v>
      </c>
      <c r="W1187" t="s">
        <v>903</v>
      </c>
      <c r="X1187" s="280">
        <v>45938</v>
      </c>
      <c r="Y1187" s="281" t="s">
        <v>906</v>
      </c>
      <c r="Z1187" s="280" t="s">
        <v>67</v>
      </c>
    </row>
    <row r="1188" spans="18:26" ht="14.7" customHeight="1">
      <c r="R1188" s="283">
        <v>1552.58</v>
      </c>
      <c r="S1188" s="280">
        <v>45866</v>
      </c>
      <c r="T1188" s="282">
        <v>-72</v>
      </c>
      <c r="U1188" s="282" t="s">
        <v>866</v>
      </c>
      <c r="V1188" t="s">
        <v>539</v>
      </c>
      <c r="W1188" t="s">
        <v>903</v>
      </c>
      <c r="X1188" s="280">
        <v>45938</v>
      </c>
      <c r="Y1188" s="281" t="s">
        <v>906</v>
      </c>
      <c r="Z1188" s="280" t="s">
        <v>66</v>
      </c>
    </row>
    <row r="1189" spans="18:26" ht="14.7" customHeight="1">
      <c r="R1189" s="283">
        <v>1749.66</v>
      </c>
      <c r="S1189" s="280">
        <v>45866</v>
      </c>
      <c r="T1189" s="282">
        <v>-72</v>
      </c>
      <c r="U1189" s="282" t="s">
        <v>866</v>
      </c>
      <c r="V1189" t="s">
        <v>501</v>
      </c>
      <c r="W1189" t="s">
        <v>903</v>
      </c>
      <c r="X1189" s="280">
        <v>45938</v>
      </c>
      <c r="Y1189" s="281" t="s">
        <v>907</v>
      </c>
      <c r="Z1189" s="280" t="s">
        <v>66</v>
      </c>
    </row>
    <row r="1190" spans="18:26" ht="14.7" customHeight="1">
      <c r="R1190" s="283">
        <v>1744.24</v>
      </c>
      <c r="S1190" s="280">
        <v>45865</v>
      </c>
      <c r="T1190" s="282">
        <v>-73</v>
      </c>
      <c r="U1190" s="282" t="s">
        <v>866</v>
      </c>
      <c r="V1190" t="s">
        <v>477</v>
      </c>
      <c r="W1190" t="s">
        <v>903</v>
      </c>
      <c r="X1190" s="280">
        <v>45938</v>
      </c>
      <c r="Y1190" s="281" t="s">
        <v>906</v>
      </c>
      <c r="Z1190" s="280" t="s">
        <v>68</v>
      </c>
    </row>
    <row r="1191" spans="18:26" ht="14.7" customHeight="1">
      <c r="R1191" s="283">
        <v>1845.44</v>
      </c>
      <c r="S1191" s="280">
        <v>45866</v>
      </c>
      <c r="T1191" s="282">
        <v>-72</v>
      </c>
      <c r="U1191" s="282" t="s">
        <v>866</v>
      </c>
      <c r="V1191" t="s">
        <v>524</v>
      </c>
      <c r="W1191" t="s">
        <v>903</v>
      </c>
      <c r="X1191" s="280">
        <v>45938</v>
      </c>
      <c r="Y1191" s="281" t="s">
        <v>906</v>
      </c>
      <c r="Z1191" s="280" t="s">
        <v>67</v>
      </c>
    </row>
    <row r="1192" spans="18:26" ht="14.7" customHeight="1">
      <c r="R1192" s="283">
        <v>2239.42</v>
      </c>
      <c r="S1192" s="280">
        <v>45864</v>
      </c>
      <c r="T1192" s="282">
        <v>-74</v>
      </c>
      <c r="U1192" s="282" t="s">
        <v>866</v>
      </c>
      <c r="V1192" t="s">
        <v>476</v>
      </c>
      <c r="W1192" t="s">
        <v>903</v>
      </c>
      <c r="X1192" s="280">
        <v>45938</v>
      </c>
      <c r="Y1192" s="281" t="s">
        <v>907</v>
      </c>
      <c r="Z1192" s="280" t="s">
        <v>68</v>
      </c>
    </row>
    <row r="1193" spans="18:26" ht="14.7" customHeight="1">
      <c r="R1193" s="283">
        <v>2457.23</v>
      </c>
      <c r="S1193" s="280">
        <v>45866</v>
      </c>
      <c r="T1193" s="282">
        <v>-72</v>
      </c>
      <c r="U1193" s="282" t="s">
        <v>866</v>
      </c>
      <c r="V1193" t="s">
        <v>636</v>
      </c>
      <c r="W1193" t="s">
        <v>903</v>
      </c>
      <c r="X1193" s="280">
        <v>45938</v>
      </c>
      <c r="Y1193" s="281" t="s">
        <v>907</v>
      </c>
      <c r="Z1193" s="280" t="s">
        <v>66</v>
      </c>
    </row>
    <row r="1194" spans="18:26" ht="14.7" customHeight="1">
      <c r="R1194" s="283">
        <v>2796.43</v>
      </c>
      <c r="S1194" s="280">
        <v>45865</v>
      </c>
      <c r="T1194" s="282">
        <v>-73</v>
      </c>
      <c r="U1194" s="282" t="s">
        <v>866</v>
      </c>
      <c r="V1194" t="s">
        <v>535</v>
      </c>
      <c r="W1194" t="s">
        <v>903</v>
      </c>
      <c r="X1194" s="280">
        <v>45938</v>
      </c>
      <c r="Y1194" s="281" t="s">
        <v>907</v>
      </c>
      <c r="Z1194" s="280" t="s">
        <v>66</v>
      </c>
    </row>
    <row r="1195" spans="18:26" ht="14.7" customHeight="1">
      <c r="R1195" s="283">
        <v>2733.45</v>
      </c>
      <c r="S1195" s="280">
        <v>45866</v>
      </c>
      <c r="T1195" s="282">
        <v>-72</v>
      </c>
      <c r="U1195" s="282" t="s">
        <v>866</v>
      </c>
      <c r="V1195" t="s">
        <v>574</v>
      </c>
      <c r="W1195" t="s">
        <v>903</v>
      </c>
      <c r="X1195" s="280">
        <v>45938</v>
      </c>
      <c r="Y1195" s="281" t="s">
        <v>906</v>
      </c>
      <c r="Z1195" s="280" t="s">
        <v>67</v>
      </c>
    </row>
    <row r="1196" spans="18:26" ht="14.7" customHeight="1">
      <c r="R1196" s="283">
        <v>2895.63</v>
      </c>
      <c r="S1196" s="280">
        <v>45865</v>
      </c>
      <c r="T1196" s="282">
        <v>-73</v>
      </c>
      <c r="U1196" s="282" t="s">
        <v>866</v>
      </c>
      <c r="V1196" t="s">
        <v>532</v>
      </c>
      <c r="W1196" t="s">
        <v>903</v>
      </c>
      <c r="X1196" s="280">
        <v>45938</v>
      </c>
      <c r="Y1196" s="281" t="s">
        <v>907</v>
      </c>
      <c r="Z1196" s="280" t="s">
        <v>66</v>
      </c>
    </row>
    <row r="1197" spans="18:26" ht="14.7" customHeight="1">
      <c r="R1197" s="283">
        <v>3259.02</v>
      </c>
      <c r="S1197" s="280">
        <v>45866</v>
      </c>
      <c r="T1197" s="282">
        <v>-72</v>
      </c>
      <c r="U1197" s="282" t="s">
        <v>866</v>
      </c>
      <c r="V1197" t="s">
        <v>531</v>
      </c>
      <c r="W1197" t="s">
        <v>903</v>
      </c>
      <c r="X1197" s="280">
        <v>45938</v>
      </c>
      <c r="Y1197" s="281" t="s">
        <v>907</v>
      </c>
      <c r="Z1197" s="280" t="s">
        <v>66</v>
      </c>
    </row>
    <row r="1198" spans="18:26" ht="14.7" customHeight="1">
      <c r="R1198" s="283">
        <v>3508.65</v>
      </c>
      <c r="S1198" s="280">
        <v>45865</v>
      </c>
      <c r="T1198" s="282">
        <v>-73</v>
      </c>
      <c r="U1198" s="282" t="s">
        <v>866</v>
      </c>
      <c r="V1198" t="s">
        <v>477</v>
      </c>
      <c r="W1198" t="s">
        <v>903</v>
      </c>
      <c r="X1198" s="280">
        <v>45938</v>
      </c>
      <c r="Y1198" s="281" t="s">
        <v>906</v>
      </c>
      <c r="Z1198" s="280" t="s">
        <v>68</v>
      </c>
    </row>
    <row r="1199" spans="18:26" ht="14.7" customHeight="1">
      <c r="R1199" s="283">
        <v>3682.92</v>
      </c>
      <c r="S1199" s="280">
        <v>45865</v>
      </c>
      <c r="T1199" s="282">
        <v>-73</v>
      </c>
      <c r="U1199" s="282" t="s">
        <v>866</v>
      </c>
      <c r="V1199" t="s">
        <v>477</v>
      </c>
      <c r="W1199" t="s">
        <v>903</v>
      </c>
      <c r="X1199" s="280">
        <v>45938</v>
      </c>
      <c r="Y1199" s="281" t="s">
        <v>906</v>
      </c>
      <c r="Z1199" s="280" t="s">
        <v>68</v>
      </c>
    </row>
    <row r="1200" spans="18:26" ht="14.7" customHeight="1">
      <c r="R1200" s="283">
        <v>3991.67</v>
      </c>
      <c r="S1200" s="280">
        <v>45864</v>
      </c>
      <c r="T1200" s="282">
        <v>-74</v>
      </c>
      <c r="U1200" s="282" t="s">
        <v>866</v>
      </c>
      <c r="V1200" t="s">
        <v>476</v>
      </c>
      <c r="W1200" t="s">
        <v>903</v>
      </c>
      <c r="X1200" s="280">
        <v>45938</v>
      </c>
      <c r="Y1200" s="281" t="s">
        <v>907</v>
      </c>
      <c r="Z1200" s="280" t="s">
        <v>68</v>
      </c>
    </row>
    <row r="1201" spans="18:26" ht="14.7" customHeight="1">
      <c r="R1201" s="283">
        <v>4448.88</v>
      </c>
      <c r="S1201" s="280">
        <v>45864</v>
      </c>
      <c r="T1201" s="282">
        <v>-74</v>
      </c>
      <c r="U1201" s="282" t="s">
        <v>866</v>
      </c>
      <c r="V1201" t="s">
        <v>486</v>
      </c>
      <c r="W1201" t="s">
        <v>903</v>
      </c>
      <c r="X1201" s="280">
        <v>45938</v>
      </c>
      <c r="Y1201" s="281" t="s">
        <v>906</v>
      </c>
      <c r="Z1201" s="280" t="s">
        <v>67</v>
      </c>
    </row>
    <row r="1202" spans="18:26" ht="14.7" customHeight="1">
      <c r="R1202" s="283">
        <v>4524.9399999999996</v>
      </c>
      <c r="S1202" s="280">
        <v>45865</v>
      </c>
      <c r="T1202" s="282">
        <v>-73</v>
      </c>
      <c r="U1202" s="282" t="s">
        <v>866</v>
      </c>
      <c r="V1202" t="s">
        <v>647</v>
      </c>
      <c r="W1202" t="s">
        <v>903</v>
      </c>
      <c r="X1202" s="280">
        <v>45938</v>
      </c>
      <c r="Y1202" s="281" t="s">
        <v>906</v>
      </c>
      <c r="Z1202" s="280" t="s">
        <v>66</v>
      </c>
    </row>
    <row r="1203" spans="18:26" ht="14.7" customHeight="1">
      <c r="R1203" s="283">
        <v>5047.5200000000004</v>
      </c>
      <c r="S1203" s="280">
        <v>45866</v>
      </c>
      <c r="T1203" s="282">
        <v>-72</v>
      </c>
      <c r="U1203" s="282" t="s">
        <v>866</v>
      </c>
      <c r="V1203" t="s">
        <v>646</v>
      </c>
      <c r="W1203" t="s">
        <v>903</v>
      </c>
      <c r="X1203" s="280">
        <v>45938</v>
      </c>
      <c r="Y1203" s="281" t="s">
        <v>906</v>
      </c>
      <c r="Z1203" s="280" t="s">
        <v>66</v>
      </c>
    </row>
    <row r="1204" spans="18:26" ht="14.7" customHeight="1">
      <c r="R1204" s="283">
        <v>5662.12</v>
      </c>
      <c r="S1204" s="280">
        <v>45866</v>
      </c>
      <c r="T1204" s="282">
        <v>-72</v>
      </c>
      <c r="U1204" s="282" t="s">
        <v>866</v>
      </c>
      <c r="V1204" t="s">
        <v>524</v>
      </c>
      <c r="W1204" t="s">
        <v>903</v>
      </c>
      <c r="X1204" s="280">
        <v>45938</v>
      </c>
      <c r="Y1204" s="281" t="s">
        <v>906</v>
      </c>
      <c r="Z1204" s="280" t="s">
        <v>67</v>
      </c>
    </row>
    <row r="1205" spans="18:26" ht="14.7" customHeight="1">
      <c r="R1205" s="283">
        <v>5960.81</v>
      </c>
      <c r="S1205" s="280">
        <v>45866</v>
      </c>
      <c r="T1205" s="282">
        <v>-72</v>
      </c>
      <c r="U1205" s="282" t="s">
        <v>866</v>
      </c>
      <c r="V1205" t="s">
        <v>467</v>
      </c>
      <c r="W1205" t="s">
        <v>903</v>
      </c>
      <c r="X1205" s="280">
        <v>45938</v>
      </c>
      <c r="Y1205" s="281" t="s">
        <v>907</v>
      </c>
      <c r="Z1205" s="280" t="s">
        <v>67</v>
      </c>
    </row>
    <row r="1206" spans="18:26" ht="14.7" customHeight="1">
      <c r="R1206" s="283">
        <v>6332.06</v>
      </c>
      <c r="S1206" s="280">
        <v>45866</v>
      </c>
      <c r="T1206" s="282">
        <v>-72</v>
      </c>
      <c r="U1206" s="282" t="s">
        <v>866</v>
      </c>
      <c r="V1206" t="s">
        <v>645</v>
      </c>
      <c r="W1206" t="s">
        <v>903</v>
      </c>
      <c r="X1206" s="280">
        <v>45938</v>
      </c>
      <c r="Y1206" s="281" t="s">
        <v>907</v>
      </c>
      <c r="Z1206" s="280" t="s">
        <v>66</v>
      </c>
    </row>
    <row r="1207" spans="18:26" ht="14.7" customHeight="1">
      <c r="R1207" s="283">
        <v>8465.85</v>
      </c>
      <c r="S1207" s="280">
        <v>45865</v>
      </c>
      <c r="T1207" s="282">
        <v>-73</v>
      </c>
      <c r="U1207" s="282" t="s">
        <v>866</v>
      </c>
      <c r="V1207" t="s">
        <v>486</v>
      </c>
      <c r="W1207" t="s">
        <v>903</v>
      </c>
      <c r="X1207" s="280">
        <v>45938</v>
      </c>
      <c r="Y1207" s="281" t="s">
        <v>906</v>
      </c>
      <c r="Z1207" s="280" t="s">
        <v>67</v>
      </c>
    </row>
    <row r="1208" spans="18:26" ht="14.7" customHeight="1">
      <c r="R1208" s="283">
        <v>8913.4599999999991</v>
      </c>
      <c r="S1208" s="280">
        <v>45865</v>
      </c>
      <c r="T1208" s="282">
        <v>-73</v>
      </c>
      <c r="U1208" s="282" t="s">
        <v>866</v>
      </c>
      <c r="V1208" t="s">
        <v>477</v>
      </c>
      <c r="W1208" t="s">
        <v>903</v>
      </c>
      <c r="X1208" s="280">
        <v>45938</v>
      </c>
      <c r="Y1208" s="281" t="s">
        <v>906</v>
      </c>
      <c r="Z1208" s="280" t="s">
        <v>68</v>
      </c>
    </row>
    <row r="1209" spans="18:26" ht="14.7" customHeight="1">
      <c r="R1209" s="283">
        <v>12823.86</v>
      </c>
      <c r="S1209" s="280">
        <v>45865</v>
      </c>
      <c r="T1209" s="282">
        <v>-73</v>
      </c>
      <c r="U1209" s="282" t="s">
        <v>866</v>
      </c>
      <c r="V1209" t="s">
        <v>644</v>
      </c>
      <c r="W1209" t="s">
        <v>903</v>
      </c>
      <c r="X1209" s="280">
        <v>45938</v>
      </c>
      <c r="Y1209" s="281" t="s">
        <v>907</v>
      </c>
      <c r="Z1209" s="280" t="s">
        <v>66</v>
      </c>
    </row>
    <row r="1210" spans="18:26" ht="14.7" customHeight="1">
      <c r="R1210" s="283">
        <v>27311.78</v>
      </c>
      <c r="S1210" s="280">
        <v>45865</v>
      </c>
      <c r="T1210" s="282">
        <v>-73</v>
      </c>
      <c r="U1210" s="282" t="s">
        <v>866</v>
      </c>
      <c r="V1210" t="s">
        <v>476</v>
      </c>
      <c r="W1210" t="s">
        <v>903</v>
      </c>
      <c r="X1210" s="280">
        <v>45938</v>
      </c>
      <c r="Y1210" s="281" t="s">
        <v>907</v>
      </c>
      <c r="Z1210" s="280" t="s">
        <v>68</v>
      </c>
    </row>
    <row r="1211" spans="18:26" ht="14.7" customHeight="1">
      <c r="R1211" s="283">
        <v>1123.32</v>
      </c>
      <c r="S1211" s="280">
        <v>45867</v>
      </c>
      <c r="T1211" s="282">
        <v>-71</v>
      </c>
      <c r="U1211" s="282" t="s">
        <v>866</v>
      </c>
      <c r="V1211" t="s">
        <v>613</v>
      </c>
      <c r="W1211" t="s">
        <v>903</v>
      </c>
      <c r="X1211" s="280">
        <v>45938</v>
      </c>
      <c r="Y1211" s="281" t="s">
        <v>906</v>
      </c>
      <c r="Z1211" s="280" t="s">
        <v>66</v>
      </c>
    </row>
    <row r="1212" spans="18:26" ht="14.7" customHeight="1">
      <c r="R1212" s="283">
        <v>1323.21</v>
      </c>
      <c r="S1212" s="280">
        <v>45867</v>
      </c>
      <c r="T1212" s="282">
        <v>-71</v>
      </c>
      <c r="U1212" s="282" t="s">
        <v>866</v>
      </c>
      <c r="V1212" t="s">
        <v>496</v>
      </c>
      <c r="W1212" t="s">
        <v>903</v>
      </c>
      <c r="X1212" s="280">
        <v>45938</v>
      </c>
      <c r="Y1212" s="281" t="s">
        <v>906</v>
      </c>
      <c r="Z1212" s="280" t="s">
        <v>66</v>
      </c>
    </row>
    <row r="1213" spans="18:26" ht="14.7" customHeight="1">
      <c r="R1213" s="283">
        <v>2316.1799999999998</v>
      </c>
      <c r="S1213" s="280">
        <v>45867</v>
      </c>
      <c r="T1213" s="282">
        <v>-71</v>
      </c>
      <c r="U1213" s="282" t="s">
        <v>866</v>
      </c>
      <c r="V1213" t="s">
        <v>643</v>
      </c>
      <c r="W1213" t="s">
        <v>903</v>
      </c>
      <c r="X1213" s="280">
        <v>45938</v>
      </c>
      <c r="Y1213" s="281" t="s">
        <v>907</v>
      </c>
      <c r="Z1213" s="280" t="s">
        <v>66</v>
      </c>
    </row>
    <row r="1214" spans="18:26" ht="14.7" customHeight="1">
      <c r="R1214" s="283">
        <v>2362.65</v>
      </c>
      <c r="S1214" s="280">
        <v>45867</v>
      </c>
      <c r="T1214" s="282">
        <v>-71</v>
      </c>
      <c r="U1214" s="282" t="s">
        <v>866</v>
      </c>
      <c r="V1214" t="s">
        <v>514</v>
      </c>
      <c r="W1214" t="s">
        <v>903</v>
      </c>
      <c r="X1214" s="280">
        <v>45938</v>
      </c>
      <c r="Y1214" s="281" t="s">
        <v>906</v>
      </c>
      <c r="Z1214" s="280" t="s">
        <v>66</v>
      </c>
    </row>
    <row r="1215" spans="18:26" ht="14.7" customHeight="1">
      <c r="R1215" s="283">
        <v>2635.29</v>
      </c>
      <c r="S1215" s="280">
        <v>45867</v>
      </c>
      <c r="T1215" s="282">
        <v>-71</v>
      </c>
      <c r="U1215" s="282" t="s">
        <v>866</v>
      </c>
      <c r="V1215" t="s">
        <v>533</v>
      </c>
      <c r="W1215" t="s">
        <v>903</v>
      </c>
      <c r="X1215" s="280">
        <v>45938</v>
      </c>
      <c r="Y1215" s="281" t="s">
        <v>907</v>
      </c>
      <c r="Z1215" s="280" t="s">
        <v>66</v>
      </c>
    </row>
    <row r="1216" spans="18:26" ht="14.7" customHeight="1">
      <c r="R1216" s="283">
        <v>2669.75</v>
      </c>
      <c r="S1216" s="280">
        <v>45867</v>
      </c>
      <c r="T1216" s="282">
        <v>-71</v>
      </c>
      <c r="U1216" s="282" t="s">
        <v>866</v>
      </c>
      <c r="V1216" t="s">
        <v>642</v>
      </c>
      <c r="W1216" t="s">
        <v>903</v>
      </c>
      <c r="X1216" s="280">
        <v>45938</v>
      </c>
      <c r="Y1216" s="281" t="s">
        <v>906</v>
      </c>
      <c r="Z1216" s="280" t="s">
        <v>66</v>
      </c>
    </row>
    <row r="1217" spans="18:26" ht="14.7" customHeight="1">
      <c r="R1217" s="283">
        <v>2728.57</v>
      </c>
      <c r="S1217" s="280">
        <v>45867</v>
      </c>
      <c r="T1217" s="282">
        <v>-71</v>
      </c>
      <c r="U1217" s="282" t="s">
        <v>866</v>
      </c>
      <c r="V1217" t="s">
        <v>483</v>
      </c>
      <c r="W1217" t="s">
        <v>903</v>
      </c>
      <c r="X1217" s="280">
        <v>45938</v>
      </c>
      <c r="Y1217" s="281" t="s">
        <v>906</v>
      </c>
      <c r="Z1217" s="280" t="s">
        <v>68</v>
      </c>
    </row>
    <row r="1218" spans="18:26" ht="14.7" customHeight="1">
      <c r="R1218" s="283">
        <v>3597.69</v>
      </c>
      <c r="S1218" s="280">
        <v>45867</v>
      </c>
      <c r="T1218" s="282">
        <v>-71</v>
      </c>
      <c r="U1218" s="282" t="s">
        <v>866</v>
      </c>
      <c r="V1218" t="s">
        <v>521</v>
      </c>
      <c r="W1218" t="s">
        <v>903</v>
      </c>
      <c r="X1218" s="280">
        <v>45938</v>
      </c>
      <c r="Y1218" s="281" t="s">
        <v>906</v>
      </c>
      <c r="Z1218" s="280" t="s">
        <v>67</v>
      </c>
    </row>
    <row r="1219" spans="18:26" ht="14.7" customHeight="1">
      <c r="R1219" s="283">
        <v>4418.75</v>
      </c>
      <c r="S1219" s="280">
        <v>45867</v>
      </c>
      <c r="T1219" s="282">
        <v>-71</v>
      </c>
      <c r="U1219" s="282" t="s">
        <v>866</v>
      </c>
      <c r="V1219" t="s">
        <v>503</v>
      </c>
      <c r="W1219" t="s">
        <v>903</v>
      </c>
      <c r="X1219" s="280">
        <v>45938</v>
      </c>
      <c r="Y1219" s="281" t="s">
        <v>906</v>
      </c>
      <c r="Z1219" s="280" t="s">
        <v>67</v>
      </c>
    </row>
    <row r="1220" spans="18:26" ht="14.7" customHeight="1">
      <c r="R1220" s="283">
        <v>4809.4399999999996</v>
      </c>
      <c r="S1220" s="280">
        <v>45867</v>
      </c>
      <c r="T1220" s="282">
        <v>-71</v>
      </c>
      <c r="U1220" s="282" t="s">
        <v>866</v>
      </c>
      <c r="V1220" t="s">
        <v>572</v>
      </c>
      <c r="W1220" t="s">
        <v>903</v>
      </c>
      <c r="X1220" s="280">
        <v>45938</v>
      </c>
      <c r="Y1220" s="281" t="s">
        <v>907</v>
      </c>
      <c r="Z1220" s="280" t="s">
        <v>66</v>
      </c>
    </row>
    <row r="1221" spans="18:26" ht="14.7" customHeight="1">
      <c r="R1221" s="283">
        <v>5284.9</v>
      </c>
      <c r="S1221" s="280">
        <v>45867</v>
      </c>
      <c r="T1221" s="282">
        <v>-71</v>
      </c>
      <c r="U1221" s="282" t="s">
        <v>866</v>
      </c>
      <c r="V1221" t="s">
        <v>503</v>
      </c>
      <c r="W1221" t="s">
        <v>903</v>
      </c>
      <c r="X1221" s="280">
        <v>45938</v>
      </c>
      <c r="Y1221" s="281" t="s">
        <v>906</v>
      </c>
      <c r="Z1221" s="280" t="s">
        <v>67</v>
      </c>
    </row>
    <row r="1222" spans="18:26" ht="14.7" customHeight="1">
      <c r="R1222" s="283">
        <v>5524.74</v>
      </c>
      <c r="S1222" s="280">
        <v>45867</v>
      </c>
      <c r="T1222" s="282">
        <v>-71</v>
      </c>
      <c r="U1222" s="282" t="s">
        <v>866</v>
      </c>
      <c r="V1222" t="s">
        <v>532</v>
      </c>
      <c r="W1222" t="s">
        <v>903</v>
      </c>
      <c r="X1222" s="280">
        <v>45938</v>
      </c>
      <c r="Y1222" s="281" t="s">
        <v>907</v>
      </c>
      <c r="Z1222" s="280" t="s">
        <v>66</v>
      </c>
    </row>
    <row r="1223" spans="18:26" ht="14.7" customHeight="1">
      <c r="R1223" s="283">
        <v>6286.4</v>
      </c>
      <c r="S1223" s="280">
        <v>45867</v>
      </c>
      <c r="T1223" s="282">
        <v>-71</v>
      </c>
      <c r="U1223" s="282" t="s">
        <v>866</v>
      </c>
      <c r="V1223" t="s">
        <v>513</v>
      </c>
      <c r="W1223" t="s">
        <v>903</v>
      </c>
      <c r="X1223" s="280">
        <v>45938</v>
      </c>
      <c r="Y1223" s="281" t="s">
        <v>907</v>
      </c>
      <c r="Z1223" s="280" t="s">
        <v>66</v>
      </c>
    </row>
    <row r="1224" spans="18:26" ht="14.7" customHeight="1">
      <c r="R1224" s="283">
        <v>7032.44</v>
      </c>
      <c r="S1224" s="280">
        <v>45867</v>
      </c>
      <c r="T1224" s="282">
        <v>-71</v>
      </c>
      <c r="U1224" s="282" t="s">
        <v>866</v>
      </c>
      <c r="V1224" t="s">
        <v>493</v>
      </c>
      <c r="W1224" t="s">
        <v>903</v>
      </c>
      <c r="X1224" s="280">
        <v>45938</v>
      </c>
      <c r="Y1224" s="281" t="s">
        <v>906</v>
      </c>
      <c r="Z1224" s="280" t="s">
        <v>68</v>
      </c>
    </row>
    <row r="1225" spans="18:26" ht="14.7" customHeight="1">
      <c r="R1225">
        <v>340.87</v>
      </c>
      <c r="S1225" s="280">
        <v>45868</v>
      </c>
      <c r="T1225" s="282">
        <v>-70</v>
      </c>
      <c r="U1225" s="282" t="s">
        <v>866</v>
      </c>
      <c r="V1225" t="s">
        <v>468</v>
      </c>
      <c r="W1225" t="s">
        <v>903</v>
      </c>
      <c r="X1225" s="280">
        <v>45938</v>
      </c>
      <c r="Y1225" s="281" t="s">
        <v>906</v>
      </c>
      <c r="Z1225" s="280" t="s">
        <v>66</v>
      </c>
    </row>
    <row r="1226" spans="18:26" ht="14.7" customHeight="1">
      <c r="R1226">
        <v>369.6</v>
      </c>
      <c r="S1226" s="280">
        <v>45868</v>
      </c>
      <c r="T1226" s="282">
        <v>-70</v>
      </c>
      <c r="U1226" s="282" t="s">
        <v>866</v>
      </c>
      <c r="V1226" t="s">
        <v>541</v>
      </c>
      <c r="W1226" t="s">
        <v>903</v>
      </c>
      <c r="X1226" s="280">
        <v>45938</v>
      </c>
      <c r="Y1226" s="281" t="s">
        <v>906</v>
      </c>
      <c r="Z1226" s="280" t="s">
        <v>66</v>
      </c>
    </row>
    <row r="1227" spans="18:26" ht="14.7" customHeight="1">
      <c r="R1227">
        <v>414.18</v>
      </c>
      <c r="S1227" s="280">
        <v>45868</v>
      </c>
      <c r="T1227" s="282">
        <v>-70</v>
      </c>
      <c r="U1227" s="282" t="s">
        <v>866</v>
      </c>
      <c r="V1227" t="s">
        <v>593</v>
      </c>
      <c r="W1227" t="s">
        <v>903</v>
      </c>
      <c r="X1227" s="280">
        <v>45938</v>
      </c>
      <c r="Y1227" s="281" t="s">
        <v>906</v>
      </c>
      <c r="Z1227" s="280" t="s">
        <v>66</v>
      </c>
    </row>
    <row r="1228" spans="18:26" ht="14.7" customHeight="1">
      <c r="R1228">
        <v>418.47</v>
      </c>
      <c r="S1228" s="280">
        <v>45868</v>
      </c>
      <c r="T1228" s="282">
        <v>-70</v>
      </c>
      <c r="U1228" s="282" t="s">
        <v>866</v>
      </c>
      <c r="V1228" t="s">
        <v>641</v>
      </c>
      <c r="W1228" t="s">
        <v>903</v>
      </c>
      <c r="X1228" s="280">
        <v>45938</v>
      </c>
      <c r="Y1228" s="281" t="s">
        <v>906</v>
      </c>
      <c r="Z1228" s="280" t="s">
        <v>66</v>
      </c>
    </row>
    <row r="1229" spans="18:26" ht="14.7" customHeight="1">
      <c r="R1229">
        <v>478.66</v>
      </c>
      <c r="S1229" s="280">
        <v>45868</v>
      </c>
      <c r="T1229" s="282">
        <v>-70</v>
      </c>
      <c r="U1229" s="282" t="s">
        <v>866</v>
      </c>
      <c r="V1229" t="s">
        <v>468</v>
      </c>
      <c r="W1229" t="s">
        <v>903</v>
      </c>
      <c r="X1229" s="280">
        <v>45938</v>
      </c>
      <c r="Y1229" s="281" t="s">
        <v>906</v>
      </c>
      <c r="Z1229" s="280" t="s">
        <v>66</v>
      </c>
    </row>
    <row r="1230" spans="18:26" ht="14.7" customHeight="1">
      <c r="R1230">
        <v>517.66999999999996</v>
      </c>
      <c r="S1230" s="280">
        <v>45868</v>
      </c>
      <c r="T1230" s="282">
        <v>-70</v>
      </c>
      <c r="U1230" s="282" t="s">
        <v>866</v>
      </c>
      <c r="V1230" t="s">
        <v>475</v>
      </c>
      <c r="W1230" t="s">
        <v>903</v>
      </c>
      <c r="X1230" s="280">
        <v>45938</v>
      </c>
      <c r="Y1230" s="281" t="s">
        <v>906</v>
      </c>
      <c r="Z1230" s="280" t="s">
        <v>66</v>
      </c>
    </row>
    <row r="1231" spans="18:26" ht="14.7" customHeight="1">
      <c r="R1231">
        <v>518.33000000000004</v>
      </c>
      <c r="S1231" s="280">
        <v>45868</v>
      </c>
      <c r="T1231" s="282">
        <v>-70</v>
      </c>
      <c r="U1231" s="282" t="s">
        <v>866</v>
      </c>
      <c r="V1231" t="s">
        <v>640</v>
      </c>
      <c r="W1231" t="s">
        <v>903</v>
      </c>
      <c r="X1231" s="280">
        <v>45938</v>
      </c>
      <c r="Y1231" s="281" t="s">
        <v>906</v>
      </c>
      <c r="Z1231" s="280" t="s">
        <v>66</v>
      </c>
    </row>
    <row r="1232" spans="18:26" ht="14.7" customHeight="1">
      <c r="R1232">
        <v>606</v>
      </c>
      <c r="S1232" s="280">
        <v>45868</v>
      </c>
      <c r="T1232" s="282">
        <v>-70</v>
      </c>
      <c r="U1232" s="282" t="s">
        <v>866</v>
      </c>
      <c r="V1232" t="s">
        <v>593</v>
      </c>
      <c r="W1232" t="s">
        <v>903</v>
      </c>
      <c r="X1232" s="280">
        <v>45938</v>
      </c>
      <c r="Y1232" s="281" t="s">
        <v>906</v>
      </c>
      <c r="Z1232" s="280" t="s">
        <v>66</v>
      </c>
    </row>
    <row r="1233" spans="18:26" ht="14.7" customHeight="1">
      <c r="R1233">
        <v>682.69</v>
      </c>
      <c r="S1233" s="280">
        <v>45868</v>
      </c>
      <c r="T1233" s="282">
        <v>-70</v>
      </c>
      <c r="U1233" s="282" t="s">
        <v>866</v>
      </c>
      <c r="V1233" t="s">
        <v>496</v>
      </c>
      <c r="W1233" t="s">
        <v>903</v>
      </c>
      <c r="X1233" s="280">
        <v>45938</v>
      </c>
      <c r="Y1233" s="281" t="s">
        <v>906</v>
      </c>
      <c r="Z1233" s="280" t="s">
        <v>66</v>
      </c>
    </row>
    <row r="1234" spans="18:26" ht="14.7" customHeight="1">
      <c r="R1234">
        <v>726.77</v>
      </c>
      <c r="S1234" s="280">
        <v>45868</v>
      </c>
      <c r="T1234" s="282">
        <v>-70</v>
      </c>
      <c r="U1234" s="282" t="s">
        <v>866</v>
      </c>
      <c r="V1234" t="s">
        <v>639</v>
      </c>
      <c r="W1234" t="s">
        <v>903</v>
      </c>
      <c r="X1234" s="280">
        <v>45938</v>
      </c>
      <c r="Y1234" s="281" t="s">
        <v>906</v>
      </c>
      <c r="Z1234" s="280" t="s">
        <v>66</v>
      </c>
    </row>
    <row r="1235" spans="18:26" ht="14.7" customHeight="1">
      <c r="R1235">
        <v>802.67</v>
      </c>
      <c r="S1235" s="280">
        <v>45868</v>
      </c>
      <c r="T1235" s="282">
        <v>-70</v>
      </c>
      <c r="U1235" s="282" t="s">
        <v>866</v>
      </c>
      <c r="V1235" t="s">
        <v>638</v>
      </c>
      <c r="W1235" t="s">
        <v>903</v>
      </c>
      <c r="X1235" s="280">
        <v>45938</v>
      </c>
      <c r="Y1235" s="281" t="s">
        <v>906</v>
      </c>
      <c r="Z1235" s="280" t="s">
        <v>66</v>
      </c>
    </row>
    <row r="1236" spans="18:26" ht="14.7" customHeight="1">
      <c r="R1236" s="283">
        <v>1144.6400000000001</v>
      </c>
      <c r="S1236" s="280">
        <v>45868</v>
      </c>
      <c r="T1236" s="282">
        <v>-70</v>
      </c>
      <c r="U1236" s="282" t="s">
        <v>866</v>
      </c>
      <c r="V1236" t="s">
        <v>637</v>
      </c>
      <c r="W1236" t="s">
        <v>903</v>
      </c>
      <c r="X1236" s="280">
        <v>45938</v>
      </c>
      <c r="Y1236" s="281" t="s">
        <v>906</v>
      </c>
      <c r="Z1236" s="280" t="s">
        <v>66</v>
      </c>
    </row>
    <row r="1237" spans="18:26" ht="14.7" customHeight="1">
      <c r="R1237" s="283">
        <v>1184.22</v>
      </c>
      <c r="S1237" s="280">
        <v>45868</v>
      </c>
      <c r="T1237" s="282">
        <v>-70</v>
      </c>
      <c r="U1237" s="282" t="s">
        <v>866</v>
      </c>
      <c r="V1237" t="s">
        <v>468</v>
      </c>
      <c r="W1237" t="s">
        <v>903</v>
      </c>
      <c r="X1237" s="280">
        <v>45938</v>
      </c>
      <c r="Y1237" s="281" t="s">
        <v>906</v>
      </c>
      <c r="Z1237" s="280" t="s">
        <v>66</v>
      </c>
    </row>
    <row r="1238" spans="18:26" ht="14.7" customHeight="1">
      <c r="R1238" s="283">
        <v>1404.92</v>
      </c>
      <c r="S1238" s="280">
        <v>45868</v>
      </c>
      <c r="T1238" s="282">
        <v>-70</v>
      </c>
      <c r="U1238" s="282" t="s">
        <v>866</v>
      </c>
      <c r="V1238" t="s">
        <v>468</v>
      </c>
      <c r="W1238" t="s">
        <v>903</v>
      </c>
      <c r="X1238" s="280">
        <v>45938</v>
      </c>
      <c r="Y1238" s="281" t="s">
        <v>907</v>
      </c>
      <c r="Z1238" s="280" t="s">
        <v>66</v>
      </c>
    </row>
    <row r="1239" spans="18:26" ht="14.7" customHeight="1">
      <c r="R1239" s="283">
        <v>1568.9</v>
      </c>
      <c r="S1239" s="280">
        <v>45868</v>
      </c>
      <c r="T1239" s="282">
        <v>-70</v>
      </c>
      <c r="U1239" s="282" t="s">
        <v>866</v>
      </c>
      <c r="V1239" t="s">
        <v>491</v>
      </c>
      <c r="W1239" t="s">
        <v>903</v>
      </c>
      <c r="X1239" s="280">
        <v>45938</v>
      </c>
      <c r="Y1239" s="281" t="s">
        <v>907</v>
      </c>
      <c r="Z1239" s="280" t="s">
        <v>66</v>
      </c>
    </row>
    <row r="1240" spans="18:26" ht="14.7" customHeight="1">
      <c r="R1240" s="283">
        <v>1687.16</v>
      </c>
      <c r="S1240" s="280">
        <v>45868</v>
      </c>
      <c r="T1240" s="282">
        <v>-70</v>
      </c>
      <c r="U1240" s="282" t="s">
        <v>866</v>
      </c>
      <c r="V1240" t="s">
        <v>636</v>
      </c>
      <c r="W1240" t="s">
        <v>903</v>
      </c>
      <c r="X1240" s="280">
        <v>45938</v>
      </c>
      <c r="Y1240" s="281" t="s">
        <v>907</v>
      </c>
      <c r="Z1240" s="280" t="s">
        <v>66</v>
      </c>
    </row>
    <row r="1241" spans="18:26" ht="14.7" customHeight="1">
      <c r="R1241" s="283">
        <v>1932.63</v>
      </c>
      <c r="S1241" s="280">
        <v>45868</v>
      </c>
      <c r="T1241" s="282">
        <v>-70</v>
      </c>
      <c r="U1241" s="282" t="s">
        <v>866</v>
      </c>
      <c r="V1241" t="s">
        <v>572</v>
      </c>
      <c r="W1241" t="s">
        <v>903</v>
      </c>
      <c r="X1241" s="280">
        <v>45938</v>
      </c>
      <c r="Y1241" s="281" t="s">
        <v>906</v>
      </c>
      <c r="Z1241" s="280" t="s">
        <v>66</v>
      </c>
    </row>
    <row r="1242" spans="18:26" ht="14.7" customHeight="1">
      <c r="R1242" s="283">
        <v>1997.2</v>
      </c>
      <c r="S1242" s="280">
        <v>45868</v>
      </c>
      <c r="T1242" s="282">
        <v>-70</v>
      </c>
      <c r="U1242" s="282" t="s">
        <v>866</v>
      </c>
      <c r="V1242" t="s">
        <v>483</v>
      </c>
      <c r="W1242" t="s">
        <v>903</v>
      </c>
      <c r="X1242" s="280">
        <v>45938</v>
      </c>
      <c r="Y1242" s="281" t="s">
        <v>906</v>
      </c>
      <c r="Z1242" s="280" t="s">
        <v>68</v>
      </c>
    </row>
    <row r="1243" spans="18:26" ht="14.7" customHeight="1">
      <c r="R1243" s="283">
        <v>2268.61</v>
      </c>
      <c r="S1243" s="280">
        <v>45868</v>
      </c>
      <c r="T1243" s="282">
        <v>-70</v>
      </c>
      <c r="U1243" s="282" t="s">
        <v>866</v>
      </c>
      <c r="V1243" t="s">
        <v>509</v>
      </c>
      <c r="W1243" t="s">
        <v>903</v>
      </c>
      <c r="X1243" s="280">
        <v>45938</v>
      </c>
      <c r="Y1243" s="281" t="s">
        <v>906</v>
      </c>
      <c r="Z1243" s="280" t="s">
        <v>66</v>
      </c>
    </row>
    <row r="1244" spans="18:26" ht="14.7" customHeight="1">
      <c r="R1244" s="283">
        <v>2330.21</v>
      </c>
      <c r="S1244" s="280">
        <v>45868</v>
      </c>
      <c r="T1244" s="282">
        <v>-70</v>
      </c>
      <c r="U1244" s="282" t="s">
        <v>866</v>
      </c>
      <c r="V1244" t="s">
        <v>635</v>
      </c>
      <c r="W1244" t="s">
        <v>903</v>
      </c>
      <c r="X1244" s="280">
        <v>45938</v>
      </c>
      <c r="Y1244" s="281" t="s">
        <v>906</v>
      </c>
      <c r="Z1244" s="280" t="s">
        <v>66</v>
      </c>
    </row>
    <row r="1245" spans="18:26" ht="14.7" customHeight="1">
      <c r="R1245" s="283">
        <v>2400.37</v>
      </c>
      <c r="S1245" s="280">
        <v>45868</v>
      </c>
      <c r="T1245" s="282">
        <v>-70</v>
      </c>
      <c r="U1245" s="282" t="s">
        <v>866</v>
      </c>
      <c r="V1245" t="s">
        <v>496</v>
      </c>
      <c r="W1245" t="s">
        <v>903</v>
      </c>
      <c r="X1245" s="280">
        <v>45938</v>
      </c>
      <c r="Y1245" s="281" t="s">
        <v>906</v>
      </c>
      <c r="Z1245" s="280" t="s">
        <v>66</v>
      </c>
    </row>
    <row r="1246" spans="18:26" ht="14.7" customHeight="1">
      <c r="R1246" s="283">
        <v>2663.63</v>
      </c>
      <c r="S1246" s="280">
        <v>45868</v>
      </c>
      <c r="T1246" s="282">
        <v>-70</v>
      </c>
      <c r="U1246" s="282" t="s">
        <v>866</v>
      </c>
      <c r="V1246" t="s">
        <v>590</v>
      </c>
      <c r="W1246" t="s">
        <v>903</v>
      </c>
      <c r="X1246" s="280">
        <v>45938</v>
      </c>
      <c r="Y1246" s="281" t="s">
        <v>907</v>
      </c>
      <c r="Z1246" s="280" t="s">
        <v>66</v>
      </c>
    </row>
    <row r="1247" spans="18:26" ht="14.7" customHeight="1">
      <c r="R1247" s="283">
        <v>2905.11</v>
      </c>
      <c r="S1247" s="280">
        <v>45868</v>
      </c>
      <c r="T1247" s="282">
        <v>-70</v>
      </c>
      <c r="U1247" s="282" t="s">
        <v>866</v>
      </c>
      <c r="V1247" t="s">
        <v>589</v>
      </c>
      <c r="W1247" t="s">
        <v>903</v>
      </c>
      <c r="X1247" s="280">
        <v>45938</v>
      </c>
      <c r="Y1247" s="281" t="s">
        <v>906</v>
      </c>
      <c r="Z1247" s="280" t="s">
        <v>66</v>
      </c>
    </row>
    <row r="1248" spans="18:26" ht="14.7" customHeight="1">
      <c r="R1248" s="283">
        <v>3379.71</v>
      </c>
      <c r="S1248" s="280">
        <v>45868</v>
      </c>
      <c r="T1248" s="282">
        <v>-70</v>
      </c>
      <c r="U1248" s="282" t="s">
        <v>866</v>
      </c>
      <c r="V1248" t="s">
        <v>483</v>
      </c>
      <c r="W1248" t="s">
        <v>903</v>
      </c>
      <c r="X1248" s="280">
        <v>45938</v>
      </c>
      <c r="Y1248" s="281" t="s">
        <v>906</v>
      </c>
      <c r="Z1248" s="280" t="s">
        <v>68</v>
      </c>
    </row>
    <row r="1249" spans="18:26" ht="14.7" customHeight="1">
      <c r="R1249" s="283">
        <v>3651.7</v>
      </c>
      <c r="S1249" s="280">
        <v>45868</v>
      </c>
      <c r="T1249" s="282">
        <v>-70</v>
      </c>
      <c r="U1249" s="282" t="s">
        <v>866</v>
      </c>
      <c r="V1249" t="s">
        <v>528</v>
      </c>
      <c r="W1249" t="s">
        <v>903</v>
      </c>
      <c r="X1249" s="280">
        <v>45938</v>
      </c>
      <c r="Y1249" s="281" t="s">
        <v>906</v>
      </c>
      <c r="Z1249" s="280" t="s">
        <v>66</v>
      </c>
    </row>
    <row r="1250" spans="18:26" ht="14.7" customHeight="1">
      <c r="R1250" s="283">
        <v>3632.26</v>
      </c>
      <c r="S1250" s="280">
        <v>45868</v>
      </c>
      <c r="T1250" s="282">
        <v>-70</v>
      </c>
      <c r="U1250" s="282" t="s">
        <v>866</v>
      </c>
      <c r="V1250" t="s">
        <v>492</v>
      </c>
      <c r="W1250" t="s">
        <v>903</v>
      </c>
      <c r="X1250" s="280">
        <v>45938</v>
      </c>
      <c r="Y1250" s="281" t="s">
        <v>906</v>
      </c>
      <c r="Z1250" s="280" t="s">
        <v>67</v>
      </c>
    </row>
    <row r="1251" spans="18:26" ht="14.7" customHeight="1">
      <c r="R1251" s="283">
        <v>3775.11</v>
      </c>
      <c r="S1251" s="280">
        <v>45868</v>
      </c>
      <c r="T1251" s="282">
        <v>-70</v>
      </c>
      <c r="U1251" s="282" t="s">
        <v>866</v>
      </c>
      <c r="V1251" t="s">
        <v>598</v>
      </c>
      <c r="W1251" t="s">
        <v>903</v>
      </c>
      <c r="X1251" s="280">
        <v>45938</v>
      </c>
      <c r="Y1251" s="281" t="s">
        <v>906</v>
      </c>
      <c r="Z1251" s="280" t="s">
        <v>66</v>
      </c>
    </row>
    <row r="1252" spans="18:26" ht="14.7" customHeight="1">
      <c r="R1252" s="283">
        <v>3838.44</v>
      </c>
      <c r="S1252" s="280">
        <v>45868</v>
      </c>
      <c r="T1252" s="282">
        <v>-70</v>
      </c>
      <c r="U1252" s="282" t="s">
        <v>866</v>
      </c>
      <c r="V1252" t="s">
        <v>483</v>
      </c>
      <c r="W1252" t="s">
        <v>903</v>
      </c>
      <c r="X1252" s="280">
        <v>45938</v>
      </c>
      <c r="Y1252" s="281" t="s">
        <v>906</v>
      </c>
      <c r="Z1252" s="280" t="s">
        <v>68</v>
      </c>
    </row>
    <row r="1253" spans="18:26" ht="14.7" customHeight="1">
      <c r="R1253" s="283">
        <v>4228.37</v>
      </c>
      <c r="S1253" s="280">
        <v>45868</v>
      </c>
      <c r="T1253" s="282">
        <v>-70</v>
      </c>
      <c r="U1253" s="282" t="s">
        <v>866</v>
      </c>
      <c r="V1253" t="s">
        <v>493</v>
      </c>
      <c r="W1253" t="s">
        <v>903</v>
      </c>
      <c r="X1253" s="280">
        <v>45938</v>
      </c>
      <c r="Y1253" s="281" t="s">
        <v>906</v>
      </c>
      <c r="Z1253" s="280" t="s">
        <v>68</v>
      </c>
    </row>
    <row r="1254" spans="18:26" ht="14.7" customHeight="1">
      <c r="R1254" s="283">
        <v>4288.79</v>
      </c>
      <c r="S1254" s="280">
        <v>45868</v>
      </c>
      <c r="T1254" s="282">
        <v>-70</v>
      </c>
      <c r="U1254" s="282" t="s">
        <v>866</v>
      </c>
      <c r="V1254" t="s">
        <v>503</v>
      </c>
      <c r="W1254" t="s">
        <v>903</v>
      </c>
      <c r="X1254" s="280">
        <v>45938</v>
      </c>
      <c r="Y1254" s="281" t="s">
        <v>906</v>
      </c>
      <c r="Z1254" s="280" t="s">
        <v>67</v>
      </c>
    </row>
    <row r="1255" spans="18:26" ht="14.7" customHeight="1">
      <c r="R1255" s="283">
        <v>4646.59</v>
      </c>
      <c r="S1255" s="280">
        <v>45868</v>
      </c>
      <c r="T1255" s="282">
        <v>-70</v>
      </c>
      <c r="U1255" s="282" t="s">
        <v>866</v>
      </c>
      <c r="V1255" t="s">
        <v>477</v>
      </c>
      <c r="W1255" t="s">
        <v>903</v>
      </c>
      <c r="X1255" s="280">
        <v>45938</v>
      </c>
      <c r="Y1255" s="281" t="s">
        <v>906</v>
      </c>
      <c r="Z1255" s="280" t="s">
        <v>68</v>
      </c>
    </row>
    <row r="1256" spans="18:26" ht="14.7" customHeight="1">
      <c r="R1256" s="283">
        <v>5560.5</v>
      </c>
      <c r="S1256" s="280">
        <v>45868</v>
      </c>
      <c r="T1256" s="282">
        <v>-70</v>
      </c>
      <c r="U1256" s="282" t="s">
        <v>866</v>
      </c>
      <c r="V1256" t="s">
        <v>634</v>
      </c>
      <c r="W1256" t="s">
        <v>903</v>
      </c>
      <c r="X1256" s="280">
        <v>45938</v>
      </c>
      <c r="Y1256" s="281" t="s">
        <v>907</v>
      </c>
      <c r="Z1256" s="280" t="s">
        <v>66</v>
      </c>
    </row>
    <row r="1257" spans="18:26" ht="14.7" customHeight="1">
      <c r="R1257" s="283">
        <v>6460.34</v>
      </c>
      <c r="S1257" s="280">
        <v>45868</v>
      </c>
      <c r="T1257" s="282">
        <v>-70</v>
      </c>
      <c r="U1257" s="282" t="s">
        <v>866</v>
      </c>
      <c r="V1257" t="s">
        <v>477</v>
      </c>
      <c r="W1257" t="s">
        <v>903</v>
      </c>
      <c r="X1257" s="280">
        <v>45938</v>
      </c>
      <c r="Y1257" s="281" t="s">
        <v>906</v>
      </c>
      <c r="Z1257" s="280" t="s">
        <v>68</v>
      </c>
    </row>
    <row r="1258" spans="18:26" ht="14.7" customHeight="1">
      <c r="R1258" s="33">
        <v>412.1</v>
      </c>
      <c r="S1258" s="280">
        <v>45869</v>
      </c>
      <c r="T1258" s="282">
        <v>-69</v>
      </c>
      <c r="U1258" s="282" t="s">
        <v>866</v>
      </c>
      <c r="V1258" t="s">
        <v>476</v>
      </c>
      <c r="W1258" t="s">
        <v>903</v>
      </c>
      <c r="X1258" s="280">
        <v>45938</v>
      </c>
      <c r="Y1258" s="281" t="s">
        <v>907</v>
      </c>
      <c r="Z1258" s="280" t="s">
        <v>68</v>
      </c>
    </row>
    <row r="1259" spans="18:26" ht="14.7" customHeight="1">
      <c r="R1259" s="33">
        <v>305.06</v>
      </c>
      <c r="S1259" s="280">
        <v>45869</v>
      </c>
      <c r="T1259" s="282">
        <v>-69</v>
      </c>
      <c r="U1259" s="282" t="s">
        <v>866</v>
      </c>
      <c r="V1259" t="s">
        <v>494</v>
      </c>
      <c r="W1259" t="s">
        <v>903</v>
      </c>
      <c r="X1259" s="280">
        <v>45938</v>
      </c>
      <c r="Y1259" s="281" t="s">
        <v>906</v>
      </c>
      <c r="Z1259" s="280" t="s">
        <v>67</v>
      </c>
    </row>
    <row r="1260" spans="18:26" ht="14.7" customHeight="1">
      <c r="R1260" s="33">
        <v>342</v>
      </c>
      <c r="S1260" s="280">
        <v>45869</v>
      </c>
      <c r="T1260" s="282">
        <v>-69</v>
      </c>
      <c r="U1260" s="282" t="s">
        <v>866</v>
      </c>
      <c r="V1260" t="s">
        <v>572</v>
      </c>
      <c r="W1260" t="s">
        <v>903</v>
      </c>
      <c r="X1260" s="280">
        <v>45938</v>
      </c>
      <c r="Y1260" s="281" t="s">
        <v>906</v>
      </c>
      <c r="Z1260" s="280" t="s">
        <v>66</v>
      </c>
    </row>
    <row r="1261" spans="18:26" ht="14.7" customHeight="1">
      <c r="R1261" s="33">
        <v>490.4</v>
      </c>
      <c r="S1261" s="280">
        <v>45869</v>
      </c>
      <c r="T1261" s="282">
        <v>-69</v>
      </c>
      <c r="U1261" s="282" t="s">
        <v>866</v>
      </c>
      <c r="V1261" t="s">
        <v>633</v>
      </c>
      <c r="W1261" t="s">
        <v>903</v>
      </c>
      <c r="X1261" s="280">
        <v>45938</v>
      </c>
      <c r="Y1261" s="281" t="s">
        <v>906</v>
      </c>
      <c r="Z1261" s="280" t="s">
        <v>66</v>
      </c>
    </row>
    <row r="1262" spans="18:26" ht="14.7" customHeight="1">
      <c r="R1262" s="33">
        <v>530</v>
      </c>
      <c r="S1262" s="280">
        <v>45869</v>
      </c>
      <c r="T1262" s="282">
        <v>-69</v>
      </c>
      <c r="U1262" s="282" t="s">
        <v>866</v>
      </c>
      <c r="V1262" t="s">
        <v>632</v>
      </c>
      <c r="W1262" t="s">
        <v>903</v>
      </c>
      <c r="X1262" s="280">
        <v>45938</v>
      </c>
      <c r="Y1262" s="281" t="s">
        <v>906</v>
      </c>
      <c r="Z1262" s="280" t="s">
        <v>66</v>
      </c>
    </row>
    <row r="1263" spans="18:26" ht="14.7" customHeight="1">
      <c r="R1263" s="33">
        <v>648.82000000000005</v>
      </c>
      <c r="S1263" s="280">
        <v>45869</v>
      </c>
      <c r="T1263" s="282">
        <v>-69</v>
      </c>
      <c r="U1263" s="282" t="s">
        <v>866</v>
      </c>
      <c r="V1263" t="s">
        <v>631</v>
      </c>
      <c r="W1263" t="s">
        <v>903</v>
      </c>
      <c r="X1263" s="280">
        <v>45938</v>
      </c>
      <c r="Y1263" s="281" t="s">
        <v>906</v>
      </c>
      <c r="Z1263" s="280" t="s">
        <v>66</v>
      </c>
    </row>
    <row r="1264" spans="18:26" ht="14.7" customHeight="1">
      <c r="R1264" s="33">
        <v>719.25</v>
      </c>
      <c r="S1264" s="280">
        <v>45869</v>
      </c>
      <c r="T1264" s="282">
        <v>-69</v>
      </c>
      <c r="U1264" s="282" t="s">
        <v>866</v>
      </c>
      <c r="V1264" t="s">
        <v>630</v>
      </c>
      <c r="W1264" t="s">
        <v>903</v>
      </c>
      <c r="X1264" s="280">
        <v>45938</v>
      </c>
      <c r="Y1264" s="281" t="s">
        <v>906</v>
      </c>
      <c r="Z1264" s="280" t="s">
        <v>66</v>
      </c>
    </row>
    <row r="1265" spans="18:26" ht="14.7" customHeight="1">
      <c r="R1265" s="33">
        <v>720.76</v>
      </c>
      <c r="S1265" s="280">
        <v>45869</v>
      </c>
      <c r="T1265" s="282">
        <v>-69</v>
      </c>
      <c r="U1265" s="282" t="s">
        <v>866</v>
      </c>
      <c r="V1265" t="s">
        <v>607</v>
      </c>
      <c r="W1265" t="s">
        <v>903</v>
      </c>
      <c r="X1265" s="280">
        <v>45938</v>
      </c>
      <c r="Y1265" s="281" t="s">
        <v>906</v>
      </c>
      <c r="Z1265" s="280" t="s">
        <v>66</v>
      </c>
    </row>
    <row r="1266" spans="18:26" ht="14.7" customHeight="1">
      <c r="R1266" s="33">
        <v>914.88</v>
      </c>
      <c r="S1266" s="280">
        <v>45869</v>
      </c>
      <c r="T1266" s="282">
        <v>-69</v>
      </c>
      <c r="U1266" s="282" t="s">
        <v>866</v>
      </c>
      <c r="V1266" t="s">
        <v>629</v>
      </c>
      <c r="W1266" t="s">
        <v>903</v>
      </c>
      <c r="X1266" s="280">
        <v>45938</v>
      </c>
      <c r="Y1266" s="281" t="s">
        <v>906</v>
      </c>
      <c r="Z1266" s="280" t="s">
        <v>66</v>
      </c>
    </row>
    <row r="1267" spans="18:26" ht="14.7" customHeight="1">
      <c r="R1267" s="33">
        <v>1061.33</v>
      </c>
      <c r="S1267" s="280">
        <v>45869</v>
      </c>
      <c r="T1267" s="282">
        <v>-69</v>
      </c>
      <c r="U1267" s="282" t="s">
        <v>866</v>
      </c>
      <c r="V1267" t="s">
        <v>496</v>
      </c>
      <c r="W1267" t="s">
        <v>903</v>
      </c>
      <c r="X1267" s="280">
        <v>45938</v>
      </c>
      <c r="Y1267" s="281" t="s">
        <v>906</v>
      </c>
      <c r="Z1267" s="280" t="s">
        <v>66</v>
      </c>
    </row>
    <row r="1268" spans="18:26" ht="14.7" customHeight="1">
      <c r="R1268" s="33">
        <v>1230.32</v>
      </c>
      <c r="S1268" s="280">
        <v>45869</v>
      </c>
      <c r="T1268" s="282">
        <v>-69</v>
      </c>
      <c r="U1268" s="282" t="s">
        <v>866</v>
      </c>
      <c r="V1268" t="s">
        <v>623</v>
      </c>
      <c r="W1268" t="s">
        <v>903</v>
      </c>
      <c r="X1268" s="280">
        <v>45938</v>
      </c>
      <c r="Y1268" s="281" t="s">
        <v>907</v>
      </c>
      <c r="Z1268" s="280" t="s">
        <v>66</v>
      </c>
    </row>
    <row r="1269" spans="18:26" ht="14.7" customHeight="1">
      <c r="R1269" s="33">
        <v>1230.32</v>
      </c>
      <c r="S1269" s="280">
        <v>45869</v>
      </c>
      <c r="T1269" s="282">
        <v>-69</v>
      </c>
      <c r="U1269" s="282" t="s">
        <v>866</v>
      </c>
      <c r="V1269" t="s">
        <v>623</v>
      </c>
      <c r="W1269" t="s">
        <v>903</v>
      </c>
      <c r="X1269" s="280">
        <v>45938</v>
      </c>
      <c r="Y1269" s="281" t="s">
        <v>907</v>
      </c>
      <c r="Z1269" s="280" t="s">
        <v>66</v>
      </c>
    </row>
    <row r="1270" spans="18:26" ht="14.7" customHeight="1">
      <c r="R1270" s="33">
        <v>1104.23</v>
      </c>
      <c r="S1270" s="280">
        <v>45869</v>
      </c>
      <c r="T1270" s="282">
        <v>-69</v>
      </c>
      <c r="U1270" s="282" t="s">
        <v>866</v>
      </c>
      <c r="V1270" t="s">
        <v>625</v>
      </c>
      <c r="W1270" t="s">
        <v>903</v>
      </c>
      <c r="X1270" s="280">
        <v>45938</v>
      </c>
      <c r="Y1270" s="281" t="s">
        <v>906</v>
      </c>
      <c r="Z1270" s="280" t="s">
        <v>66</v>
      </c>
    </row>
    <row r="1271" spans="18:26" ht="14.7" customHeight="1">
      <c r="R1271" s="33">
        <v>1161.95</v>
      </c>
      <c r="S1271" s="280">
        <v>45869</v>
      </c>
      <c r="T1271" s="282">
        <v>-69</v>
      </c>
      <c r="U1271" s="282" t="s">
        <v>866</v>
      </c>
      <c r="V1271" t="s">
        <v>593</v>
      </c>
      <c r="W1271" t="s">
        <v>903</v>
      </c>
      <c r="X1271" s="280">
        <v>45938</v>
      </c>
      <c r="Y1271" s="281" t="s">
        <v>906</v>
      </c>
      <c r="Z1271" s="280" t="s">
        <v>66</v>
      </c>
    </row>
    <row r="1272" spans="18:26" ht="14.7" customHeight="1">
      <c r="R1272" s="33">
        <v>1180</v>
      </c>
      <c r="S1272" s="280">
        <v>45869</v>
      </c>
      <c r="T1272" s="282">
        <v>-69</v>
      </c>
      <c r="U1272" s="282" t="s">
        <v>866</v>
      </c>
      <c r="V1272" t="s">
        <v>612</v>
      </c>
      <c r="W1272" t="s">
        <v>903</v>
      </c>
      <c r="X1272" s="280">
        <v>45938</v>
      </c>
      <c r="Y1272" s="281" t="s">
        <v>906</v>
      </c>
      <c r="Z1272" s="280" t="s">
        <v>66</v>
      </c>
    </row>
    <row r="1273" spans="18:26" ht="14.7" customHeight="1">
      <c r="R1273" s="33">
        <v>1361.36</v>
      </c>
      <c r="S1273" s="280">
        <v>45869</v>
      </c>
      <c r="T1273" s="282">
        <v>-69</v>
      </c>
      <c r="U1273" s="282" t="s">
        <v>866</v>
      </c>
      <c r="V1273" t="s">
        <v>586</v>
      </c>
      <c r="W1273" t="s">
        <v>903</v>
      </c>
      <c r="X1273" s="280">
        <v>45938</v>
      </c>
      <c r="Y1273" s="281" t="s">
        <v>906</v>
      </c>
      <c r="Z1273" s="280" t="s">
        <v>66</v>
      </c>
    </row>
    <row r="1274" spans="18:26" ht="14.7" customHeight="1">
      <c r="R1274" s="33">
        <v>1465</v>
      </c>
      <c r="S1274" s="280">
        <v>45869</v>
      </c>
      <c r="T1274" s="282">
        <v>-69</v>
      </c>
      <c r="U1274" s="282" t="s">
        <v>866</v>
      </c>
      <c r="V1274" t="s">
        <v>628</v>
      </c>
      <c r="W1274" t="s">
        <v>903</v>
      </c>
      <c r="X1274" s="280">
        <v>45938</v>
      </c>
      <c r="Y1274" s="281" t="s">
        <v>906</v>
      </c>
      <c r="Z1274" s="280" t="s">
        <v>66</v>
      </c>
    </row>
    <row r="1275" spans="18:26" ht="14.7" customHeight="1">
      <c r="R1275" s="33">
        <v>1823.89</v>
      </c>
      <c r="S1275" s="280">
        <v>45869</v>
      </c>
      <c r="T1275" s="282">
        <v>-69</v>
      </c>
      <c r="U1275" s="282" t="s">
        <v>866</v>
      </c>
      <c r="V1275" t="s">
        <v>512</v>
      </c>
      <c r="W1275" t="s">
        <v>903</v>
      </c>
      <c r="X1275" s="280">
        <v>45938</v>
      </c>
      <c r="Y1275" s="281" t="s">
        <v>907</v>
      </c>
      <c r="Z1275" s="280" t="s">
        <v>66</v>
      </c>
    </row>
    <row r="1276" spans="18:26" ht="14.7" customHeight="1">
      <c r="R1276" s="33">
        <v>1824.4</v>
      </c>
      <c r="S1276" s="280">
        <v>45869</v>
      </c>
      <c r="T1276" s="282">
        <v>-69</v>
      </c>
      <c r="U1276" s="282" t="s">
        <v>866</v>
      </c>
      <c r="V1276" t="s">
        <v>627</v>
      </c>
      <c r="W1276" t="s">
        <v>903</v>
      </c>
      <c r="X1276" s="280">
        <v>45938</v>
      </c>
      <c r="Y1276" s="281" t="s">
        <v>907</v>
      </c>
      <c r="Z1276" s="280" t="s">
        <v>66</v>
      </c>
    </row>
    <row r="1277" spans="18:26" ht="14.7" customHeight="1">
      <c r="R1277" s="33">
        <v>1778.28</v>
      </c>
      <c r="S1277" s="280">
        <v>45869</v>
      </c>
      <c r="T1277" s="282">
        <v>-69</v>
      </c>
      <c r="U1277" s="282" t="s">
        <v>866</v>
      </c>
      <c r="V1277" t="s">
        <v>607</v>
      </c>
      <c r="W1277" t="s">
        <v>903</v>
      </c>
      <c r="X1277" s="280">
        <v>45938</v>
      </c>
      <c r="Y1277" s="281" t="s">
        <v>906</v>
      </c>
      <c r="Z1277" s="280" t="s">
        <v>66</v>
      </c>
    </row>
    <row r="1278" spans="18:26" ht="14.7" customHeight="1">
      <c r="R1278" s="33">
        <v>1854.88</v>
      </c>
      <c r="S1278" s="280">
        <v>45869</v>
      </c>
      <c r="T1278" s="282">
        <v>-69</v>
      </c>
      <c r="U1278" s="282" t="s">
        <v>866</v>
      </c>
      <c r="V1278" t="s">
        <v>626</v>
      </c>
      <c r="W1278" t="s">
        <v>903</v>
      </c>
      <c r="X1278" s="280">
        <v>45938</v>
      </c>
      <c r="Y1278" s="281" t="s">
        <v>906</v>
      </c>
      <c r="Z1278" s="280" t="s">
        <v>66</v>
      </c>
    </row>
    <row r="1279" spans="18:26" ht="14.7" customHeight="1">
      <c r="R1279" s="33">
        <v>2058.2800000000002</v>
      </c>
      <c r="S1279" s="280">
        <v>45869</v>
      </c>
      <c r="T1279" s="282">
        <v>-69</v>
      </c>
      <c r="U1279" s="282" t="s">
        <v>866</v>
      </c>
      <c r="V1279" t="s">
        <v>495</v>
      </c>
      <c r="W1279" t="s">
        <v>903</v>
      </c>
      <c r="X1279" s="280">
        <v>45938</v>
      </c>
      <c r="Y1279" s="281" t="s">
        <v>907</v>
      </c>
      <c r="Z1279" s="280" t="s">
        <v>66</v>
      </c>
    </row>
    <row r="1280" spans="18:26" ht="14.7" customHeight="1">
      <c r="R1280" s="33">
        <v>1942.88</v>
      </c>
      <c r="S1280" s="280">
        <v>45869</v>
      </c>
      <c r="T1280" s="282">
        <v>-69</v>
      </c>
      <c r="U1280" s="282" t="s">
        <v>866</v>
      </c>
      <c r="V1280" t="s">
        <v>498</v>
      </c>
      <c r="W1280" t="s">
        <v>903</v>
      </c>
      <c r="X1280" s="280">
        <v>45938</v>
      </c>
      <c r="Y1280" s="281" t="s">
        <v>906</v>
      </c>
      <c r="Z1280" s="280" t="s">
        <v>66</v>
      </c>
    </row>
    <row r="1281" spans="18:26" ht="14.7" customHeight="1">
      <c r="R1281" s="33">
        <v>2103.11</v>
      </c>
      <c r="S1281" s="280">
        <v>45869</v>
      </c>
      <c r="T1281" s="282">
        <v>-69</v>
      </c>
      <c r="U1281" s="282" t="s">
        <v>866</v>
      </c>
      <c r="V1281" t="s">
        <v>625</v>
      </c>
      <c r="W1281" t="s">
        <v>903</v>
      </c>
      <c r="X1281" s="280">
        <v>45938</v>
      </c>
      <c r="Y1281" s="281" t="s">
        <v>906</v>
      </c>
      <c r="Z1281" s="280" t="s">
        <v>66</v>
      </c>
    </row>
    <row r="1282" spans="18:26" ht="14.7" customHeight="1">
      <c r="R1282" s="33">
        <v>3114.34</v>
      </c>
      <c r="S1282" s="280">
        <v>45869</v>
      </c>
      <c r="T1282" s="282">
        <v>-69</v>
      </c>
      <c r="U1282" s="282" t="s">
        <v>866</v>
      </c>
      <c r="V1282" t="s">
        <v>488</v>
      </c>
      <c r="W1282" t="s">
        <v>903</v>
      </c>
      <c r="X1282" s="280">
        <v>45938</v>
      </c>
      <c r="Y1282" s="281" t="s">
        <v>906</v>
      </c>
      <c r="Z1282" s="280" t="s">
        <v>66</v>
      </c>
    </row>
    <row r="1283" spans="18:26" ht="14.7" customHeight="1">
      <c r="R1283" s="33">
        <v>4080</v>
      </c>
      <c r="S1283" s="280">
        <v>45869</v>
      </c>
      <c r="T1283" s="282">
        <v>-69</v>
      </c>
      <c r="U1283" s="282" t="s">
        <v>866</v>
      </c>
      <c r="V1283" t="s">
        <v>624</v>
      </c>
      <c r="W1283" t="s">
        <v>903</v>
      </c>
      <c r="X1283" s="280">
        <v>45938</v>
      </c>
      <c r="Y1283" s="281" t="s">
        <v>906</v>
      </c>
      <c r="Z1283" s="280" t="s">
        <v>66</v>
      </c>
    </row>
    <row r="1284" spans="18:26" ht="14.7" customHeight="1">
      <c r="R1284" s="33">
        <v>4137.87</v>
      </c>
      <c r="S1284" s="280">
        <v>45869</v>
      </c>
      <c r="T1284" s="282">
        <v>-69</v>
      </c>
      <c r="U1284" s="282" t="s">
        <v>866</v>
      </c>
      <c r="V1284" t="s">
        <v>483</v>
      </c>
      <c r="W1284" t="s">
        <v>903</v>
      </c>
      <c r="X1284" s="280">
        <v>45938</v>
      </c>
      <c r="Y1284" s="281" t="s">
        <v>906</v>
      </c>
      <c r="Z1284" s="280" t="s">
        <v>68</v>
      </c>
    </row>
    <row r="1285" spans="18:26" ht="14.7" customHeight="1">
      <c r="R1285" s="33">
        <v>4463.34</v>
      </c>
      <c r="S1285" s="280">
        <v>45869</v>
      </c>
      <c r="T1285" s="282">
        <v>-69</v>
      </c>
      <c r="U1285" s="282" t="s">
        <v>866</v>
      </c>
      <c r="V1285" t="s">
        <v>623</v>
      </c>
      <c r="W1285" t="s">
        <v>903</v>
      </c>
      <c r="X1285" s="280">
        <v>45938</v>
      </c>
      <c r="Y1285" s="281" t="s">
        <v>907</v>
      </c>
      <c r="Z1285" s="280" t="s">
        <v>66</v>
      </c>
    </row>
    <row r="1286" spans="18:26" ht="14.7" customHeight="1">
      <c r="R1286" s="33">
        <v>6082.99</v>
      </c>
      <c r="S1286" s="280">
        <v>45869</v>
      </c>
      <c r="T1286" s="282">
        <v>-69</v>
      </c>
      <c r="U1286" s="282" t="s">
        <v>866</v>
      </c>
      <c r="V1286" t="s">
        <v>483</v>
      </c>
      <c r="W1286" t="s">
        <v>903</v>
      </c>
      <c r="X1286" s="280">
        <v>45938</v>
      </c>
      <c r="Y1286" s="281" t="s">
        <v>906</v>
      </c>
      <c r="Z1286" s="280" t="s">
        <v>68</v>
      </c>
    </row>
    <row r="1287" spans="18:26" ht="14.7" customHeight="1">
      <c r="R1287" s="33">
        <v>6368.07</v>
      </c>
      <c r="S1287" s="280">
        <v>45869</v>
      </c>
      <c r="T1287" s="282">
        <v>-69</v>
      </c>
      <c r="U1287" s="282" t="s">
        <v>866</v>
      </c>
      <c r="V1287" t="s">
        <v>583</v>
      </c>
      <c r="W1287" t="s">
        <v>903</v>
      </c>
      <c r="X1287" s="280">
        <v>45938</v>
      </c>
      <c r="Y1287" s="281" t="s">
        <v>907</v>
      </c>
      <c r="Z1287" s="280" t="s">
        <v>66</v>
      </c>
    </row>
    <row r="1288" spans="18:26" ht="14.7" customHeight="1">
      <c r="R1288" s="33">
        <v>6678.95</v>
      </c>
      <c r="S1288" s="280">
        <v>45869</v>
      </c>
      <c r="T1288" s="282">
        <v>-69</v>
      </c>
      <c r="U1288" s="282" t="s">
        <v>866</v>
      </c>
      <c r="V1288" t="s">
        <v>501</v>
      </c>
      <c r="W1288" t="s">
        <v>903</v>
      </c>
      <c r="X1288" s="280">
        <v>45938</v>
      </c>
      <c r="Y1288" s="281" t="s">
        <v>907</v>
      </c>
      <c r="Z1288" s="280" t="s">
        <v>66</v>
      </c>
    </row>
    <row r="1289" spans="18:26" ht="14.7" customHeight="1">
      <c r="R1289" s="33">
        <v>6905.5</v>
      </c>
      <c r="S1289" s="280">
        <v>45869</v>
      </c>
      <c r="T1289" s="282">
        <v>-69</v>
      </c>
      <c r="U1289" s="282" t="s">
        <v>866</v>
      </c>
      <c r="V1289" t="s">
        <v>593</v>
      </c>
      <c r="W1289" t="s">
        <v>903</v>
      </c>
      <c r="X1289" s="280">
        <v>45938</v>
      </c>
      <c r="Y1289" s="281" t="s">
        <v>906</v>
      </c>
      <c r="Z1289" s="280" t="s">
        <v>66</v>
      </c>
    </row>
    <row r="1290" spans="18:26" ht="14.7" customHeight="1">
      <c r="R1290">
        <v>391.13</v>
      </c>
      <c r="S1290" s="280">
        <v>45870</v>
      </c>
      <c r="T1290" s="282">
        <v>-68</v>
      </c>
      <c r="U1290" s="282" t="s">
        <v>866</v>
      </c>
      <c r="V1290" t="s">
        <v>476</v>
      </c>
      <c r="W1290" t="s">
        <v>903</v>
      </c>
      <c r="X1290" s="280">
        <v>45938</v>
      </c>
      <c r="Y1290" s="281" t="s">
        <v>907</v>
      </c>
      <c r="Z1290" s="280" t="s">
        <v>68</v>
      </c>
    </row>
    <row r="1291" spans="18:26" ht="14.7" customHeight="1">
      <c r="R1291">
        <v>357.35</v>
      </c>
      <c r="S1291" s="280">
        <v>45870</v>
      </c>
      <c r="T1291" s="282">
        <v>-68</v>
      </c>
      <c r="U1291" s="282" t="s">
        <v>866</v>
      </c>
      <c r="V1291" t="s">
        <v>622</v>
      </c>
      <c r="W1291" t="s">
        <v>903</v>
      </c>
      <c r="X1291" s="280">
        <v>45938</v>
      </c>
      <c r="Y1291" s="281" t="s">
        <v>906</v>
      </c>
      <c r="Z1291" s="280" t="s">
        <v>66</v>
      </c>
    </row>
    <row r="1292" spans="18:26" ht="14.7" customHeight="1">
      <c r="R1292">
        <v>418.15</v>
      </c>
      <c r="S1292" s="280">
        <v>45870</v>
      </c>
      <c r="T1292" s="282">
        <v>-68</v>
      </c>
      <c r="U1292" s="282" t="s">
        <v>866</v>
      </c>
      <c r="V1292" t="s">
        <v>527</v>
      </c>
      <c r="W1292" t="s">
        <v>903</v>
      </c>
      <c r="X1292" s="280">
        <v>45938</v>
      </c>
      <c r="Y1292" s="281" t="s">
        <v>906</v>
      </c>
      <c r="Z1292" s="280" t="s">
        <v>66</v>
      </c>
    </row>
    <row r="1293" spans="18:26" ht="14.7" customHeight="1">
      <c r="R1293">
        <v>477.98</v>
      </c>
      <c r="S1293" s="280">
        <v>45870</v>
      </c>
      <c r="T1293" s="282">
        <v>-68</v>
      </c>
      <c r="U1293" s="282" t="s">
        <v>866</v>
      </c>
      <c r="V1293" t="s">
        <v>621</v>
      </c>
      <c r="W1293" t="s">
        <v>903</v>
      </c>
      <c r="X1293" s="280">
        <v>45938</v>
      </c>
      <c r="Y1293" s="281" t="s">
        <v>906</v>
      </c>
      <c r="Z1293" s="280" t="s">
        <v>66</v>
      </c>
    </row>
    <row r="1294" spans="18:26" ht="14.7" customHeight="1">
      <c r="R1294">
        <v>969.95</v>
      </c>
      <c r="S1294" s="280">
        <v>45870</v>
      </c>
      <c r="T1294" s="282">
        <v>-68</v>
      </c>
      <c r="U1294" s="282" t="s">
        <v>866</v>
      </c>
      <c r="V1294" t="s">
        <v>618</v>
      </c>
      <c r="W1294" t="s">
        <v>903</v>
      </c>
      <c r="X1294" s="280">
        <v>45938</v>
      </c>
      <c r="Y1294" s="281" t="s">
        <v>906</v>
      </c>
      <c r="Z1294" s="280" t="s">
        <v>67</v>
      </c>
    </row>
    <row r="1295" spans="18:26" ht="14.7" customHeight="1">
      <c r="R1295" s="283">
        <v>1113.96</v>
      </c>
      <c r="S1295" s="280">
        <v>45870</v>
      </c>
      <c r="T1295" s="282">
        <v>-68</v>
      </c>
      <c r="U1295" s="282" t="s">
        <v>866</v>
      </c>
      <c r="V1295" t="s">
        <v>620</v>
      </c>
      <c r="W1295" t="s">
        <v>903</v>
      </c>
      <c r="X1295" s="280">
        <v>45938</v>
      </c>
      <c r="Y1295" s="281" t="s">
        <v>906</v>
      </c>
      <c r="Z1295" s="280" t="s">
        <v>66</v>
      </c>
    </row>
    <row r="1296" spans="18:26" ht="14.7" customHeight="1">
      <c r="R1296" s="283">
        <v>1104.8800000000001</v>
      </c>
      <c r="S1296" s="280">
        <v>45870</v>
      </c>
      <c r="T1296" s="282">
        <v>-68</v>
      </c>
      <c r="U1296" s="282" t="s">
        <v>866</v>
      </c>
      <c r="V1296" t="s">
        <v>593</v>
      </c>
      <c r="W1296" t="s">
        <v>903</v>
      </c>
      <c r="X1296" s="280">
        <v>45938</v>
      </c>
      <c r="Y1296" s="281" t="s">
        <v>906</v>
      </c>
      <c r="Z1296" s="280" t="s">
        <v>66</v>
      </c>
    </row>
    <row r="1297" spans="18:26" ht="14.7" customHeight="1">
      <c r="R1297" s="283">
        <v>1526.25</v>
      </c>
      <c r="S1297" s="280">
        <v>45870</v>
      </c>
      <c r="T1297" s="282">
        <v>-68</v>
      </c>
      <c r="U1297" s="282" t="s">
        <v>866</v>
      </c>
      <c r="V1297" t="s">
        <v>476</v>
      </c>
      <c r="W1297" t="s">
        <v>903</v>
      </c>
      <c r="X1297" s="280">
        <v>45938</v>
      </c>
      <c r="Y1297" s="281" t="s">
        <v>907</v>
      </c>
      <c r="Z1297" s="280" t="s">
        <v>68</v>
      </c>
    </row>
    <row r="1298" spans="18:26" ht="14.7" customHeight="1">
      <c r="R1298" s="283">
        <v>1384.07</v>
      </c>
      <c r="S1298" s="280">
        <v>45870</v>
      </c>
      <c r="T1298" s="282">
        <v>-68</v>
      </c>
      <c r="U1298" s="282" t="s">
        <v>866</v>
      </c>
      <c r="V1298" t="s">
        <v>487</v>
      </c>
      <c r="W1298" t="s">
        <v>903</v>
      </c>
      <c r="X1298" s="280">
        <v>45938</v>
      </c>
      <c r="Y1298" s="281" t="s">
        <v>906</v>
      </c>
      <c r="Z1298" s="280" t="s">
        <v>66</v>
      </c>
    </row>
    <row r="1299" spans="18:26" ht="14.7" customHeight="1">
      <c r="R1299" s="283">
        <v>1531.5</v>
      </c>
      <c r="S1299" s="280">
        <v>45870</v>
      </c>
      <c r="T1299" s="282">
        <v>-68</v>
      </c>
      <c r="U1299" s="282" t="s">
        <v>866</v>
      </c>
      <c r="V1299" t="s">
        <v>618</v>
      </c>
      <c r="W1299" t="s">
        <v>903</v>
      </c>
      <c r="X1299" s="280">
        <v>45938</v>
      </c>
      <c r="Y1299" s="281" t="s">
        <v>906</v>
      </c>
      <c r="Z1299" s="280" t="s">
        <v>67</v>
      </c>
    </row>
    <row r="1300" spans="18:26" ht="14.7" customHeight="1">
      <c r="R1300" s="283">
        <v>1538.86</v>
      </c>
      <c r="S1300" s="280">
        <v>45870</v>
      </c>
      <c r="T1300" s="282">
        <v>-68</v>
      </c>
      <c r="U1300" s="282" t="s">
        <v>866</v>
      </c>
      <c r="V1300" t="s">
        <v>468</v>
      </c>
      <c r="W1300" t="s">
        <v>903</v>
      </c>
      <c r="X1300" s="280">
        <v>45938</v>
      </c>
      <c r="Y1300" s="281" t="s">
        <v>906</v>
      </c>
      <c r="Z1300" s="280" t="s">
        <v>66</v>
      </c>
    </row>
    <row r="1301" spans="18:26" ht="14.7" customHeight="1">
      <c r="R1301" s="283">
        <v>1648.37</v>
      </c>
      <c r="S1301" s="280">
        <v>45870</v>
      </c>
      <c r="T1301" s="282">
        <v>-68</v>
      </c>
      <c r="U1301" s="282" t="s">
        <v>866</v>
      </c>
      <c r="V1301" t="s">
        <v>619</v>
      </c>
      <c r="W1301" t="s">
        <v>903</v>
      </c>
      <c r="X1301" s="280">
        <v>45938</v>
      </c>
      <c r="Y1301" s="281" t="s">
        <v>906</v>
      </c>
      <c r="Z1301" s="280" t="s">
        <v>66</v>
      </c>
    </row>
    <row r="1302" spans="18:26" ht="14.7" customHeight="1">
      <c r="R1302" s="283">
        <v>2131.38</v>
      </c>
      <c r="S1302" s="280">
        <v>45870</v>
      </c>
      <c r="T1302" s="282">
        <v>-68</v>
      </c>
      <c r="U1302" s="282" t="s">
        <v>866</v>
      </c>
      <c r="V1302" t="s">
        <v>476</v>
      </c>
      <c r="W1302" t="s">
        <v>903</v>
      </c>
      <c r="X1302" s="280">
        <v>45938</v>
      </c>
      <c r="Y1302" s="281" t="s">
        <v>907</v>
      </c>
      <c r="Z1302" s="280" t="s">
        <v>68</v>
      </c>
    </row>
    <row r="1303" spans="18:26" ht="14.7" customHeight="1">
      <c r="R1303" s="283">
        <v>18000</v>
      </c>
      <c r="S1303" s="280">
        <v>45870</v>
      </c>
      <c r="T1303" s="282">
        <v>-68</v>
      </c>
      <c r="U1303" s="282" t="s">
        <v>866</v>
      </c>
      <c r="V1303" t="s">
        <v>618</v>
      </c>
      <c r="W1303" t="s">
        <v>903</v>
      </c>
      <c r="X1303" s="280">
        <v>45938</v>
      </c>
      <c r="Y1303" s="281" t="s">
        <v>906</v>
      </c>
      <c r="Z1303" s="280" t="s">
        <v>67</v>
      </c>
    </row>
    <row r="1304" spans="18:26" ht="14.7" customHeight="1">
      <c r="R1304" s="283">
        <v>21300</v>
      </c>
      <c r="S1304" s="280">
        <v>45884</v>
      </c>
      <c r="T1304" s="282">
        <v>-54</v>
      </c>
      <c r="U1304" s="282" t="s">
        <v>868</v>
      </c>
      <c r="V1304" t="s">
        <v>618</v>
      </c>
      <c r="W1304" t="s">
        <v>903</v>
      </c>
      <c r="X1304" s="280">
        <v>45938</v>
      </c>
      <c r="Y1304" s="281" t="s">
        <v>906</v>
      </c>
      <c r="Z1304" s="280" t="s">
        <v>67</v>
      </c>
    </row>
    <row r="1305" spans="18:26" ht="14.7" customHeight="1">
      <c r="R1305" s="283">
        <v>2144.1</v>
      </c>
      <c r="S1305" s="280">
        <v>45870</v>
      </c>
      <c r="T1305" s="282">
        <v>-68</v>
      </c>
      <c r="U1305" s="282" t="s">
        <v>866</v>
      </c>
      <c r="V1305" t="s">
        <v>618</v>
      </c>
      <c r="W1305" t="s">
        <v>903</v>
      </c>
      <c r="X1305" s="280">
        <v>45938</v>
      </c>
      <c r="Y1305" s="281" t="s">
        <v>906</v>
      </c>
      <c r="Z1305" s="280" t="s">
        <v>67</v>
      </c>
    </row>
    <row r="1306" spans="18:26" ht="14.7" customHeight="1">
      <c r="R1306" s="283">
        <v>2449.5300000000002</v>
      </c>
      <c r="S1306" s="280">
        <v>45870</v>
      </c>
      <c r="T1306" s="282">
        <v>-68</v>
      </c>
      <c r="U1306" s="282" t="s">
        <v>866</v>
      </c>
      <c r="V1306" t="s">
        <v>617</v>
      </c>
      <c r="W1306" t="s">
        <v>903</v>
      </c>
      <c r="X1306" s="280">
        <v>45938</v>
      </c>
      <c r="Y1306" s="281" t="s">
        <v>906</v>
      </c>
      <c r="Z1306" s="280" t="s">
        <v>66</v>
      </c>
    </row>
    <row r="1307" spans="18:26" ht="14.7" customHeight="1">
      <c r="R1307" s="283">
        <v>3004.4</v>
      </c>
      <c r="S1307" s="280">
        <v>45870</v>
      </c>
      <c r="T1307" s="282">
        <v>-68</v>
      </c>
      <c r="U1307" s="282" t="s">
        <v>866</v>
      </c>
      <c r="V1307" t="s">
        <v>616</v>
      </c>
      <c r="W1307" t="s">
        <v>903</v>
      </c>
      <c r="X1307" s="280">
        <v>45938</v>
      </c>
      <c r="Y1307" s="281" t="s">
        <v>906</v>
      </c>
      <c r="Z1307" s="280" t="s">
        <v>66</v>
      </c>
    </row>
    <row r="1308" spans="18:26" ht="14.7" customHeight="1">
      <c r="R1308" s="283">
        <v>3525.18</v>
      </c>
      <c r="S1308" s="280">
        <v>45870</v>
      </c>
      <c r="T1308" s="282">
        <v>-68</v>
      </c>
      <c r="U1308" s="282" t="s">
        <v>866</v>
      </c>
      <c r="V1308" t="s">
        <v>593</v>
      </c>
      <c r="W1308" t="s">
        <v>903</v>
      </c>
      <c r="X1308" s="280">
        <v>45938</v>
      </c>
      <c r="Y1308" s="281" t="s">
        <v>906</v>
      </c>
      <c r="Z1308" s="280" t="s">
        <v>66</v>
      </c>
    </row>
    <row r="1309" spans="18:26" ht="14.7" customHeight="1">
      <c r="R1309" s="283">
        <v>4307.71</v>
      </c>
      <c r="S1309" s="280">
        <v>45870</v>
      </c>
      <c r="T1309" s="282">
        <v>-68</v>
      </c>
      <c r="U1309" s="282" t="s">
        <v>866</v>
      </c>
      <c r="V1309" t="s">
        <v>607</v>
      </c>
      <c r="W1309" t="s">
        <v>903</v>
      </c>
      <c r="X1309" s="280">
        <v>45938</v>
      </c>
      <c r="Y1309" s="281" t="s">
        <v>906</v>
      </c>
      <c r="Z1309" s="280" t="s">
        <v>66</v>
      </c>
    </row>
    <row r="1310" spans="18:26" ht="14.7" customHeight="1">
      <c r="R1310" s="283">
        <v>5049.5</v>
      </c>
      <c r="S1310" s="280">
        <v>45870</v>
      </c>
      <c r="T1310" s="282">
        <v>-68</v>
      </c>
      <c r="U1310" s="282" t="s">
        <v>866</v>
      </c>
      <c r="V1310" t="s">
        <v>524</v>
      </c>
      <c r="W1310" t="s">
        <v>903</v>
      </c>
      <c r="X1310" s="280">
        <v>45938</v>
      </c>
      <c r="Y1310" s="281" t="s">
        <v>906</v>
      </c>
      <c r="Z1310" s="280" t="s">
        <v>67</v>
      </c>
    </row>
    <row r="1311" spans="18:26" ht="14.7" customHeight="1">
      <c r="R1311" s="283">
        <v>5264.03</v>
      </c>
      <c r="S1311" s="280">
        <v>45870</v>
      </c>
      <c r="T1311" s="282">
        <v>-68</v>
      </c>
      <c r="U1311" s="282" t="s">
        <v>866</v>
      </c>
      <c r="V1311" t="s">
        <v>477</v>
      </c>
      <c r="W1311" t="s">
        <v>903</v>
      </c>
      <c r="X1311" s="280">
        <v>45938</v>
      </c>
      <c r="Y1311" s="281" t="s">
        <v>906</v>
      </c>
      <c r="Z1311" s="280" t="s">
        <v>68</v>
      </c>
    </row>
    <row r="1312" spans="18:26" ht="14.7" customHeight="1">
      <c r="R1312" s="283">
        <v>8183.09</v>
      </c>
      <c r="S1312" s="280">
        <v>45870</v>
      </c>
      <c r="T1312" s="282">
        <v>-68</v>
      </c>
      <c r="U1312" s="282" t="s">
        <v>866</v>
      </c>
      <c r="V1312" t="s">
        <v>477</v>
      </c>
      <c r="W1312" t="s">
        <v>903</v>
      </c>
      <c r="X1312" s="280">
        <v>45938</v>
      </c>
      <c r="Y1312" s="281" t="s">
        <v>906</v>
      </c>
      <c r="Z1312" s="280" t="s">
        <v>68</v>
      </c>
    </row>
    <row r="1313" spans="18:26" ht="14.7" customHeight="1">
      <c r="R1313">
        <v>865.98</v>
      </c>
      <c r="S1313" s="280">
        <v>45872</v>
      </c>
      <c r="T1313" s="282">
        <v>-66</v>
      </c>
      <c r="U1313" s="282" t="s">
        <v>866</v>
      </c>
      <c r="V1313" t="s">
        <v>477</v>
      </c>
      <c r="W1313" t="s">
        <v>903</v>
      </c>
      <c r="X1313" s="280">
        <v>45938</v>
      </c>
      <c r="Y1313" s="281" t="s">
        <v>906</v>
      </c>
      <c r="Z1313" s="280" t="s">
        <v>68</v>
      </c>
    </row>
    <row r="1314" spans="18:26" ht="14.7" customHeight="1">
      <c r="R1314" s="283">
        <v>1013.46</v>
      </c>
      <c r="S1314" s="280">
        <v>45873</v>
      </c>
      <c r="T1314" s="282">
        <v>-65</v>
      </c>
      <c r="U1314" s="282" t="s">
        <v>866</v>
      </c>
      <c r="V1314" t="s">
        <v>611</v>
      </c>
      <c r="W1314" t="s">
        <v>903</v>
      </c>
      <c r="X1314" s="280">
        <v>45938</v>
      </c>
      <c r="Y1314" s="281" t="s">
        <v>906</v>
      </c>
      <c r="Z1314" s="280" t="s">
        <v>66</v>
      </c>
    </row>
    <row r="1315" spans="18:26" ht="14.7" customHeight="1">
      <c r="R1315" s="283">
        <v>1048.3900000000001</v>
      </c>
      <c r="S1315" s="280">
        <v>45873</v>
      </c>
      <c r="T1315" s="282">
        <v>-65</v>
      </c>
      <c r="U1315" s="282" t="s">
        <v>866</v>
      </c>
      <c r="V1315" t="s">
        <v>541</v>
      </c>
      <c r="W1315" t="s">
        <v>903</v>
      </c>
      <c r="X1315" s="280">
        <v>45938</v>
      </c>
      <c r="Y1315" s="281" t="s">
        <v>906</v>
      </c>
      <c r="Z1315" s="280" t="s">
        <v>66</v>
      </c>
    </row>
    <row r="1316" spans="18:26" ht="14.7" customHeight="1">
      <c r="R1316" s="283">
        <v>1293.72</v>
      </c>
      <c r="S1316" s="280">
        <v>45872</v>
      </c>
      <c r="T1316" s="282">
        <v>-66</v>
      </c>
      <c r="U1316" s="282" t="s">
        <v>866</v>
      </c>
      <c r="V1316" t="s">
        <v>476</v>
      </c>
      <c r="W1316" t="s">
        <v>903</v>
      </c>
      <c r="X1316" s="280">
        <v>45938</v>
      </c>
      <c r="Y1316" s="281" t="s">
        <v>907</v>
      </c>
      <c r="Z1316" s="280" t="s">
        <v>68</v>
      </c>
    </row>
    <row r="1317" spans="18:26" ht="14.7" customHeight="1">
      <c r="R1317" s="283">
        <v>1138.27</v>
      </c>
      <c r="S1317" s="280">
        <v>45873</v>
      </c>
      <c r="T1317" s="282">
        <v>-65</v>
      </c>
      <c r="U1317" s="282" t="s">
        <v>866</v>
      </c>
      <c r="V1317" t="s">
        <v>615</v>
      </c>
      <c r="W1317" t="s">
        <v>903</v>
      </c>
      <c r="X1317" s="280">
        <v>45938</v>
      </c>
      <c r="Y1317" s="281" t="s">
        <v>906</v>
      </c>
      <c r="Z1317" s="280" t="s">
        <v>66</v>
      </c>
    </row>
    <row r="1318" spans="18:26" ht="14.7" customHeight="1">
      <c r="R1318" s="283">
        <v>1204.46</v>
      </c>
      <c r="S1318" s="280">
        <v>45873</v>
      </c>
      <c r="T1318" s="282">
        <v>-65</v>
      </c>
      <c r="U1318" s="282" t="s">
        <v>866</v>
      </c>
      <c r="V1318" t="s">
        <v>614</v>
      </c>
      <c r="W1318" t="s">
        <v>903</v>
      </c>
      <c r="X1318" s="280">
        <v>45938</v>
      </c>
      <c r="Y1318" s="281" t="s">
        <v>906</v>
      </c>
      <c r="Z1318" s="280" t="s">
        <v>66</v>
      </c>
    </row>
    <row r="1319" spans="18:26" ht="14.7" customHeight="1">
      <c r="R1319" s="283">
        <v>1438.53</v>
      </c>
      <c r="S1319" s="280">
        <v>45873</v>
      </c>
      <c r="T1319" s="282">
        <v>-65</v>
      </c>
      <c r="U1319" s="282" t="s">
        <v>866</v>
      </c>
      <c r="V1319" t="s">
        <v>476</v>
      </c>
      <c r="W1319" t="s">
        <v>903</v>
      </c>
      <c r="X1319" s="280">
        <v>45938</v>
      </c>
      <c r="Y1319" s="281" t="s">
        <v>907</v>
      </c>
      <c r="Z1319" s="280" t="s">
        <v>68</v>
      </c>
    </row>
    <row r="1320" spans="18:26" ht="14.7" customHeight="1">
      <c r="R1320" s="283">
        <v>1700.01</v>
      </c>
      <c r="S1320" s="280">
        <v>45873</v>
      </c>
      <c r="T1320" s="282">
        <v>-65</v>
      </c>
      <c r="U1320" s="282" t="s">
        <v>866</v>
      </c>
      <c r="V1320" t="s">
        <v>613</v>
      </c>
      <c r="W1320" t="s">
        <v>903</v>
      </c>
      <c r="X1320" s="280">
        <v>45938</v>
      </c>
      <c r="Y1320" s="281" t="s">
        <v>906</v>
      </c>
      <c r="Z1320" s="280" t="s">
        <v>66</v>
      </c>
    </row>
    <row r="1321" spans="18:26" ht="14.7" customHeight="1">
      <c r="R1321" s="283">
        <v>1820.85</v>
      </c>
      <c r="S1321" s="280">
        <v>45871</v>
      </c>
      <c r="T1321" s="282">
        <v>-67</v>
      </c>
      <c r="U1321" s="282" t="s">
        <v>866</v>
      </c>
      <c r="V1321" t="s">
        <v>477</v>
      </c>
      <c r="W1321" t="s">
        <v>903</v>
      </c>
      <c r="X1321" s="280">
        <v>45938</v>
      </c>
      <c r="Y1321" s="281" t="s">
        <v>906</v>
      </c>
      <c r="Z1321" s="280" t="s">
        <v>68</v>
      </c>
    </row>
    <row r="1322" spans="18:26" ht="14.7" customHeight="1">
      <c r="R1322" s="283">
        <v>1856.99</v>
      </c>
      <c r="S1322" s="280">
        <v>45873</v>
      </c>
      <c r="T1322" s="282">
        <v>-65</v>
      </c>
      <c r="U1322" s="282" t="s">
        <v>866</v>
      </c>
      <c r="V1322" t="s">
        <v>612</v>
      </c>
      <c r="W1322" t="s">
        <v>903</v>
      </c>
      <c r="X1322" s="280">
        <v>45938</v>
      </c>
      <c r="Y1322" s="281" t="s">
        <v>906</v>
      </c>
      <c r="Z1322" s="280" t="s">
        <v>66</v>
      </c>
    </row>
    <row r="1323" spans="18:26" ht="14.7" customHeight="1">
      <c r="R1323" s="283">
        <v>1992.08</v>
      </c>
      <c r="S1323" s="280">
        <v>45873</v>
      </c>
      <c r="T1323" s="282">
        <v>-65</v>
      </c>
      <c r="U1323" s="282" t="s">
        <v>866</v>
      </c>
      <c r="V1323" t="s">
        <v>531</v>
      </c>
      <c r="W1323" t="s">
        <v>903</v>
      </c>
      <c r="X1323" s="280">
        <v>45938</v>
      </c>
      <c r="Y1323" s="281" t="s">
        <v>907</v>
      </c>
      <c r="Z1323" s="280" t="s">
        <v>66</v>
      </c>
    </row>
    <row r="1324" spans="18:26" ht="14.7" customHeight="1">
      <c r="R1324" s="283">
        <v>1894.59</v>
      </c>
      <c r="S1324" s="280">
        <v>45873</v>
      </c>
      <c r="T1324" s="282">
        <v>-65</v>
      </c>
      <c r="U1324" s="282" t="s">
        <v>866</v>
      </c>
      <c r="V1324" t="s">
        <v>611</v>
      </c>
      <c r="W1324" t="s">
        <v>903</v>
      </c>
      <c r="X1324" s="280">
        <v>45938</v>
      </c>
      <c r="Y1324" s="281" t="s">
        <v>906</v>
      </c>
      <c r="Z1324" s="280" t="s">
        <v>66</v>
      </c>
    </row>
    <row r="1325" spans="18:26" ht="14.7" customHeight="1">
      <c r="R1325" s="283">
        <v>2362.65</v>
      </c>
      <c r="S1325" s="280">
        <v>45873</v>
      </c>
      <c r="T1325" s="282">
        <v>-65</v>
      </c>
      <c r="U1325" s="282" t="s">
        <v>866</v>
      </c>
      <c r="V1325" t="s">
        <v>514</v>
      </c>
      <c r="W1325" t="s">
        <v>903</v>
      </c>
      <c r="X1325" s="280">
        <v>45938</v>
      </c>
      <c r="Y1325" s="281" t="s">
        <v>906</v>
      </c>
      <c r="Z1325" s="280" t="s">
        <v>66</v>
      </c>
    </row>
    <row r="1326" spans="18:26" ht="14.7" customHeight="1">
      <c r="R1326" s="283">
        <v>2538.37</v>
      </c>
      <c r="S1326" s="280">
        <v>45871</v>
      </c>
      <c r="T1326" s="282">
        <v>-67</v>
      </c>
      <c r="U1326" s="282" t="s">
        <v>866</v>
      </c>
      <c r="V1326" t="s">
        <v>610</v>
      </c>
      <c r="W1326" t="s">
        <v>903</v>
      </c>
      <c r="X1326" s="280">
        <v>45938</v>
      </c>
      <c r="Y1326" s="281" t="s">
        <v>907</v>
      </c>
      <c r="Z1326" s="280" t="s">
        <v>66</v>
      </c>
    </row>
    <row r="1327" spans="18:26" ht="14.7" customHeight="1">
      <c r="R1327" s="283">
        <v>2650.04</v>
      </c>
      <c r="S1327" s="280">
        <v>45873</v>
      </c>
      <c r="T1327" s="282">
        <v>-65</v>
      </c>
      <c r="U1327" s="282" t="s">
        <v>866</v>
      </c>
      <c r="V1327" t="s">
        <v>609</v>
      </c>
      <c r="W1327" t="s">
        <v>903</v>
      </c>
      <c r="X1327" s="280">
        <v>45938</v>
      </c>
      <c r="Y1327" s="281" t="s">
        <v>907</v>
      </c>
      <c r="Z1327" s="280" t="s">
        <v>66</v>
      </c>
    </row>
    <row r="1328" spans="18:26" ht="14.7" customHeight="1">
      <c r="R1328" s="283">
        <v>3066.35</v>
      </c>
      <c r="S1328" s="280">
        <v>45873</v>
      </c>
      <c r="T1328" s="282">
        <v>-65</v>
      </c>
      <c r="U1328" s="282" t="s">
        <v>866</v>
      </c>
      <c r="V1328" t="s">
        <v>608</v>
      </c>
      <c r="W1328" t="s">
        <v>903</v>
      </c>
      <c r="X1328" s="280">
        <v>45938</v>
      </c>
      <c r="Y1328" s="281" t="s">
        <v>906</v>
      </c>
      <c r="Z1328" s="280" t="s">
        <v>66</v>
      </c>
    </row>
    <row r="1329" spans="18:26" ht="14.7" customHeight="1">
      <c r="R1329" s="283">
        <v>3816.07</v>
      </c>
      <c r="S1329" s="280">
        <v>45873</v>
      </c>
      <c r="T1329" s="282">
        <v>-65</v>
      </c>
      <c r="U1329" s="282" t="s">
        <v>866</v>
      </c>
      <c r="V1329" t="s">
        <v>607</v>
      </c>
      <c r="W1329" t="s">
        <v>903</v>
      </c>
      <c r="X1329" s="280">
        <v>45938</v>
      </c>
      <c r="Y1329" s="281" t="s">
        <v>906</v>
      </c>
      <c r="Z1329" s="280" t="s">
        <v>66</v>
      </c>
    </row>
    <row r="1330" spans="18:26" ht="14.7" customHeight="1">
      <c r="R1330" s="283">
        <v>4031.99</v>
      </c>
      <c r="S1330" s="280">
        <v>45871</v>
      </c>
      <c r="T1330" s="282">
        <v>-67</v>
      </c>
      <c r="U1330" s="282" t="s">
        <v>866</v>
      </c>
      <c r="V1330" t="s">
        <v>516</v>
      </c>
      <c r="W1330" t="s">
        <v>903</v>
      </c>
      <c r="X1330" s="280">
        <v>45938</v>
      </c>
      <c r="Y1330" s="281" t="s">
        <v>906</v>
      </c>
      <c r="Z1330" s="280" t="s">
        <v>66</v>
      </c>
    </row>
    <row r="1331" spans="18:26" ht="14.7" customHeight="1">
      <c r="R1331" s="283">
        <v>4386.1499999999996</v>
      </c>
      <c r="S1331" s="280">
        <v>45873</v>
      </c>
      <c r="T1331" s="282">
        <v>-65</v>
      </c>
      <c r="U1331" s="282" t="s">
        <v>866</v>
      </c>
      <c r="V1331" t="s">
        <v>477</v>
      </c>
      <c r="W1331" t="s">
        <v>903</v>
      </c>
      <c r="X1331" s="280">
        <v>45938</v>
      </c>
      <c r="Y1331" s="281" t="s">
        <v>906</v>
      </c>
      <c r="Z1331" s="280" t="s">
        <v>68</v>
      </c>
    </row>
    <row r="1332" spans="18:26" ht="14.7" customHeight="1">
      <c r="R1332" s="283">
        <v>4635.13</v>
      </c>
      <c r="S1332" s="280">
        <v>45873</v>
      </c>
      <c r="T1332" s="282">
        <v>-65</v>
      </c>
      <c r="U1332" s="282" t="s">
        <v>866</v>
      </c>
      <c r="V1332" t="s">
        <v>607</v>
      </c>
      <c r="W1332" t="s">
        <v>903</v>
      </c>
      <c r="X1332" s="280">
        <v>45938</v>
      </c>
      <c r="Y1332" s="281" t="s">
        <v>906</v>
      </c>
      <c r="Z1332" s="280" t="s">
        <v>66</v>
      </c>
    </row>
    <row r="1333" spans="18:26" ht="14.7" customHeight="1">
      <c r="R1333" s="283">
        <v>5712.36</v>
      </c>
      <c r="S1333" s="280">
        <v>45873</v>
      </c>
      <c r="T1333" s="282">
        <v>-65</v>
      </c>
      <c r="U1333" s="282" t="s">
        <v>866</v>
      </c>
      <c r="V1333" t="s">
        <v>467</v>
      </c>
      <c r="W1333" t="s">
        <v>903</v>
      </c>
      <c r="X1333" s="280">
        <v>45938</v>
      </c>
      <c r="Y1333" s="281" t="s">
        <v>906</v>
      </c>
      <c r="Z1333" s="280" t="s">
        <v>67</v>
      </c>
    </row>
    <row r="1334" spans="18:26" ht="14.7" customHeight="1">
      <c r="R1334" s="283">
        <v>5895.25</v>
      </c>
      <c r="S1334" s="280">
        <v>45872</v>
      </c>
      <c r="T1334" s="282">
        <v>-66</v>
      </c>
      <c r="U1334" s="282" t="s">
        <v>866</v>
      </c>
      <c r="V1334" t="s">
        <v>477</v>
      </c>
      <c r="W1334" t="s">
        <v>903</v>
      </c>
      <c r="X1334" s="280">
        <v>45938</v>
      </c>
      <c r="Y1334" s="281" t="s">
        <v>906</v>
      </c>
      <c r="Z1334" s="280" t="s">
        <v>68</v>
      </c>
    </row>
    <row r="1335" spans="18:26" ht="14.7" customHeight="1">
      <c r="R1335" s="283">
        <v>5930.72</v>
      </c>
      <c r="S1335" s="280">
        <v>45873</v>
      </c>
      <c r="T1335" s="282">
        <v>-65</v>
      </c>
      <c r="U1335" s="282" t="s">
        <v>866</v>
      </c>
      <c r="V1335" t="s">
        <v>503</v>
      </c>
      <c r="W1335" t="s">
        <v>903</v>
      </c>
      <c r="X1335" s="280">
        <v>45938</v>
      </c>
      <c r="Y1335" s="281" t="s">
        <v>906</v>
      </c>
      <c r="Z1335" s="280" t="s">
        <v>67</v>
      </c>
    </row>
    <row r="1336" spans="18:26" ht="14.7" customHeight="1">
      <c r="R1336" s="283">
        <v>6836.76</v>
      </c>
      <c r="S1336" s="280">
        <v>45873</v>
      </c>
      <c r="T1336" s="282">
        <v>-65</v>
      </c>
      <c r="U1336" s="282" t="s">
        <v>866</v>
      </c>
      <c r="V1336" t="s">
        <v>606</v>
      </c>
      <c r="W1336" t="s">
        <v>903</v>
      </c>
      <c r="X1336" s="280">
        <v>45938</v>
      </c>
      <c r="Y1336" s="281" t="s">
        <v>906</v>
      </c>
      <c r="Z1336" s="280" t="s">
        <v>66</v>
      </c>
    </row>
    <row r="1337" spans="18:26" ht="14.7" customHeight="1">
      <c r="R1337" s="283">
        <v>6898.63</v>
      </c>
      <c r="S1337" s="280">
        <v>45872</v>
      </c>
      <c r="T1337" s="282">
        <v>-66</v>
      </c>
      <c r="U1337" s="282" t="s">
        <v>866</v>
      </c>
      <c r="V1337" t="s">
        <v>605</v>
      </c>
      <c r="W1337" t="s">
        <v>903</v>
      </c>
      <c r="X1337" s="280">
        <v>45938</v>
      </c>
      <c r="Y1337" s="281" t="s">
        <v>906</v>
      </c>
      <c r="Z1337" s="280" t="s">
        <v>66</v>
      </c>
    </row>
    <row r="1338" spans="18:26" ht="14.7" customHeight="1">
      <c r="R1338" s="283">
        <v>8162.1</v>
      </c>
      <c r="S1338" s="280">
        <v>45871</v>
      </c>
      <c r="T1338" s="282">
        <v>-67</v>
      </c>
      <c r="U1338" s="282" t="s">
        <v>866</v>
      </c>
      <c r="V1338" t="s">
        <v>476</v>
      </c>
      <c r="W1338" t="s">
        <v>903</v>
      </c>
      <c r="X1338" s="280">
        <v>45938</v>
      </c>
      <c r="Y1338" s="281" t="s">
        <v>907</v>
      </c>
      <c r="Z1338" s="280" t="s">
        <v>68</v>
      </c>
    </row>
    <row r="1339" spans="18:26" ht="14.7" customHeight="1">
      <c r="R1339" s="283">
        <v>8589.36</v>
      </c>
      <c r="S1339" s="280">
        <v>45873</v>
      </c>
      <c r="T1339" s="282">
        <v>-65</v>
      </c>
      <c r="U1339" s="282" t="s">
        <v>866</v>
      </c>
      <c r="V1339" t="s">
        <v>477</v>
      </c>
      <c r="W1339" t="s">
        <v>903</v>
      </c>
      <c r="X1339" s="280">
        <v>45938</v>
      </c>
      <c r="Y1339" s="281" t="s">
        <v>906</v>
      </c>
      <c r="Z1339" s="280" t="s">
        <v>68</v>
      </c>
    </row>
    <row r="1340" spans="18:26" ht="14.7" customHeight="1">
      <c r="R1340" s="283">
        <v>11261.63</v>
      </c>
      <c r="S1340" s="280">
        <v>45873</v>
      </c>
      <c r="T1340" s="282">
        <v>-65</v>
      </c>
      <c r="U1340" s="282" t="s">
        <v>866</v>
      </c>
      <c r="V1340" t="s">
        <v>604</v>
      </c>
      <c r="W1340" t="s">
        <v>903</v>
      </c>
      <c r="X1340" s="280">
        <v>45938</v>
      </c>
      <c r="Y1340" s="281" t="s">
        <v>907</v>
      </c>
      <c r="Z1340" s="280" t="s">
        <v>66</v>
      </c>
    </row>
    <row r="1341" spans="18:26" ht="14.7" customHeight="1">
      <c r="R1341" s="283">
        <v>13859.52</v>
      </c>
      <c r="S1341" s="280">
        <v>45873</v>
      </c>
      <c r="T1341" s="282">
        <v>-65</v>
      </c>
      <c r="U1341" s="282" t="s">
        <v>866</v>
      </c>
      <c r="V1341" t="s">
        <v>603</v>
      </c>
      <c r="W1341" t="s">
        <v>903</v>
      </c>
      <c r="X1341" s="280">
        <v>45938</v>
      </c>
      <c r="Y1341" s="281" t="s">
        <v>907</v>
      </c>
      <c r="Z1341" s="280" t="s">
        <v>66</v>
      </c>
    </row>
    <row r="1342" spans="18:26" ht="14.7" customHeight="1">
      <c r="R1342" s="33">
        <v>149.87</v>
      </c>
      <c r="S1342" s="280">
        <v>45874</v>
      </c>
      <c r="T1342" s="282">
        <v>-64</v>
      </c>
      <c r="U1342" s="282" t="s">
        <v>866</v>
      </c>
      <c r="V1342" t="s">
        <v>496</v>
      </c>
      <c r="W1342" t="s">
        <v>903</v>
      </c>
      <c r="X1342" s="280">
        <v>45938</v>
      </c>
      <c r="Y1342" s="281" t="s">
        <v>906</v>
      </c>
      <c r="Z1342" s="280" t="s">
        <v>66</v>
      </c>
    </row>
    <row r="1343" spans="18:26" ht="14.7" customHeight="1">
      <c r="R1343" s="33">
        <v>241.98</v>
      </c>
      <c r="S1343" s="280">
        <v>45874</v>
      </c>
      <c r="T1343" s="282">
        <v>-64</v>
      </c>
      <c r="U1343" s="282" t="s">
        <v>866</v>
      </c>
      <c r="V1343" t="s">
        <v>594</v>
      </c>
      <c r="W1343" t="s">
        <v>903</v>
      </c>
      <c r="X1343" s="280">
        <v>45938</v>
      </c>
      <c r="Y1343" s="281" t="s">
        <v>906</v>
      </c>
      <c r="Z1343" s="280" t="s">
        <v>66</v>
      </c>
    </row>
    <row r="1344" spans="18:26" ht="14.7" customHeight="1">
      <c r="R1344" s="33">
        <v>350</v>
      </c>
      <c r="S1344" s="280">
        <v>45874</v>
      </c>
      <c r="T1344" s="282">
        <v>-64</v>
      </c>
      <c r="U1344" s="282" t="s">
        <v>866</v>
      </c>
      <c r="V1344" t="s">
        <v>602</v>
      </c>
      <c r="W1344" t="s">
        <v>903</v>
      </c>
      <c r="X1344" s="280">
        <v>45938</v>
      </c>
      <c r="Y1344" s="281" t="s">
        <v>906</v>
      </c>
      <c r="Z1344" s="280" t="s">
        <v>66</v>
      </c>
    </row>
    <row r="1345" spans="18:26" ht="14.7" customHeight="1">
      <c r="R1345" s="33">
        <v>485.98</v>
      </c>
      <c r="S1345" s="280">
        <v>45874</v>
      </c>
      <c r="T1345" s="282">
        <v>-64</v>
      </c>
      <c r="U1345" s="282" t="s">
        <v>866</v>
      </c>
      <c r="V1345" t="s">
        <v>601</v>
      </c>
      <c r="W1345" t="s">
        <v>903</v>
      </c>
      <c r="X1345" s="280">
        <v>45938</v>
      </c>
      <c r="Y1345" s="281" t="s">
        <v>906</v>
      </c>
      <c r="Z1345" s="280" t="s">
        <v>66</v>
      </c>
    </row>
    <row r="1346" spans="18:26" ht="14.7" customHeight="1">
      <c r="R1346" s="33">
        <v>539.98</v>
      </c>
      <c r="S1346" s="280">
        <v>45874</v>
      </c>
      <c r="T1346" s="282">
        <v>-64</v>
      </c>
      <c r="U1346" s="282" t="s">
        <v>866</v>
      </c>
      <c r="V1346" t="s">
        <v>600</v>
      </c>
      <c r="W1346" t="s">
        <v>903</v>
      </c>
      <c r="X1346" s="280">
        <v>45938</v>
      </c>
      <c r="Y1346" s="281" t="s">
        <v>906</v>
      </c>
      <c r="Z1346" s="280" t="s">
        <v>66</v>
      </c>
    </row>
    <row r="1347" spans="18:26" ht="14.7" customHeight="1">
      <c r="R1347" s="33">
        <v>629.19000000000005</v>
      </c>
      <c r="S1347" s="280">
        <v>45874</v>
      </c>
      <c r="T1347" s="282">
        <v>-64</v>
      </c>
      <c r="U1347" s="282" t="s">
        <v>866</v>
      </c>
      <c r="V1347" t="s">
        <v>496</v>
      </c>
      <c r="W1347" t="s">
        <v>903</v>
      </c>
      <c r="X1347" s="280">
        <v>45938</v>
      </c>
      <c r="Y1347" s="281" t="s">
        <v>906</v>
      </c>
      <c r="Z1347" s="280" t="s">
        <v>66</v>
      </c>
    </row>
    <row r="1348" spans="18:26" ht="14.7" customHeight="1">
      <c r="R1348" s="33">
        <v>782.54</v>
      </c>
      <c r="S1348" s="280">
        <v>45874</v>
      </c>
      <c r="T1348" s="282">
        <v>-64</v>
      </c>
      <c r="U1348" s="282" t="s">
        <v>866</v>
      </c>
      <c r="V1348" t="s">
        <v>599</v>
      </c>
      <c r="W1348" t="s">
        <v>903</v>
      </c>
      <c r="X1348" s="280">
        <v>45938</v>
      </c>
      <c r="Y1348" s="281" t="s">
        <v>906</v>
      </c>
      <c r="Z1348" s="280" t="s">
        <v>66</v>
      </c>
    </row>
    <row r="1349" spans="18:26" ht="14.7" customHeight="1">
      <c r="R1349" s="33">
        <v>912.42</v>
      </c>
      <c r="S1349" s="280">
        <v>45874</v>
      </c>
      <c r="T1349" s="282">
        <v>-64</v>
      </c>
      <c r="U1349" s="282" t="s">
        <v>866</v>
      </c>
      <c r="V1349" t="s">
        <v>598</v>
      </c>
      <c r="W1349" t="s">
        <v>903</v>
      </c>
      <c r="X1349" s="280">
        <v>45938</v>
      </c>
      <c r="Y1349" s="281" t="s">
        <v>906</v>
      </c>
      <c r="Z1349" s="280" t="s">
        <v>66</v>
      </c>
    </row>
    <row r="1350" spans="18:26" ht="14.7" customHeight="1">
      <c r="R1350" s="33">
        <v>923.09</v>
      </c>
      <c r="S1350" s="280">
        <v>45874</v>
      </c>
      <c r="T1350" s="282">
        <v>-64</v>
      </c>
      <c r="U1350" s="282" t="s">
        <v>866</v>
      </c>
      <c r="V1350" t="s">
        <v>597</v>
      </c>
      <c r="W1350" t="s">
        <v>903</v>
      </c>
      <c r="X1350" s="280">
        <v>45938</v>
      </c>
      <c r="Y1350" s="281" t="s">
        <v>906</v>
      </c>
      <c r="Z1350" s="280" t="s">
        <v>66</v>
      </c>
    </row>
    <row r="1351" spans="18:26" ht="14.7" customHeight="1">
      <c r="R1351" s="33">
        <v>914.88</v>
      </c>
      <c r="S1351" s="280">
        <v>45874</v>
      </c>
      <c r="T1351" s="282">
        <v>-64</v>
      </c>
      <c r="U1351" s="282" t="s">
        <v>866</v>
      </c>
      <c r="V1351" t="s">
        <v>596</v>
      </c>
      <c r="W1351" t="s">
        <v>903</v>
      </c>
      <c r="X1351" s="280">
        <v>45938</v>
      </c>
      <c r="Y1351" s="281" t="s">
        <v>906</v>
      </c>
      <c r="Z1351" s="280" t="s">
        <v>66</v>
      </c>
    </row>
    <row r="1352" spans="18:26" ht="14.7" customHeight="1">
      <c r="R1352" s="33">
        <v>1124.6600000000001</v>
      </c>
      <c r="S1352" s="280">
        <v>45874</v>
      </c>
      <c r="T1352" s="282">
        <v>-64</v>
      </c>
      <c r="U1352" s="282" t="s">
        <v>866</v>
      </c>
      <c r="V1352" t="s">
        <v>585</v>
      </c>
      <c r="W1352" t="s">
        <v>903</v>
      </c>
      <c r="X1352" s="280">
        <v>45938</v>
      </c>
      <c r="Y1352" s="281" t="s">
        <v>906</v>
      </c>
      <c r="Z1352" s="280" t="s">
        <v>66</v>
      </c>
    </row>
    <row r="1353" spans="18:26" ht="14.7" customHeight="1">
      <c r="R1353" s="33">
        <v>1181.1199999999999</v>
      </c>
      <c r="S1353" s="280">
        <v>45874</v>
      </c>
      <c r="T1353" s="282">
        <v>-64</v>
      </c>
      <c r="U1353" s="282" t="s">
        <v>866</v>
      </c>
      <c r="V1353" t="s">
        <v>595</v>
      </c>
      <c r="W1353" t="s">
        <v>903</v>
      </c>
      <c r="X1353" s="280">
        <v>45938</v>
      </c>
      <c r="Y1353" s="281" t="s">
        <v>906</v>
      </c>
      <c r="Z1353" s="280" t="s">
        <v>66</v>
      </c>
    </row>
    <row r="1354" spans="18:26" ht="14.7" customHeight="1">
      <c r="R1354" s="33">
        <v>1233.56</v>
      </c>
      <c r="S1354" s="280">
        <v>45874</v>
      </c>
      <c r="T1354" s="282">
        <v>-64</v>
      </c>
      <c r="U1354" s="282" t="s">
        <v>866</v>
      </c>
      <c r="V1354" t="s">
        <v>494</v>
      </c>
      <c r="W1354" t="s">
        <v>903</v>
      </c>
      <c r="X1354" s="280">
        <v>45938</v>
      </c>
      <c r="Y1354" s="281" t="s">
        <v>906</v>
      </c>
      <c r="Z1354" s="280" t="s">
        <v>67</v>
      </c>
    </row>
    <row r="1355" spans="18:26" ht="14.7" customHeight="1">
      <c r="R1355" s="33">
        <v>1593.33</v>
      </c>
      <c r="S1355" s="280">
        <v>45874</v>
      </c>
      <c r="T1355" s="282">
        <v>-64</v>
      </c>
      <c r="U1355" s="282" t="s">
        <v>866</v>
      </c>
      <c r="V1355" t="s">
        <v>573</v>
      </c>
      <c r="W1355" t="s">
        <v>903</v>
      </c>
      <c r="X1355" s="280">
        <v>45938</v>
      </c>
      <c r="Y1355" s="281" t="s">
        <v>906</v>
      </c>
      <c r="Z1355" s="280" t="s">
        <v>66</v>
      </c>
    </row>
    <row r="1356" spans="18:26" ht="14.7" customHeight="1">
      <c r="R1356" s="33">
        <v>1812.39</v>
      </c>
      <c r="S1356" s="280">
        <v>45874</v>
      </c>
      <c r="T1356" s="282">
        <v>-64</v>
      </c>
      <c r="U1356" s="282" t="s">
        <v>866</v>
      </c>
      <c r="V1356" t="s">
        <v>546</v>
      </c>
      <c r="W1356" t="s">
        <v>903</v>
      </c>
      <c r="X1356" s="280">
        <v>45938</v>
      </c>
      <c r="Y1356" s="281" t="s">
        <v>906</v>
      </c>
      <c r="Z1356" s="280" t="s">
        <v>66</v>
      </c>
    </row>
    <row r="1357" spans="18:26" ht="14.7" customHeight="1">
      <c r="R1357" s="33">
        <v>1975</v>
      </c>
      <c r="S1357" s="280">
        <v>45874</v>
      </c>
      <c r="T1357" s="282">
        <v>-64</v>
      </c>
      <c r="U1357" s="282" t="s">
        <v>866</v>
      </c>
      <c r="V1357" t="s">
        <v>573</v>
      </c>
      <c r="W1357" t="s">
        <v>903</v>
      </c>
      <c r="X1357" s="280">
        <v>45938</v>
      </c>
      <c r="Y1357" s="281" t="s">
        <v>906</v>
      </c>
      <c r="Z1357" s="280" t="s">
        <v>66</v>
      </c>
    </row>
    <row r="1358" spans="18:26" ht="14.7" customHeight="1">
      <c r="R1358" s="33">
        <v>2073.9499999999998</v>
      </c>
      <c r="S1358" s="280">
        <v>45874</v>
      </c>
      <c r="T1358" s="282">
        <v>-64</v>
      </c>
      <c r="U1358" s="282" t="s">
        <v>866</v>
      </c>
      <c r="V1358" t="s">
        <v>483</v>
      </c>
      <c r="W1358" t="s">
        <v>903</v>
      </c>
      <c r="X1358" s="280">
        <v>45938</v>
      </c>
      <c r="Y1358" s="281" t="s">
        <v>906</v>
      </c>
      <c r="Z1358" s="280" t="s">
        <v>68</v>
      </c>
    </row>
    <row r="1359" spans="18:26" ht="14.7" customHeight="1">
      <c r="R1359" s="33">
        <v>2301.59</v>
      </c>
      <c r="S1359" s="280">
        <v>45874</v>
      </c>
      <c r="T1359" s="282">
        <v>-64</v>
      </c>
      <c r="U1359" s="282" t="s">
        <v>866</v>
      </c>
      <c r="V1359" t="s">
        <v>594</v>
      </c>
      <c r="W1359" t="s">
        <v>903</v>
      </c>
      <c r="X1359" s="280">
        <v>45938</v>
      </c>
      <c r="Y1359" s="281" t="s">
        <v>906</v>
      </c>
      <c r="Z1359" s="280" t="s">
        <v>66</v>
      </c>
    </row>
    <row r="1360" spans="18:26" ht="14.7" customHeight="1">
      <c r="R1360" s="33">
        <v>2301.59</v>
      </c>
      <c r="S1360" s="280">
        <v>45874</v>
      </c>
      <c r="T1360" s="282">
        <v>-64</v>
      </c>
      <c r="U1360" s="282" t="s">
        <v>866</v>
      </c>
      <c r="V1360" t="s">
        <v>594</v>
      </c>
      <c r="W1360" t="s">
        <v>903</v>
      </c>
      <c r="X1360" s="280">
        <v>45938</v>
      </c>
      <c r="Y1360" s="281" t="s">
        <v>906</v>
      </c>
      <c r="Z1360" s="280" t="s">
        <v>66</v>
      </c>
    </row>
    <row r="1361" spans="18:26" ht="14.7" customHeight="1">
      <c r="R1361" s="33">
        <v>2301.59</v>
      </c>
      <c r="S1361" s="280">
        <v>45874</v>
      </c>
      <c r="T1361" s="282">
        <v>-64</v>
      </c>
      <c r="U1361" s="282" t="s">
        <v>866</v>
      </c>
      <c r="V1361" t="s">
        <v>594</v>
      </c>
      <c r="W1361" t="s">
        <v>903</v>
      </c>
      <c r="X1361" s="280">
        <v>45938</v>
      </c>
      <c r="Y1361" s="281" t="s">
        <v>906</v>
      </c>
      <c r="Z1361" s="280" t="s">
        <v>66</v>
      </c>
    </row>
    <row r="1362" spans="18:26" ht="14.7" customHeight="1">
      <c r="R1362" s="33">
        <v>2733.02</v>
      </c>
      <c r="S1362" s="280">
        <v>45874</v>
      </c>
      <c r="T1362" s="282">
        <v>-64</v>
      </c>
      <c r="U1362" s="282" t="s">
        <v>866</v>
      </c>
      <c r="V1362" t="s">
        <v>483</v>
      </c>
      <c r="W1362" t="s">
        <v>903</v>
      </c>
      <c r="X1362" s="280">
        <v>45938</v>
      </c>
      <c r="Y1362" s="281" t="s">
        <v>906</v>
      </c>
      <c r="Z1362" s="280" t="s">
        <v>68</v>
      </c>
    </row>
    <row r="1363" spans="18:26" ht="14.7" customHeight="1">
      <c r="R1363" s="33">
        <v>3260.12</v>
      </c>
      <c r="S1363" s="280">
        <v>45874</v>
      </c>
      <c r="T1363" s="282">
        <v>-64</v>
      </c>
      <c r="U1363" s="282" t="s">
        <v>866</v>
      </c>
      <c r="V1363" t="s">
        <v>492</v>
      </c>
      <c r="W1363" t="s">
        <v>903</v>
      </c>
      <c r="X1363" s="280">
        <v>45938</v>
      </c>
      <c r="Y1363" s="281" t="s">
        <v>906</v>
      </c>
      <c r="Z1363" s="280" t="s">
        <v>67</v>
      </c>
    </row>
    <row r="1364" spans="18:26" ht="14.7" customHeight="1">
      <c r="R1364" s="33">
        <v>3893.88</v>
      </c>
      <c r="S1364" s="280">
        <v>45874</v>
      </c>
      <c r="T1364" s="282">
        <v>-64</v>
      </c>
      <c r="U1364" s="282" t="s">
        <v>866</v>
      </c>
      <c r="V1364" t="s">
        <v>467</v>
      </c>
      <c r="W1364" t="s">
        <v>903</v>
      </c>
      <c r="X1364" s="280">
        <v>45938</v>
      </c>
      <c r="Y1364" s="281" t="s">
        <v>906</v>
      </c>
      <c r="Z1364" s="280" t="s">
        <v>67</v>
      </c>
    </row>
    <row r="1365" spans="18:26" ht="14.7" customHeight="1">
      <c r="R1365" s="33">
        <v>4407.6099999999997</v>
      </c>
      <c r="S1365" s="280">
        <v>45874</v>
      </c>
      <c r="T1365" s="282">
        <v>-64</v>
      </c>
      <c r="U1365" s="282" t="s">
        <v>866</v>
      </c>
      <c r="V1365" t="s">
        <v>578</v>
      </c>
      <c r="W1365" t="s">
        <v>903</v>
      </c>
      <c r="X1365" s="280">
        <v>45938</v>
      </c>
      <c r="Y1365" s="281" t="s">
        <v>906</v>
      </c>
      <c r="Z1365" s="280" t="s">
        <v>66</v>
      </c>
    </row>
    <row r="1366" spans="18:26" ht="14.7" customHeight="1">
      <c r="R1366" s="33">
        <v>4320.17</v>
      </c>
      <c r="S1366" s="280">
        <v>45874</v>
      </c>
      <c r="T1366" s="282">
        <v>-64</v>
      </c>
      <c r="U1366" s="282" t="s">
        <v>866</v>
      </c>
      <c r="V1366" t="s">
        <v>591</v>
      </c>
      <c r="W1366" t="s">
        <v>903</v>
      </c>
      <c r="X1366" s="280">
        <v>45938</v>
      </c>
      <c r="Y1366" s="281" t="s">
        <v>906</v>
      </c>
      <c r="Z1366" s="280" t="s">
        <v>66</v>
      </c>
    </row>
    <row r="1367" spans="18:26" ht="14.7" customHeight="1">
      <c r="R1367" s="33">
        <v>4422.28</v>
      </c>
      <c r="S1367" s="280">
        <v>45874</v>
      </c>
      <c r="T1367" s="282">
        <v>-64</v>
      </c>
      <c r="U1367" s="282" t="s">
        <v>866</v>
      </c>
      <c r="V1367" t="s">
        <v>574</v>
      </c>
      <c r="W1367" t="s">
        <v>903</v>
      </c>
      <c r="X1367" s="280">
        <v>45938</v>
      </c>
      <c r="Y1367" s="281" t="s">
        <v>906</v>
      </c>
      <c r="Z1367" s="280" t="s">
        <v>67</v>
      </c>
    </row>
    <row r="1368" spans="18:26" ht="14.7" customHeight="1">
      <c r="R1368" s="33">
        <v>4519.84</v>
      </c>
      <c r="S1368" s="280">
        <v>45874</v>
      </c>
      <c r="T1368" s="282">
        <v>-64</v>
      </c>
      <c r="U1368" s="282" t="s">
        <v>866</v>
      </c>
      <c r="V1368" t="s">
        <v>483</v>
      </c>
      <c r="W1368" t="s">
        <v>903</v>
      </c>
      <c r="X1368" s="280">
        <v>45938</v>
      </c>
      <c r="Y1368" s="281" t="s">
        <v>906</v>
      </c>
      <c r="Z1368" s="280" t="s">
        <v>68</v>
      </c>
    </row>
    <row r="1369" spans="18:26" ht="14.7" customHeight="1">
      <c r="R1369" s="33">
        <v>4770.09</v>
      </c>
      <c r="S1369" s="280">
        <v>45874</v>
      </c>
      <c r="T1369" s="282">
        <v>-64</v>
      </c>
      <c r="U1369" s="282" t="s">
        <v>866</v>
      </c>
      <c r="V1369" t="s">
        <v>513</v>
      </c>
      <c r="W1369" t="s">
        <v>903</v>
      </c>
      <c r="X1369" s="280">
        <v>45938</v>
      </c>
      <c r="Y1369" s="281" t="s">
        <v>907</v>
      </c>
      <c r="Z1369" s="280" t="s">
        <v>66</v>
      </c>
    </row>
    <row r="1370" spans="18:26" ht="14.7" customHeight="1">
      <c r="R1370" s="33">
        <v>4681.6000000000004</v>
      </c>
      <c r="S1370" s="280">
        <v>45874</v>
      </c>
      <c r="T1370" s="282">
        <v>-64</v>
      </c>
      <c r="U1370" s="282" t="s">
        <v>866</v>
      </c>
      <c r="V1370" t="s">
        <v>572</v>
      </c>
      <c r="W1370" t="s">
        <v>903</v>
      </c>
      <c r="X1370" s="280">
        <v>45938</v>
      </c>
      <c r="Y1370" s="281" t="s">
        <v>906</v>
      </c>
      <c r="Z1370" s="280" t="s">
        <v>66</v>
      </c>
    </row>
    <row r="1371" spans="18:26" ht="14.7" customHeight="1">
      <c r="R1371" s="33">
        <v>7053.5</v>
      </c>
      <c r="S1371" s="280">
        <v>45874</v>
      </c>
      <c r="T1371" s="282">
        <v>-64</v>
      </c>
      <c r="U1371" s="282" t="s">
        <v>866</v>
      </c>
      <c r="V1371" t="s">
        <v>493</v>
      </c>
      <c r="W1371" t="s">
        <v>903</v>
      </c>
      <c r="X1371" s="280">
        <v>45938</v>
      </c>
      <c r="Y1371" s="281" t="s">
        <v>906</v>
      </c>
      <c r="Z1371" s="280" t="s">
        <v>68</v>
      </c>
    </row>
    <row r="1372" spans="18:26" ht="14.7" customHeight="1">
      <c r="R1372">
        <v>412.13</v>
      </c>
      <c r="S1372" s="280">
        <v>45875</v>
      </c>
      <c r="T1372" s="282">
        <v>-63</v>
      </c>
      <c r="U1372" s="282" t="s">
        <v>866</v>
      </c>
      <c r="V1372" t="s">
        <v>507</v>
      </c>
      <c r="W1372" t="s">
        <v>903</v>
      </c>
      <c r="X1372" s="280">
        <v>45938</v>
      </c>
      <c r="Y1372" s="281" t="s">
        <v>907</v>
      </c>
      <c r="Z1372" s="280" t="s">
        <v>66</v>
      </c>
    </row>
    <row r="1373" spans="18:26" ht="14.7" customHeight="1">
      <c r="R1373">
        <v>332.36</v>
      </c>
      <c r="S1373" s="280">
        <v>45875</v>
      </c>
      <c r="T1373" s="282">
        <v>-63</v>
      </c>
      <c r="U1373" s="282" t="s">
        <v>866</v>
      </c>
      <c r="V1373" t="s">
        <v>546</v>
      </c>
      <c r="W1373" t="s">
        <v>903</v>
      </c>
      <c r="X1373" s="280">
        <v>45938</v>
      </c>
      <c r="Y1373" s="281" t="s">
        <v>906</v>
      </c>
      <c r="Z1373" s="280" t="s">
        <v>66</v>
      </c>
    </row>
    <row r="1374" spans="18:26" ht="14.7" customHeight="1">
      <c r="R1374">
        <v>578.95000000000005</v>
      </c>
      <c r="S1374" s="280">
        <v>45875</v>
      </c>
      <c r="T1374" s="282">
        <v>-63</v>
      </c>
      <c r="U1374" s="282" t="s">
        <v>866</v>
      </c>
      <c r="V1374" t="s">
        <v>546</v>
      </c>
      <c r="W1374" t="s">
        <v>903</v>
      </c>
      <c r="X1374" s="280">
        <v>45938</v>
      </c>
      <c r="Y1374" s="281" t="s">
        <v>906</v>
      </c>
      <c r="Z1374" s="280" t="s">
        <v>66</v>
      </c>
    </row>
    <row r="1375" spans="18:26" ht="14.7" customHeight="1">
      <c r="R1375">
        <v>683.17</v>
      </c>
      <c r="S1375" s="280">
        <v>45875</v>
      </c>
      <c r="T1375" s="282">
        <v>-63</v>
      </c>
      <c r="U1375" s="282" t="s">
        <v>866</v>
      </c>
      <c r="V1375" t="s">
        <v>468</v>
      </c>
      <c r="W1375" t="s">
        <v>903</v>
      </c>
      <c r="X1375" s="280">
        <v>45938</v>
      </c>
      <c r="Y1375" s="281" t="s">
        <v>906</v>
      </c>
      <c r="Z1375" s="280" t="s">
        <v>66</v>
      </c>
    </row>
    <row r="1376" spans="18:26" ht="14.7" customHeight="1">
      <c r="R1376">
        <v>925.53</v>
      </c>
      <c r="S1376" s="280">
        <v>45875</v>
      </c>
      <c r="T1376" s="282">
        <v>-63</v>
      </c>
      <c r="U1376" s="282" t="s">
        <v>866</v>
      </c>
      <c r="V1376" t="s">
        <v>593</v>
      </c>
      <c r="W1376" t="s">
        <v>903</v>
      </c>
      <c r="X1376" s="280">
        <v>45938</v>
      </c>
      <c r="Y1376" s="281" t="s">
        <v>906</v>
      </c>
      <c r="Z1376" s="280" t="s">
        <v>66</v>
      </c>
    </row>
    <row r="1377" spans="18:26" ht="14.7" customHeight="1">
      <c r="R1377" s="283">
        <v>1373.57</v>
      </c>
      <c r="S1377" s="280">
        <v>45875</v>
      </c>
      <c r="T1377" s="282">
        <v>-63</v>
      </c>
      <c r="U1377" s="282" t="s">
        <v>866</v>
      </c>
      <c r="V1377" t="s">
        <v>592</v>
      </c>
      <c r="W1377" t="s">
        <v>903</v>
      </c>
      <c r="X1377" s="280">
        <v>45938</v>
      </c>
      <c r="Y1377" s="281" t="s">
        <v>906</v>
      </c>
      <c r="Z1377" s="280" t="s">
        <v>66</v>
      </c>
    </row>
    <row r="1378" spans="18:26" ht="14.7" customHeight="1">
      <c r="R1378" s="283">
        <v>1447.41</v>
      </c>
      <c r="S1378" s="280">
        <v>45875</v>
      </c>
      <c r="T1378" s="282">
        <v>-63</v>
      </c>
      <c r="U1378" s="282" t="s">
        <v>866</v>
      </c>
      <c r="V1378" t="s">
        <v>512</v>
      </c>
      <c r="W1378" t="s">
        <v>903</v>
      </c>
      <c r="X1378" s="280">
        <v>45938</v>
      </c>
      <c r="Y1378" s="281" t="s">
        <v>906</v>
      </c>
      <c r="Z1378" s="280" t="s">
        <v>66</v>
      </c>
    </row>
    <row r="1379" spans="18:26" ht="14.7" customHeight="1">
      <c r="R1379" s="283">
        <v>1493.35</v>
      </c>
      <c r="S1379" s="280">
        <v>45875</v>
      </c>
      <c r="T1379" s="282">
        <v>-63</v>
      </c>
      <c r="U1379" s="282" t="s">
        <v>866</v>
      </c>
      <c r="V1379" t="s">
        <v>591</v>
      </c>
      <c r="W1379" t="s">
        <v>903</v>
      </c>
      <c r="X1379" s="280">
        <v>45938</v>
      </c>
      <c r="Y1379" s="281" t="s">
        <v>906</v>
      </c>
      <c r="Z1379" s="280" t="s">
        <v>66</v>
      </c>
    </row>
    <row r="1380" spans="18:26" ht="14.7" customHeight="1">
      <c r="R1380" s="283">
        <v>1765.38</v>
      </c>
      <c r="S1380" s="280">
        <v>45875</v>
      </c>
      <c r="T1380" s="282">
        <v>-63</v>
      </c>
      <c r="U1380" s="282" t="s">
        <v>866</v>
      </c>
      <c r="V1380" t="s">
        <v>468</v>
      </c>
      <c r="W1380" t="s">
        <v>903</v>
      </c>
      <c r="X1380" s="280">
        <v>45938</v>
      </c>
      <c r="Y1380" s="281" t="s">
        <v>906</v>
      </c>
      <c r="Z1380" s="280" t="s">
        <v>66</v>
      </c>
    </row>
    <row r="1381" spans="18:26" ht="14.7" customHeight="1">
      <c r="R1381" s="283">
        <v>1865.07</v>
      </c>
      <c r="S1381" s="280">
        <v>45875</v>
      </c>
      <c r="T1381" s="282">
        <v>-63</v>
      </c>
      <c r="U1381" s="282" t="s">
        <v>866</v>
      </c>
      <c r="V1381" t="s">
        <v>486</v>
      </c>
      <c r="W1381" t="s">
        <v>903</v>
      </c>
      <c r="X1381" s="280">
        <v>45938</v>
      </c>
      <c r="Y1381" s="281" t="s">
        <v>906</v>
      </c>
      <c r="Z1381" s="280" t="s">
        <v>67</v>
      </c>
    </row>
    <row r="1382" spans="18:26" ht="14.7" customHeight="1">
      <c r="R1382" s="283">
        <v>1997.2</v>
      </c>
      <c r="S1382" s="280">
        <v>45875</v>
      </c>
      <c r="T1382" s="282">
        <v>-63</v>
      </c>
      <c r="U1382" s="282" t="s">
        <v>866</v>
      </c>
      <c r="V1382" t="s">
        <v>483</v>
      </c>
      <c r="W1382" t="s">
        <v>903</v>
      </c>
      <c r="X1382" s="280">
        <v>45938</v>
      </c>
      <c r="Y1382" s="281" t="s">
        <v>906</v>
      </c>
      <c r="Z1382" s="280" t="s">
        <v>68</v>
      </c>
    </row>
    <row r="1383" spans="18:26" ht="14.7" customHeight="1">
      <c r="R1383" s="283">
        <v>2337.65</v>
      </c>
      <c r="S1383" s="280">
        <v>45875</v>
      </c>
      <c r="T1383" s="282">
        <v>-63</v>
      </c>
      <c r="U1383" s="282" t="s">
        <v>866</v>
      </c>
      <c r="V1383" t="s">
        <v>590</v>
      </c>
      <c r="W1383" t="s">
        <v>903</v>
      </c>
      <c r="X1383" s="280">
        <v>45938</v>
      </c>
      <c r="Y1383" s="281" t="s">
        <v>906</v>
      </c>
      <c r="Z1383" s="280" t="s">
        <v>66</v>
      </c>
    </row>
    <row r="1384" spans="18:26" ht="14.7" customHeight="1">
      <c r="R1384" s="283">
        <v>2905.11</v>
      </c>
      <c r="S1384" s="280">
        <v>45875</v>
      </c>
      <c r="T1384" s="282">
        <v>-63</v>
      </c>
      <c r="U1384" s="282" t="s">
        <v>866</v>
      </c>
      <c r="V1384" t="s">
        <v>589</v>
      </c>
      <c r="W1384" t="s">
        <v>903</v>
      </c>
      <c r="X1384" s="280">
        <v>45938</v>
      </c>
      <c r="Y1384" s="281" t="s">
        <v>906</v>
      </c>
      <c r="Z1384" s="280" t="s">
        <v>66</v>
      </c>
    </row>
    <row r="1385" spans="18:26" ht="14.7" customHeight="1">
      <c r="R1385" s="283">
        <v>3083.85</v>
      </c>
      <c r="S1385" s="280">
        <v>45875</v>
      </c>
      <c r="T1385" s="282">
        <v>-63</v>
      </c>
      <c r="U1385" s="282" t="s">
        <v>866</v>
      </c>
      <c r="V1385" t="s">
        <v>492</v>
      </c>
      <c r="W1385" t="s">
        <v>903</v>
      </c>
      <c r="X1385" s="280">
        <v>45938</v>
      </c>
      <c r="Y1385" s="281" t="s">
        <v>906</v>
      </c>
      <c r="Z1385" s="280" t="s">
        <v>67</v>
      </c>
    </row>
    <row r="1386" spans="18:26" ht="14.7" customHeight="1">
      <c r="R1386" s="283">
        <v>3379.71</v>
      </c>
      <c r="S1386" s="280">
        <v>45875</v>
      </c>
      <c r="T1386" s="282">
        <v>-63</v>
      </c>
      <c r="U1386" s="282" t="s">
        <v>866</v>
      </c>
      <c r="V1386" t="s">
        <v>483</v>
      </c>
      <c r="W1386" t="s">
        <v>903</v>
      </c>
      <c r="X1386" s="280">
        <v>45938</v>
      </c>
      <c r="Y1386" s="281" t="s">
        <v>906</v>
      </c>
      <c r="Z1386" s="280" t="s">
        <v>68</v>
      </c>
    </row>
    <row r="1387" spans="18:26" ht="14.7" customHeight="1">
      <c r="R1387" s="283">
        <v>3838.44</v>
      </c>
      <c r="S1387" s="280">
        <v>45875</v>
      </c>
      <c r="T1387" s="282">
        <v>-63</v>
      </c>
      <c r="U1387" s="282" t="s">
        <v>866</v>
      </c>
      <c r="V1387" t="s">
        <v>483</v>
      </c>
      <c r="W1387" t="s">
        <v>903</v>
      </c>
      <c r="X1387" s="280">
        <v>45938</v>
      </c>
      <c r="Y1387" s="281" t="s">
        <v>906</v>
      </c>
      <c r="Z1387" s="280" t="s">
        <v>68</v>
      </c>
    </row>
    <row r="1388" spans="18:26" ht="14.7" customHeight="1">
      <c r="R1388" s="283">
        <v>3781.93</v>
      </c>
      <c r="S1388" s="280">
        <v>45875</v>
      </c>
      <c r="T1388" s="282">
        <v>-63</v>
      </c>
      <c r="U1388" s="282" t="s">
        <v>866</v>
      </c>
      <c r="V1388" t="s">
        <v>482</v>
      </c>
      <c r="W1388" t="s">
        <v>903</v>
      </c>
      <c r="X1388" s="280">
        <v>45938</v>
      </c>
      <c r="Y1388" s="281" t="s">
        <v>906</v>
      </c>
      <c r="Z1388" s="280" t="s">
        <v>66</v>
      </c>
    </row>
    <row r="1389" spans="18:26" ht="14.7" customHeight="1">
      <c r="R1389" s="283">
        <v>4035.84</v>
      </c>
      <c r="S1389" s="280">
        <v>45875</v>
      </c>
      <c r="T1389" s="282">
        <v>-63</v>
      </c>
      <c r="U1389" s="282" t="s">
        <v>866</v>
      </c>
      <c r="V1389" t="s">
        <v>492</v>
      </c>
      <c r="W1389" t="s">
        <v>903</v>
      </c>
      <c r="X1389" s="280">
        <v>45938</v>
      </c>
      <c r="Y1389" s="281" t="s">
        <v>906</v>
      </c>
      <c r="Z1389" s="280" t="s">
        <v>67</v>
      </c>
    </row>
    <row r="1390" spans="18:26" ht="14.7" customHeight="1">
      <c r="R1390" s="283">
        <v>5619.16</v>
      </c>
      <c r="S1390" s="280">
        <v>45875</v>
      </c>
      <c r="T1390" s="282">
        <v>-63</v>
      </c>
      <c r="U1390" s="282" t="s">
        <v>866</v>
      </c>
      <c r="V1390" t="s">
        <v>588</v>
      </c>
      <c r="W1390" t="s">
        <v>903</v>
      </c>
      <c r="X1390" s="280">
        <v>45938</v>
      </c>
      <c r="Y1390" s="281" t="s">
        <v>906</v>
      </c>
      <c r="Z1390" s="280" t="s">
        <v>66</v>
      </c>
    </row>
    <row r="1391" spans="18:26" ht="14.7" customHeight="1">
      <c r="R1391">
        <v>417.61</v>
      </c>
      <c r="S1391" s="280">
        <v>45876</v>
      </c>
      <c r="T1391" s="282">
        <v>-62</v>
      </c>
      <c r="U1391" s="282" t="s">
        <v>866</v>
      </c>
      <c r="V1391" t="s">
        <v>527</v>
      </c>
      <c r="W1391" t="s">
        <v>903</v>
      </c>
      <c r="X1391" s="280">
        <v>45938</v>
      </c>
      <c r="Y1391" s="281" t="s">
        <v>906</v>
      </c>
      <c r="Z1391" s="280" t="s">
        <v>66</v>
      </c>
    </row>
    <row r="1392" spans="18:26" ht="14.7" customHeight="1">
      <c r="R1392">
        <v>667.22</v>
      </c>
      <c r="S1392" s="280">
        <v>45876</v>
      </c>
      <c r="T1392" s="282">
        <v>-62</v>
      </c>
      <c r="U1392" s="282" t="s">
        <v>866</v>
      </c>
      <c r="V1392" t="s">
        <v>468</v>
      </c>
      <c r="W1392" t="s">
        <v>903</v>
      </c>
      <c r="X1392" s="280">
        <v>45938</v>
      </c>
      <c r="Y1392" s="281" t="s">
        <v>906</v>
      </c>
      <c r="Z1392" s="280" t="s">
        <v>66</v>
      </c>
    </row>
    <row r="1393" spans="18:26" ht="14.7" customHeight="1">
      <c r="R1393">
        <v>747.49</v>
      </c>
      <c r="S1393" s="280">
        <v>45876</v>
      </c>
      <c r="T1393" s="282">
        <v>-62</v>
      </c>
      <c r="U1393" s="282" t="s">
        <v>866</v>
      </c>
      <c r="V1393" t="s">
        <v>587</v>
      </c>
      <c r="W1393" t="s">
        <v>903</v>
      </c>
      <c r="X1393" s="280">
        <v>45938</v>
      </c>
      <c r="Y1393" s="281" t="s">
        <v>906</v>
      </c>
      <c r="Z1393" s="280" t="s">
        <v>66</v>
      </c>
    </row>
    <row r="1394" spans="18:26" ht="14.7" customHeight="1">
      <c r="R1394">
        <v>852.49</v>
      </c>
      <c r="S1394" s="280">
        <v>45876</v>
      </c>
      <c r="T1394" s="282">
        <v>-62</v>
      </c>
      <c r="U1394" s="282" t="s">
        <v>866</v>
      </c>
      <c r="V1394" t="s">
        <v>494</v>
      </c>
      <c r="W1394" t="s">
        <v>903</v>
      </c>
      <c r="X1394" s="280">
        <v>45938</v>
      </c>
      <c r="Y1394" s="281" t="s">
        <v>906</v>
      </c>
      <c r="Z1394" s="280" t="s">
        <v>67</v>
      </c>
    </row>
    <row r="1395" spans="18:26" ht="14.7" customHeight="1">
      <c r="R1395" s="283">
        <v>1366.84</v>
      </c>
      <c r="S1395" s="280">
        <v>45876</v>
      </c>
      <c r="T1395" s="282">
        <v>-62</v>
      </c>
      <c r="U1395" s="282" t="s">
        <v>866</v>
      </c>
      <c r="V1395" t="s">
        <v>586</v>
      </c>
      <c r="W1395" t="s">
        <v>903</v>
      </c>
      <c r="X1395" s="280">
        <v>45938</v>
      </c>
      <c r="Y1395" s="281" t="s">
        <v>906</v>
      </c>
      <c r="Z1395" s="280" t="s">
        <v>66</v>
      </c>
    </row>
    <row r="1396" spans="18:26" ht="14.7" customHeight="1">
      <c r="R1396" s="283">
        <v>1469.1</v>
      </c>
      <c r="S1396" s="280">
        <v>45876</v>
      </c>
      <c r="T1396" s="282">
        <v>-62</v>
      </c>
      <c r="U1396" s="282" t="s">
        <v>866</v>
      </c>
      <c r="V1396" t="s">
        <v>475</v>
      </c>
      <c r="W1396" t="s">
        <v>903</v>
      </c>
      <c r="X1396" s="280">
        <v>45938</v>
      </c>
      <c r="Y1396" s="281" t="s">
        <v>906</v>
      </c>
      <c r="Z1396" s="280" t="s">
        <v>66</v>
      </c>
    </row>
    <row r="1397" spans="18:26" ht="14.7" customHeight="1">
      <c r="R1397" s="283">
        <v>1596.38</v>
      </c>
      <c r="S1397" s="280">
        <v>45876</v>
      </c>
      <c r="T1397" s="282">
        <v>-62</v>
      </c>
      <c r="U1397" s="282" t="s">
        <v>866</v>
      </c>
      <c r="V1397" t="s">
        <v>585</v>
      </c>
      <c r="W1397" t="s">
        <v>903</v>
      </c>
      <c r="X1397" s="280">
        <v>45938</v>
      </c>
      <c r="Y1397" s="281" t="s">
        <v>906</v>
      </c>
      <c r="Z1397" s="280" t="s">
        <v>66</v>
      </c>
    </row>
    <row r="1398" spans="18:26" ht="14.7" customHeight="1">
      <c r="R1398" s="283">
        <v>1839.39</v>
      </c>
      <c r="S1398" s="280">
        <v>45876</v>
      </c>
      <c r="T1398" s="282">
        <v>-62</v>
      </c>
      <c r="U1398" s="282" t="s">
        <v>866</v>
      </c>
      <c r="V1398" t="s">
        <v>524</v>
      </c>
      <c r="W1398" t="s">
        <v>903</v>
      </c>
      <c r="X1398" s="280">
        <v>45938</v>
      </c>
      <c r="Y1398" s="281" t="s">
        <v>906</v>
      </c>
      <c r="Z1398" s="280" t="s">
        <v>67</v>
      </c>
    </row>
    <row r="1399" spans="18:26" ht="14.7" customHeight="1">
      <c r="R1399" s="283">
        <v>1839.39</v>
      </c>
      <c r="S1399" s="280">
        <v>45876</v>
      </c>
      <c r="T1399" s="282">
        <v>-62</v>
      </c>
      <c r="U1399" s="282" t="s">
        <v>866</v>
      </c>
      <c r="V1399" t="s">
        <v>524</v>
      </c>
      <c r="W1399" t="s">
        <v>903</v>
      </c>
      <c r="X1399" s="280">
        <v>45938</v>
      </c>
      <c r="Y1399" s="281" t="s">
        <v>906</v>
      </c>
      <c r="Z1399" s="280" t="s">
        <v>67</v>
      </c>
    </row>
    <row r="1400" spans="18:26" ht="14.7" customHeight="1">
      <c r="R1400" s="283">
        <v>1886.08</v>
      </c>
      <c r="S1400" s="280">
        <v>45876</v>
      </c>
      <c r="T1400" s="282">
        <v>-62</v>
      </c>
      <c r="U1400" s="282" t="s">
        <v>866</v>
      </c>
      <c r="V1400" t="s">
        <v>496</v>
      </c>
      <c r="W1400" t="s">
        <v>903</v>
      </c>
      <c r="X1400" s="280">
        <v>45938</v>
      </c>
      <c r="Y1400" s="281" t="s">
        <v>906</v>
      </c>
      <c r="Z1400" s="280" t="s">
        <v>66</v>
      </c>
    </row>
    <row r="1401" spans="18:26" ht="14.7" customHeight="1">
      <c r="R1401" s="283">
        <v>2058.35</v>
      </c>
      <c r="S1401" s="280">
        <v>45876</v>
      </c>
      <c r="T1401" s="282">
        <v>-62</v>
      </c>
      <c r="U1401" s="282" t="s">
        <v>866</v>
      </c>
      <c r="V1401" t="s">
        <v>495</v>
      </c>
      <c r="W1401" t="s">
        <v>903</v>
      </c>
      <c r="X1401" s="280">
        <v>45938</v>
      </c>
      <c r="Y1401" s="281" t="s">
        <v>907</v>
      </c>
      <c r="Z1401" s="280" t="s">
        <v>66</v>
      </c>
    </row>
    <row r="1402" spans="18:26" ht="14.7" customHeight="1">
      <c r="R1402" s="283">
        <v>1969.42</v>
      </c>
      <c r="S1402" s="280">
        <v>45876</v>
      </c>
      <c r="T1402" s="282">
        <v>-62</v>
      </c>
      <c r="U1402" s="282" t="s">
        <v>866</v>
      </c>
      <c r="V1402" t="s">
        <v>533</v>
      </c>
      <c r="W1402" t="s">
        <v>903</v>
      </c>
      <c r="X1402" s="280">
        <v>45938</v>
      </c>
      <c r="Y1402" s="281" t="s">
        <v>906</v>
      </c>
      <c r="Z1402" s="280" t="s">
        <v>66</v>
      </c>
    </row>
    <row r="1403" spans="18:26" ht="14.7" customHeight="1">
      <c r="R1403" s="283">
        <v>2204.85</v>
      </c>
      <c r="S1403" s="280">
        <v>45876</v>
      </c>
      <c r="T1403" s="282">
        <v>-62</v>
      </c>
      <c r="U1403" s="282" t="s">
        <v>866</v>
      </c>
      <c r="V1403" t="s">
        <v>512</v>
      </c>
      <c r="W1403" t="s">
        <v>903</v>
      </c>
      <c r="X1403" s="280">
        <v>45938</v>
      </c>
      <c r="Y1403" s="281" t="s">
        <v>906</v>
      </c>
      <c r="Z1403" s="280" t="s">
        <v>66</v>
      </c>
    </row>
    <row r="1404" spans="18:26" ht="14.7" customHeight="1">
      <c r="R1404" s="283">
        <v>2405.75</v>
      </c>
      <c r="S1404" s="280">
        <v>45876</v>
      </c>
      <c r="T1404" s="282">
        <v>-62</v>
      </c>
      <c r="U1404" s="282" t="s">
        <v>866</v>
      </c>
      <c r="V1404" t="s">
        <v>584</v>
      </c>
      <c r="W1404" t="s">
        <v>903</v>
      </c>
      <c r="X1404" s="280">
        <v>45938</v>
      </c>
      <c r="Y1404" s="281" t="s">
        <v>906</v>
      </c>
      <c r="Z1404" s="280" t="s">
        <v>66</v>
      </c>
    </row>
    <row r="1405" spans="18:26" ht="14.7" customHeight="1">
      <c r="R1405" s="283">
        <v>3178.68</v>
      </c>
      <c r="S1405" s="280">
        <v>45876</v>
      </c>
      <c r="T1405" s="282">
        <v>-62</v>
      </c>
      <c r="U1405" s="282" t="s">
        <v>866</v>
      </c>
      <c r="V1405" t="s">
        <v>488</v>
      </c>
      <c r="W1405" t="s">
        <v>903</v>
      </c>
      <c r="X1405" s="280">
        <v>45938</v>
      </c>
      <c r="Y1405" s="281" t="s">
        <v>906</v>
      </c>
      <c r="Z1405" s="280" t="s">
        <v>66</v>
      </c>
    </row>
    <row r="1406" spans="18:26" ht="14.7" customHeight="1">
      <c r="R1406" s="283">
        <v>3189.99</v>
      </c>
      <c r="S1406" s="280">
        <v>45876</v>
      </c>
      <c r="T1406" s="282">
        <v>-62</v>
      </c>
      <c r="U1406" s="282" t="s">
        <v>866</v>
      </c>
      <c r="V1406" t="s">
        <v>493</v>
      </c>
      <c r="W1406" t="s">
        <v>903</v>
      </c>
      <c r="X1406" s="280">
        <v>45938</v>
      </c>
      <c r="Y1406" s="281" t="s">
        <v>906</v>
      </c>
      <c r="Z1406" s="280" t="s">
        <v>68</v>
      </c>
    </row>
    <row r="1407" spans="18:26" ht="14.7" customHeight="1">
      <c r="R1407" s="283">
        <v>3651.7</v>
      </c>
      <c r="S1407" s="280">
        <v>45876</v>
      </c>
      <c r="T1407" s="282">
        <v>-62</v>
      </c>
      <c r="U1407" s="282" t="s">
        <v>866</v>
      </c>
      <c r="V1407" t="s">
        <v>528</v>
      </c>
      <c r="W1407" t="s">
        <v>903</v>
      </c>
      <c r="X1407" s="280">
        <v>45938</v>
      </c>
      <c r="Y1407" s="281" t="s">
        <v>906</v>
      </c>
      <c r="Z1407" s="280" t="s">
        <v>66</v>
      </c>
    </row>
    <row r="1408" spans="18:26" ht="14.7" customHeight="1">
      <c r="R1408" s="283">
        <v>3591.31</v>
      </c>
      <c r="S1408" s="280">
        <v>45876</v>
      </c>
      <c r="T1408" s="282">
        <v>-62</v>
      </c>
      <c r="U1408" s="282" t="s">
        <v>866</v>
      </c>
      <c r="V1408" t="s">
        <v>522</v>
      </c>
      <c r="W1408" t="s">
        <v>903</v>
      </c>
      <c r="X1408" s="280">
        <v>45938</v>
      </c>
      <c r="Y1408" s="281" t="s">
        <v>906</v>
      </c>
      <c r="Z1408" s="280" t="s">
        <v>67</v>
      </c>
    </row>
    <row r="1409" spans="18:26" ht="14.7" customHeight="1">
      <c r="R1409" s="283">
        <v>4227.51</v>
      </c>
      <c r="S1409" s="280">
        <v>45876</v>
      </c>
      <c r="T1409" s="282">
        <v>-62</v>
      </c>
      <c r="U1409" s="282" t="s">
        <v>866</v>
      </c>
      <c r="V1409" t="s">
        <v>483</v>
      </c>
      <c r="W1409" t="s">
        <v>903</v>
      </c>
      <c r="X1409" s="280">
        <v>45938</v>
      </c>
      <c r="Y1409" s="281" t="s">
        <v>906</v>
      </c>
      <c r="Z1409" s="280" t="s">
        <v>68</v>
      </c>
    </row>
    <row r="1410" spans="18:26" ht="14.7" customHeight="1">
      <c r="R1410" s="283">
        <v>4526.43</v>
      </c>
      <c r="S1410" s="280">
        <v>45876</v>
      </c>
      <c r="T1410" s="282">
        <v>-62</v>
      </c>
      <c r="U1410" s="282" t="s">
        <v>866</v>
      </c>
      <c r="V1410" t="s">
        <v>493</v>
      </c>
      <c r="W1410" t="s">
        <v>903</v>
      </c>
      <c r="X1410" s="280">
        <v>45938</v>
      </c>
      <c r="Y1410" s="281" t="s">
        <v>906</v>
      </c>
      <c r="Z1410" s="280" t="s">
        <v>68</v>
      </c>
    </row>
    <row r="1411" spans="18:26" ht="14.7" customHeight="1">
      <c r="R1411" s="283">
        <v>5016.5</v>
      </c>
      <c r="S1411" s="280">
        <v>45876</v>
      </c>
      <c r="T1411" s="282">
        <v>-62</v>
      </c>
      <c r="U1411" s="282" t="s">
        <v>866</v>
      </c>
      <c r="V1411" t="s">
        <v>524</v>
      </c>
      <c r="W1411" t="s">
        <v>903</v>
      </c>
      <c r="X1411" s="280">
        <v>45938</v>
      </c>
      <c r="Y1411" s="281" t="s">
        <v>906</v>
      </c>
      <c r="Z1411" s="280" t="s">
        <v>67</v>
      </c>
    </row>
    <row r="1412" spans="18:26" ht="14.7" customHeight="1">
      <c r="R1412" s="283">
        <v>6214.77</v>
      </c>
      <c r="S1412" s="280">
        <v>45876</v>
      </c>
      <c r="T1412" s="282">
        <v>-62</v>
      </c>
      <c r="U1412" s="282" t="s">
        <v>866</v>
      </c>
      <c r="V1412" t="s">
        <v>483</v>
      </c>
      <c r="W1412" t="s">
        <v>903</v>
      </c>
      <c r="X1412" s="280">
        <v>45938</v>
      </c>
      <c r="Y1412" s="281" t="s">
        <v>906</v>
      </c>
      <c r="Z1412" s="280" t="s">
        <v>68</v>
      </c>
    </row>
    <row r="1413" spans="18:26" ht="14.7" customHeight="1">
      <c r="R1413" s="283">
        <v>6332.51</v>
      </c>
      <c r="S1413" s="280">
        <v>45876</v>
      </c>
      <c r="T1413" s="282">
        <v>-62</v>
      </c>
      <c r="U1413" s="282" t="s">
        <v>866</v>
      </c>
      <c r="V1413" t="s">
        <v>583</v>
      </c>
      <c r="W1413" t="s">
        <v>903</v>
      </c>
      <c r="X1413" s="280">
        <v>45938</v>
      </c>
      <c r="Y1413" s="281" t="s">
        <v>906</v>
      </c>
      <c r="Z1413" s="280" t="s">
        <v>66</v>
      </c>
    </row>
    <row r="1414" spans="18:26" ht="14.7" customHeight="1">
      <c r="R1414" s="283">
        <v>6270.63</v>
      </c>
      <c r="S1414" s="280">
        <v>45876</v>
      </c>
      <c r="T1414" s="282">
        <v>-62</v>
      </c>
      <c r="U1414" s="282" t="s">
        <v>866</v>
      </c>
      <c r="V1414" t="s">
        <v>524</v>
      </c>
      <c r="W1414" t="s">
        <v>903</v>
      </c>
      <c r="X1414" s="280">
        <v>45938</v>
      </c>
      <c r="Y1414" s="281" t="s">
        <v>906</v>
      </c>
      <c r="Z1414" s="280" t="s">
        <v>67</v>
      </c>
    </row>
    <row r="1415" spans="18:26" ht="14.7" customHeight="1">
      <c r="R1415" s="283">
        <v>9214.65</v>
      </c>
      <c r="S1415" s="280">
        <v>45876</v>
      </c>
      <c r="T1415" s="282">
        <v>-62</v>
      </c>
      <c r="U1415" s="282" t="s">
        <v>866</v>
      </c>
      <c r="V1415" t="s">
        <v>582</v>
      </c>
      <c r="W1415" t="s">
        <v>903</v>
      </c>
      <c r="X1415" s="280">
        <v>45938</v>
      </c>
      <c r="Y1415" s="281" t="s">
        <v>906</v>
      </c>
      <c r="Z1415" s="280" t="s">
        <v>66</v>
      </c>
    </row>
    <row r="1416" spans="18:26" ht="14.7" customHeight="1">
      <c r="R1416" s="283">
        <v>16727.07</v>
      </c>
      <c r="S1416" s="280">
        <v>45876</v>
      </c>
      <c r="T1416" s="282">
        <v>-62</v>
      </c>
      <c r="U1416" s="282" t="s">
        <v>866</v>
      </c>
      <c r="V1416" t="s">
        <v>522</v>
      </c>
      <c r="W1416" t="s">
        <v>903</v>
      </c>
      <c r="X1416" s="280">
        <v>45938</v>
      </c>
      <c r="Y1416" s="281" t="s">
        <v>906</v>
      </c>
      <c r="Z1416" s="280" t="s">
        <v>67</v>
      </c>
    </row>
    <row r="1417" spans="18:26" ht="14.7" customHeight="1">
      <c r="R1417" s="283">
        <v>20190</v>
      </c>
      <c r="S1417" s="280">
        <v>45876</v>
      </c>
      <c r="T1417" s="282">
        <v>-62</v>
      </c>
      <c r="U1417" s="282" t="s">
        <v>866</v>
      </c>
      <c r="V1417" t="s">
        <v>581</v>
      </c>
      <c r="W1417" t="s">
        <v>903</v>
      </c>
      <c r="X1417" s="280">
        <v>45938</v>
      </c>
      <c r="Y1417" s="281" t="s">
        <v>906</v>
      </c>
      <c r="Z1417" s="280" t="s">
        <v>66</v>
      </c>
    </row>
    <row r="1418" spans="18:26" ht="14.7" customHeight="1">
      <c r="R1418">
        <v>103.03</v>
      </c>
      <c r="S1418" s="280">
        <v>45877</v>
      </c>
      <c r="T1418" s="282">
        <v>-61</v>
      </c>
      <c r="U1418" s="282" t="s">
        <v>866</v>
      </c>
      <c r="V1418" t="s">
        <v>580</v>
      </c>
      <c r="W1418" t="s">
        <v>903</v>
      </c>
      <c r="X1418" s="280">
        <v>45938</v>
      </c>
      <c r="Y1418" s="281" t="s">
        <v>906</v>
      </c>
      <c r="Z1418" s="280" t="s">
        <v>66</v>
      </c>
    </row>
    <row r="1419" spans="18:26" ht="14.7" customHeight="1">
      <c r="R1419">
        <v>103.03</v>
      </c>
      <c r="S1419" s="280">
        <v>45877</v>
      </c>
      <c r="T1419" s="282">
        <v>-61</v>
      </c>
      <c r="U1419" s="282" t="s">
        <v>866</v>
      </c>
      <c r="V1419" t="s">
        <v>580</v>
      </c>
      <c r="W1419" t="s">
        <v>903</v>
      </c>
      <c r="X1419" s="280">
        <v>45938</v>
      </c>
      <c r="Y1419" s="281" t="s">
        <v>906</v>
      </c>
      <c r="Z1419" s="280" t="s">
        <v>66</v>
      </c>
    </row>
    <row r="1420" spans="18:26" ht="14.7" customHeight="1">
      <c r="R1420">
        <v>103.03</v>
      </c>
      <c r="S1420" s="280">
        <v>45877</v>
      </c>
      <c r="T1420" s="282">
        <v>-61</v>
      </c>
      <c r="U1420" s="282" t="s">
        <v>866</v>
      </c>
      <c r="V1420" t="s">
        <v>580</v>
      </c>
      <c r="W1420" t="s">
        <v>903</v>
      </c>
      <c r="X1420" s="280">
        <v>45938</v>
      </c>
      <c r="Y1420" s="281" t="s">
        <v>906</v>
      </c>
      <c r="Z1420" s="280" t="s">
        <v>66</v>
      </c>
    </row>
    <row r="1421" spans="18:26" ht="14.7" customHeight="1">
      <c r="R1421">
        <v>412.07</v>
      </c>
      <c r="S1421" s="280">
        <v>45877</v>
      </c>
      <c r="T1421" s="282">
        <v>-61</v>
      </c>
      <c r="U1421" s="282" t="s">
        <v>866</v>
      </c>
      <c r="V1421" t="s">
        <v>527</v>
      </c>
      <c r="W1421" t="s">
        <v>903</v>
      </c>
      <c r="X1421" s="280">
        <v>45938</v>
      </c>
      <c r="Y1421" s="281" t="s">
        <v>906</v>
      </c>
      <c r="Z1421" s="280" t="s">
        <v>66</v>
      </c>
    </row>
    <row r="1422" spans="18:26" ht="14.7" customHeight="1">
      <c r="R1422">
        <v>495</v>
      </c>
      <c r="S1422" s="280">
        <v>45877</v>
      </c>
      <c r="T1422" s="282">
        <v>-61</v>
      </c>
      <c r="U1422" s="282" t="s">
        <v>866</v>
      </c>
      <c r="V1422" t="s">
        <v>579</v>
      </c>
      <c r="W1422" t="s">
        <v>903</v>
      </c>
      <c r="X1422" s="280">
        <v>45938</v>
      </c>
      <c r="Y1422" s="281" t="s">
        <v>906</v>
      </c>
      <c r="Z1422" s="280" t="s">
        <v>66</v>
      </c>
    </row>
    <row r="1423" spans="18:26" ht="14.7" customHeight="1">
      <c r="R1423">
        <v>517.66999999999996</v>
      </c>
      <c r="S1423" s="280">
        <v>45877</v>
      </c>
      <c r="T1423" s="282">
        <v>-61</v>
      </c>
      <c r="U1423" s="282" t="s">
        <v>866</v>
      </c>
      <c r="V1423" t="s">
        <v>487</v>
      </c>
      <c r="W1423" t="s">
        <v>903</v>
      </c>
      <c r="X1423" s="280">
        <v>45938</v>
      </c>
      <c r="Y1423" s="281" t="s">
        <v>906</v>
      </c>
      <c r="Z1423" s="280" t="s">
        <v>66</v>
      </c>
    </row>
    <row r="1424" spans="18:26" ht="14.7" customHeight="1">
      <c r="R1424">
        <v>553.59</v>
      </c>
      <c r="S1424" s="280">
        <v>45877</v>
      </c>
      <c r="T1424" s="282">
        <v>-61</v>
      </c>
      <c r="U1424" s="282" t="s">
        <v>866</v>
      </c>
      <c r="V1424" t="s">
        <v>578</v>
      </c>
      <c r="W1424" t="s">
        <v>903</v>
      </c>
      <c r="X1424" s="280">
        <v>45938</v>
      </c>
      <c r="Y1424" s="281" t="s">
        <v>906</v>
      </c>
      <c r="Z1424" s="280" t="s">
        <v>66</v>
      </c>
    </row>
    <row r="1425" spans="18:26" ht="14.7" customHeight="1">
      <c r="R1425">
        <v>525.20000000000005</v>
      </c>
      <c r="S1425" s="280">
        <v>45877</v>
      </c>
      <c r="T1425" s="282">
        <v>-61</v>
      </c>
      <c r="U1425" s="282" t="s">
        <v>866</v>
      </c>
      <c r="V1425" t="s">
        <v>577</v>
      </c>
      <c r="W1425" t="s">
        <v>903</v>
      </c>
      <c r="X1425" s="280">
        <v>45938</v>
      </c>
      <c r="Y1425" s="281" t="s">
        <v>906</v>
      </c>
      <c r="Z1425" s="280" t="s">
        <v>66</v>
      </c>
    </row>
    <row r="1426" spans="18:26" ht="14.7" customHeight="1">
      <c r="R1426" s="283">
        <v>1039.2</v>
      </c>
      <c r="S1426" s="280">
        <v>45877</v>
      </c>
      <c r="T1426" s="282">
        <v>-61</v>
      </c>
      <c r="U1426" s="282" t="s">
        <v>866</v>
      </c>
      <c r="V1426" t="s">
        <v>494</v>
      </c>
      <c r="W1426" t="s">
        <v>903</v>
      </c>
      <c r="X1426" s="280">
        <v>45938</v>
      </c>
      <c r="Y1426" s="281" t="s">
        <v>906</v>
      </c>
      <c r="Z1426" s="280" t="s">
        <v>67</v>
      </c>
    </row>
    <row r="1427" spans="18:26" ht="14.7" customHeight="1">
      <c r="R1427" s="283">
        <v>1073.33</v>
      </c>
      <c r="S1427" s="280">
        <v>45877</v>
      </c>
      <c r="T1427" s="282">
        <v>-61</v>
      </c>
      <c r="U1427" s="282" t="s">
        <v>866</v>
      </c>
      <c r="V1427" t="s">
        <v>576</v>
      </c>
      <c r="W1427" t="s">
        <v>903</v>
      </c>
      <c r="X1427" s="280">
        <v>45938</v>
      </c>
      <c r="Y1427" s="281" t="s">
        <v>906</v>
      </c>
      <c r="Z1427" s="280" t="s">
        <v>66</v>
      </c>
    </row>
    <row r="1428" spans="18:26" ht="14.7" customHeight="1">
      <c r="R1428" s="283">
        <v>1072.48</v>
      </c>
      <c r="S1428" s="280">
        <v>45877</v>
      </c>
      <c r="T1428" s="282">
        <v>-61</v>
      </c>
      <c r="U1428" s="282" t="s">
        <v>866</v>
      </c>
      <c r="V1428" t="s">
        <v>575</v>
      </c>
      <c r="W1428" t="s">
        <v>903</v>
      </c>
      <c r="X1428" s="280">
        <v>45938</v>
      </c>
      <c r="Y1428" s="281" t="s">
        <v>906</v>
      </c>
      <c r="Z1428" s="280" t="s">
        <v>66</v>
      </c>
    </row>
    <row r="1429" spans="18:26" ht="14.7" customHeight="1">
      <c r="R1429" s="283">
        <v>1223.1400000000001</v>
      </c>
      <c r="S1429" s="280">
        <v>45877</v>
      </c>
      <c r="T1429" s="282">
        <v>-61</v>
      </c>
      <c r="U1429" s="282" t="s">
        <v>866</v>
      </c>
      <c r="V1429" t="s">
        <v>483</v>
      </c>
      <c r="W1429" t="s">
        <v>903</v>
      </c>
      <c r="X1429" s="280">
        <v>45938</v>
      </c>
      <c r="Y1429" s="281" t="s">
        <v>906</v>
      </c>
      <c r="Z1429" s="280" t="s">
        <v>68</v>
      </c>
    </row>
    <row r="1430" spans="18:26" ht="14.7" customHeight="1">
      <c r="R1430" s="283">
        <v>1226.1199999999999</v>
      </c>
      <c r="S1430" s="280">
        <v>45877</v>
      </c>
      <c r="T1430" s="282">
        <v>-61</v>
      </c>
      <c r="U1430" s="282" t="s">
        <v>866</v>
      </c>
      <c r="V1430" t="s">
        <v>487</v>
      </c>
      <c r="W1430" t="s">
        <v>903</v>
      </c>
      <c r="X1430" s="280">
        <v>45938</v>
      </c>
      <c r="Y1430" s="281" t="s">
        <v>906</v>
      </c>
      <c r="Z1430" s="280" t="s">
        <v>66</v>
      </c>
    </row>
    <row r="1431" spans="18:26" ht="14.7" customHeight="1">
      <c r="R1431" s="283">
        <v>1344</v>
      </c>
      <c r="S1431" s="280">
        <v>45877</v>
      </c>
      <c r="T1431" s="282">
        <v>-61</v>
      </c>
      <c r="U1431" s="282" t="s">
        <v>866</v>
      </c>
      <c r="V1431" t="s">
        <v>574</v>
      </c>
      <c r="W1431" t="s">
        <v>903</v>
      </c>
      <c r="X1431" s="280">
        <v>45938</v>
      </c>
      <c r="Y1431" s="281" t="s">
        <v>906</v>
      </c>
      <c r="Z1431" s="280" t="s">
        <v>67</v>
      </c>
    </row>
    <row r="1432" spans="18:26" ht="14.7" customHeight="1">
      <c r="R1432" s="283">
        <v>1593.34</v>
      </c>
      <c r="S1432" s="280">
        <v>45877</v>
      </c>
      <c r="T1432" s="282">
        <v>-61</v>
      </c>
      <c r="U1432" s="282" t="s">
        <v>866</v>
      </c>
      <c r="V1432" t="s">
        <v>573</v>
      </c>
      <c r="W1432" t="s">
        <v>903</v>
      </c>
      <c r="X1432" s="280">
        <v>45938</v>
      </c>
      <c r="Y1432" s="281" t="s">
        <v>906</v>
      </c>
      <c r="Z1432" s="280" t="s">
        <v>66</v>
      </c>
    </row>
    <row r="1433" spans="18:26" ht="14.7" customHeight="1">
      <c r="R1433" s="283">
        <v>1798.88</v>
      </c>
      <c r="S1433" s="280">
        <v>45877</v>
      </c>
      <c r="T1433" s="282">
        <v>-61</v>
      </c>
      <c r="U1433" s="282" t="s">
        <v>866</v>
      </c>
      <c r="V1433" t="s">
        <v>492</v>
      </c>
      <c r="W1433" t="s">
        <v>903</v>
      </c>
      <c r="X1433" s="280">
        <v>45938</v>
      </c>
      <c r="Y1433" s="281" t="s">
        <v>906</v>
      </c>
      <c r="Z1433" s="280" t="s">
        <v>67</v>
      </c>
    </row>
    <row r="1434" spans="18:26" ht="14.7" customHeight="1">
      <c r="R1434" s="283">
        <v>1821.87</v>
      </c>
      <c r="S1434" s="280">
        <v>45877</v>
      </c>
      <c r="T1434" s="282">
        <v>-61</v>
      </c>
      <c r="U1434" s="282" t="s">
        <v>866</v>
      </c>
      <c r="V1434" t="s">
        <v>572</v>
      </c>
      <c r="W1434" t="s">
        <v>903</v>
      </c>
      <c r="X1434" s="280">
        <v>45938</v>
      </c>
      <c r="Y1434" s="281" t="s">
        <v>906</v>
      </c>
      <c r="Z1434" s="280" t="s">
        <v>66</v>
      </c>
    </row>
    <row r="1435" spans="18:26" ht="14.7" customHeight="1">
      <c r="R1435" s="283">
        <v>1883.49</v>
      </c>
      <c r="S1435" s="280">
        <v>45877</v>
      </c>
      <c r="T1435" s="282">
        <v>-61</v>
      </c>
      <c r="U1435" s="282" t="s">
        <v>866</v>
      </c>
      <c r="V1435" t="s">
        <v>477</v>
      </c>
      <c r="W1435" t="s">
        <v>903</v>
      </c>
      <c r="X1435" s="280">
        <v>45938</v>
      </c>
      <c r="Y1435" s="281" t="s">
        <v>906</v>
      </c>
      <c r="Z1435" s="280" t="s">
        <v>68</v>
      </c>
    </row>
    <row r="1436" spans="18:26" ht="14.7" customHeight="1">
      <c r="R1436" s="283">
        <v>2091.6</v>
      </c>
      <c r="S1436" s="280">
        <v>45877</v>
      </c>
      <c r="T1436" s="282">
        <v>-61</v>
      </c>
      <c r="U1436" s="282" t="s">
        <v>866</v>
      </c>
      <c r="V1436" t="s">
        <v>503</v>
      </c>
      <c r="W1436" t="s">
        <v>903</v>
      </c>
      <c r="X1436" s="280">
        <v>45938</v>
      </c>
      <c r="Y1436" s="281" t="s">
        <v>906</v>
      </c>
      <c r="Z1436" s="280" t="s">
        <v>67</v>
      </c>
    </row>
    <row r="1437" spans="18:26" ht="14.7" customHeight="1">
      <c r="R1437" s="283">
        <v>2141.46</v>
      </c>
      <c r="S1437" s="280">
        <v>45877</v>
      </c>
      <c r="T1437" s="282">
        <v>-61</v>
      </c>
      <c r="U1437" s="282" t="s">
        <v>866</v>
      </c>
      <c r="V1437" t="s">
        <v>496</v>
      </c>
      <c r="W1437" t="s">
        <v>903</v>
      </c>
      <c r="X1437" s="280">
        <v>45938</v>
      </c>
      <c r="Y1437" s="281" t="s">
        <v>906</v>
      </c>
      <c r="Z1437" s="280" t="s">
        <v>66</v>
      </c>
    </row>
    <row r="1438" spans="18:26" ht="14.7" customHeight="1">
      <c r="R1438" s="283">
        <v>2718.01</v>
      </c>
      <c r="S1438" s="280">
        <v>45877</v>
      </c>
      <c r="T1438" s="282">
        <v>-61</v>
      </c>
      <c r="U1438" s="282" t="s">
        <v>866</v>
      </c>
      <c r="V1438" t="s">
        <v>483</v>
      </c>
      <c r="W1438" t="s">
        <v>903</v>
      </c>
      <c r="X1438" s="280">
        <v>45938</v>
      </c>
      <c r="Y1438" s="281" t="s">
        <v>906</v>
      </c>
      <c r="Z1438" s="280" t="s">
        <v>68</v>
      </c>
    </row>
    <row r="1439" spans="18:26" ht="14.7" customHeight="1">
      <c r="R1439" s="283">
        <v>3964.12</v>
      </c>
      <c r="S1439" s="280">
        <v>45877</v>
      </c>
      <c r="T1439" s="282">
        <v>-61</v>
      </c>
      <c r="U1439" s="282" t="s">
        <v>866</v>
      </c>
      <c r="V1439" t="s">
        <v>477</v>
      </c>
      <c r="W1439" t="s">
        <v>903</v>
      </c>
      <c r="X1439" s="280">
        <v>45938</v>
      </c>
      <c r="Y1439" s="281" t="s">
        <v>906</v>
      </c>
      <c r="Z1439" s="280" t="s">
        <v>68</v>
      </c>
    </row>
    <row r="1440" spans="18:26" ht="14.7" customHeight="1">
      <c r="R1440" s="283">
        <v>4041.11</v>
      </c>
      <c r="S1440" s="280">
        <v>45877</v>
      </c>
      <c r="T1440" s="282">
        <v>-61</v>
      </c>
      <c r="U1440" s="282" t="s">
        <v>866</v>
      </c>
      <c r="V1440" t="s">
        <v>492</v>
      </c>
      <c r="W1440" t="s">
        <v>903</v>
      </c>
      <c r="X1440" s="280">
        <v>45938</v>
      </c>
      <c r="Y1440" s="281" t="s">
        <v>906</v>
      </c>
      <c r="Z1440" s="280" t="s">
        <v>67</v>
      </c>
    </row>
    <row r="1441" spans="18:26" ht="14.7" customHeight="1">
      <c r="R1441" s="283">
        <v>4249.47</v>
      </c>
      <c r="S1441" s="280">
        <v>45877</v>
      </c>
      <c r="T1441" s="282">
        <v>-61</v>
      </c>
      <c r="U1441" s="282" t="s">
        <v>866</v>
      </c>
      <c r="V1441" t="s">
        <v>493</v>
      </c>
      <c r="W1441" t="s">
        <v>903</v>
      </c>
      <c r="X1441" s="280">
        <v>45938</v>
      </c>
      <c r="Y1441" s="281" t="s">
        <v>906</v>
      </c>
      <c r="Z1441" s="280" t="s">
        <v>68</v>
      </c>
    </row>
    <row r="1442" spans="18:26" ht="14.7" customHeight="1">
      <c r="R1442" s="283">
        <v>6764.12</v>
      </c>
      <c r="S1442" s="280">
        <v>45877</v>
      </c>
      <c r="T1442" s="282">
        <v>-61</v>
      </c>
      <c r="U1442" s="282" t="s">
        <v>866</v>
      </c>
      <c r="V1442" t="s">
        <v>492</v>
      </c>
      <c r="W1442" t="s">
        <v>903</v>
      </c>
      <c r="X1442" s="280">
        <v>45938</v>
      </c>
      <c r="Y1442" s="281" t="s">
        <v>906</v>
      </c>
      <c r="Z1442" s="280" t="s">
        <v>67</v>
      </c>
    </row>
    <row r="1443" spans="18:26" ht="14.7" customHeight="1">
      <c r="R1443" s="283">
        <v>7811.49</v>
      </c>
      <c r="S1443" s="280">
        <v>45877</v>
      </c>
      <c r="T1443" s="282">
        <v>-61</v>
      </c>
      <c r="U1443" s="282" t="s">
        <v>866</v>
      </c>
      <c r="V1443" t="s">
        <v>467</v>
      </c>
      <c r="W1443" t="s">
        <v>903</v>
      </c>
      <c r="X1443" s="280">
        <v>45938</v>
      </c>
      <c r="Y1443" s="281" t="s">
        <v>906</v>
      </c>
      <c r="Z1443" s="280" t="s">
        <v>67</v>
      </c>
    </row>
    <row r="1444" spans="18:26" ht="14.7" customHeight="1">
      <c r="R1444" s="283">
        <v>9532.5300000000007</v>
      </c>
      <c r="S1444" s="280">
        <v>45877</v>
      </c>
      <c r="T1444" s="282">
        <v>-61</v>
      </c>
      <c r="U1444" s="282" t="s">
        <v>866</v>
      </c>
      <c r="V1444" t="s">
        <v>571</v>
      </c>
      <c r="W1444" t="s">
        <v>903</v>
      </c>
      <c r="X1444" s="280">
        <v>45938</v>
      </c>
      <c r="Y1444" s="281" t="s">
        <v>906</v>
      </c>
      <c r="Z1444" s="280" t="s">
        <v>67</v>
      </c>
    </row>
    <row r="1445" spans="18:26" ht="14.7" customHeight="1">
      <c r="R1445" s="33">
        <v>12548.56</v>
      </c>
      <c r="S1445" s="280">
        <v>45762</v>
      </c>
      <c r="T1445" s="282">
        <v>-176</v>
      </c>
      <c r="U1445" s="282" t="s">
        <v>866</v>
      </c>
      <c r="V1445" t="s">
        <v>569</v>
      </c>
      <c r="W1445" t="s">
        <v>903</v>
      </c>
      <c r="X1445" s="280">
        <v>45938</v>
      </c>
      <c r="Y1445" s="281" t="s">
        <v>906</v>
      </c>
      <c r="Z1445" s="280" t="s">
        <v>67</v>
      </c>
    </row>
    <row r="1446" spans="18:26" ht="14.7" customHeight="1">
      <c r="R1446" s="33">
        <v>2620</v>
      </c>
      <c r="S1446" s="280">
        <v>45807</v>
      </c>
      <c r="T1446" s="282">
        <v>-131</v>
      </c>
      <c r="U1446" s="282" t="s">
        <v>866</v>
      </c>
      <c r="V1446" t="s">
        <v>570</v>
      </c>
      <c r="W1446" t="s">
        <v>903</v>
      </c>
      <c r="X1446" s="280">
        <v>45938</v>
      </c>
      <c r="Y1446" s="281" t="s">
        <v>906</v>
      </c>
      <c r="Z1446" s="280" t="s">
        <v>66</v>
      </c>
    </row>
    <row r="1447" spans="18:26" ht="14.7" customHeight="1">
      <c r="R1447" s="33">
        <v>6100.25</v>
      </c>
      <c r="S1447" s="280">
        <v>45792</v>
      </c>
      <c r="T1447" s="282">
        <v>-146</v>
      </c>
      <c r="U1447" s="282" t="s">
        <v>866</v>
      </c>
      <c r="V1447" t="s">
        <v>562</v>
      </c>
      <c r="W1447" t="s">
        <v>903</v>
      </c>
      <c r="X1447" s="280">
        <v>45938</v>
      </c>
      <c r="Y1447" s="281" t="s">
        <v>906</v>
      </c>
      <c r="Z1447" s="280" t="s">
        <v>66</v>
      </c>
    </row>
    <row r="1448" spans="18:26" ht="14.7" customHeight="1">
      <c r="R1448" s="33">
        <v>7754.18</v>
      </c>
      <c r="S1448" s="280">
        <v>45792</v>
      </c>
      <c r="T1448" s="282">
        <v>-146</v>
      </c>
      <c r="U1448" s="282" t="s">
        <v>866</v>
      </c>
      <c r="V1448" t="s">
        <v>569</v>
      </c>
      <c r="W1448" t="s">
        <v>903</v>
      </c>
      <c r="X1448" s="280">
        <v>45938</v>
      </c>
      <c r="Y1448" s="281" t="s">
        <v>906</v>
      </c>
      <c r="Z1448" s="280" t="s">
        <v>67</v>
      </c>
    </row>
    <row r="1449" spans="18:26" ht="14.7" customHeight="1">
      <c r="R1449" s="33">
        <v>7129.24</v>
      </c>
      <c r="S1449" s="280">
        <v>45824</v>
      </c>
      <c r="T1449" s="282">
        <v>-114</v>
      </c>
      <c r="U1449" s="282" t="s">
        <v>866</v>
      </c>
      <c r="V1449" t="s">
        <v>569</v>
      </c>
      <c r="W1449" t="s">
        <v>903</v>
      </c>
      <c r="X1449" s="280">
        <v>45938</v>
      </c>
      <c r="Y1449" s="281" t="s">
        <v>906</v>
      </c>
      <c r="Z1449" s="280" t="s">
        <v>67</v>
      </c>
    </row>
    <row r="1450" spans="18:26" ht="14.7" customHeight="1">
      <c r="R1450" s="33">
        <v>6100.25</v>
      </c>
      <c r="S1450" s="280">
        <v>45824</v>
      </c>
      <c r="T1450" s="282">
        <v>-114</v>
      </c>
      <c r="U1450" s="282" t="s">
        <v>866</v>
      </c>
      <c r="V1450" t="s">
        <v>562</v>
      </c>
      <c r="W1450" t="s">
        <v>903</v>
      </c>
      <c r="X1450" s="280">
        <v>45938</v>
      </c>
      <c r="Y1450" s="281" t="s">
        <v>906</v>
      </c>
      <c r="Z1450" s="280" t="s">
        <v>66</v>
      </c>
    </row>
    <row r="1451" spans="18:26" ht="14.7" customHeight="1">
      <c r="R1451" s="33">
        <v>6100.25</v>
      </c>
      <c r="S1451" s="280">
        <v>45853</v>
      </c>
      <c r="T1451" s="282">
        <v>-85</v>
      </c>
      <c r="U1451" s="282" t="s">
        <v>866</v>
      </c>
      <c r="V1451" t="s">
        <v>562</v>
      </c>
      <c r="W1451" t="s">
        <v>903</v>
      </c>
      <c r="X1451" s="280">
        <v>45938</v>
      </c>
      <c r="Y1451" s="281" t="s">
        <v>906</v>
      </c>
      <c r="Z1451" s="280" t="s">
        <v>66</v>
      </c>
    </row>
    <row r="1452" spans="18:26" ht="14.7" customHeight="1">
      <c r="R1452" s="33">
        <v>22008.77</v>
      </c>
      <c r="S1452" s="280">
        <v>45853</v>
      </c>
      <c r="T1452" s="282">
        <v>-85</v>
      </c>
      <c r="U1452" s="282" t="s">
        <v>866</v>
      </c>
      <c r="V1452" t="s">
        <v>569</v>
      </c>
      <c r="W1452" t="s">
        <v>903</v>
      </c>
      <c r="X1452" s="280">
        <v>45938</v>
      </c>
      <c r="Y1452" s="281" t="s">
        <v>906</v>
      </c>
      <c r="Z1452" s="280" t="s">
        <v>67</v>
      </c>
    </row>
    <row r="1453" spans="18:26" ht="14.7" customHeight="1">
      <c r="R1453" s="284">
        <v>3460</v>
      </c>
      <c r="S1453" s="280">
        <v>45807</v>
      </c>
      <c r="T1453" s="282">
        <v>-131</v>
      </c>
      <c r="U1453" s="282" t="s">
        <v>866</v>
      </c>
      <c r="V1453" t="s">
        <v>568</v>
      </c>
      <c r="W1453" t="s">
        <v>903</v>
      </c>
      <c r="X1453" s="280">
        <v>45938</v>
      </c>
      <c r="Y1453" s="281" t="s">
        <v>906</v>
      </c>
      <c r="Z1453" s="280" t="s">
        <v>66</v>
      </c>
    </row>
    <row r="1454" spans="18:26" ht="14.7" customHeight="1">
      <c r="R1454" s="284">
        <v>6660.3</v>
      </c>
      <c r="S1454" s="280">
        <v>45838</v>
      </c>
      <c r="T1454" s="282">
        <v>-100</v>
      </c>
      <c r="U1454" s="282" t="s">
        <v>866</v>
      </c>
      <c r="V1454" t="s">
        <v>567</v>
      </c>
      <c r="W1454" t="s">
        <v>903</v>
      </c>
      <c r="X1454" s="280">
        <v>45938</v>
      </c>
      <c r="Y1454" s="281" t="s">
        <v>906</v>
      </c>
      <c r="Z1454" s="280" t="s">
        <v>66</v>
      </c>
    </row>
    <row r="1455" spans="18:26" ht="14.7" customHeight="1">
      <c r="R1455" s="284">
        <v>6533.33</v>
      </c>
      <c r="S1455" s="280">
        <v>45853</v>
      </c>
      <c r="T1455" s="282">
        <v>-85</v>
      </c>
      <c r="U1455" s="282" t="s">
        <v>866</v>
      </c>
      <c r="V1455" t="s">
        <v>566</v>
      </c>
      <c r="W1455" t="s">
        <v>903</v>
      </c>
      <c r="X1455" s="280">
        <v>45938</v>
      </c>
      <c r="Y1455" s="281" t="s">
        <v>906</v>
      </c>
      <c r="Z1455" s="280" t="s">
        <v>66</v>
      </c>
    </row>
    <row r="1456" spans="18:26" ht="14.7" customHeight="1">
      <c r="R1456" s="284">
        <v>2786.88</v>
      </c>
      <c r="S1456" s="280">
        <v>45853</v>
      </c>
      <c r="T1456" s="282">
        <v>-85</v>
      </c>
      <c r="U1456" s="282" t="s">
        <v>866</v>
      </c>
      <c r="V1456" t="s">
        <v>565</v>
      </c>
      <c r="W1456" t="s">
        <v>903</v>
      </c>
      <c r="X1456" s="280">
        <v>45938</v>
      </c>
      <c r="Y1456" s="281" t="s">
        <v>906</v>
      </c>
      <c r="Z1456" s="280" t="s">
        <v>66</v>
      </c>
    </row>
    <row r="1457" spans="18:26" ht="14.7" customHeight="1">
      <c r="R1457" s="284">
        <v>2371.2299999999996</v>
      </c>
      <c r="S1457" s="280">
        <v>45853</v>
      </c>
      <c r="T1457" s="282">
        <v>-85</v>
      </c>
      <c r="U1457" s="282" t="s">
        <v>866</v>
      </c>
      <c r="V1457" t="s">
        <v>564</v>
      </c>
      <c r="W1457" t="s">
        <v>903</v>
      </c>
      <c r="X1457" s="280">
        <v>45938</v>
      </c>
      <c r="Y1457" s="281" t="s">
        <v>906</v>
      </c>
      <c r="Z1457" s="280" t="s">
        <v>66</v>
      </c>
    </row>
    <row r="1458" spans="18:26" ht="14.7" customHeight="1">
      <c r="R1458" s="284">
        <v>9319.7199999999993</v>
      </c>
      <c r="S1458" s="280">
        <v>45853</v>
      </c>
      <c r="T1458" s="282">
        <v>-85</v>
      </c>
      <c r="U1458" s="282" t="s">
        <v>866</v>
      </c>
      <c r="V1458" t="s">
        <v>563</v>
      </c>
      <c r="W1458" t="s">
        <v>903</v>
      </c>
      <c r="X1458" s="280">
        <v>45938</v>
      </c>
      <c r="Y1458" s="281" t="s">
        <v>906</v>
      </c>
      <c r="Z1458" s="280" t="s">
        <v>66</v>
      </c>
    </row>
    <row r="1459" spans="18:26" ht="14.7" customHeight="1">
      <c r="R1459" s="284">
        <v>6100.25</v>
      </c>
      <c r="S1459" s="280">
        <v>45884</v>
      </c>
      <c r="T1459" s="282">
        <v>-54</v>
      </c>
      <c r="U1459" s="282" t="s">
        <v>868</v>
      </c>
      <c r="V1459" t="s">
        <v>562</v>
      </c>
      <c r="W1459" t="s">
        <v>903</v>
      </c>
      <c r="X1459" s="280">
        <v>45938</v>
      </c>
      <c r="Y1459" s="281" t="s">
        <v>906</v>
      </c>
      <c r="Z1459" s="280" t="s">
        <v>66</v>
      </c>
    </row>
    <row r="1460" spans="18:26" ht="14.7" customHeight="1">
      <c r="R1460" s="284">
        <v>6533.33</v>
      </c>
      <c r="S1460" s="280">
        <v>45884</v>
      </c>
      <c r="T1460" s="282">
        <v>-54</v>
      </c>
      <c r="U1460" s="282" t="s">
        <v>868</v>
      </c>
      <c r="V1460" t="s">
        <v>561</v>
      </c>
      <c r="W1460" t="s">
        <v>903</v>
      </c>
      <c r="X1460" s="280">
        <v>45938</v>
      </c>
      <c r="Y1460" s="281" t="s">
        <v>906</v>
      </c>
      <c r="Z1460" s="280" t="s">
        <v>66</v>
      </c>
    </row>
    <row r="1461" spans="18:26" ht="14.7" customHeight="1">
      <c r="R1461" s="284">
        <v>3492.3</v>
      </c>
      <c r="S1461" s="280">
        <v>45884</v>
      </c>
      <c r="T1461" s="282">
        <v>-54</v>
      </c>
      <c r="U1461" s="282" t="s">
        <v>868</v>
      </c>
      <c r="V1461" t="s">
        <v>560</v>
      </c>
      <c r="W1461" t="s">
        <v>903</v>
      </c>
      <c r="X1461" s="280">
        <v>45938</v>
      </c>
      <c r="Y1461" s="281" t="s">
        <v>906</v>
      </c>
      <c r="Z1461" s="280" t="s">
        <v>66</v>
      </c>
    </row>
    <row r="1462" spans="18:26" ht="14.7" customHeight="1">
      <c r="R1462" s="284">
        <v>10665</v>
      </c>
      <c r="S1462" s="280">
        <v>45884</v>
      </c>
      <c r="T1462" s="282">
        <v>-54</v>
      </c>
      <c r="U1462" s="282" t="s">
        <v>868</v>
      </c>
      <c r="V1462" t="s">
        <v>559</v>
      </c>
      <c r="W1462" t="s">
        <v>903</v>
      </c>
      <c r="X1462" s="280">
        <v>45938</v>
      </c>
      <c r="Y1462" s="281" t="s">
        <v>906</v>
      </c>
      <c r="Z1462" s="280" t="s">
        <v>68</v>
      </c>
    </row>
    <row r="1463" spans="18:26" ht="14.7" customHeight="1">
      <c r="R1463" s="284">
        <v>59378.5</v>
      </c>
      <c r="S1463" s="280">
        <v>45884</v>
      </c>
      <c r="T1463" s="282">
        <v>-54</v>
      </c>
      <c r="U1463" s="282" t="s">
        <v>868</v>
      </c>
      <c r="V1463" t="s">
        <v>559</v>
      </c>
      <c r="W1463" t="s">
        <v>903</v>
      </c>
      <c r="X1463" s="280">
        <v>45938</v>
      </c>
      <c r="Y1463" s="281" t="s">
        <v>906</v>
      </c>
      <c r="Z1463" s="280" t="s">
        <v>68</v>
      </c>
    </row>
    <row r="1464" spans="18:26" ht="14.7" customHeight="1">
      <c r="R1464" s="284">
        <v>24300</v>
      </c>
      <c r="S1464" s="280">
        <v>45853</v>
      </c>
      <c r="T1464" s="282">
        <v>-85</v>
      </c>
      <c r="U1464" s="282" t="s">
        <v>866</v>
      </c>
      <c r="V1464" t="s">
        <v>559</v>
      </c>
      <c r="W1464" t="s">
        <v>903</v>
      </c>
      <c r="X1464" s="280">
        <v>45938</v>
      </c>
      <c r="Y1464" s="281" t="s">
        <v>906</v>
      </c>
      <c r="Z1464" s="280" t="s">
        <v>68</v>
      </c>
    </row>
    <row r="1465" spans="18:26" ht="14.7" customHeight="1">
      <c r="R1465" s="284">
        <v>5000</v>
      </c>
      <c r="S1465" s="280">
        <v>45884</v>
      </c>
      <c r="T1465" s="282">
        <v>-54</v>
      </c>
      <c r="U1465" s="282" t="s">
        <v>868</v>
      </c>
      <c r="V1465" t="s">
        <v>558</v>
      </c>
      <c r="W1465" t="s">
        <v>903</v>
      </c>
      <c r="X1465" s="280">
        <v>45938</v>
      </c>
      <c r="Y1465" s="281" t="s">
        <v>906</v>
      </c>
      <c r="Z1465" s="280" t="s">
        <v>66</v>
      </c>
    </row>
    <row r="1466" spans="18:26" ht="14.7" customHeight="1">
      <c r="R1466" s="284">
        <v>9482.14</v>
      </c>
      <c r="S1466" s="280">
        <v>45853</v>
      </c>
      <c r="T1466" s="282">
        <v>-85</v>
      </c>
      <c r="U1466" s="282" t="s">
        <v>866</v>
      </c>
      <c r="V1466" t="s">
        <v>557</v>
      </c>
      <c r="W1466" t="s">
        <v>903</v>
      </c>
      <c r="X1466" s="280">
        <v>45938</v>
      </c>
      <c r="Y1466" s="281" t="s">
        <v>906</v>
      </c>
      <c r="Z1466" s="280" t="s">
        <v>66</v>
      </c>
    </row>
    <row r="1467" spans="18:26" ht="14.7" customHeight="1">
      <c r="R1467" s="284">
        <v>10014.420000000002</v>
      </c>
      <c r="S1467" s="280">
        <v>45853</v>
      </c>
      <c r="T1467" s="282">
        <v>-85</v>
      </c>
      <c r="U1467" s="282" t="s">
        <v>866</v>
      </c>
      <c r="V1467" t="s">
        <v>556</v>
      </c>
      <c r="W1467" t="s">
        <v>903</v>
      </c>
      <c r="X1467" s="280">
        <v>45938</v>
      </c>
      <c r="Y1467" s="281" t="s">
        <v>906</v>
      </c>
      <c r="Z1467" s="280" t="s">
        <v>66</v>
      </c>
    </row>
    <row r="1468" spans="18:26" ht="14.7" customHeight="1">
      <c r="R1468" s="284">
        <v>825.09999999999991</v>
      </c>
      <c r="S1468" s="280">
        <v>45853</v>
      </c>
      <c r="T1468" s="282">
        <v>-85</v>
      </c>
      <c r="U1468" s="282" t="s">
        <v>866</v>
      </c>
      <c r="V1468" t="s">
        <v>555</v>
      </c>
      <c r="W1468" t="s">
        <v>903</v>
      </c>
      <c r="X1468" s="280">
        <v>45938</v>
      </c>
      <c r="Y1468" s="281" t="s">
        <v>906</v>
      </c>
      <c r="Z1468" s="280" t="s">
        <v>66</v>
      </c>
    </row>
    <row r="1469" spans="18:26" ht="14.7" customHeight="1">
      <c r="R1469" s="284">
        <v>4856.84</v>
      </c>
      <c r="S1469" s="280">
        <v>45881</v>
      </c>
      <c r="T1469" s="282">
        <v>-57</v>
      </c>
      <c r="U1469" s="282" t="s">
        <v>868</v>
      </c>
      <c r="V1469" t="s">
        <v>554</v>
      </c>
      <c r="W1469" t="s">
        <v>903</v>
      </c>
      <c r="X1469" s="280">
        <v>45938</v>
      </c>
      <c r="Y1469" s="281" t="s">
        <v>906</v>
      </c>
      <c r="Z1469" s="280" t="s">
        <v>66</v>
      </c>
    </row>
    <row r="1470" spans="18:26" ht="14.7" customHeight="1">
      <c r="R1470" s="284">
        <v>28723.64</v>
      </c>
      <c r="S1470" s="280">
        <v>45872</v>
      </c>
      <c r="T1470" s="282">
        <v>-66</v>
      </c>
      <c r="U1470" s="282" t="s">
        <v>866</v>
      </c>
      <c r="V1470" t="s">
        <v>553</v>
      </c>
      <c r="W1470" t="s">
        <v>903</v>
      </c>
      <c r="X1470" s="280">
        <v>45938</v>
      </c>
      <c r="Y1470" s="281" t="s">
        <v>906</v>
      </c>
      <c r="Z1470" s="280" t="s">
        <v>66</v>
      </c>
    </row>
    <row r="1471" spans="18:26" ht="14.7" customHeight="1">
      <c r="R1471" s="284">
        <v>38036</v>
      </c>
      <c r="S1471" s="280">
        <v>45875</v>
      </c>
      <c r="T1471" s="282">
        <v>-63</v>
      </c>
      <c r="U1471" s="282" t="s">
        <v>866</v>
      </c>
      <c r="V1471" t="s">
        <v>552</v>
      </c>
      <c r="W1471" t="s">
        <v>903</v>
      </c>
      <c r="X1471" s="280">
        <v>45938</v>
      </c>
      <c r="Y1471" s="281" t="s">
        <v>906</v>
      </c>
      <c r="Z1471" s="280" t="s">
        <v>67</v>
      </c>
    </row>
    <row r="1472" spans="18:26" ht="14.7" customHeight="1">
      <c r="R1472" s="284">
        <v>15680</v>
      </c>
      <c r="S1472" s="280">
        <v>45875</v>
      </c>
      <c r="T1472" s="282">
        <v>-63</v>
      </c>
      <c r="U1472" s="282" t="s">
        <v>866</v>
      </c>
      <c r="V1472" t="s">
        <v>551</v>
      </c>
      <c r="W1472" t="s">
        <v>903</v>
      </c>
      <c r="X1472" s="280">
        <v>45938</v>
      </c>
      <c r="Y1472" s="281" t="s">
        <v>906</v>
      </c>
      <c r="Z1472" s="280" t="s">
        <v>66</v>
      </c>
    </row>
    <row r="1473" spans="18:26" ht="14.7" customHeight="1">
      <c r="R1473" s="284">
        <v>5000</v>
      </c>
      <c r="S1473" s="280">
        <v>45875</v>
      </c>
      <c r="T1473" s="282">
        <v>-63</v>
      </c>
      <c r="U1473" s="282" t="s">
        <v>866</v>
      </c>
      <c r="V1473" t="s">
        <v>550</v>
      </c>
      <c r="W1473" t="s">
        <v>903</v>
      </c>
      <c r="X1473" s="280">
        <v>45938</v>
      </c>
      <c r="Y1473" s="281" t="s">
        <v>906</v>
      </c>
      <c r="Z1473" s="280" t="s">
        <v>66</v>
      </c>
    </row>
    <row r="1474" spans="18:26" ht="14.7" customHeight="1">
      <c r="R1474" s="284">
        <v>10583</v>
      </c>
      <c r="S1474" s="280">
        <v>45879</v>
      </c>
      <c r="T1474" s="282">
        <v>-59</v>
      </c>
      <c r="U1474" s="282" t="s">
        <v>868</v>
      </c>
      <c r="V1474" t="s">
        <v>549</v>
      </c>
      <c r="W1474" t="s">
        <v>903</v>
      </c>
      <c r="X1474" s="280">
        <v>45938</v>
      </c>
      <c r="Y1474" s="281" t="s">
        <v>906</v>
      </c>
      <c r="Z1474" s="280" t="s">
        <v>66</v>
      </c>
    </row>
    <row r="1475" spans="18:26" ht="14.7" customHeight="1">
      <c r="R1475">
        <v>249.75</v>
      </c>
      <c r="S1475" s="280">
        <v>45878</v>
      </c>
      <c r="T1475" s="282">
        <v>-60</v>
      </c>
      <c r="U1475" s="282" t="s">
        <v>866</v>
      </c>
      <c r="V1475" t="s">
        <v>477</v>
      </c>
      <c r="W1475" t="s">
        <v>903</v>
      </c>
      <c r="X1475" s="280">
        <v>45938</v>
      </c>
      <c r="Y1475" s="281" t="s">
        <v>906</v>
      </c>
      <c r="Z1475" s="280" t="s">
        <v>68</v>
      </c>
    </row>
    <row r="1476" spans="18:26" ht="14.7" customHeight="1">
      <c r="R1476">
        <v>265.38</v>
      </c>
      <c r="S1476" s="280">
        <v>45880</v>
      </c>
      <c r="T1476" s="282">
        <v>-58</v>
      </c>
      <c r="U1476" s="282" t="s">
        <v>868</v>
      </c>
      <c r="V1476" t="s">
        <v>477</v>
      </c>
      <c r="W1476" t="s">
        <v>903</v>
      </c>
      <c r="X1476" s="280">
        <v>45938</v>
      </c>
      <c r="Y1476" s="281" t="s">
        <v>906</v>
      </c>
      <c r="Z1476" s="280" t="s">
        <v>68</v>
      </c>
    </row>
    <row r="1477" spans="18:26" ht="14.7" customHeight="1">
      <c r="R1477">
        <v>277.04000000000002</v>
      </c>
      <c r="S1477" s="280">
        <v>45879</v>
      </c>
      <c r="T1477" s="282">
        <v>-59</v>
      </c>
      <c r="U1477" s="282" t="s">
        <v>868</v>
      </c>
      <c r="V1477" t="s">
        <v>538</v>
      </c>
      <c r="W1477" t="s">
        <v>903</v>
      </c>
      <c r="X1477" s="280">
        <v>45938</v>
      </c>
      <c r="Y1477" s="281" t="s">
        <v>906</v>
      </c>
      <c r="Z1477" s="280" t="s">
        <v>66</v>
      </c>
    </row>
    <row r="1478" spans="18:26" ht="14.7" customHeight="1">
      <c r="R1478">
        <v>288.08999999999997</v>
      </c>
      <c r="S1478" s="280">
        <v>45880</v>
      </c>
      <c r="T1478" s="282">
        <v>-58</v>
      </c>
      <c r="U1478" s="282" t="s">
        <v>868</v>
      </c>
      <c r="V1478" t="s">
        <v>548</v>
      </c>
      <c r="W1478" t="s">
        <v>903</v>
      </c>
      <c r="X1478" s="280">
        <v>45938</v>
      </c>
      <c r="Y1478" s="281" t="s">
        <v>906</v>
      </c>
      <c r="Z1478" s="280" t="s">
        <v>66</v>
      </c>
    </row>
    <row r="1479" spans="18:26" ht="14.7" customHeight="1">
      <c r="R1479">
        <v>296.43</v>
      </c>
      <c r="S1479" s="280">
        <v>45880</v>
      </c>
      <c r="T1479" s="282">
        <v>-58</v>
      </c>
      <c r="U1479" s="282" t="s">
        <v>868</v>
      </c>
      <c r="V1479" t="s">
        <v>483</v>
      </c>
      <c r="W1479" t="s">
        <v>903</v>
      </c>
      <c r="X1479" s="280">
        <v>45938</v>
      </c>
      <c r="Y1479" s="281" t="s">
        <v>906</v>
      </c>
      <c r="Z1479" s="280" t="s">
        <v>68</v>
      </c>
    </row>
    <row r="1480" spans="18:26" ht="14.7" customHeight="1">
      <c r="R1480">
        <v>306.11</v>
      </c>
      <c r="S1480" s="280">
        <v>45880</v>
      </c>
      <c r="T1480" s="282">
        <v>-58</v>
      </c>
      <c r="U1480" s="282" t="s">
        <v>868</v>
      </c>
      <c r="V1480" t="s">
        <v>476</v>
      </c>
      <c r="W1480" t="s">
        <v>903</v>
      </c>
      <c r="X1480" s="280">
        <v>45938</v>
      </c>
      <c r="Y1480" s="281" t="s">
        <v>906</v>
      </c>
      <c r="Z1480" s="280" t="s">
        <v>68</v>
      </c>
    </row>
    <row r="1481" spans="18:26" ht="14.7" customHeight="1">
      <c r="R1481">
        <v>307.58999999999997</v>
      </c>
      <c r="S1481" s="280">
        <v>45879</v>
      </c>
      <c r="T1481" s="282">
        <v>-59</v>
      </c>
      <c r="U1481" s="282" t="s">
        <v>868</v>
      </c>
      <c r="V1481" t="s">
        <v>476</v>
      </c>
      <c r="W1481" t="s">
        <v>903</v>
      </c>
      <c r="X1481" s="280">
        <v>45938</v>
      </c>
      <c r="Y1481" s="281" t="s">
        <v>906</v>
      </c>
      <c r="Z1481" s="280" t="s">
        <v>68</v>
      </c>
    </row>
    <row r="1482" spans="18:26" ht="14.7" customHeight="1">
      <c r="R1482">
        <v>319.08</v>
      </c>
      <c r="S1482" s="280">
        <v>45880</v>
      </c>
      <c r="T1482" s="282">
        <v>-58</v>
      </c>
      <c r="U1482" s="282" t="s">
        <v>868</v>
      </c>
      <c r="V1482" t="s">
        <v>483</v>
      </c>
      <c r="W1482" t="s">
        <v>903</v>
      </c>
      <c r="X1482" s="280">
        <v>45938</v>
      </c>
      <c r="Y1482" s="281" t="s">
        <v>906</v>
      </c>
      <c r="Z1482" s="280" t="s">
        <v>68</v>
      </c>
    </row>
    <row r="1483" spans="18:26" ht="14.7" customHeight="1">
      <c r="R1483">
        <v>318.63</v>
      </c>
      <c r="S1483" s="280">
        <v>45879</v>
      </c>
      <c r="T1483" s="282">
        <v>-59</v>
      </c>
      <c r="U1483" s="282" t="s">
        <v>868</v>
      </c>
      <c r="V1483" t="s">
        <v>546</v>
      </c>
      <c r="W1483" t="s">
        <v>903</v>
      </c>
      <c r="X1483" s="280">
        <v>45938</v>
      </c>
      <c r="Y1483" s="281" t="s">
        <v>906</v>
      </c>
      <c r="Z1483" s="280" t="s">
        <v>66</v>
      </c>
    </row>
    <row r="1484" spans="18:26" ht="14.7" customHeight="1">
      <c r="R1484">
        <v>393.49</v>
      </c>
      <c r="S1484" s="280">
        <v>45880</v>
      </c>
      <c r="T1484" s="282">
        <v>-58</v>
      </c>
      <c r="U1484" s="282" t="s">
        <v>868</v>
      </c>
      <c r="V1484" t="s">
        <v>479</v>
      </c>
      <c r="W1484" t="s">
        <v>903</v>
      </c>
      <c r="X1484" s="280">
        <v>45938</v>
      </c>
      <c r="Y1484" s="281" t="s">
        <v>906</v>
      </c>
      <c r="Z1484" s="280" t="s">
        <v>67</v>
      </c>
    </row>
    <row r="1485" spans="18:26" ht="14.7" customHeight="1">
      <c r="R1485">
        <v>417.61</v>
      </c>
      <c r="S1485" s="280">
        <v>45880</v>
      </c>
      <c r="T1485" s="282">
        <v>-58</v>
      </c>
      <c r="U1485" s="282" t="s">
        <v>868</v>
      </c>
      <c r="V1485" t="s">
        <v>527</v>
      </c>
      <c r="W1485" t="s">
        <v>903</v>
      </c>
      <c r="X1485" s="280">
        <v>45938</v>
      </c>
      <c r="Y1485" s="281" t="s">
        <v>906</v>
      </c>
      <c r="Z1485" s="280" t="s">
        <v>66</v>
      </c>
    </row>
    <row r="1486" spans="18:26" ht="14.7" customHeight="1">
      <c r="R1486">
        <v>431.32</v>
      </c>
      <c r="S1486" s="280">
        <v>45879</v>
      </c>
      <c r="T1486" s="282">
        <v>-59</v>
      </c>
      <c r="U1486" s="282" t="s">
        <v>868</v>
      </c>
      <c r="V1486" t="s">
        <v>538</v>
      </c>
      <c r="W1486" t="s">
        <v>903</v>
      </c>
      <c r="X1486" s="280">
        <v>45938</v>
      </c>
      <c r="Y1486" s="281" t="s">
        <v>906</v>
      </c>
      <c r="Z1486" s="280" t="s">
        <v>66</v>
      </c>
    </row>
    <row r="1487" spans="18:26" ht="14.7" customHeight="1">
      <c r="R1487">
        <v>444.77</v>
      </c>
      <c r="S1487" s="280">
        <v>45880</v>
      </c>
      <c r="T1487" s="282">
        <v>-58</v>
      </c>
      <c r="U1487" s="282" t="s">
        <v>868</v>
      </c>
      <c r="V1487" t="s">
        <v>546</v>
      </c>
      <c r="W1487" t="s">
        <v>903</v>
      </c>
      <c r="X1487" s="280">
        <v>45938</v>
      </c>
      <c r="Y1487" s="281" t="s">
        <v>906</v>
      </c>
      <c r="Z1487" s="280" t="s">
        <v>66</v>
      </c>
    </row>
    <row r="1488" spans="18:26" ht="14.7" customHeight="1">
      <c r="R1488">
        <v>461.18</v>
      </c>
      <c r="S1488" s="280">
        <v>45880</v>
      </c>
      <c r="T1488" s="282">
        <v>-58</v>
      </c>
      <c r="U1488" s="282" t="s">
        <v>868</v>
      </c>
      <c r="V1488" t="s">
        <v>476</v>
      </c>
      <c r="W1488" t="s">
        <v>903</v>
      </c>
      <c r="X1488" s="280">
        <v>45938</v>
      </c>
      <c r="Y1488" s="281" t="s">
        <v>906</v>
      </c>
      <c r="Z1488" s="280" t="s">
        <v>68</v>
      </c>
    </row>
    <row r="1489" spans="18:26" ht="14.7" customHeight="1">
      <c r="R1489">
        <v>482.24</v>
      </c>
      <c r="S1489" s="280">
        <v>45880</v>
      </c>
      <c r="T1489" s="282">
        <v>-58</v>
      </c>
      <c r="U1489" s="282" t="s">
        <v>868</v>
      </c>
      <c r="V1489" t="s">
        <v>496</v>
      </c>
      <c r="W1489" t="s">
        <v>903</v>
      </c>
      <c r="X1489" s="280">
        <v>45938</v>
      </c>
      <c r="Y1489" s="281" t="s">
        <v>906</v>
      </c>
      <c r="Z1489" s="280" t="s">
        <v>66</v>
      </c>
    </row>
    <row r="1490" spans="18:26" ht="14.7" customHeight="1">
      <c r="R1490">
        <v>484.05</v>
      </c>
      <c r="S1490" s="280">
        <v>45880</v>
      </c>
      <c r="T1490" s="282">
        <v>-58</v>
      </c>
      <c r="U1490" s="282" t="s">
        <v>868</v>
      </c>
      <c r="V1490" t="s">
        <v>476</v>
      </c>
      <c r="W1490" t="s">
        <v>903</v>
      </c>
      <c r="X1490" s="280">
        <v>45938</v>
      </c>
      <c r="Y1490" s="281" t="s">
        <v>906</v>
      </c>
      <c r="Z1490" s="280" t="s">
        <v>68</v>
      </c>
    </row>
    <row r="1491" spans="18:26" ht="14.7" customHeight="1">
      <c r="R1491">
        <v>490</v>
      </c>
      <c r="S1491" s="280">
        <v>45879</v>
      </c>
      <c r="T1491" s="282">
        <v>-59</v>
      </c>
      <c r="U1491" s="282" t="s">
        <v>868</v>
      </c>
      <c r="V1491" t="s">
        <v>547</v>
      </c>
      <c r="W1491" t="s">
        <v>903</v>
      </c>
      <c r="X1491" s="280">
        <v>45938</v>
      </c>
      <c r="Y1491" s="281" t="s">
        <v>906</v>
      </c>
      <c r="Z1491" s="280" t="s">
        <v>66</v>
      </c>
    </row>
    <row r="1492" spans="18:26" ht="14.7" customHeight="1">
      <c r="R1492">
        <v>502.48</v>
      </c>
      <c r="S1492" s="280">
        <v>45880</v>
      </c>
      <c r="T1492" s="282">
        <v>-58</v>
      </c>
      <c r="U1492" s="282" t="s">
        <v>868</v>
      </c>
      <c r="V1492" t="s">
        <v>477</v>
      </c>
      <c r="W1492" t="s">
        <v>903</v>
      </c>
      <c r="X1492" s="280">
        <v>45938</v>
      </c>
      <c r="Y1492" s="281" t="s">
        <v>906</v>
      </c>
      <c r="Z1492" s="280" t="s">
        <v>68</v>
      </c>
    </row>
    <row r="1493" spans="18:26" ht="14.7" customHeight="1">
      <c r="R1493">
        <v>493.26</v>
      </c>
      <c r="S1493" s="280">
        <v>45879</v>
      </c>
      <c r="T1493" s="282">
        <v>-59</v>
      </c>
      <c r="U1493" s="282" t="s">
        <v>868</v>
      </c>
      <c r="V1493" t="s">
        <v>546</v>
      </c>
      <c r="W1493" t="s">
        <v>903</v>
      </c>
      <c r="X1493" s="280">
        <v>45938</v>
      </c>
      <c r="Y1493" s="281" t="s">
        <v>906</v>
      </c>
      <c r="Z1493" s="280" t="s">
        <v>66</v>
      </c>
    </row>
    <row r="1494" spans="18:26" ht="14.7" customHeight="1">
      <c r="R1494">
        <v>608.51</v>
      </c>
      <c r="S1494" s="280">
        <v>45879</v>
      </c>
      <c r="T1494" s="282">
        <v>-59</v>
      </c>
      <c r="U1494" s="282" t="s">
        <v>868</v>
      </c>
      <c r="V1494" t="s">
        <v>545</v>
      </c>
      <c r="W1494" t="s">
        <v>903</v>
      </c>
      <c r="X1494" s="280">
        <v>45938</v>
      </c>
      <c r="Y1494" s="281" t="s">
        <v>906</v>
      </c>
      <c r="Z1494" s="280" t="s">
        <v>66</v>
      </c>
    </row>
    <row r="1495" spans="18:26" ht="14.7" customHeight="1">
      <c r="R1495">
        <v>649.65</v>
      </c>
      <c r="S1495" s="280">
        <v>45880</v>
      </c>
      <c r="T1495" s="282">
        <v>-58</v>
      </c>
      <c r="U1495" s="282" t="s">
        <v>868</v>
      </c>
      <c r="V1495" t="s">
        <v>544</v>
      </c>
      <c r="W1495" t="s">
        <v>903</v>
      </c>
      <c r="X1495" s="280">
        <v>45938</v>
      </c>
      <c r="Y1495" s="281" t="s">
        <v>906</v>
      </c>
      <c r="Z1495" s="280" t="s">
        <v>66</v>
      </c>
    </row>
    <row r="1496" spans="18:26" ht="14.7" customHeight="1">
      <c r="R1496">
        <v>654.41</v>
      </c>
      <c r="S1496" s="280">
        <v>45879</v>
      </c>
      <c r="T1496" s="282">
        <v>-59</v>
      </c>
      <c r="U1496" s="282" t="s">
        <v>868</v>
      </c>
      <c r="V1496" t="s">
        <v>476</v>
      </c>
      <c r="W1496" t="s">
        <v>903</v>
      </c>
      <c r="X1496" s="280">
        <v>45938</v>
      </c>
      <c r="Y1496" s="281" t="s">
        <v>906</v>
      </c>
      <c r="Z1496" s="280" t="s">
        <v>68</v>
      </c>
    </row>
    <row r="1497" spans="18:26" ht="14.7" customHeight="1">
      <c r="R1497">
        <v>168</v>
      </c>
      <c r="S1497" s="280">
        <v>45879</v>
      </c>
      <c r="T1497" s="282">
        <v>-59</v>
      </c>
      <c r="U1497" s="282" t="s">
        <v>868</v>
      </c>
      <c r="V1497" t="s">
        <v>543</v>
      </c>
      <c r="W1497" t="s">
        <v>903</v>
      </c>
      <c r="X1497" s="280">
        <v>45938</v>
      </c>
      <c r="Y1497" s="281" t="s">
        <v>906</v>
      </c>
      <c r="Z1497" s="280" t="s">
        <v>66</v>
      </c>
    </row>
    <row r="1498" spans="18:26" ht="14.7" customHeight="1">
      <c r="R1498" s="283">
        <v>1038.27</v>
      </c>
      <c r="S1498" s="280">
        <v>45880</v>
      </c>
      <c r="T1498" s="282">
        <v>-58</v>
      </c>
      <c r="U1498" s="282" t="s">
        <v>868</v>
      </c>
      <c r="V1498" t="s">
        <v>542</v>
      </c>
      <c r="W1498" t="s">
        <v>903</v>
      </c>
      <c r="X1498" s="280">
        <v>45938</v>
      </c>
      <c r="Y1498" s="281" t="s">
        <v>906</v>
      </c>
      <c r="Z1498" s="280" t="s">
        <v>66</v>
      </c>
    </row>
    <row r="1499" spans="18:26" ht="14.7" customHeight="1">
      <c r="R1499" s="283">
        <v>1048.3900000000001</v>
      </c>
      <c r="S1499" s="280">
        <v>45880</v>
      </c>
      <c r="T1499" s="282">
        <v>-58</v>
      </c>
      <c r="U1499" s="282" t="s">
        <v>868</v>
      </c>
      <c r="V1499" t="s">
        <v>541</v>
      </c>
      <c r="W1499" t="s">
        <v>903</v>
      </c>
      <c r="X1499" s="280">
        <v>45938</v>
      </c>
      <c r="Y1499" s="281" t="s">
        <v>906</v>
      </c>
      <c r="Z1499" s="280" t="s">
        <v>66</v>
      </c>
    </row>
    <row r="1500" spans="18:26" ht="14.7" customHeight="1">
      <c r="R1500" s="283">
        <v>1199.5899999999999</v>
      </c>
      <c r="S1500" s="280">
        <v>45879</v>
      </c>
      <c r="T1500" s="282">
        <v>-59</v>
      </c>
      <c r="U1500" s="282" t="s">
        <v>868</v>
      </c>
      <c r="V1500" t="s">
        <v>540</v>
      </c>
      <c r="W1500" t="s">
        <v>903</v>
      </c>
      <c r="X1500" s="280">
        <v>45938</v>
      </c>
      <c r="Y1500" s="281" t="s">
        <v>906</v>
      </c>
      <c r="Z1500" s="280" t="s">
        <v>66</v>
      </c>
    </row>
    <row r="1501" spans="18:26" ht="14.7" customHeight="1">
      <c r="R1501" s="283">
        <v>1160.5</v>
      </c>
      <c r="S1501" s="280">
        <v>45879</v>
      </c>
      <c r="T1501" s="282">
        <v>-59</v>
      </c>
      <c r="U1501" s="282" t="s">
        <v>868</v>
      </c>
      <c r="V1501" t="s">
        <v>538</v>
      </c>
      <c r="W1501" t="s">
        <v>903</v>
      </c>
      <c r="X1501" s="280">
        <v>45938</v>
      </c>
      <c r="Y1501" s="281" t="s">
        <v>906</v>
      </c>
      <c r="Z1501" s="280" t="s">
        <v>66</v>
      </c>
    </row>
    <row r="1502" spans="18:26" ht="14.7" customHeight="1">
      <c r="R1502" s="283">
        <v>1324.47</v>
      </c>
      <c r="S1502" s="280">
        <v>45880</v>
      </c>
      <c r="T1502" s="282">
        <v>-58</v>
      </c>
      <c r="U1502" s="282" t="s">
        <v>868</v>
      </c>
      <c r="V1502" t="s">
        <v>478</v>
      </c>
      <c r="W1502" t="s">
        <v>903</v>
      </c>
      <c r="X1502" s="280">
        <v>45938</v>
      </c>
      <c r="Y1502" s="281" t="s">
        <v>906</v>
      </c>
      <c r="Z1502" s="280" t="s">
        <v>66</v>
      </c>
    </row>
    <row r="1503" spans="18:26" ht="14.7" customHeight="1">
      <c r="R1503" s="283">
        <v>1331.4</v>
      </c>
      <c r="S1503" s="280">
        <v>45879</v>
      </c>
      <c r="T1503" s="282">
        <v>-59</v>
      </c>
      <c r="U1503" s="282" t="s">
        <v>868</v>
      </c>
      <c r="V1503" t="s">
        <v>476</v>
      </c>
      <c r="W1503" t="s">
        <v>903</v>
      </c>
      <c r="X1503" s="280">
        <v>45938</v>
      </c>
      <c r="Y1503" s="281" t="s">
        <v>906</v>
      </c>
      <c r="Z1503" s="280" t="s">
        <v>68</v>
      </c>
    </row>
    <row r="1504" spans="18:26" ht="14.7" customHeight="1">
      <c r="R1504" s="283">
        <v>1414.01</v>
      </c>
      <c r="S1504" s="280">
        <v>45879</v>
      </c>
      <c r="T1504" s="282">
        <v>-59</v>
      </c>
      <c r="U1504" s="282" t="s">
        <v>868</v>
      </c>
      <c r="V1504" t="s">
        <v>476</v>
      </c>
      <c r="W1504" t="s">
        <v>903</v>
      </c>
      <c r="X1504" s="280">
        <v>45938</v>
      </c>
      <c r="Y1504" s="281" t="s">
        <v>906</v>
      </c>
      <c r="Z1504" s="280" t="s">
        <v>68</v>
      </c>
    </row>
    <row r="1505" spans="18:26" ht="14.7" customHeight="1">
      <c r="R1505" s="283">
        <v>1548.41</v>
      </c>
      <c r="S1505" s="280">
        <v>45880</v>
      </c>
      <c r="T1505" s="282">
        <v>-58</v>
      </c>
      <c r="U1505" s="282" t="s">
        <v>868</v>
      </c>
      <c r="V1505" t="s">
        <v>539</v>
      </c>
      <c r="W1505" t="s">
        <v>903</v>
      </c>
      <c r="X1505" s="280">
        <v>45938</v>
      </c>
      <c r="Y1505" s="281" t="s">
        <v>906</v>
      </c>
      <c r="Z1505" s="280" t="s">
        <v>66</v>
      </c>
    </row>
    <row r="1506" spans="18:26" ht="14.7" customHeight="1">
      <c r="R1506" s="283">
        <v>1733.06</v>
      </c>
      <c r="S1506" s="280">
        <v>45880</v>
      </c>
      <c r="T1506" s="282">
        <v>-58</v>
      </c>
      <c r="U1506" s="282" t="s">
        <v>868</v>
      </c>
      <c r="V1506" t="s">
        <v>477</v>
      </c>
      <c r="W1506" t="s">
        <v>903</v>
      </c>
      <c r="X1506" s="280">
        <v>45938</v>
      </c>
      <c r="Y1506" s="281" t="s">
        <v>906</v>
      </c>
      <c r="Z1506" s="280" t="s">
        <v>68</v>
      </c>
    </row>
    <row r="1507" spans="18:26" ht="14.7" customHeight="1">
      <c r="R1507" s="283">
        <v>1736.4</v>
      </c>
      <c r="S1507" s="280">
        <v>45879</v>
      </c>
      <c r="T1507" s="282">
        <v>-59</v>
      </c>
      <c r="U1507" s="282" t="s">
        <v>868</v>
      </c>
      <c r="V1507" t="s">
        <v>538</v>
      </c>
      <c r="W1507" t="s">
        <v>903</v>
      </c>
      <c r="X1507" s="280">
        <v>45938</v>
      </c>
      <c r="Y1507" s="281" t="s">
        <v>906</v>
      </c>
      <c r="Z1507" s="280" t="s">
        <v>66</v>
      </c>
    </row>
    <row r="1508" spans="18:26" ht="14.7" customHeight="1">
      <c r="R1508" s="283">
        <v>1833.49</v>
      </c>
      <c r="S1508" s="280">
        <v>45879</v>
      </c>
      <c r="T1508" s="282">
        <v>-59</v>
      </c>
      <c r="U1508" s="282" t="s">
        <v>868</v>
      </c>
      <c r="V1508" t="s">
        <v>537</v>
      </c>
      <c r="W1508" t="s">
        <v>903</v>
      </c>
      <c r="X1508" s="280">
        <v>45938</v>
      </c>
      <c r="Y1508" s="281" t="s">
        <v>906</v>
      </c>
      <c r="Z1508" s="280" t="s">
        <v>66</v>
      </c>
    </row>
    <row r="1509" spans="18:26" ht="14.7" customHeight="1">
      <c r="R1509" s="283">
        <v>1839.38</v>
      </c>
      <c r="S1509" s="280">
        <v>45880</v>
      </c>
      <c r="T1509" s="282">
        <v>-58</v>
      </c>
      <c r="U1509" s="282" t="s">
        <v>868</v>
      </c>
      <c r="V1509" t="s">
        <v>524</v>
      </c>
      <c r="W1509" t="s">
        <v>903</v>
      </c>
      <c r="X1509" s="280">
        <v>45938</v>
      </c>
      <c r="Y1509" s="281" t="s">
        <v>906</v>
      </c>
      <c r="Z1509" s="280" t="s">
        <v>67</v>
      </c>
    </row>
    <row r="1510" spans="18:26" ht="14.7" customHeight="1">
      <c r="R1510" s="283">
        <v>1852.8</v>
      </c>
      <c r="S1510" s="280">
        <v>45880</v>
      </c>
      <c r="T1510" s="282">
        <v>-58</v>
      </c>
      <c r="U1510" s="282" t="s">
        <v>868</v>
      </c>
      <c r="V1510" t="s">
        <v>536</v>
      </c>
      <c r="W1510" t="s">
        <v>903</v>
      </c>
      <c r="X1510" s="280">
        <v>45938</v>
      </c>
      <c r="Y1510" s="281" t="s">
        <v>906</v>
      </c>
      <c r="Z1510" s="280" t="s">
        <v>66</v>
      </c>
    </row>
    <row r="1511" spans="18:26" ht="14.7" customHeight="1">
      <c r="R1511" s="283">
        <v>2064.87</v>
      </c>
      <c r="S1511" s="280">
        <v>45879</v>
      </c>
      <c r="T1511" s="282">
        <v>-59</v>
      </c>
      <c r="U1511" s="282" t="s">
        <v>868</v>
      </c>
      <c r="V1511" t="s">
        <v>476</v>
      </c>
      <c r="W1511" t="s">
        <v>903</v>
      </c>
      <c r="X1511" s="280">
        <v>45938</v>
      </c>
      <c r="Y1511" s="281" t="s">
        <v>906</v>
      </c>
      <c r="Z1511" s="280" t="s">
        <v>68</v>
      </c>
    </row>
    <row r="1512" spans="18:26" ht="14.7" customHeight="1">
      <c r="R1512" s="283">
        <v>2392.86</v>
      </c>
      <c r="S1512" s="280">
        <v>45880</v>
      </c>
      <c r="T1512" s="282">
        <v>-58</v>
      </c>
      <c r="U1512" s="282" t="s">
        <v>868</v>
      </c>
      <c r="V1512" t="s">
        <v>535</v>
      </c>
      <c r="W1512" t="s">
        <v>903</v>
      </c>
      <c r="X1512" s="280">
        <v>45938</v>
      </c>
      <c r="Y1512" s="281" t="s">
        <v>906</v>
      </c>
      <c r="Z1512" s="280" t="s">
        <v>66</v>
      </c>
    </row>
    <row r="1513" spans="18:26" ht="14.7" customHeight="1">
      <c r="R1513" s="283">
        <v>2477.1</v>
      </c>
      <c r="S1513" s="280">
        <v>45880</v>
      </c>
      <c r="T1513" s="282">
        <v>-58</v>
      </c>
      <c r="U1513" s="282" t="s">
        <v>868</v>
      </c>
      <c r="V1513" t="s">
        <v>510</v>
      </c>
      <c r="W1513" t="s">
        <v>903</v>
      </c>
      <c r="X1513" s="280">
        <v>45938</v>
      </c>
      <c r="Y1513" s="281" t="s">
        <v>906</v>
      </c>
      <c r="Z1513" s="280" t="s">
        <v>66</v>
      </c>
    </row>
    <row r="1514" spans="18:26" ht="14.7" customHeight="1">
      <c r="R1514" s="283">
        <v>2493.65</v>
      </c>
      <c r="S1514" s="280">
        <v>45880</v>
      </c>
      <c r="T1514" s="282">
        <v>-58</v>
      </c>
      <c r="U1514" s="282" t="s">
        <v>868</v>
      </c>
      <c r="V1514" t="s">
        <v>534</v>
      </c>
      <c r="W1514" t="s">
        <v>903</v>
      </c>
      <c r="X1514" s="280">
        <v>45938</v>
      </c>
      <c r="Y1514" s="281" t="s">
        <v>906</v>
      </c>
      <c r="Z1514" s="280" t="s">
        <v>66</v>
      </c>
    </row>
    <row r="1515" spans="18:26" ht="14.7" customHeight="1">
      <c r="R1515" s="283">
        <v>2595.89</v>
      </c>
      <c r="S1515" s="280">
        <v>45880</v>
      </c>
      <c r="T1515" s="282">
        <v>-58</v>
      </c>
      <c r="U1515" s="282" t="s">
        <v>868</v>
      </c>
      <c r="V1515" t="s">
        <v>533</v>
      </c>
      <c r="W1515" t="s">
        <v>903</v>
      </c>
      <c r="X1515" s="280">
        <v>45938</v>
      </c>
      <c r="Y1515" s="281" t="s">
        <v>906</v>
      </c>
      <c r="Z1515" s="280" t="s">
        <v>66</v>
      </c>
    </row>
    <row r="1516" spans="18:26" ht="14.7" customHeight="1">
      <c r="R1516" s="283">
        <v>2713.59</v>
      </c>
      <c r="S1516" s="280">
        <v>45879</v>
      </c>
      <c r="T1516" s="282">
        <v>-59</v>
      </c>
      <c r="U1516" s="282" t="s">
        <v>868</v>
      </c>
      <c r="V1516" t="s">
        <v>483</v>
      </c>
      <c r="W1516" t="s">
        <v>903</v>
      </c>
      <c r="X1516" s="280">
        <v>45938</v>
      </c>
      <c r="Y1516" s="281" t="s">
        <v>906</v>
      </c>
      <c r="Z1516" s="280" t="s">
        <v>68</v>
      </c>
    </row>
    <row r="1517" spans="18:26" ht="14.7" customHeight="1">
      <c r="R1517" s="283">
        <v>2709.18</v>
      </c>
      <c r="S1517" s="280">
        <v>45880</v>
      </c>
      <c r="T1517" s="282">
        <v>-58</v>
      </c>
      <c r="U1517" s="282" t="s">
        <v>868</v>
      </c>
      <c r="V1517" t="s">
        <v>483</v>
      </c>
      <c r="W1517" t="s">
        <v>903</v>
      </c>
      <c r="X1517" s="280">
        <v>45938</v>
      </c>
      <c r="Y1517" s="281" t="s">
        <v>906</v>
      </c>
      <c r="Z1517" s="280" t="s">
        <v>68</v>
      </c>
    </row>
    <row r="1518" spans="18:26" ht="14.7" customHeight="1">
      <c r="R1518" s="283">
        <v>2746.41</v>
      </c>
      <c r="S1518" s="280">
        <v>45879</v>
      </c>
      <c r="T1518" s="282">
        <v>-59</v>
      </c>
      <c r="U1518" s="282" t="s">
        <v>868</v>
      </c>
      <c r="V1518" t="s">
        <v>532</v>
      </c>
      <c r="W1518" t="s">
        <v>903</v>
      </c>
      <c r="X1518" s="280">
        <v>45938</v>
      </c>
      <c r="Y1518" s="281" t="s">
        <v>906</v>
      </c>
      <c r="Z1518" s="280" t="s">
        <v>66</v>
      </c>
    </row>
    <row r="1519" spans="18:26" ht="14.7" customHeight="1">
      <c r="R1519" s="283">
        <v>2990.1</v>
      </c>
      <c r="S1519" s="280">
        <v>45880</v>
      </c>
      <c r="T1519" s="282">
        <v>-58</v>
      </c>
      <c r="U1519" s="282" t="s">
        <v>868</v>
      </c>
      <c r="V1519" t="s">
        <v>478</v>
      </c>
      <c r="W1519" t="s">
        <v>903</v>
      </c>
      <c r="X1519" s="280">
        <v>45938</v>
      </c>
      <c r="Y1519" s="281" t="s">
        <v>906</v>
      </c>
      <c r="Z1519" s="280" t="s">
        <v>66</v>
      </c>
    </row>
    <row r="1520" spans="18:26" ht="14.7" customHeight="1">
      <c r="R1520" s="283">
        <v>3112.12</v>
      </c>
      <c r="S1520" s="280">
        <v>45880</v>
      </c>
      <c r="T1520" s="282">
        <v>-58</v>
      </c>
      <c r="U1520" s="282" t="s">
        <v>868</v>
      </c>
      <c r="V1520" t="s">
        <v>531</v>
      </c>
      <c r="W1520" t="s">
        <v>903</v>
      </c>
      <c r="X1520" s="280">
        <v>45938</v>
      </c>
      <c r="Y1520" s="281" t="s">
        <v>906</v>
      </c>
      <c r="Z1520" s="280" t="s">
        <v>66</v>
      </c>
    </row>
    <row r="1521" spans="18:26" ht="14.7" customHeight="1">
      <c r="R1521" s="283">
        <v>3210.31</v>
      </c>
      <c r="S1521" s="280">
        <v>45879</v>
      </c>
      <c r="T1521" s="282">
        <v>-59</v>
      </c>
      <c r="U1521" s="282" t="s">
        <v>868</v>
      </c>
      <c r="V1521" t="s">
        <v>527</v>
      </c>
      <c r="W1521" t="s">
        <v>903</v>
      </c>
      <c r="X1521" s="280">
        <v>45938</v>
      </c>
      <c r="Y1521" s="281" t="s">
        <v>906</v>
      </c>
      <c r="Z1521" s="280" t="s">
        <v>66</v>
      </c>
    </row>
    <row r="1522" spans="18:26" ht="14.7" customHeight="1">
      <c r="R1522" s="283">
        <v>3181.76</v>
      </c>
      <c r="S1522" s="280">
        <v>45880</v>
      </c>
      <c r="T1522" s="282">
        <v>-58</v>
      </c>
      <c r="U1522" s="282" t="s">
        <v>868</v>
      </c>
      <c r="V1522" t="s">
        <v>530</v>
      </c>
      <c r="W1522" t="s">
        <v>903</v>
      </c>
      <c r="X1522" s="280">
        <v>45938</v>
      </c>
      <c r="Y1522" s="281" t="s">
        <v>906</v>
      </c>
      <c r="Z1522" s="280" t="s">
        <v>66</v>
      </c>
    </row>
    <row r="1523" spans="18:26" ht="14.7" customHeight="1">
      <c r="R1523" s="283">
        <v>3391.1</v>
      </c>
      <c r="S1523" s="280">
        <v>45879</v>
      </c>
      <c r="T1523" s="282">
        <v>-59</v>
      </c>
      <c r="U1523" s="282" t="s">
        <v>868</v>
      </c>
      <c r="V1523" t="s">
        <v>529</v>
      </c>
      <c r="W1523" t="s">
        <v>903</v>
      </c>
      <c r="X1523" s="280">
        <v>45938</v>
      </c>
      <c r="Y1523" s="281" t="s">
        <v>906</v>
      </c>
      <c r="Z1523" s="280" t="s">
        <v>66</v>
      </c>
    </row>
    <row r="1524" spans="18:26" ht="14.7" customHeight="1">
      <c r="R1524" s="283">
        <v>3488.21</v>
      </c>
      <c r="S1524" s="280">
        <v>45879</v>
      </c>
      <c r="T1524" s="282">
        <v>-59</v>
      </c>
      <c r="U1524" s="282" t="s">
        <v>868</v>
      </c>
      <c r="V1524" t="s">
        <v>518</v>
      </c>
      <c r="W1524" t="s">
        <v>903</v>
      </c>
      <c r="X1524" s="280">
        <v>45938</v>
      </c>
      <c r="Y1524" s="281" t="s">
        <v>906</v>
      </c>
      <c r="Z1524" s="280" t="s">
        <v>67</v>
      </c>
    </row>
    <row r="1525" spans="18:26" ht="14.7" customHeight="1">
      <c r="R1525" s="283">
        <v>3687.15</v>
      </c>
      <c r="S1525" s="280">
        <v>45879</v>
      </c>
      <c r="T1525" s="282">
        <v>-59</v>
      </c>
      <c r="U1525" s="282" t="s">
        <v>868</v>
      </c>
      <c r="V1525" t="s">
        <v>528</v>
      </c>
      <c r="W1525" t="s">
        <v>903</v>
      </c>
      <c r="X1525" s="280">
        <v>45938</v>
      </c>
      <c r="Y1525" s="281" t="s">
        <v>906</v>
      </c>
      <c r="Z1525" s="280" t="s">
        <v>66</v>
      </c>
    </row>
    <row r="1526" spans="18:26" ht="14.7" customHeight="1">
      <c r="R1526" s="283">
        <v>3659.32</v>
      </c>
      <c r="S1526" s="280">
        <v>45880</v>
      </c>
      <c r="T1526" s="282">
        <v>-58</v>
      </c>
      <c r="U1526" s="282" t="s">
        <v>868</v>
      </c>
      <c r="V1526" t="s">
        <v>477</v>
      </c>
      <c r="W1526" t="s">
        <v>903</v>
      </c>
      <c r="X1526" s="280">
        <v>45938</v>
      </c>
      <c r="Y1526" s="281" t="s">
        <v>906</v>
      </c>
      <c r="Z1526" s="280" t="s">
        <v>68</v>
      </c>
    </row>
    <row r="1527" spans="18:26" ht="14.7" customHeight="1">
      <c r="R1527" s="283">
        <v>3854.71</v>
      </c>
      <c r="S1527" s="280">
        <v>45879</v>
      </c>
      <c r="T1527" s="282">
        <v>-59</v>
      </c>
      <c r="U1527" s="282" t="s">
        <v>868</v>
      </c>
      <c r="V1527" t="s">
        <v>527</v>
      </c>
      <c r="W1527" t="s">
        <v>903</v>
      </c>
      <c r="X1527" s="280">
        <v>45938</v>
      </c>
      <c r="Y1527" s="281" t="s">
        <v>906</v>
      </c>
      <c r="Z1527" s="280" t="s">
        <v>66</v>
      </c>
    </row>
    <row r="1528" spans="18:26" ht="14.7" customHeight="1">
      <c r="R1528" s="283">
        <v>3796</v>
      </c>
      <c r="S1528" s="280">
        <v>45879</v>
      </c>
      <c r="T1528" s="282">
        <v>-59</v>
      </c>
      <c r="U1528" s="282" t="s">
        <v>868</v>
      </c>
      <c r="V1528" t="s">
        <v>476</v>
      </c>
      <c r="W1528" t="s">
        <v>903</v>
      </c>
      <c r="X1528" s="280">
        <v>45938</v>
      </c>
      <c r="Y1528" s="281" t="s">
        <v>906</v>
      </c>
      <c r="Z1528" s="280" t="s">
        <v>68</v>
      </c>
    </row>
    <row r="1529" spans="18:26" ht="14.7" customHeight="1">
      <c r="R1529" s="283">
        <v>3891.59</v>
      </c>
      <c r="S1529" s="280">
        <v>45880</v>
      </c>
      <c r="T1529" s="282">
        <v>-58</v>
      </c>
      <c r="U1529" s="282" t="s">
        <v>868</v>
      </c>
      <c r="V1529" t="s">
        <v>478</v>
      </c>
      <c r="W1529" t="s">
        <v>903</v>
      </c>
      <c r="X1529" s="280">
        <v>45938</v>
      </c>
      <c r="Y1529" s="281" t="s">
        <v>906</v>
      </c>
      <c r="Z1529" s="280" t="s">
        <v>66</v>
      </c>
    </row>
    <row r="1530" spans="18:26" ht="14.7" customHeight="1">
      <c r="R1530" s="283">
        <v>3914.04</v>
      </c>
      <c r="S1530" s="280">
        <v>45878</v>
      </c>
      <c r="T1530" s="282">
        <v>-60</v>
      </c>
      <c r="U1530" s="282" t="s">
        <v>866</v>
      </c>
      <c r="V1530" t="s">
        <v>476</v>
      </c>
      <c r="W1530" t="s">
        <v>903</v>
      </c>
      <c r="X1530" s="280">
        <v>45938</v>
      </c>
      <c r="Y1530" s="281" t="s">
        <v>906</v>
      </c>
      <c r="Z1530" s="280" t="s">
        <v>68</v>
      </c>
    </row>
    <row r="1531" spans="18:26" ht="14.7" customHeight="1">
      <c r="R1531" s="283">
        <v>4062.17</v>
      </c>
      <c r="S1531" s="280">
        <v>45880</v>
      </c>
      <c r="T1531" s="282">
        <v>-58</v>
      </c>
      <c r="U1531" s="282" t="s">
        <v>868</v>
      </c>
      <c r="V1531" t="s">
        <v>526</v>
      </c>
      <c r="W1531" t="s">
        <v>903</v>
      </c>
      <c r="X1531" s="280">
        <v>45938</v>
      </c>
      <c r="Y1531" s="281" t="s">
        <v>906</v>
      </c>
      <c r="Z1531" s="280" t="s">
        <v>66</v>
      </c>
    </row>
    <row r="1532" spans="18:26" ht="14.7" customHeight="1">
      <c r="R1532" s="283">
        <v>4343.45</v>
      </c>
      <c r="S1532" s="280">
        <v>45879</v>
      </c>
      <c r="T1532" s="282">
        <v>-59</v>
      </c>
      <c r="U1532" s="282" t="s">
        <v>868</v>
      </c>
      <c r="V1532" t="s">
        <v>525</v>
      </c>
      <c r="W1532" t="s">
        <v>903</v>
      </c>
      <c r="X1532" s="280">
        <v>45938</v>
      </c>
      <c r="Y1532" s="281" t="s">
        <v>906</v>
      </c>
      <c r="Z1532" s="280" t="s">
        <v>66</v>
      </c>
    </row>
    <row r="1533" spans="18:26" ht="14.7" customHeight="1">
      <c r="R1533" s="283">
        <v>5286.44</v>
      </c>
      <c r="S1533" s="280">
        <v>45880</v>
      </c>
      <c r="T1533" s="282">
        <v>-58</v>
      </c>
      <c r="U1533" s="282" t="s">
        <v>868</v>
      </c>
      <c r="V1533" t="s">
        <v>494</v>
      </c>
      <c r="W1533" t="s">
        <v>903</v>
      </c>
      <c r="X1533" s="280">
        <v>45938</v>
      </c>
      <c r="Y1533" s="281" t="s">
        <v>906</v>
      </c>
      <c r="Z1533" s="280" t="s">
        <v>67</v>
      </c>
    </row>
    <row r="1534" spans="18:26" ht="14.7" customHeight="1">
      <c r="R1534" s="283">
        <v>5343.58</v>
      </c>
      <c r="S1534" s="280">
        <v>45880</v>
      </c>
      <c r="T1534" s="282">
        <v>-58</v>
      </c>
      <c r="U1534" s="282" t="s">
        <v>868</v>
      </c>
      <c r="V1534" t="s">
        <v>479</v>
      </c>
      <c r="W1534" t="s">
        <v>903</v>
      </c>
      <c r="X1534" s="280">
        <v>45938</v>
      </c>
      <c r="Y1534" s="281" t="s">
        <v>906</v>
      </c>
      <c r="Z1534" s="280" t="s">
        <v>67</v>
      </c>
    </row>
    <row r="1535" spans="18:26" ht="14.7" customHeight="1">
      <c r="R1535" s="283">
        <v>5643.56</v>
      </c>
      <c r="S1535" s="280">
        <v>45880</v>
      </c>
      <c r="T1535" s="282">
        <v>-58</v>
      </c>
      <c r="U1535" s="282" t="s">
        <v>868</v>
      </c>
      <c r="V1535" t="s">
        <v>524</v>
      </c>
      <c r="W1535" t="s">
        <v>903</v>
      </c>
      <c r="X1535" s="280">
        <v>45938</v>
      </c>
      <c r="Y1535" s="281" t="s">
        <v>906</v>
      </c>
      <c r="Z1535" s="280" t="s">
        <v>67</v>
      </c>
    </row>
    <row r="1536" spans="18:26" ht="14.7" customHeight="1">
      <c r="R1536" s="283">
        <v>6156.59</v>
      </c>
      <c r="S1536" s="280">
        <v>45878</v>
      </c>
      <c r="T1536" s="282">
        <v>-60</v>
      </c>
      <c r="U1536" s="282" t="s">
        <v>866</v>
      </c>
      <c r="V1536" t="s">
        <v>516</v>
      </c>
      <c r="W1536" t="s">
        <v>903</v>
      </c>
      <c r="X1536" s="280">
        <v>45938</v>
      </c>
      <c r="Y1536" s="281" t="s">
        <v>906</v>
      </c>
      <c r="Z1536" s="280" t="s">
        <v>66</v>
      </c>
    </row>
    <row r="1537" spans="18:26" ht="14.7" customHeight="1">
      <c r="R1537" s="283">
        <v>6182.84</v>
      </c>
      <c r="S1537" s="280">
        <v>45880</v>
      </c>
      <c r="T1537" s="282">
        <v>-58</v>
      </c>
      <c r="U1537" s="282" t="s">
        <v>868</v>
      </c>
      <c r="V1537" t="s">
        <v>478</v>
      </c>
      <c r="W1537" t="s">
        <v>903</v>
      </c>
      <c r="X1537" s="280">
        <v>45938</v>
      </c>
      <c r="Y1537" s="281" t="s">
        <v>906</v>
      </c>
      <c r="Z1537" s="280" t="s">
        <v>66</v>
      </c>
    </row>
    <row r="1538" spans="18:26" ht="14.7" customHeight="1">
      <c r="R1538" s="283">
        <v>7529.16</v>
      </c>
      <c r="S1538" s="280">
        <v>45878</v>
      </c>
      <c r="T1538" s="282">
        <v>-60</v>
      </c>
      <c r="U1538" s="282" t="s">
        <v>866</v>
      </c>
      <c r="V1538" t="s">
        <v>523</v>
      </c>
      <c r="W1538" t="s">
        <v>903</v>
      </c>
      <c r="X1538" s="280">
        <v>45938</v>
      </c>
      <c r="Y1538" s="281" t="s">
        <v>906</v>
      </c>
      <c r="Z1538" s="280" t="s">
        <v>66</v>
      </c>
    </row>
    <row r="1539" spans="18:26" ht="14.7" customHeight="1">
      <c r="R1539" s="283">
        <v>7550.47</v>
      </c>
      <c r="S1539" s="280">
        <v>45878</v>
      </c>
      <c r="T1539" s="282">
        <v>-60</v>
      </c>
      <c r="U1539" s="282" t="s">
        <v>866</v>
      </c>
      <c r="V1539" t="s">
        <v>503</v>
      </c>
      <c r="W1539" t="s">
        <v>903</v>
      </c>
      <c r="X1539" s="280">
        <v>45938</v>
      </c>
      <c r="Y1539" s="281" t="s">
        <v>906</v>
      </c>
      <c r="Z1539" s="280" t="s">
        <v>67</v>
      </c>
    </row>
    <row r="1540" spans="18:26" ht="14.7" customHeight="1">
      <c r="R1540" s="283">
        <v>8856.34</v>
      </c>
      <c r="S1540" s="280">
        <v>45880</v>
      </c>
      <c r="T1540" s="282">
        <v>-58</v>
      </c>
      <c r="U1540" s="282" t="s">
        <v>868</v>
      </c>
      <c r="V1540" t="s">
        <v>477</v>
      </c>
      <c r="W1540" t="s">
        <v>903</v>
      </c>
      <c r="X1540" s="280">
        <v>45938</v>
      </c>
      <c r="Y1540" s="281" t="s">
        <v>906</v>
      </c>
      <c r="Z1540" s="280" t="s">
        <v>68</v>
      </c>
    </row>
    <row r="1541" spans="18:26" ht="14.7" customHeight="1">
      <c r="R1541" s="283">
        <v>9420.1</v>
      </c>
      <c r="S1541" s="280">
        <v>45880</v>
      </c>
      <c r="T1541" s="282">
        <v>-58</v>
      </c>
      <c r="U1541" s="282" t="s">
        <v>868</v>
      </c>
      <c r="V1541" t="s">
        <v>522</v>
      </c>
      <c r="W1541" t="s">
        <v>903</v>
      </c>
      <c r="X1541" s="280">
        <v>45938</v>
      </c>
      <c r="Y1541" s="281" t="s">
        <v>906</v>
      </c>
      <c r="Z1541" s="280" t="s">
        <v>67</v>
      </c>
    </row>
    <row r="1542" spans="18:26" ht="14.7" customHeight="1">
      <c r="R1542" s="283">
        <v>10678.94</v>
      </c>
      <c r="S1542" s="280">
        <v>45879</v>
      </c>
      <c r="T1542" s="282">
        <v>-59</v>
      </c>
      <c r="U1542" s="282" t="s">
        <v>868</v>
      </c>
      <c r="V1542" t="s">
        <v>521</v>
      </c>
      <c r="W1542" t="s">
        <v>903</v>
      </c>
      <c r="X1542" s="280">
        <v>45938</v>
      </c>
      <c r="Y1542" s="281" t="s">
        <v>906</v>
      </c>
      <c r="Z1542" s="280" t="s">
        <v>67</v>
      </c>
    </row>
    <row r="1543" spans="18:26" ht="14.7" customHeight="1">
      <c r="R1543" s="283">
        <v>12712.7</v>
      </c>
      <c r="S1543" s="280">
        <v>45878</v>
      </c>
      <c r="T1543" s="282">
        <v>-60</v>
      </c>
      <c r="U1543" s="282" t="s">
        <v>866</v>
      </c>
      <c r="V1543" t="s">
        <v>520</v>
      </c>
      <c r="W1543" t="s">
        <v>903</v>
      </c>
      <c r="X1543" s="280">
        <v>45938</v>
      </c>
      <c r="Y1543" s="281" t="s">
        <v>906</v>
      </c>
      <c r="Z1543" s="280" t="s">
        <v>66</v>
      </c>
    </row>
    <row r="1544" spans="18:26" ht="14.7" customHeight="1">
      <c r="R1544" s="283">
        <v>15201.78</v>
      </c>
      <c r="S1544" s="280">
        <v>45879</v>
      </c>
      <c r="T1544" s="282">
        <v>-59</v>
      </c>
      <c r="U1544" s="282" t="s">
        <v>868</v>
      </c>
      <c r="V1544" t="s">
        <v>519</v>
      </c>
      <c r="W1544" t="s">
        <v>903</v>
      </c>
      <c r="X1544" s="280">
        <v>45938</v>
      </c>
      <c r="Y1544" s="281" t="s">
        <v>906</v>
      </c>
      <c r="Z1544" s="280" t="s">
        <v>66</v>
      </c>
    </row>
    <row r="1545" spans="18:26" ht="14.7" customHeight="1">
      <c r="R1545" s="283">
        <v>26845.040000000001</v>
      </c>
      <c r="S1545" s="280">
        <v>45880</v>
      </c>
      <c r="T1545" s="282">
        <v>-58</v>
      </c>
      <c r="U1545" s="282" t="s">
        <v>868</v>
      </c>
      <c r="V1545" t="s">
        <v>476</v>
      </c>
      <c r="W1545" t="s">
        <v>903</v>
      </c>
      <c r="X1545" s="280">
        <v>45938</v>
      </c>
      <c r="Y1545" s="281" t="s">
        <v>906</v>
      </c>
      <c r="Z1545" s="280" t="s">
        <v>68</v>
      </c>
    </row>
    <row r="1546" spans="18:26" ht="14.7" customHeight="1">
      <c r="R1546" s="283">
        <v>32534.94</v>
      </c>
      <c r="S1546" s="280">
        <v>45879</v>
      </c>
      <c r="T1546" s="282">
        <v>-59</v>
      </c>
      <c r="U1546" s="282" t="s">
        <v>868</v>
      </c>
      <c r="V1546" t="s">
        <v>518</v>
      </c>
      <c r="W1546" t="s">
        <v>903</v>
      </c>
      <c r="X1546" s="280">
        <v>45938</v>
      </c>
      <c r="Y1546" s="281" t="s">
        <v>906</v>
      </c>
      <c r="Z1546" s="280" t="s">
        <v>67</v>
      </c>
    </row>
    <row r="1547" spans="18:26" ht="14.7" customHeight="1">
      <c r="R1547" s="283">
        <v>87039.1</v>
      </c>
      <c r="S1547" s="280">
        <v>45880</v>
      </c>
      <c r="T1547" s="282">
        <v>-58</v>
      </c>
      <c r="U1547" s="282" t="s">
        <v>868</v>
      </c>
      <c r="V1547" t="s">
        <v>517</v>
      </c>
      <c r="W1547" t="s">
        <v>903</v>
      </c>
      <c r="X1547" s="280">
        <v>45938</v>
      </c>
      <c r="Y1547" s="281" t="s">
        <v>906</v>
      </c>
      <c r="Z1547" s="280" t="s">
        <v>68</v>
      </c>
    </row>
    <row r="1548" spans="18:26" ht="14.7" customHeight="1">
      <c r="R1548">
        <v>596.76</v>
      </c>
      <c r="S1548" s="280">
        <v>45881</v>
      </c>
      <c r="T1548" s="282">
        <v>-57</v>
      </c>
      <c r="U1548" s="282" t="s">
        <v>868</v>
      </c>
      <c r="V1548" t="s">
        <v>494</v>
      </c>
      <c r="W1548" t="s">
        <v>903</v>
      </c>
      <c r="X1548" s="280">
        <v>45938</v>
      </c>
      <c r="Y1548" s="281" t="s">
        <v>906</v>
      </c>
      <c r="Z1548" s="280" t="s">
        <v>67</v>
      </c>
    </row>
    <row r="1549" spans="18:26" ht="14.7" customHeight="1">
      <c r="R1549">
        <v>609.17999999999995</v>
      </c>
      <c r="S1549" s="280">
        <v>45881</v>
      </c>
      <c r="T1549" s="282">
        <v>-57</v>
      </c>
      <c r="U1549" s="282" t="s">
        <v>868</v>
      </c>
      <c r="V1549" t="s">
        <v>516</v>
      </c>
      <c r="W1549" t="s">
        <v>903</v>
      </c>
      <c r="X1549" s="280">
        <v>45938</v>
      </c>
      <c r="Y1549" s="281" t="s">
        <v>906</v>
      </c>
      <c r="Z1549" s="280" t="s">
        <v>66</v>
      </c>
    </row>
    <row r="1550" spans="18:26" ht="14.7" customHeight="1">
      <c r="R1550">
        <v>902.57</v>
      </c>
      <c r="S1550" s="280">
        <v>45881</v>
      </c>
      <c r="T1550" s="282">
        <v>-57</v>
      </c>
      <c r="U1550" s="282" t="s">
        <v>868</v>
      </c>
      <c r="V1550" t="s">
        <v>487</v>
      </c>
      <c r="W1550" t="s">
        <v>903</v>
      </c>
      <c r="X1550" s="280">
        <v>45938</v>
      </c>
      <c r="Y1550" s="281" t="s">
        <v>906</v>
      </c>
      <c r="Z1550" s="280" t="s">
        <v>66</v>
      </c>
    </row>
    <row r="1551" spans="18:26" ht="14.7" customHeight="1">
      <c r="R1551" s="283">
        <v>1323.21</v>
      </c>
      <c r="S1551" s="280">
        <v>45881</v>
      </c>
      <c r="T1551" s="282">
        <v>-57</v>
      </c>
      <c r="U1551" s="282" t="s">
        <v>868</v>
      </c>
      <c r="V1551" t="s">
        <v>496</v>
      </c>
      <c r="W1551" t="s">
        <v>903</v>
      </c>
      <c r="X1551" s="280">
        <v>45938</v>
      </c>
      <c r="Y1551" s="281" t="s">
        <v>906</v>
      </c>
      <c r="Z1551" s="280" t="s">
        <v>66</v>
      </c>
    </row>
    <row r="1552" spans="18:26" ht="14.7" customHeight="1">
      <c r="R1552" s="283">
        <v>1538.5</v>
      </c>
      <c r="S1552" s="280">
        <v>45881</v>
      </c>
      <c r="T1552" s="282">
        <v>-57</v>
      </c>
      <c r="U1552" s="282" t="s">
        <v>868</v>
      </c>
      <c r="V1552" t="s">
        <v>515</v>
      </c>
      <c r="W1552" t="s">
        <v>903</v>
      </c>
      <c r="X1552" s="280">
        <v>45938</v>
      </c>
      <c r="Y1552" s="281" t="s">
        <v>906</v>
      </c>
      <c r="Z1552" s="280" t="s">
        <v>66</v>
      </c>
    </row>
    <row r="1553" spans="18:26" ht="14.7" customHeight="1">
      <c r="R1553" s="283">
        <v>2070.56</v>
      </c>
      <c r="S1553" s="280">
        <v>45881</v>
      </c>
      <c r="T1553" s="282">
        <v>-57</v>
      </c>
      <c r="U1553" s="282" t="s">
        <v>868</v>
      </c>
      <c r="V1553" t="s">
        <v>483</v>
      </c>
      <c r="W1553" t="s">
        <v>903</v>
      </c>
      <c r="X1553" s="280">
        <v>45938</v>
      </c>
      <c r="Y1553" s="281" t="s">
        <v>906</v>
      </c>
      <c r="Z1553" s="280" t="s">
        <v>68</v>
      </c>
    </row>
    <row r="1554" spans="18:26" ht="14.7" customHeight="1">
      <c r="R1554" s="283">
        <v>2362.65</v>
      </c>
      <c r="S1554" s="280">
        <v>45881</v>
      </c>
      <c r="T1554" s="282">
        <v>-57</v>
      </c>
      <c r="U1554" s="282" t="s">
        <v>868</v>
      </c>
      <c r="V1554" t="s">
        <v>514</v>
      </c>
      <c r="W1554" t="s">
        <v>903</v>
      </c>
      <c r="X1554" s="280">
        <v>45938</v>
      </c>
      <c r="Y1554" s="281" t="s">
        <v>906</v>
      </c>
      <c r="Z1554" s="280" t="s">
        <v>66</v>
      </c>
    </row>
    <row r="1555" spans="18:26" ht="14.7" customHeight="1">
      <c r="R1555" s="283">
        <v>2362.65</v>
      </c>
      <c r="S1555" s="280">
        <v>45881</v>
      </c>
      <c r="T1555" s="282">
        <v>-57</v>
      </c>
      <c r="U1555" s="282" t="s">
        <v>868</v>
      </c>
      <c r="V1555" t="s">
        <v>514</v>
      </c>
      <c r="W1555" t="s">
        <v>903</v>
      </c>
      <c r="X1555" s="280">
        <v>45938</v>
      </c>
      <c r="Y1555" s="281" t="s">
        <v>906</v>
      </c>
      <c r="Z1555" s="280" t="s">
        <v>66</v>
      </c>
    </row>
    <row r="1556" spans="18:26" ht="14.7" customHeight="1">
      <c r="R1556" s="283">
        <v>2728.57</v>
      </c>
      <c r="S1556" s="280">
        <v>45881</v>
      </c>
      <c r="T1556" s="282">
        <v>-57</v>
      </c>
      <c r="U1556" s="282" t="s">
        <v>868</v>
      </c>
      <c r="V1556" t="s">
        <v>483</v>
      </c>
      <c r="W1556" t="s">
        <v>903</v>
      </c>
      <c r="X1556" s="280">
        <v>45938</v>
      </c>
      <c r="Y1556" s="281" t="s">
        <v>906</v>
      </c>
      <c r="Z1556" s="280" t="s">
        <v>68</v>
      </c>
    </row>
    <row r="1557" spans="18:26" ht="14.7" customHeight="1">
      <c r="R1557" s="283">
        <v>2990.1</v>
      </c>
      <c r="S1557" s="280">
        <v>45881</v>
      </c>
      <c r="T1557" s="282">
        <v>-57</v>
      </c>
      <c r="U1557" s="282" t="s">
        <v>868</v>
      </c>
      <c r="V1557" t="s">
        <v>478</v>
      </c>
      <c r="W1557" t="s">
        <v>903</v>
      </c>
      <c r="X1557" s="280">
        <v>45938</v>
      </c>
      <c r="Y1557" s="281" t="s">
        <v>906</v>
      </c>
      <c r="Z1557" s="280" t="s">
        <v>66</v>
      </c>
    </row>
    <row r="1558" spans="18:26" ht="14.7" customHeight="1">
      <c r="R1558" s="283">
        <v>3781.93</v>
      </c>
      <c r="S1558" s="280">
        <v>45881</v>
      </c>
      <c r="T1558" s="282">
        <v>-57</v>
      </c>
      <c r="U1558" s="282" t="s">
        <v>868</v>
      </c>
      <c r="V1558" t="s">
        <v>482</v>
      </c>
      <c r="W1558" t="s">
        <v>903</v>
      </c>
      <c r="X1558" s="280">
        <v>45938</v>
      </c>
      <c r="Y1558" s="281" t="s">
        <v>906</v>
      </c>
      <c r="Z1558" s="280" t="s">
        <v>66</v>
      </c>
    </row>
    <row r="1559" spans="18:26" ht="14.7" customHeight="1">
      <c r="R1559" s="283">
        <v>4053.68</v>
      </c>
      <c r="S1559" s="280">
        <v>45881</v>
      </c>
      <c r="T1559" s="282">
        <v>-57</v>
      </c>
      <c r="U1559" s="282" t="s">
        <v>868</v>
      </c>
      <c r="V1559" t="s">
        <v>479</v>
      </c>
      <c r="W1559" t="s">
        <v>903</v>
      </c>
      <c r="X1559" s="280">
        <v>45938</v>
      </c>
      <c r="Y1559" s="281" t="s">
        <v>906</v>
      </c>
      <c r="Z1559" s="280" t="s">
        <v>67</v>
      </c>
    </row>
    <row r="1560" spans="18:26" ht="14.7" customHeight="1">
      <c r="R1560" s="283">
        <v>4512.45</v>
      </c>
      <c r="S1560" s="280">
        <v>45881</v>
      </c>
      <c r="T1560" s="282">
        <v>-57</v>
      </c>
      <c r="U1560" s="282" t="s">
        <v>868</v>
      </c>
      <c r="V1560" t="s">
        <v>483</v>
      </c>
      <c r="W1560" t="s">
        <v>903</v>
      </c>
      <c r="X1560" s="280">
        <v>45938</v>
      </c>
      <c r="Y1560" s="281" t="s">
        <v>906</v>
      </c>
      <c r="Z1560" s="280" t="s">
        <v>68</v>
      </c>
    </row>
    <row r="1561" spans="18:26" ht="14.7" customHeight="1">
      <c r="R1561" s="283">
        <v>4622.1099999999997</v>
      </c>
      <c r="S1561" s="280">
        <v>45881</v>
      </c>
      <c r="T1561" s="282">
        <v>-57</v>
      </c>
      <c r="U1561" s="282" t="s">
        <v>868</v>
      </c>
      <c r="V1561" t="s">
        <v>513</v>
      </c>
      <c r="W1561" t="s">
        <v>903</v>
      </c>
      <c r="X1561" s="280">
        <v>45938</v>
      </c>
      <c r="Y1561" s="281" t="s">
        <v>906</v>
      </c>
      <c r="Z1561" s="280" t="s">
        <v>66</v>
      </c>
    </row>
    <row r="1562" spans="18:26" ht="14.7" customHeight="1">
      <c r="R1562" s="283">
        <v>6162.81</v>
      </c>
      <c r="S1562" s="280">
        <v>45881</v>
      </c>
      <c r="T1562" s="282">
        <v>-57</v>
      </c>
      <c r="U1562" s="282" t="s">
        <v>868</v>
      </c>
      <c r="V1562" t="s">
        <v>513</v>
      </c>
      <c r="W1562" t="s">
        <v>903</v>
      </c>
      <c r="X1562" s="280">
        <v>45938</v>
      </c>
      <c r="Y1562" s="281" t="s">
        <v>906</v>
      </c>
      <c r="Z1562" s="280" t="s">
        <v>66</v>
      </c>
    </row>
    <row r="1563" spans="18:26" ht="14.7" customHeight="1">
      <c r="R1563" s="283">
        <v>6182.84</v>
      </c>
      <c r="S1563" s="280">
        <v>45881</v>
      </c>
      <c r="T1563" s="282">
        <v>-57</v>
      </c>
      <c r="U1563" s="282" t="s">
        <v>868</v>
      </c>
      <c r="V1563" t="s">
        <v>478</v>
      </c>
      <c r="W1563" t="s">
        <v>903</v>
      </c>
      <c r="X1563" s="280">
        <v>45938</v>
      </c>
      <c r="Y1563" s="281" t="s">
        <v>906</v>
      </c>
      <c r="Z1563" s="280" t="s">
        <v>66</v>
      </c>
    </row>
    <row r="1564" spans="18:26" ht="14.7" customHeight="1">
      <c r="R1564" s="283">
        <v>3762.4</v>
      </c>
      <c r="S1564" s="280">
        <v>45882</v>
      </c>
      <c r="T1564" s="282">
        <v>-56</v>
      </c>
      <c r="U1564" s="282" t="s">
        <v>868</v>
      </c>
      <c r="V1564" t="s">
        <v>505</v>
      </c>
      <c r="W1564" t="s">
        <v>903</v>
      </c>
      <c r="X1564" s="280">
        <v>45938</v>
      </c>
      <c r="Y1564" s="281" t="s">
        <v>906</v>
      </c>
      <c r="Z1564" s="280" t="s">
        <v>66</v>
      </c>
    </row>
    <row r="1565" spans="18:26" ht="14.7" customHeight="1">
      <c r="R1565" s="283">
        <v>2268.61</v>
      </c>
      <c r="S1565" s="280">
        <v>45882</v>
      </c>
      <c r="T1565" s="282">
        <v>-56</v>
      </c>
      <c r="U1565" s="282" t="s">
        <v>868</v>
      </c>
      <c r="V1565" t="s">
        <v>509</v>
      </c>
      <c r="W1565" t="s">
        <v>903</v>
      </c>
      <c r="X1565" s="280">
        <v>45938</v>
      </c>
      <c r="Y1565" s="281" t="s">
        <v>906</v>
      </c>
      <c r="Z1565" s="280" t="s">
        <v>66</v>
      </c>
    </row>
    <row r="1566" spans="18:26" ht="14.7" customHeight="1">
      <c r="R1566" s="283">
        <v>1520.99</v>
      </c>
      <c r="S1566" s="280">
        <v>45882</v>
      </c>
      <c r="T1566" s="282">
        <v>-56</v>
      </c>
      <c r="U1566" s="282" t="s">
        <v>868</v>
      </c>
      <c r="V1566" t="s">
        <v>512</v>
      </c>
      <c r="W1566" t="s">
        <v>903</v>
      </c>
      <c r="X1566" s="280">
        <v>45938</v>
      </c>
      <c r="Y1566" s="281" t="s">
        <v>906</v>
      </c>
      <c r="Z1566" s="280" t="s">
        <v>66</v>
      </c>
    </row>
    <row r="1567" spans="18:26" ht="14.7" customHeight="1">
      <c r="R1567" s="283">
        <v>2621.96</v>
      </c>
      <c r="S1567" s="280">
        <v>45882</v>
      </c>
      <c r="T1567" s="282">
        <v>-56</v>
      </c>
      <c r="U1567" s="282" t="s">
        <v>868</v>
      </c>
      <c r="V1567" t="s">
        <v>508</v>
      </c>
      <c r="W1567" t="s">
        <v>903</v>
      </c>
      <c r="X1567" s="280">
        <v>45938</v>
      </c>
      <c r="Y1567" s="281" t="s">
        <v>906</v>
      </c>
      <c r="Z1567" s="280" t="s">
        <v>66</v>
      </c>
    </row>
    <row r="1568" spans="18:26" ht="14.7" customHeight="1">
      <c r="R1568" s="283">
        <v>3838.44</v>
      </c>
      <c r="S1568" s="280">
        <v>45882</v>
      </c>
      <c r="T1568" s="282">
        <v>-56</v>
      </c>
      <c r="U1568" s="282" t="s">
        <v>868</v>
      </c>
      <c r="V1568" t="s">
        <v>483</v>
      </c>
      <c r="W1568" t="s">
        <v>903</v>
      </c>
      <c r="X1568" s="280">
        <v>45938</v>
      </c>
      <c r="Y1568" s="281" t="s">
        <v>906</v>
      </c>
      <c r="Z1568" s="280" t="s">
        <v>68</v>
      </c>
    </row>
    <row r="1569" spans="18:26" ht="14.7" customHeight="1">
      <c r="R1569" s="283">
        <v>3379.71</v>
      </c>
      <c r="S1569" s="280">
        <v>45882</v>
      </c>
      <c r="T1569" s="282">
        <v>-56</v>
      </c>
      <c r="U1569" s="282" t="s">
        <v>868</v>
      </c>
      <c r="V1569" t="s">
        <v>483</v>
      </c>
      <c r="W1569" t="s">
        <v>903</v>
      </c>
      <c r="X1569" s="280">
        <v>45938</v>
      </c>
      <c r="Y1569" s="281" t="s">
        <v>906</v>
      </c>
      <c r="Z1569" s="280" t="s">
        <v>68</v>
      </c>
    </row>
    <row r="1570" spans="18:26" ht="14.7" customHeight="1">
      <c r="R1570">
        <v>683.35</v>
      </c>
      <c r="S1570" s="280">
        <v>45882</v>
      </c>
      <c r="T1570" s="282">
        <v>-56</v>
      </c>
      <c r="U1570" s="282" t="s">
        <v>868</v>
      </c>
      <c r="V1570" t="s">
        <v>496</v>
      </c>
      <c r="W1570" t="s">
        <v>903</v>
      </c>
      <c r="X1570" s="280">
        <v>45938</v>
      </c>
      <c r="Y1570" s="281" t="s">
        <v>906</v>
      </c>
      <c r="Z1570" s="280" t="s">
        <v>66</v>
      </c>
    </row>
    <row r="1571" spans="18:26" ht="14.7" customHeight="1">
      <c r="R1571" s="283">
        <v>1523.92</v>
      </c>
      <c r="S1571" s="280">
        <v>45882</v>
      </c>
      <c r="T1571" s="282">
        <v>-56</v>
      </c>
      <c r="U1571" s="282" t="s">
        <v>868</v>
      </c>
      <c r="V1571" t="s">
        <v>512</v>
      </c>
      <c r="W1571" t="s">
        <v>903</v>
      </c>
      <c r="X1571" s="280">
        <v>45938</v>
      </c>
      <c r="Y1571" s="281" t="s">
        <v>906</v>
      </c>
      <c r="Z1571" s="280" t="s">
        <v>66</v>
      </c>
    </row>
    <row r="1572" spans="18:26" ht="14.7" customHeight="1">
      <c r="R1572" s="283">
        <v>1681.21</v>
      </c>
      <c r="S1572" s="280">
        <v>45882</v>
      </c>
      <c r="T1572" s="282">
        <v>-56</v>
      </c>
      <c r="U1572" s="282" t="s">
        <v>868</v>
      </c>
      <c r="V1572" t="s">
        <v>511</v>
      </c>
      <c r="W1572" t="s">
        <v>903</v>
      </c>
      <c r="X1572" s="280">
        <v>45938</v>
      </c>
      <c r="Y1572" s="281" t="s">
        <v>906</v>
      </c>
      <c r="Z1572" s="280" t="s">
        <v>66</v>
      </c>
    </row>
    <row r="1573" spans="18:26" ht="14.7" customHeight="1">
      <c r="R1573" s="283">
        <v>2000.45</v>
      </c>
      <c r="S1573" s="280">
        <v>45882</v>
      </c>
      <c r="T1573" s="282">
        <v>-56</v>
      </c>
      <c r="U1573" s="282" t="s">
        <v>868</v>
      </c>
      <c r="V1573" t="s">
        <v>483</v>
      </c>
      <c r="W1573" t="s">
        <v>903</v>
      </c>
      <c r="X1573" s="280">
        <v>45938</v>
      </c>
      <c r="Y1573" s="281" t="s">
        <v>906</v>
      </c>
      <c r="Z1573" s="280" t="s">
        <v>68</v>
      </c>
    </row>
    <row r="1574" spans="18:26" ht="14.7" customHeight="1">
      <c r="R1574" s="283">
        <v>2065.8000000000002</v>
      </c>
      <c r="S1574" s="280">
        <v>45882</v>
      </c>
      <c r="T1574" s="282">
        <v>-56</v>
      </c>
      <c r="U1574" s="282" t="s">
        <v>868</v>
      </c>
      <c r="V1574" t="s">
        <v>510</v>
      </c>
      <c r="W1574" t="s">
        <v>903</v>
      </c>
      <c r="X1574" s="280">
        <v>45938</v>
      </c>
      <c r="Y1574" s="281" t="s">
        <v>906</v>
      </c>
      <c r="Z1574" s="280" t="s">
        <v>66</v>
      </c>
    </row>
    <row r="1575" spans="18:26" ht="14.7" customHeight="1">
      <c r="R1575" s="283">
        <v>2274.7199999999998</v>
      </c>
      <c r="S1575" s="280">
        <v>45882</v>
      </c>
      <c r="T1575" s="282">
        <v>-56</v>
      </c>
      <c r="U1575" s="282" t="s">
        <v>868</v>
      </c>
      <c r="V1575" t="s">
        <v>509</v>
      </c>
      <c r="W1575" t="s">
        <v>903</v>
      </c>
      <c r="X1575" s="280">
        <v>45938</v>
      </c>
      <c r="Y1575" s="281" t="s">
        <v>906</v>
      </c>
      <c r="Z1575" s="280" t="s">
        <v>66</v>
      </c>
    </row>
    <row r="1576" spans="18:26" ht="14.7" customHeight="1">
      <c r="R1576" s="283">
        <v>2349.25</v>
      </c>
      <c r="S1576" s="280">
        <v>45882</v>
      </c>
      <c r="T1576" s="282">
        <v>-56</v>
      </c>
      <c r="U1576" s="282" t="s">
        <v>868</v>
      </c>
      <c r="V1576" t="s">
        <v>483</v>
      </c>
      <c r="W1576" t="s">
        <v>903</v>
      </c>
      <c r="X1576" s="280">
        <v>45938</v>
      </c>
      <c r="Y1576" s="281" t="s">
        <v>906</v>
      </c>
      <c r="Z1576" s="280" t="s">
        <v>68</v>
      </c>
    </row>
    <row r="1577" spans="18:26" ht="14.7" customHeight="1">
      <c r="R1577" s="283">
        <v>2402.7199999999998</v>
      </c>
      <c r="S1577" s="280">
        <v>45882</v>
      </c>
      <c r="T1577" s="282">
        <v>-56</v>
      </c>
      <c r="U1577" s="282" t="s">
        <v>868</v>
      </c>
      <c r="V1577" t="s">
        <v>496</v>
      </c>
      <c r="W1577" t="s">
        <v>903</v>
      </c>
      <c r="X1577" s="280">
        <v>45938</v>
      </c>
      <c r="Y1577" s="281" t="s">
        <v>906</v>
      </c>
      <c r="Z1577" s="280" t="s">
        <v>66</v>
      </c>
    </row>
    <row r="1578" spans="18:26" ht="14.7" customHeight="1">
      <c r="R1578" s="283">
        <v>2630.58</v>
      </c>
      <c r="S1578" s="280">
        <v>45882</v>
      </c>
      <c r="T1578" s="282">
        <v>-56</v>
      </c>
      <c r="U1578" s="282" t="s">
        <v>868</v>
      </c>
      <c r="V1578" t="s">
        <v>508</v>
      </c>
      <c r="W1578" t="s">
        <v>903</v>
      </c>
      <c r="X1578" s="280">
        <v>45938</v>
      </c>
      <c r="Y1578" s="281" t="s">
        <v>906</v>
      </c>
      <c r="Z1578" s="280" t="s">
        <v>66</v>
      </c>
    </row>
    <row r="1579" spans="18:26" ht="14.7" customHeight="1">
      <c r="R1579" s="283">
        <v>2723.89</v>
      </c>
      <c r="S1579" s="280">
        <v>45882</v>
      </c>
      <c r="T1579" s="282">
        <v>-56</v>
      </c>
      <c r="U1579" s="282" t="s">
        <v>868</v>
      </c>
      <c r="V1579" t="s">
        <v>507</v>
      </c>
      <c r="W1579" t="s">
        <v>903</v>
      </c>
      <c r="X1579" s="280">
        <v>45938</v>
      </c>
      <c r="Y1579" s="281" t="s">
        <v>906</v>
      </c>
      <c r="Z1579" s="280" t="s">
        <v>66</v>
      </c>
    </row>
    <row r="1580" spans="18:26" ht="14.7" customHeight="1">
      <c r="R1580" s="283">
        <v>2759.51</v>
      </c>
      <c r="S1580" s="280">
        <v>45882</v>
      </c>
      <c r="T1580" s="282">
        <v>-56</v>
      </c>
      <c r="U1580" s="282" t="s">
        <v>868</v>
      </c>
      <c r="V1580" t="s">
        <v>506</v>
      </c>
      <c r="W1580" t="s">
        <v>903</v>
      </c>
      <c r="X1580" s="280">
        <v>45938</v>
      </c>
      <c r="Y1580" s="281" t="s">
        <v>906</v>
      </c>
      <c r="Z1580" s="280" t="s">
        <v>66</v>
      </c>
    </row>
    <row r="1581" spans="18:26" ht="14.7" customHeight="1">
      <c r="R1581" s="283">
        <v>3385.22</v>
      </c>
      <c r="S1581" s="280">
        <v>45882</v>
      </c>
      <c r="T1581" s="282">
        <v>-56</v>
      </c>
      <c r="U1581" s="282" t="s">
        <v>868</v>
      </c>
      <c r="V1581" t="s">
        <v>483</v>
      </c>
      <c r="W1581" t="s">
        <v>903</v>
      </c>
      <c r="X1581" s="280">
        <v>45938</v>
      </c>
      <c r="Y1581" s="281" t="s">
        <v>906</v>
      </c>
      <c r="Z1581" s="280" t="s">
        <v>68</v>
      </c>
    </row>
    <row r="1582" spans="18:26" ht="14.7" customHeight="1">
      <c r="R1582" s="283">
        <v>3774.9</v>
      </c>
      <c r="S1582" s="280">
        <v>45882</v>
      </c>
      <c r="T1582" s="282">
        <v>-56</v>
      </c>
      <c r="U1582" s="282" t="s">
        <v>868</v>
      </c>
      <c r="V1582" t="s">
        <v>505</v>
      </c>
      <c r="W1582" t="s">
        <v>903</v>
      </c>
      <c r="X1582" s="280">
        <v>45938</v>
      </c>
      <c r="Y1582" s="281" t="s">
        <v>906</v>
      </c>
      <c r="Z1582" s="280" t="s">
        <v>66</v>
      </c>
    </row>
    <row r="1583" spans="18:26" ht="14.7" customHeight="1">
      <c r="R1583" s="283">
        <v>3844.7</v>
      </c>
      <c r="S1583" s="280">
        <v>45882</v>
      </c>
      <c r="T1583" s="282">
        <v>-56</v>
      </c>
      <c r="U1583" s="282" t="s">
        <v>868</v>
      </c>
      <c r="V1583" t="s">
        <v>483</v>
      </c>
      <c r="W1583" t="s">
        <v>903</v>
      </c>
      <c r="X1583" s="280">
        <v>45938</v>
      </c>
      <c r="Y1583" s="281" t="s">
        <v>906</v>
      </c>
      <c r="Z1583" s="280" t="s">
        <v>68</v>
      </c>
    </row>
    <row r="1584" spans="18:26" ht="14.7" customHeight="1">
      <c r="R1584" s="283">
        <v>3990.9</v>
      </c>
      <c r="S1584" s="280">
        <v>45882</v>
      </c>
      <c r="T1584" s="282">
        <v>-56</v>
      </c>
      <c r="U1584" s="282" t="s">
        <v>868</v>
      </c>
      <c r="V1584" t="s">
        <v>504</v>
      </c>
      <c r="W1584" t="s">
        <v>903</v>
      </c>
      <c r="X1584" s="280">
        <v>45938</v>
      </c>
      <c r="Y1584" s="281" t="s">
        <v>906</v>
      </c>
      <c r="Z1584" s="280" t="s">
        <v>66</v>
      </c>
    </row>
    <row r="1585" spans="18:26" ht="14.7" customHeight="1">
      <c r="R1585" s="283">
        <v>4177.6400000000003</v>
      </c>
      <c r="S1585" s="280">
        <v>45882</v>
      </c>
      <c r="T1585" s="282">
        <v>-56</v>
      </c>
      <c r="U1585" s="282" t="s">
        <v>868</v>
      </c>
      <c r="V1585" t="s">
        <v>483</v>
      </c>
      <c r="W1585" t="s">
        <v>903</v>
      </c>
      <c r="X1585" s="280">
        <v>45938</v>
      </c>
      <c r="Y1585" s="281" t="s">
        <v>906</v>
      </c>
      <c r="Z1585" s="280" t="s">
        <v>68</v>
      </c>
    </row>
    <row r="1586" spans="18:26" ht="14.7" customHeight="1">
      <c r="R1586" s="283">
        <v>4241.03</v>
      </c>
      <c r="S1586" s="280">
        <v>45882</v>
      </c>
      <c r="T1586" s="282">
        <v>-56</v>
      </c>
      <c r="U1586" s="282" t="s">
        <v>868</v>
      </c>
      <c r="V1586" t="s">
        <v>493</v>
      </c>
      <c r="W1586" t="s">
        <v>903</v>
      </c>
      <c r="X1586" s="280">
        <v>45938</v>
      </c>
      <c r="Y1586" s="281" t="s">
        <v>906</v>
      </c>
      <c r="Z1586" s="280" t="s">
        <v>68</v>
      </c>
    </row>
    <row r="1587" spans="18:26" ht="14.7" customHeight="1">
      <c r="R1587" s="283">
        <v>4463.59</v>
      </c>
      <c r="S1587" s="280">
        <v>45882</v>
      </c>
      <c r="T1587" s="282">
        <v>-56</v>
      </c>
      <c r="U1587" s="282" t="s">
        <v>868</v>
      </c>
      <c r="V1587" t="s">
        <v>479</v>
      </c>
      <c r="W1587" t="s">
        <v>903</v>
      </c>
      <c r="X1587" s="280">
        <v>45938</v>
      </c>
      <c r="Y1587" s="281" t="s">
        <v>906</v>
      </c>
      <c r="Z1587" s="280" t="s">
        <v>67</v>
      </c>
    </row>
    <row r="1588" spans="18:26" ht="14.7" customHeight="1">
      <c r="R1588" s="283">
        <v>4427.5600000000004</v>
      </c>
      <c r="S1588" s="280">
        <v>45882</v>
      </c>
      <c r="T1588" s="282">
        <v>-56</v>
      </c>
      <c r="U1588" s="282" t="s">
        <v>868</v>
      </c>
      <c r="V1588" t="s">
        <v>503</v>
      </c>
      <c r="W1588" t="s">
        <v>903</v>
      </c>
      <c r="X1588" s="280">
        <v>45938</v>
      </c>
      <c r="Y1588" s="281" t="s">
        <v>906</v>
      </c>
      <c r="Z1588" s="280" t="s">
        <v>67</v>
      </c>
    </row>
    <row r="1589" spans="18:26" ht="14.7" customHeight="1">
      <c r="R1589" s="283">
        <v>9076.0400000000009</v>
      </c>
      <c r="S1589" s="280">
        <v>45882</v>
      </c>
      <c r="T1589" s="282">
        <v>-56</v>
      </c>
      <c r="U1589" s="282" t="s">
        <v>868</v>
      </c>
      <c r="V1589" t="s">
        <v>479</v>
      </c>
      <c r="W1589" t="s">
        <v>903</v>
      </c>
      <c r="X1589" s="280">
        <v>45938</v>
      </c>
      <c r="Y1589" s="281" t="s">
        <v>906</v>
      </c>
      <c r="Z1589" s="280" t="s">
        <v>67</v>
      </c>
    </row>
    <row r="1590" spans="18:26" ht="14.7" customHeight="1">
      <c r="R1590" s="283">
        <v>4145.58</v>
      </c>
      <c r="S1590" s="280">
        <v>45883</v>
      </c>
      <c r="T1590" s="282">
        <v>-55</v>
      </c>
      <c r="U1590" s="282" t="s">
        <v>868</v>
      </c>
      <c r="V1590" t="s">
        <v>502</v>
      </c>
      <c r="W1590" t="s">
        <v>903</v>
      </c>
      <c r="X1590" s="280">
        <v>45938</v>
      </c>
      <c r="Y1590" s="281" t="s">
        <v>906</v>
      </c>
      <c r="Z1590" s="280" t="s">
        <v>66</v>
      </c>
    </row>
    <row r="1591" spans="18:26" ht="14.7" customHeight="1">
      <c r="R1591" s="283">
        <v>6498.73</v>
      </c>
      <c r="S1591" s="280">
        <v>45883</v>
      </c>
      <c r="T1591" s="282">
        <v>-55</v>
      </c>
      <c r="U1591" s="282" t="s">
        <v>868</v>
      </c>
      <c r="V1591" t="s">
        <v>501</v>
      </c>
      <c r="W1591" t="s">
        <v>903</v>
      </c>
      <c r="X1591" s="280">
        <v>45938</v>
      </c>
      <c r="Y1591" s="281" t="s">
        <v>906</v>
      </c>
      <c r="Z1591" s="280" t="s">
        <v>66</v>
      </c>
    </row>
    <row r="1592" spans="18:26" ht="14.7" customHeight="1">
      <c r="R1592" s="283">
        <v>1932.24</v>
      </c>
      <c r="S1592" s="280">
        <v>45883</v>
      </c>
      <c r="T1592" s="282">
        <v>-55</v>
      </c>
      <c r="U1592" s="282" t="s">
        <v>868</v>
      </c>
      <c r="V1592" t="s">
        <v>500</v>
      </c>
      <c r="W1592" t="s">
        <v>903</v>
      </c>
      <c r="X1592" s="280">
        <v>45938</v>
      </c>
      <c r="Y1592" s="281" t="s">
        <v>906</v>
      </c>
      <c r="Z1592" s="280" t="s">
        <v>66</v>
      </c>
    </row>
    <row r="1593" spans="18:26" ht="14.7" customHeight="1">
      <c r="R1593" s="283">
        <v>1295.95</v>
      </c>
      <c r="S1593" s="280">
        <v>45883</v>
      </c>
      <c r="T1593" s="282">
        <v>-55</v>
      </c>
      <c r="U1593" s="282" t="s">
        <v>868</v>
      </c>
      <c r="V1593" t="s">
        <v>499</v>
      </c>
      <c r="W1593" t="s">
        <v>903</v>
      </c>
      <c r="X1593" s="280">
        <v>45938</v>
      </c>
      <c r="Y1593" s="281" t="s">
        <v>906</v>
      </c>
      <c r="Z1593" s="280" t="s">
        <v>66</v>
      </c>
    </row>
    <row r="1594" spans="18:26" ht="14.7" customHeight="1">
      <c r="R1594">
        <v>664.84</v>
      </c>
      <c r="S1594" s="280">
        <v>45883</v>
      </c>
      <c r="T1594" s="282">
        <v>-55</v>
      </c>
      <c r="U1594" s="282" t="s">
        <v>868</v>
      </c>
      <c r="V1594" t="s">
        <v>498</v>
      </c>
      <c r="W1594" t="s">
        <v>903</v>
      </c>
      <c r="X1594" s="280">
        <v>45938</v>
      </c>
      <c r="Y1594" s="281" t="s">
        <v>906</v>
      </c>
      <c r="Z1594" s="280" t="s">
        <v>66</v>
      </c>
    </row>
    <row r="1595" spans="18:26" ht="14.7" customHeight="1">
      <c r="R1595" s="283">
        <v>6315.8</v>
      </c>
      <c r="S1595" s="280">
        <v>45883</v>
      </c>
      <c r="T1595" s="282">
        <v>-55</v>
      </c>
      <c r="U1595" s="282" t="s">
        <v>868</v>
      </c>
      <c r="V1595" t="s">
        <v>497</v>
      </c>
      <c r="W1595" t="s">
        <v>903</v>
      </c>
      <c r="X1595" s="280">
        <v>45938</v>
      </c>
      <c r="Y1595" s="281" t="s">
        <v>906</v>
      </c>
      <c r="Z1595" s="280" t="s">
        <v>66</v>
      </c>
    </row>
    <row r="1596" spans="18:26" ht="14.7" customHeight="1">
      <c r="R1596" s="283">
        <v>6245.16</v>
      </c>
      <c r="S1596" s="280">
        <v>45883</v>
      </c>
      <c r="T1596" s="282">
        <v>-55</v>
      </c>
      <c r="U1596" s="282" t="s">
        <v>868</v>
      </c>
      <c r="V1596" t="s">
        <v>483</v>
      </c>
      <c r="W1596" t="s">
        <v>903</v>
      </c>
      <c r="X1596" s="280">
        <v>45938</v>
      </c>
      <c r="Y1596" s="281" t="s">
        <v>906</v>
      </c>
      <c r="Z1596" s="280" t="s">
        <v>68</v>
      </c>
    </row>
    <row r="1597" spans="18:26" ht="14.7" customHeight="1">
      <c r="R1597" s="283">
        <v>4248.18</v>
      </c>
      <c r="S1597" s="280">
        <v>45883</v>
      </c>
      <c r="T1597" s="282">
        <v>-55</v>
      </c>
      <c r="U1597" s="282" t="s">
        <v>868</v>
      </c>
      <c r="V1597" t="s">
        <v>483</v>
      </c>
      <c r="W1597" t="s">
        <v>903</v>
      </c>
      <c r="X1597" s="280">
        <v>45938</v>
      </c>
      <c r="Y1597" s="281" t="s">
        <v>906</v>
      </c>
      <c r="Z1597" s="280" t="s">
        <v>68</v>
      </c>
    </row>
    <row r="1598" spans="18:26" ht="14.7" customHeight="1">
      <c r="R1598" s="283">
        <v>1086.79</v>
      </c>
      <c r="S1598" s="280">
        <v>45883</v>
      </c>
      <c r="T1598" s="282">
        <v>-55</v>
      </c>
      <c r="U1598" s="282" t="s">
        <v>868</v>
      </c>
      <c r="V1598" t="s">
        <v>496</v>
      </c>
      <c r="W1598" t="s">
        <v>903</v>
      </c>
      <c r="X1598" s="280">
        <v>45938</v>
      </c>
      <c r="Y1598" s="281" t="s">
        <v>906</v>
      </c>
      <c r="Z1598" s="280" t="s">
        <v>66</v>
      </c>
    </row>
    <row r="1599" spans="18:26" ht="14.7" customHeight="1">
      <c r="R1599" s="283">
        <v>2094.12</v>
      </c>
      <c r="S1599" s="280">
        <v>45883</v>
      </c>
      <c r="T1599" s="282">
        <v>-55</v>
      </c>
      <c r="U1599" s="282" t="s">
        <v>868</v>
      </c>
      <c r="V1599" t="s">
        <v>495</v>
      </c>
      <c r="W1599" t="s">
        <v>903</v>
      </c>
      <c r="X1599" s="280">
        <v>45938</v>
      </c>
      <c r="Y1599" s="281" t="s">
        <v>906</v>
      </c>
      <c r="Z1599" s="280" t="s">
        <v>66</v>
      </c>
    </row>
    <row r="1600" spans="18:26" ht="14.7" customHeight="1">
      <c r="R1600">
        <v>474</v>
      </c>
      <c r="S1600" s="280">
        <v>45883</v>
      </c>
      <c r="T1600" s="282">
        <v>-55</v>
      </c>
      <c r="U1600" s="282" t="s">
        <v>868</v>
      </c>
      <c r="V1600" t="s">
        <v>483</v>
      </c>
      <c r="W1600" t="s">
        <v>903</v>
      </c>
      <c r="X1600" s="280">
        <v>45938</v>
      </c>
      <c r="Y1600" s="281" t="s">
        <v>906</v>
      </c>
      <c r="Z1600" s="280" t="s">
        <v>68</v>
      </c>
    </row>
    <row r="1601" spans="18:26" ht="14.7" customHeight="1">
      <c r="R1601">
        <v>432.13</v>
      </c>
      <c r="S1601" s="280">
        <v>45883</v>
      </c>
      <c r="T1601" s="282">
        <v>-55</v>
      </c>
      <c r="U1601" s="282" t="s">
        <v>868</v>
      </c>
      <c r="V1601" t="s">
        <v>480</v>
      </c>
      <c r="W1601" t="s">
        <v>903</v>
      </c>
      <c r="X1601" s="280">
        <v>45938</v>
      </c>
      <c r="Y1601" s="281" t="s">
        <v>906</v>
      </c>
      <c r="Z1601" s="280" t="s">
        <v>66</v>
      </c>
    </row>
    <row r="1602" spans="18:26" ht="14.7" customHeight="1">
      <c r="R1602" s="283">
        <v>6522.82</v>
      </c>
      <c r="S1602" s="280">
        <v>45883</v>
      </c>
      <c r="T1602" s="282">
        <v>-55</v>
      </c>
      <c r="U1602" s="282" t="s">
        <v>868</v>
      </c>
      <c r="V1602" t="s">
        <v>477</v>
      </c>
      <c r="W1602" t="s">
        <v>903</v>
      </c>
      <c r="X1602" s="280">
        <v>45938</v>
      </c>
      <c r="Y1602" s="281" t="s">
        <v>906</v>
      </c>
      <c r="Z1602" s="280" t="s">
        <v>68</v>
      </c>
    </row>
    <row r="1603" spans="18:26" ht="14.7" customHeight="1">
      <c r="R1603" s="283">
        <v>4691.53</v>
      </c>
      <c r="S1603" s="280">
        <v>45883</v>
      </c>
      <c r="T1603" s="282">
        <v>-55</v>
      </c>
      <c r="U1603" s="282" t="s">
        <v>868</v>
      </c>
      <c r="V1603" t="s">
        <v>477</v>
      </c>
      <c r="W1603" t="s">
        <v>903</v>
      </c>
      <c r="X1603" s="280">
        <v>45938</v>
      </c>
      <c r="Y1603" s="281" t="s">
        <v>906</v>
      </c>
      <c r="Z1603" s="280" t="s">
        <v>68</v>
      </c>
    </row>
    <row r="1604" spans="18:26" ht="14.7" customHeight="1">
      <c r="R1604">
        <v>306.66000000000003</v>
      </c>
      <c r="S1604" s="280">
        <v>45883</v>
      </c>
      <c r="T1604" s="282">
        <v>-55</v>
      </c>
      <c r="U1604" s="282" t="s">
        <v>868</v>
      </c>
      <c r="V1604" t="s">
        <v>494</v>
      </c>
      <c r="W1604" t="s">
        <v>903</v>
      </c>
      <c r="X1604" s="280">
        <v>45938</v>
      </c>
      <c r="Y1604" s="281" t="s">
        <v>906</v>
      </c>
      <c r="Z1604" s="280" t="s">
        <v>67</v>
      </c>
    </row>
    <row r="1605" spans="18:26" ht="14.7" customHeight="1">
      <c r="R1605">
        <v>987.21</v>
      </c>
      <c r="S1605" s="280">
        <v>45883</v>
      </c>
      <c r="T1605" s="282">
        <v>-55</v>
      </c>
      <c r="U1605" s="282" t="s">
        <v>868</v>
      </c>
      <c r="V1605" t="s">
        <v>477</v>
      </c>
      <c r="W1605" t="s">
        <v>903</v>
      </c>
      <c r="X1605" s="280">
        <v>45938</v>
      </c>
      <c r="Y1605" s="281" t="s">
        <v>906</v>
      </c>
      <c r="Z1605" s="280" t="s">
        <v>68</v>
      </c>
    </row>
    <row r="1606" spans="18:26" ht="14.7" customHeight="1">
      <c r="R1606" s="283">
        <v>3212.27</v>
      </c>
      <c r="S1606" s="280">
        <v>45883</v>
      </c>
      <c r="T1606" s="282">
        <v>-55</v>
      </c>
      <c r="U1606" s="282" t="s">
        <v>868</v>
      </c>
      <c r="V1606" t="s">
        <v>493</v>
      </c>
      <c r="W1606" t="s">
        <v>903</v>
      </c>
      <c r="X1606" s="280">
        <v>45938</v>
      </c>
      <c r="Y1606" s="281" t="s">
        <v>906</v>
      </c>
      <c r="Z1606" s="280" t="s">
        <v>68</v>
      </c>
    </row>
    <row r="1607" spans="18:26" ht="14.7" customHeight="1">
      <c r="R1607" s="283">
        <v>1233.22</v>
      </c>
      <c r="S1607" s="280">
        <v>45883</v>
      </c>
      <c r="T1607" s="282">
        <v>-55</v>
      </c>
      <c r="U1607" s="282" t="s">
        <v>868</v>
      </c>
      <c r="V1607" t="s">
        <v>492</v>
      </c>
      <c r="W1607" t="s">
        <v>903</v>
      </c>
      <c r="X1607" s="280">
        <v>45938</v>
      </c>
      <c r="Y1607" s="281" t="s">
        <v>906</v>
      </c>
      <c r="Z1607" s="280" t="s">
        <v>67</v>
      </c>
    </row>
    <row r="1608" spans="18:26" ht="14.7" customHeight="1">
      <c r="R1608" s="283">
        <v>1500.06</v>
      </c>
      <c r="S1608" s="280">
        <v>45883</v>
      </c>
      <c r="T1608" s="282">
        <v>-55</v>
      </c>
      <c r="U1608" s="282" t="s">
        <v>868</v>
      </c>
      <c r="V1608" t="s">
        <v>491</v>
      </c>
      <c r="W1608" t="s">
        <v>903</v>
      </c>
      <c r="X1608" s="280">
        <v>45938</v>
      </c>
      <c r="Y1608" s="281" t="s">
        <v>906</v>
      </c>
      <c r="Z1608" s="280" t="s">
        <v>66</v>
      </c>
    </row>
    <row r="1609" spans="18:26" ht="14.7" customHeight="1">
      <c r="R1609">
        <v>533.96</v>
      </c>
      <c r="S1609" s="280">
        <v>45883</v>
      </c>
      <c r="T1609" s="282">
        <v>-55</v>
      </c>
      <c r="U1609" s="282" t="s">
        <v>868</v>
      </c>
      <c r="V1609" t="s">
        <v>490</v>
      </c>
      <c r="W1609" t="s">
        <v>903</v>
      </c>
      <c r="X1609" s="280">
        <v>45938</v>
      </c>
      <c r="Y1609" s="281" t="s">
        <v>906</v>
      </c>
      <c r="Z1609" s="280" t="s">
        <v>66</v>
      </c>
    </row>
    <row r="1610" spans="18:26" ht="14.7" customHeight="1">
      <c r="R1610" s="283">
        <v>12786.5</v>
      </c>
      <c r="S1610" s="280">
        <v>45883</v>
      </c>
      <c r="T1610" s="282">
        <v>-55</v>
      </c>
      <c r="U1610" s="282" t="s">
        <v>868</v>
      </c>
      <c r="V1610" t="s">
        <v>489</v>
      </c>
      <c r="W1610" t="s">
        <v>903</v>
      </c>
      <c r="X1610" s="280">
        <v>45938</v>
      </c>
      <c r="Y1610" s="281" t="s">
        <v>906</v>
      </c>
      <c r="Z1610" s="280" t="s">
        <v>66</v>
      </c>
    </row>
    <row r="1611" spans="18:26" ht="14.7" customHeight="1">
      <c r="R1611" s="283">
        <v>1824.4</v>
      </c>
      <c r="S1611" s="280">
        <v>45883</v>
      </c>
      <c r="T1611" s="282">
        <v>-55</v>
      </c>
      <c r="U1611" s="282" t="s">
        <v>868</v>
      </c>
      <c r="V1611" t="s">
        <v>469</v>
      </c>
      <c r="W1611" t="s">
        <v>903</v>
      </c>
      <c r="X1611" s="280">
        <v>45938</v>
      </c>
      <c r="Y1611" s="281" t="s">
        <v>906</v>
      </c>
      <c r="Z1611" s="280" t="s">
        <v>66</v>
      </c>
    </row>
    <row r="1612" spans="18:26" ht="14.7" customHeight="1">
      <c r="R1612" s="283">
        <v>2316.1799999999998</v>
      </c>
      <c r="S1612" s="280">
        <v>45883</v>
      </c>
      <c r="T1612" s="282">
        <v>-55</v>
      </c>
      <c r="U1612" s="282" t="s">
        <v>868</v>
      </c>
      <c r="V1612" t="s">
        <v>469</v>
      </c>
      <c r="W1612" t="s">
        <v>903</v>
      </c>
      <c r="X1612" s="280">
        <v>45938</v>
      </c>
      <c r="Y1612" s="281" t="s">
        <v>906</v>
      </c>
      <c r="Z1612" s="280" t="s">
        <v>66</v>
      </c>
    </row>
    <row r="1613" spans="18:26" ht="14.7" customHeight="1">
      <c r="R1613" s="283">
        <v>1823.89</v>
      </c>
      <c r="S1613" s="280">
        <v>45883</v>
      </c>
      <c r="T1613" s="282">
        <v>-55</v>
      </c>
      <c r="U1613" s="282" t="s">
        <v>868</v>
      </c>
      <c r="V1613" t="s">
        <v>469</v>
      </c>
      <c r="W1613" t="s">
        <v>903</v>
      </c>
      <c r="X1613" s="280">
        <v>45938</v>
      </c>
      <c r="Y1613" s="281" t="s">
        <v>906</v>
      </c>
      <c r="Z1613" s="280" t="s">
        <v>66</v>
      </c>
    </row>
    <row r="1614" spans="18:26" ht="14.7" customHeight="1">
      <c r="R1614" s="283">
        <v>3184.91</v>
      </c>
      <c r="S1614" s="280">
        <v>45883</v>
      </c>
      <c r="T1614" s="282">
        <v>-55</v>
      </c>
      <c r="U1614" s="282" t="s">
        <v>868</v>
      </c>
      <c r="V1614" t="s">
        <v>488</v>
      </c>
      <c r="W1614" t="s">
        <v>903</v>
      </c>
      <c r="X1614" s="280">
        <v>45938</v>
      </c>
      <c r="Y1614" s="281" t="s">
        <v>906</v>
      </c>
      <c r="Z1614" s="280" t="s">
        <v>66</v>
      </c>
    </row>
    <row r="1615" spans="18:26" ht="14.7" customHeight="1">
      <c r="R1615" s="283">
        <v>1377.17</v>
      </c>
      <c r="S1615" s="280">
        <v>45884</v>
      </c>
      <c r="T1615" s="282">
        <v>-54</v>
      </c>
      <c r="U1615" s="282" t="s">
        <v>868</v>
      </c>
      <c r="V1615" t="s">
        <v>487</v>
      </c>
      <c r="W1615" t="s">
        <v>903</v>
      </c>
      <c r="X1615" s="280">
        <v>45938</v>
      </c>
      <c r="Y1615" s="281" t="s">
        <v>906</v>
      </c>
      <c r="Z1615" s="280" t="s">
        <v>66</v>
      </c>
    </row>
    <row r="1616" spans="18:26" ht="14.7" customHeight="1">
      <c r="R1616" s="283">
        <v>4095.72</v>
      </c>
      <c r="S1616" s="280">
        <v>45884</v>
      </c>
      <c r="T1616" s="282">
        <v>-54</v>
      </c>
      <c r="U1616" s="282" t="s">
        <v>868</v>
      </c>
      <c r="V1616" t="s">
        <v>486</v>
      </c>
      <c r="W1616" t="s">
        <v>903</v>
      </c>
      <c r="X1616" s="280">
        <v>45938</v>
      </c>
      <c r="Y1616" s="281" t="s">
        <v>906</v>
      </c>
      <c r="Z1616" s="280" t="s">
        <v>67</v>
      </c>
    </row>
    <row r="1617" spans="18:26" ht="14.7" customHeight="1">
      <c r="R1617">
        <v>816.11</v>
      </c>
      <c r="S1617" s="280">
        <v>45884</v>
      </c>
      <c r="T1617" s="282">
        <v>-54</v>
      </c>
      <c r="U1617" s="282" t="s">
        <v>868</v>
      </c>
      <c r="V1617" t="s">
        <v>485</v>
      </c>
      <c r="W1617" t="s">
        <v>903</v>
      </c>
      <c r="X1617" s="280">
        <v>45938</v>
      </c>
      <c r="Y1617" s="281" t="s">
        <v>906</v>
      </c>
      <c r="Z1617" s="280" t="s">
        <v>66</v>
      </c>
    </row>
    <row r="1618" spans="18:26" ht="14.7" customHeight="1">
      <c r="R1618" s="283">
        <v>4400</v>
      </c>
      <c r="S1618" s="280">
        <v>45884</v>
      </c>
      <c r="T1618" s="282">
        <v>-54</v>
      </c>
      <c r="U1618" s="282" t="s">
        <v>868</v>
      </c>
      <c r="V1618" t="s">
        <v>484</v>
      </c>
      <c r="W1618" t="s">
        <v>903</v>
      </c>
      <c r="X1618" s="280">
        <v>45938</v>
      </c>
      <c r="Y1618" s="281" t="s">
        <v>906</v>
      </c>
      <c r="Z1618" s="280" t="s">
        <v>66</v>
      </c>
    </row>
    <row r="1619" spans="18:26" ht="14.7" customHeight="1">
      <c r="R1619">
        <v>518.88</v>
      </c>
      <c r="S1619" s="280">
        <v>45884</v>
      </c>
      <c r="T1619" s="282">
        <v>-54</v>
      </c>
      <c r="U1619" s="282" t="s">
        <v>868</v>
      </c>
      <c r="V1619" t="s">
        <v>483</v>
      </c>
      <c r="W1619" t="s">
        <v>903</v>
      </c>
      <c r="X1619" s="280">
        <v>45938</v>
      </c>
      <c r="Y1619" s="281" t="s">
        <v>906</v>
      </c>
      <c r="Z1619" s="280" t="s">
        <v>68</v>
      </c>
    </row>
    <row r="1620" spans="18:26" ht="14.7" customHeight="1">
      <c r="R1620" s="283">
        <v>3762.5</v>
      </c>
      <c r="S1620" s="280">
        <v>45884</v>
      </c>
      <c r="T1620" s="282">
        <v>-54</v>
      </c>
      <c r="U1620" s="282" t="s">
        <v>868</v>
      </c>
      <c r="V1620" t="s">
        <v>482</v>
      </c>
      <c r="W1620" t="s">
        <v>903</v>
      </c>
      <c r="X1620" s="280">
        <v>45938</v>
      </c>
      <c r="Y1620" s="281" t="s">
        <v>906</v>
      </c>
      <c r="Z1620" s="280" t="s">
        <v>66</v>
      </c>
    </row>
    <row r="1621" spans="18:26" ht="14.7" customHeight="1">
      <c r="R1621" s="283">
        <v>11900</v>
      </c>
      <c r="S1621" s="280">
        <v>45884</v>
      </c>
      <c r="T1621" s="282">
        <v>-54</v>
      </c>
      <c r="U1621" s="282" t="s">
        <v>868</v>
      </c>
      <c r="V1621" t="s">
        <v>481</v>
      </c>
      <c r="W1621" t="s">
        <v>903</v>
      </c>
      <c r="X1621" s="280">
        <v>45938</v>
      </c>
      <c r="Y1621" s="281" t="s">
        <v>906</v>
      </c>
      <c r="Z1621" s="280" t="s">
        <v>66</v>
      </c>
    </row>
    <row r="1622" spans="18:26" ht="14.7" customHeight="1">
      <c r="R1622">
        <v>894</v>
      </c>
      <c r="S1622" s="280">
        <v>45884</v>
      </c>
      <c r="T1622" s="282">
        <v>-54</v>
      </c>
      <c r="U1622" s="282" t="s">
        <v>868</v>
      </c>
      <c r="V1622" t="s">
        <v>480</v>
      </c>
      <c r="W1622" t="s">
        <v>903</v>
      </c>
      <c r="X1622" s="280">
        <v>45938</v>
      </c>
      <c r="Y1622" s="281" t="s">
        <v>906</v>
      </c>
      <c r="Z1622" s="280" t="s">
        <v>66</v>
      </c>
    </row>
    <row r="1623" spans="18:26" ht="14.7" customHeight="1">
      <c r="R1623" s="283">
        <v>8044.01</v>
      </c>
      <c r="S1623" s="280">
        <v>45884</v>
      </c>
      <c r="T1623" s="282">
        <v>-54</v>
      </c>
      <c r="U1623" s="282" t="s">
        <v>868</v>
      </c>
      <c r="V1623" t="s">
        <v>479</v>
      </c>
      <c r="W1623" t="s">
        <v>903</v>
      </c>
      <c r="X1623" s="280">
        <v>45938</v>
      </c>
      <c r="Y1623" s="281" t="s">
        <v>906</v>
      </c>
      <c r="Z1623" s="280" t="s">
        <v>67</v>
      </c>
    </row>
    <row r="1624" spans="18:26" ht="14.7" customHeight="1">
      <c r="R1624" s="283">
        <v>2626.95</v>
      </c>
      <c r="S1624" s="280">
        <v>45884</v>
      </c>
      <c r="T1624" s="282">
        <v>-54</v>
      </c>
      <c r="U1624" s="282" t="s">
        <v>868</v>
      </c>
      <c r="V1624" t="s">
        <v>478</v>
      </c>
      <c r="W1624" t="s">
        <v>903</v>
      </c>
      <c r="X1624" s="280">
        <v>45938</v>
      </c>
      <c r="Y1624" s="281" t="s">
        <v>906</v>
      </c>
      <c r="Z1624" s="280" t="s">
        <v>66</v>
      </c>
    </row>
    <row r="1625" spans="18:26" ht="14.7" customHeight="1">
      <c r="R1625">
        <v>655.36</v>
      </c>
      <c r="S1625" s="280">
        <v>45884</v>
      </c>
      <c r="T1625" s="282">
        <v>-54</v>
      </c>
      <c r="U1625" s="282" t="s">
        <v>868</v>
      </c>
      <c r="V1625" t="s">
        <v>477</v>
      </c>
      <c r="W1625" t="s">
        <v>903</v>
      </c>
      <c r="X1625" s="280">
        <v>45938</v>
      </c>
      <c r="Y1625" s="281" t="s">
        <v>906</v>
      </c>
      <c r="Z1625" s="280" t="s">
        <v>68</v>
      </c>
    </row>
    <row r="1626" spans="18:26" ht="14.7" customHeight="1">
      <c r="R1626">
        <v>504.68</v>
      </c>
      <c r="S1626" s="280">
        <v>45884</v>
      </c>
      <c r="T1626" s="282">
        <v>-54</v>
      </c>
      <c r="U1626" s="282" t="s">
        <v>868</v>
      </c>
      <c r="V1626" t="s">
        <v>476</v>
      </c>
      <c r="W1626" t="s">
        <v>903</v>
      </c>
      <c r="X1626" s="280">
        <v>45938</v>
      </c>
      <c r="Y1626" s="281" t="s">
        <v>906</v>
      </c>
      <c r="Z1626" s="280" t="s">
        <v>68</v>
      </c>
    </row>
    <row r="1627" spans="18:26" ht="14.7" customHeight="1">
      <c r="R1627" s="283">
        <v>1236.1600000000001</v>
      </c>
      <c r="S1627" s="280">
        <v>45884</v>
      </c>
      <c r="T1627" s="282">
        <v>-54</v>
      </c>
      <c r="U1627" s="282" t="s">
        <v>868</v>
      </c>
      <c r="V1627" t="s">
        <v>475</v>
      </c>
      <c r="W1627" t="s">
        <v>903</v>
      </c>
      <c r="X1627" s="280">
        <v>45938</v>
      </c>
      <c r="Y1627" s="281" t="s">
        <v>906</v>
      </c>
      <c r="Z1627" s="280" t="s">
        <v>66</v>
      </c>
    </row>
    <row r="1628" spans="18:26" ht="14.7" customHeight="1">
      <c r="R1628" s="283">
        <v>1918.32</v>
      </c>
      <c r="S1628" s="280">
        <v>45884</v>
      </c>
      <c r="T1628" s="282">
        <v>-54</v>
      </c>
      <c r="U1628" s="282" t="s">
        <v>868</v>
      </c>
      <c r="V1628" t="s">
        <v>474</v>
      </c>
      <c r="W1628" t="s">
        <v>903</v>
      </c>
      <c r="X1628" s="280">
        <v>45938</v>
      </c>
      <c r="Y1628" s="281" t="s">
        <v>906</v>
      </c>
      <c r="Z1628" s="280" t="s">
        <v>66</v>
      </c>
    </row>
    <row r="1629" spans="18:26" ht="14.7" customHeight="1">
      <c r="R1629">
        <v>344.58</v>
      </c>
      <c r="S1629" s="280">
        <v>45884</v>
      </c>
      <c r="T1629" s="282">
        <v>-54</v>
      </c>
      <c r="U1629" s="282" t="s">
        <v>868</v>
      </c>
      <c r="V1629" t="s">
        <v>473</v>
      </c>
      <c r="W1629" t="s">
        <v>903</v>
      </c>
      <c r="X1629" s="280">
        <v>45938</v>
      </c>
      <c r="Y1629" s="281" t="s">
        <v>906</v>
      </c>
      <c r="Z1629" s="280" t="s">
        <v>66</v>
      </c>
    </row>
    <row r="1630" spans="18:26" ht="14.7" customHeight="1">
      <c r="R1630" s="283">
        <v>1710.73</v>
      </c>
      <c r="S1630" s="280">
        <v>45884</v>
      </c>
      <c r="T1630" s="282">
        <v>-54</v>
      </c>
      <c r="U1630" s="282" t="s">
        <v>868</v>
      </c>
      <c r="V1630" t="s">
        <v>472</v>
      </c>
      <c r="W1630" t="s">
        <v>903</v>
      </c>
      <c r="X1630" s="280">
        <v>45938</v>
      </c>
      <c r="Y1630" s="281" t="s">
        <v>906</v>
      </c>
      <c r="Z1630" s="280" t="s">
        <v>66</v>
      </c>
    </row>
    <row r="1631" spans="18:26" ht="14.7" customHeight="1">
      <c r="R1631" s="283">
        <v>2857.05</v>
      </c>
      <c r="S1631" s="280">
        <v>45884</v>
      </c>
      <c r="T1631" s="282">
        <v>-54</v>
      </c>
      <c r="U1631" s="282" t="s">
        <v>868</v>
      </c>
      <c r="V1631" t="s">
        <v>471</v>
      </c>
      <c r="W1631" t="s">
        <v>903</v>
      </c>
      <c r="X1631" s="280">
        <v>45938</v>
      </c>
      <c r="Y1631" s="281" t="s">
        <v>906</v>
      </c>
      <c r="Z1631" s="280" t="s">
        <v>66</v>
      </c>
    </row>
    <row r="1632" spans="18:26" ht="14.7" customHeight="1">
      <c r="R1632" s="283">
        <v>2058.2800000000002</v>
      </c>
      <c r="S1632" s="280">
        <v>45884</v>
      </c>
      <c r="T1632" s="282">
        <v>-54</v>
      </c>
      <c r="U1632" s="282" t="s">
        <v>868</v>
      </c>
      <c r="V1632" t="s">
        <v>470</v>
      </c>
      <c r="W1632" t="s">
        <v>903</v>
      </c>
      <c r="X1632" s="280">
        <v>45938</v>
      </c>
      <c r="Y1632" s="281" t="s">
        <v>906</v>
      </c>
      <c r="Z1632" s="280" t="s">
        <v>66</v>
      </c>
    </row>
    <row r="1633" spans="18:26" ht="14.7" customHeight="1">
      <c r="R1633" s="283">
        <v>10581.88</v>
      </c>
      <c r="S1633" s="280">
        <v>45884</v>
      </c>
      <c r="T1633" s="282">
        <v>-54</v>
      </c>
      <c r="U1633" s="282" t="s">
        <v>868</v>
      </c>
      <c r="V1633" t="s">
        <v>470</v>
      </c>
      <c r="W1633" t="s">
        <v>903</v>
      </c>
      <c r="X1633" s="280">
        <v>45938</v>
      </c>
      <c r="Y1633" s="281" t="s">
        <v>906</v>
      </c>
      <c r="Z1633" s="280" t="s">
        <v>66</v>
      </c>
    </row>
    <row r="1634" spans="18:26" ht="14.7" customHeight="1">
      <c r="R1634" s="283">
        <v>3634.73</v>
      </c>
      <c r="S1634" s="280">
        <v>45884</v>
      </c>
      <c r="T1634" s="282">
        <v>-54</v>
      </c>
      <c r="U1634" s="282" t="s">
        <v>868</v>
      </c>
      <c r="V1634" t="s">
        <v>469</v>
      </c>
      <c r="W1634" t="s">
        <v>903</v>
      </c>
      <c r="X1634" s="280">
        <v>45938</v>
      </c>
      <c r="Y1634" s="281" t="s">
        <v>906</v>
      </c>
      <c r="Z1634" s="280" t="s">
        <v>66</v>
      </c>
    </row>
    <row r="1635" spans="18:26" ht="14.7" customHeight="1">
      <c r="R1635" s="283">
        <v>4463.34</v>
      </c>
      <c r="S1635" s="280">
        <v>45884</v>
      </c>
      <c r="T1635" s="282">
        <v>-54</v>
      </c>
      <c r="U1635" s="282" t="s">
        <v>868</v>
      </c>
      <c r="V1635" t="s">
        <v>469</v>
      </c>
      <c r="W1635" t="s">
        <v>903</v>
      </c>
      <c r="X1635" s="280">
        <v>45938</v>
      </c>
      <c r="Y1635" s="281" t="s">
        <v>906</v>
      </c>
      <c r="Z1635" s="280" t="s">
        <v>66</v>
      </c>
    </row>
    <row r="1636" spans="18:26" ht="14.7" customHeight="1">
      <c r="R1636" s="283">
        <v>1538.86</v>
      </c>
      <c r="S1636" s="280">
        <v>45884</v>
      </c>
      <c r="T1636" s="282">
        <v>-54</v>
      </c>
      <c r="U1636" s="282" t="s">
        <v>868</v>
      </c>
      <c r="V1636" t="s">
        <v>468</v>
      </c>
      <c r="W1636" t="s">
        <v>903</v>
      </c>
      <c r="X1636" s="280">
        <v>45938</v>
      </c>
      <c r="Y1636" s="281" t="s">
        <v>906</v>
      </c>
      <c r="Z1636" s="280" t="s">
        <v>66</v>
      </c>
    </row>
    <row r="1637" spans="18:26" ht="14.7" customHeight="1">
      <c r="R1637" s="283">
        <v>7811.48</v>
      </c>
      <c r="S1637" s="280">
        <v>45884</v>
      </c>
      <c r="T1637" s="282">
        <v>-54</v>
      </c>
      <c r="U1637" s="282" t="s">
        <v>868</v>
      </c>
      <c r="V1637" t="s">
        <v>467</v>
      </c>
      <c r="W1637" t="s">
        <v>903</v>
      </c>
      <c r="X1637" s="280">
        <v>45938</v>
      </c>
      <c r="Y1637" s="281" t="s">
        <v>906</v>
      </c>
      <c r="Z1637" s="280" t="s">
        <v>67</v>
      </c>
    </row>
    <row r="1638" spans="18:26" ht="14.7" customHeight="1">
      <c r="R1638" s="283">
        <v>5000</v>
      </c>
      <c r="S1638" s="280">
        <v>45884</v>
      </c>
      <c r="T1638" s="282">
        <v>-54</v>
      </c>
      <c r="U1638" s="282" t="s">
        <v>868</v>
      </c>
      <c r="V1638" t="s">
        <v>466</v>
      </c>
      <c r="W1638" t="s">
        <v>903</v>
      </c>
      <c r="X1638" s="280">
        <v>45938</v>
      </c>
      <c r="Y1638" s="281" t="s">
        <v>906</v>
      </c>
      <c r="Z1638" s="280" t="s">
        <v>66</v>
      </c>
    </row>
    <row r="1639" spans="18:26" ht="14.7" customHeight="1">
      <c r="R1639">
        <v>473.57</v>
      </c>
      <c r="S1639" s="280">
        <v>45884</v>
      </c>
      <c r="T1639" s="282">
        <v>-54</v>
      </c>
      <c r="U1639" s="282" t="s">
        <v>868</v>
      </c>
      <c r="V1639" t="s">
        <v>465</v>
      </c>
      <c r="W1639" t="s">
        <v>903</v>
      </c>
      <c r="X1639" s="280">
        <v>45938</v>
      </c>
      <c r="Y1639" s="281" t="s">
        <v>906</v>
      </c>
      <c r="Z1639" s="280" t="s">
        <v>66</v>
      </c>
    </row>
    <row r="1640" spans="18:26" ht="14.7" customHeight="1">
      <c r="R1640">
        <v>969.95</v>
      </c>
      <c r="S1640" s="280">
        <v>45884</v>
      </c>
      <c r="T1640" s="282">
        <v>-54</v>
      </c>
      <c r="U1640" s="282" t="s">
        <v>868</v>
      </c>
      <c r="V1640" t="s">
        <v>464</v>
      </c>
      <c r="W1640" t="s">
        <v>903</v>
      </c>
      <c r="X1640" s="280">
        <v>45938</v>
      </c>
      <c r="Y1640" s="281" t="s">
        <v>906</v>
      </c>
      <c r="Z1640" s="280" t="s">
        <v>66</v>
      </c>
    </row>
    <row r="1641" spans="18:26" ht="14.7" customHeight="1">
      <c r="R1641" s="33">
        <v>7275</v>
      </c>
      <c r="S1641" s="280">
        <v>45884</v>
      </c>
      <c r="T1641" s="282">
        <v>-54</v>
      </c>
      <c r="U1641" s="282" t="s">
        <v>868</v>
      </c>
      <c r="V1641" t="s">
        <v>463</v>
      </c>
      <c r="W1641" t="s">
        <v>903</v>
      </c>
      <c r="X1641" s="280">
        <v>45938</v>
      </c>
      <c r="Y1641" s="281" t="s">
        <v>906</v>
      </c>
      <c r="Z1641" s="280" t="s">
        <v>66</v>
      </c>
    </row>
    <row r="1642" spans="18:26" ht="14.7" customHeight="1">
      <c r="R1642" s="279">
        <v>100130.28</v>
      </c>
      <c r="S1642" s="278">
        <v>45755</v>
      </c>
      <c r="T1642" s="275">
        <v>-183</v>
      </c>
      <c r="U1642" s="275" t="s">
        <v>864</v>
      </c>
      <c r="V1642" s="274" t="s">
        <v>462</v>
      </c>
      <c r="W1642" s="274" t="s">
        <v>903</v>
      </c>
      <c r="X1642" s="272">
        <v>45938</v>
      </c>
      <c r="Y1642" s="273" t="s">
        <v>906</v>
      </c>
      <c r="Z1642" s="272" t="s">
        <v>66</v>
      </c>
    </row>
    <row r="1643" spans="18:26" ht="14.7" customHeight="1">
      <c r="R1643" s="279">
        <v>16111.79946</v>
      </c>
      <c r="S1643" s="278">
        <v>45823</v>
      </c>
      <c r="T1643" s="275">
        <v>-115</v>
      </c>
      <c r="U1643" s="275" t="s">
        <v>866</v>
      </c>
      <c r="V1643" s="274" t="s">
        <v>461</v>
      </c>
      <c r="W1643" s="274" t="s">
        <v>903</v>
      </c>
      <c r="X1643" s="272">
        <v>45938</v>
      </c>
      <c r="Y1643" s="273" t="s">
        <v>906</v>
      </c>
      <c r="Z1643" s="272" t="s">
        <v>66</v>
      </c>
    </row>
    <row r="1644" spans="18:26" ht="14.7" customHeight="1">
      <c r="R1644" s="279">
        <v>5493.0938999999998</v>
      </c>
      <c r="S1644" s="278">
        <v>45698</v>
      </c>
      <c r="T1644" s="275">
        <v>-240</v>
      </c>
      <c r="U1644" s="275" t="s">
        <v>864</v>
      </c>
      <c r="V1644" s="274" t="s">
        <v>450</v>
      </c>
      <c r="W1644" s="274" t="s">
        <v>903</v>
      </c>
      <c r="X1644" s="272">
        <v>45938</v>
      </c>
      <c r="Y1644" s="273" t="s">
        <v>906</v>
      </c>
      <c r="Z1644" s="272" t="s">
        <v>66</v>
      </c>
    </row>
    <row r="1645" spans="18:26" ht="14.7" customHeight="1">
      <c r="R1645" s="279">
        <v>24562.615000000002</v>
      </c>
      <c r="S1645" s="278">
        <v>45888</v>
      </c>
      <c r="T1645" s="275">
        <v>-50</v>
      </c>
      <c r="U1645" s="275" t="s">
        <v>868</v>
      </c>
      <c r="V1645" s="274" t="s">
        <v>457</v>
      </c>
      <c r="W1645" s="274" t="s">
        <v>903</v>
      </c>
      <c r="X1645" s="272">
        <v>45938</v>
      </c>
      <c r="Y1645" s="273" t="s">
        <v>906</v>
      </c>
      <c r="Z1645" s="272" t="s">
        <v>66</v>
      </c>
    </row>
    <row r="1646" spans="18:26" ht="14.7" customHeight="1">
      <c r="R1646" s="279">
        <v>21532.066801500001</v>
      </c>
      <c r="S1646" s="278">
        <v>45832</v>
      </c>
      <c r="T1646" s="275">
        <v>-106</v>
      </c>
      <c r="U1646" s="275" t="s">
        <v>866</v>
      </c>
      <c r="V1646" s="274" t="s">
        <v>460</v>
      </c>
      <c r="W1646" s="274" t="s">
        <v>903</v>
      </c>
      <c r="X1646" s="272">
        <v>45938</v>
      </c>
      <c r="Y1646" s="273" t="s">
        <v>906</v>
      </c>
      <c r="Z1646" s="272" t="s">
        <v>66</v>
      </c>
    </row>
    <row r="1647" spans="18:26" ht="14.7" customHeight="1">
      <c r="R1647" s="279">
        <v>21532.098700999999</v>
      </c>
      <c r="S1647" s="278">
        <v>45892</v>
      </c>
      <c r="T1647" s="275">
        <v>-46</v>
      </c>
      <c r="U1647" s="275" t="s">
        <v>868</v>
      </c>
      <c r="V1647" s="274" t="s">
        <v>460</v>
      </c>
      <c r="W1647" s="274" t="s">
        <v>903</v>
      </c>
      <c r="X1647" s="272">
        <v>45938</v>
      </c>
      <c r="Y1647" s="273" t="s">
        <v>906</v>
      </c>
      <c r="Z1647" s="272" t="s">
        <v>66</v>
      </c>
    </row>
    <row r="1648" spans="18:26" ht="14.7" customHeight="1">
      <c r="R1648" s="279">
        <v>35581.467887999999</v>
      </c>
      <c r="S1648" s="278">
        <v>45867</v>
      </c>
      <c r="T1648" s="275">
        <v>-71</v>
      </c>
      <c r="U1648" s="275" t="s">
        <v>866</v>
      </c>
      <c r="V1648" s="274" t="s">
        <v>459</v>
      </c>
      <c r="W1648" s="274" t="s">
        <v>903</v>
      </c>
      <c r="X1648" s="272">
        <v>45938</v>
      </c>
      <c r="Y1648" s="273" t="s">
        <v>906</v>
      </c>
      <c r="Z1648" s="272" t="s">
        <v>66</v>
      </c>
    </row>
    <row r="1649" spans="18:51" ht="14.7" customHeight="1">
      <c r="R1649" s="279">
        <v>19905.288</v>
      </c>
      <c r="S1649" s="278">
        <v>45775</v>
      </c>
      <c r="T1649" s="275">
        <v>-163</v>
      </c>
      <c r="U1649" s="275" t="s">
        <v>866</v>
      </c>
      <c r="V1649" s="274" t="s">
        <v>458</v>
      </c>
      <c r="W1649" s="274" t="s">
        <v>903</v>
      </c>
      <c r="X1649" s="272">
        <v>45938</v>
      </c>
      <c r="Y1649" s="273" t="s">
        <v>906</v>
      </c>
      <c r="Z1649" s="272" t="s">
        <v>66</v>
      </c>
    </row>
    <row r="1650" spans="18:51" ht="14.7" customHeight="1">
      <c r="R1650" s="279">
        <v>18342.212500000001</v>
      </c>
      <c r="S1650" s="278">
        <v>45888</v>
      </c>
      <c r="T1650" s="275">
        <v>-50</v>
      </c>
      <c r="U1650" s="275" t="s">
        <v>868</v>
      </c>
      <c r="V1650" s="274" t="s">
        <v>457</v>
      </c>
      <c r="W1650" s="274" t="s">
        <v>903</v>
      </c>
      <c r="X1650" s="272">
        <v>45938</v>
      </c>
      <c r="Y1650" s="273" t="s">
        <v>906</v>
      </c>
      <c r="Z1650" s="272" t="s">
        <v>66</v>
      </c>
    </row>
    <row r="1651" spans="18:51" ht="14.7" customHeight="1">
      <c r="R1651" s="279">
        <v>12680.68924</v>
      </c>
      <c r="S1651" s="278">
        <v>45838</v>
      </c>
      <c r="T1651" s="275">
        <v>-100</v>
      </c>
      <c r="U1651" s="275" t="s">
        <v>866</v>
      </c>
      <c r="V1651" s="274" t="s">
        <v>456</v>
      </c>
      <c r="W1651" s="274" t="s">
        <v>903</v>
      </c>
      <c r="X1651" s="272">
        <v>45938</v>
      </c>
      <c r="Y1651" s="273" t="s">
        <v>906</v>
      </c>
      <c r="Z1651" s="272" t="s">
        <v>66</v>
      </c>
    </row>
    <row r="1652" spans="18:51" ht="14.7" customHeight="1">
      <c r="R1652" s="279">
        <v>25366.482400000001</v>
      </c>
      <c r="S1652" s="278">
        <v>45838</v>
      </c>
      <c r="T1652" s="275">
        <v>-100</v>
      </c>
      <c r="U1652" s="275" t="s">
        <v>866</v>
      </c>
      <c r="V1652" s="274" t="s">
        <v>451</v>
      </c>
      <c r="W1652" s="274" t="s">
        <v>903</v>
      </c>
      <c r="X1652" s="272">
        <v>45938</v>
      </c>
      <c r="Y1652" s="273" t="s">
        <v>906</v>
      </c>
      <c r="Z1652" s="272" t="s">
        <v>66</v>
      </c>
    </row>
    <row r="1653" spans="18:51" ht="14.7" customHeight="1">
      <c r="R1653" s="279">
        <v>40829.446029999999</v>
      </c>
      <c r="S1653" s="278">
        <v>45838</v>
      </c>
      <c r="T1653" s="275">
        <v>-100</v>
      </c>
      <c r="U1653" s="275" t="s">
        <v>866</v>
      </c>
      <c r="V1653" s="274" t="s">
        <v>450</v>
      </c>
      <c r="W1653" s="274" t="s">
        <v>903</v>
      </c>
      <c r="X1653" s="272">
        <v>45938</v>
      </c>
      <c r="Y1653" s="273" t="s">
        <v>906</v>
      </c>
      <c r="Z1653" s="272" t="s">
        <v>66</v>
      </c>
    </row>
    <row r="1654" spans="18:51" ht="14.7" customHeight="1">
      <c r="R1654" s="279">
        <v>12803.544</v>
      </c>
      <c r="S1654" s="278">
        <v>45838</v>
      </c>
      <c r="T1654" s="275">
        <v>-100</v>
      </c>
      <c r="U1654" s="275" t="s">
        <v>866</v>
      </c>
      <c r="V1654" s="274" t="s">
        <v>455</v>
      </c>
      <c r="W1654" s="274" t="s">
        <v>903</v>
      </c>
      <c r="X1654" s="272">
        <v>45938</v>
      </c>
      <c r="Y1654" s="273" t="s">
        <v>906</v>
      </c>
      <c r="Z1654" s="272" t="s">
        <v>66</v>
      </c>
    </row>
    <row r="1655" spans="18:51" ht="14.7" customHeight="1">
      <c r="R1655" s="279">
        <v>15043.8042</v>
      </c>
      <c r="S1655" s="278">
        <v>45838</v>
      </c>
      <c r="T1655" s="275">
        <v>-100</v>
      </c>
      <c r="U1655" s="275" t="s">
        <v>866</v>
      </c>
      <c r="V1655" s="274" t="s">
        <v>454</v>
      </c>
      <c r="W1655" s="274" t="s">
        <v>903</v>
      </c>
      <c r="X1655" s="272">
        <v>45938</v>
      </c>
      <c r="Y1655" s="273" t="s">
        <v>906</v>
      </c>
      <c r="Z1655" s="272" t="s">
        <v>66</v>
      </c>
    </row>
    <row r="1656" spans="18:51" ht="14.7" customHeight="1">
      <c r="R1656" s="279">
        <v>6489.1238880000001</v>
      </c>
      <c r="S1656" s="278">
        <v>45878</v>
      </c>
      <c r="T1656" s="275">
        <v>-60</v>
      </c>
      <c r="U1656" s="275" t="s">
        <v>866</v>
      </c>
      <c r="V1656" s="274" t="s">
        <v>453</v>
      </c>
      <c r="W1656" s="274" t="s">
        <v>903</v>
      </c>
      <c r="X1656" s="272">
        <v>45938</v>
      </c>
      <c r="Y1656" s="273" t="s">
        <v>906</v>
      </c>
      <c r="Z1656" s="272" t="s">
        <v>66</v>
      </c>
    </row>
    <row r="1657" spans="18:51" ht="14.7" customHeight="1">
      <c r="R1657" s="279">
        <v>16298.09254</v>
      </c>
      <c r="S1657" s="278">
        <v>45838</v>
      </c>
      <c r="T1657" s="275">
        <v>-100</v>
      </c>
      <c r="U1657" s="275" t="s">
        <v>866</v>
      </c>
      <c r="V1657" s="274" t="s">
        <v>452</v>
      </c>
      <c r="W1657" s="274" t="s">
        <v>903</v>
      </c>
      <c r="X1657" s="272">
        <v>45938</v>
      </c>
      <c r="Y1657" s="273" t="s">
        <v>906</v>
      </c>
      <c r="Z1657" s="272" t="s">
        <v>66</v>
      </c>
    </row>
    <row r="1658" spans="18:51" ht="14.7" customHeight="1">
      <c r="R1658" s="279">
        <v>13018.185950000001</v>
      </c>
      <c r="S1658" s="278">
        <v>45838</v>
      </c>
      <c r="T1658" s="275">
        <v>-100</v>
      </c>
      <c r="U1658" s="275" t="s">
        <v>866</v>
      </c>
      <c r="V1658" s="274" t="s">
        <v>451</v>
      </c>
      <c r="W1658" s="274" t="s">
        <v>903</v>
      </c>
      <c r="X1658" s="272">
        <v>45938</v>
      </c>
      <c r="Y1658" s="273" t="s">
        <v>906</v>
      </c>
      <c r="Z1658" s="272" t="s">
        <v>66</v>
      </c>
    </row>
    <row r="1659" spans="18:51" ht="14.7" customHeight="1">
      <c r="R1659" s="279">
        <v>9188.5871760000009</v>
      </c>
      <c r="S1659" s="278">
        <v>45838</v>
      </c>
      <c r="T1659" s="275">
        <v>-100</v>
      </c>
      <c r="U1659" s="275" t="s">
        <v>866</v>
      </c>
      <c r="V1659" s="274" t="s">
        <v>450</v>
      </c>
      <c r="W1659" s="274" t="s">
        <v>903</v>
      </c>
      <c r="X1659" s="272">
        <v>45938</v>
      </c>
      <c r="Y1659" s="273" t="s">
        <v>906</v>
      </c>
      <c r="Z1659" s="272" t="s">
        <v>66</v>
      </c>
    </row>
    <row r="1660" spans="18:51" ht="14.7" customHeight="1">
      <c r="R1660" s="277">
        <v>10161.585725000001</v>
      </c>
      <c r="S1660" s="276">
        <v>45838</v>
      </c>
      <c r="T1660" s="275">
        <v>-100</v>
      </c>
      <c r="U1660" s="275" t="s">
        <v>866</v>
      </c>
      <c r="V1660" s="274" t="s">
        <v>450</v>
      </c>
      <c r="W1660" s="274" t="s">
        <v>903</v>
      </c>
      <c r="X1660" s="272">
        <v>45938</v>
      </c>
      <c r="Y1660" s="273" t="s">
        <v>906</v>
      </c>
      <c r="Z1660" s="272" t="s">
        <v>66</v>
      </c>
    </row>
    <row r="1661" spans="18:51" ht="14.7" customHeight="1">
      <c r="AI1661"/>
      <c r="AU1661"/>
      <c r="AW1661"/>
      <c r="AX1661"/>
      <c r="AY1661"/>
    </row>
    <row r="1662" spans="18:51" ht="14.7" customHeight="1">
      <c r="AI1662"/>
      <c r="AU1662"/>
      <c r="AW1662"/>
      <c r="AX1662"/>
      <c r="AY1662"/>
    </row>
    <row r="1663" spans="18:51" ht="14.7" customHeight="1">
      <c r="AI1663"/>
      <c r="AU1663"/>
      <c r="AW1663"/>
      <c r="AX1663"/>
      <c r="AY1663"/>
    </row>
    <row r="1664" spans="18:51" ht="14.7" customHeight="1">
      <c r="Y1664" s="41"/>
    </row>
  </sheetData>
  <autoFilter ref="B10:O408" xr:uid="{C42E68CD-6649-467A-B334-CF69C4F83BA8}"/>
  <mergeCells count="1">
    <mergeCell ref="AM10:AN10"/>
  </mergeCells>
  <pageMargins left="0.511811024" right="0.511811024" top="0.78740157499999996" bottom="0.78740157499999996" header="0.31496062000000002" footer="0.31496062000000002"/>
  <drawing r:id="rId3"/>
  <legacyDrawing r:id="rId4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5025-8406-452B-B9CF-E51314707F77}">
  <sheetPr>
    <tabColor rgb="FFFF0000"/>
  </sheetPr>
  <dimension ref="A1:EJ168"/>
  <sheetViews>
    <sheetView showGridLines="0" zoomScaleNormal="100" workbookViewId="0"/>
  </sheetViews>
  <sheetFormatPr defaultRowHeight="15.6"/>
  <cols>
    <col min="1" max="1" width="9.33203125" bestFit="1" customWidth="1"/>
    <col min="2" max="2" width="41.33203125" style="111" bestFit="1" customWidth="1"/>
    <col min="3" max="3" width="34.6640625" style="111" customWidth="1"/>
    <col min="4" max="4" width="17.5546875" style="111" customWidth="1"/>
    <col min="5" max="5" width="14.5546875" style="111" customWidth="1"/>
    <col min="6" max="6" width="14.6640625" style="111" customWidth="1"/>
    <col min="7" max="7" width="19.44140625" style="111" customWidth="1"/>
    <col min="8" max="8" width="18.6640625" style="111" customWidth="1"/>
    <col min="9" max="9" width="16.33203125" style="111" customWidth="1"/>
    <col min="10" max="10" width="15.33203125" customWidth="1"/>
    <col min="11" max="11" width="18.44140625" customWidth="1"/>
    <col min="12" max="13" width="13.6640625" customWidth="1"/>
    <col min="14" max="14" width="2.6640625" customWidth="1"/>
    <col min="15" max="15" width="28" bestFit="1" customWidth="1"/>
  </cols>
  <sheetData>
    <row r="1" spans="1:140">
      <c r="A1" s="30" t="s">
        <v>41</v>
      </c>
      <c r="B1" s="29"/>
      <c r="C1" s="27">
        <v>45944</v>
      </c>
      <c r="D1" s="29"/>
      <c r="E1" s="149"/>
      <c r="F1"/>
      <c r="G1"/>
      <c r="H1"/>
      <c r="K1" s="145"/>
    </row>
    <row r="2" spans="1:140" ht="16.2" thickBot="1">
      <c r="A2" s="21" t="s">
        <v>39</v>
      </c>
      <c r="B2" s="20"/>
      <c r="C2" s="19" t="s">
        <v>321</v>
      </c>
      <c r="D2" s="20"/>
      <c r="E2" s="148"/>
      <c r="F2"/>
      <c r="G2"/>
      <c r="H2" s="147"/>
    </row>
    <row r="3" spans="1:140" ht="30" customHeight="1"/>
    <row r="4" spans="1:140">
      <c r="G4" s="146">
        <f ca="1">SUMIF(G6:G85,G16,$I$6:$I$84)</f>
        <v>458211.91546182334</v>
      </c>
      <c r="H4" s="146">
        <f ca="1">SUMIF(H6:H85,H16,$I$6:$I$84)</f>
        <v>301399.03700369003</v>
      </c>
      <c r="K4" s="145">
        <f>SUM(K6:K84)</f>
        <v>3647052.1695000003</v>
      </c>
      <c r="L4" s="145">
        <f>SUM(L6:L84)</f>
        <v>1095132.8012000001</v>
      </c>
      <c r="M4" s="145">
        <f>SUM(M6:M84)</f>
        <v>1733585.8218666662</v>
      </c>
    </row>
    <row r="5" spans="1:140" s="142" customFormat="1" ht="31.2">
      <c r="A5" s="144" t="s">
        <v>318</v>
      </c>
      <c r="B5" s="144" t="s">
        <v>320</v>
      </c>
      <c r="C5" s="144" t="s">
        <v>319</v>
      </c>
      <c r="D5" s="144" t="s">
        <v>318</v>
      </c>
      <c r="E5" s="144" t="s">
        <v>317</v>
      </c>
      <c r="F5" s="144" t="s">
        <v>316</v>
      </c>
      <c r="G5" s="152" t="s">
        <v>322</v>
      </c>
      <c r="H5" s="153" t="s">
        <v>323</v>
      </c>
      <c r="I5" s="143" t="s">
        <v>315</v>
      </c>
      <c r="J5" s="143" t="s">
        <v>314</v>
      </c>
      <c r="K5" s="143" t="s">
        <v>313</v>
      </c>
      <c r="L5" s="150" t="s">
        <v>312</v>
      </c>
      <c r="M5" s="151" t="s">
        <v>312</v>
      </c>
      <c r="O5" s="151" t="s">
        <v>445</v>
      </c>
    </row>
    <row r="6" spans="1:140" s="131" customFormat="1" ht="15.6" customHeight="1">
      <c r="A6" s="130" t="s">
        <v>191</v>
      </c>
      <c r="B6" s="130" t="s">
        <v>311</v>
      </c>
      <c r="C6" s="130" t="s">
        <v>308</v>
      </c>
      <c r="D6" s="130" t="s">
        <v>289</v>
      </c>
      <c r="E6" s="141" t="s">
        <v>165</v>
      </c>
      <c r="F6" s="120">
        <v>4200</v>
      </c>
      <c r="G6" s="128" t="b">
        <v>1</v>
      </c>
      <c r="H6" s="128" t="b">
        <v>1</v>
      </c>
      <c r="I6" s="120">
        <v>6543.3214000000007</v>
      </c>
      <c r="J6" s="120">
        <v>78519.856800000009</v>
      </c>
      <c r="K6" s="120">
        <v>14266</v>
      </c>
      <c r="L6" s="120">
        <v>0</v>
      </c>
      <c r="M6" s="120">
        <v>0</v>
      </c>
      <c r="O6" s="271"/>
    </row>
    <row r="7" spans="1:140" s="131" customFormat="1">
      <c r="A7" s="130" t="s">
        <v>191</v>
      </c>
      <c r="B7" s="130" t="s">
        <v>310</v>
      </c>
      <c r="C7" s="130" t="s">
        <v>296</v>
      </c>
      <c r="D7" s="130" t="s">
        <v>289</v>
      </c>
      <c r="E7" s="141" t="s">
        <v>165</v>
      </c>
      <c r="F7" s="120">
        <v>42219.8</v>
      </c>
      <c r="G7" s="128" t="b">
        <v>1</v>
      </c>
      <c r="H7" s="128" t="b">
        <v>1</v>
      </c>
      <c r="I7" s="120">
        <v>50663.76</v>
      </c>
      <c r="J7" s="120">
        <v>607965.12</v>
      </c>
      <c r="K7" s="120">
        <v>0</v>
      </c>
      <c r="L7" s="120">
        <v>0</v>
      </c>
      <c r="M7" s="120">
        <v>0</v>
      </c>
      <c r="O7" s="271"/>
    </row>
    <row r="8" spans="1:140" s="131" customFormat="1">
      <c r="A8" s="130" t="s">
        <v>191</v>
      </c>
      <c r="B8" s="130" t="s">
        <v>309</v>
      </c>
      <c r="C8" s="130" t="s">
        <v>308</v>
      </c>
      <c r="D8" s="130" t="s">
        <v>289</v>
      </c>
      <c r="E8" s="141" t="s">
        <v>165</v>
      </c>
      <c r="F8" s="120">
        <v>11220.1</v>
      </c>
      <c r="G8" s="128" t="b">
        <v>0</v>
      </c>
      <c r="H8" s="128" t="b">
        <v>0</v>
      </c>
      <c r="I8" s="120">
        <v>17480.171533366669</v>
      </c>
      <c r="J8" s="120">
        <v>209762.05840040004</v>
      </c>
      <c r="K8" s="120">
        <v>61673.149666666664</v>
      </c>
      <c r="L8" s="120">
        <v>0</v>
      </c>
      <c r="M8" s="120">
        <v>0</v>
      </c>
      <c r="O8" s="271"/>
    </row>
    <row r="9" spans="1:140" s="131" customFormat="1">
      <c r="A9" s="130" t="s">
        <v>191</v>
      </c>
      <c r="B9" s="130" t="s">
        <v>307</v>
      </c>
      <c r="C9" s="130" t="s">
        <v>306</v>
      </c>
      <c r="D9" s="130" t="s">
        <v>289</v>
      </c>
      <c r="E9" s="141" t="s">
        <v>165</v>
      </c>
      <c r="F9" s="120">
        <v>9895.68</v>
      </c>
      <c r="G9" s="128" t="b">
        <v>0</v>
      </c>
      <c r="H9" s="128" t="b">
        <v>0</v>
      </c>
      <c r="I9" s="120">
        <v>15416.813026560001</v>
      </c>
      <c r="J9" s="120">
        <v>185001.75631872</v>
      </c>
      <c r="K9" s="120">
        <v>128610.85440000001</v>
      </c>
      <c r="L9" s="120">
        <v>0</v>
      </c>
      <c r="M9" s="120">
        <v>0</v>
      </c>
      <c r="O9" s="271"/>
    </row>
    <row r="10" spans="1:140" s="131" customFormat="1">
      <c r="A10" s="130" t="s">
        <v>191</v>
      </c>
      <c r="B10" s="130" t="s">
        <v>305</v>
      </c>
      <c r="C10" s="130" t="s">
        <v>304</v>
      </c>
      <c r="D10" s="130" t="s">
        <v>289</v>
      </c>
      <c r="E10" s="141" t="s">
        <v>165</v>
      </c>
      <c r="F10" s="120">
        <v>2700</v>
      </c>
      <c r="G10" s="128" t="b">
        <v>1</v>
      </c>
      <c r="H10" s="128" t="b">
        <v>1</v>
      </c>
      <c r="I10" s="120">
        <v>4206.4209000000001</v>
      </c>
      <c r="J10" s="120">
        <v>50477.050799999997</v>
      </c>
      <c r="K10" s="120">
        <v>9441</v>
      </c>
      <c r="L10" s="120">
        <v>0</v>
      </c>
      <c r="M10" s="120">
        <v>0</v>
      </c>
      <c r="O10" s="271" t="s">
        <v>446</v>
      </c>
    </row>
    <row r="11" spans="1:140" s="131" customFormat="1">
      <c r="A11" s="130" t="s">
        <v>191</v>
      </c>
      <c r="B11" s="130" t="s">
        <v>303</v>
      </c>
      <c r="C11" s="130" t="s">
        <v>302</v>
      </c>
      <c r="D11" s="130" t="s">
        <v>289</v>
      </c>
      <c r="E11" s="141" t="s">
        <v>165</v>
      </c>
      <c r="F11" s="120">
        <v>13616.99</v>
      </c>
      <c r="G11" s="128" t="b">
        <v>1</v>
      </c>
      <c r="H11" s="128" t="b">
        <v>1</v>
      </c>
      <c r="I11" s="120">
        <v>21214.367159663336</v>
      </c>
      <c r="J11" s="120">
        <v>254572.40591596003</v>
      </c>
      <c r="K11" s="120">
        <v>131439.4</v>
      </c>
      <c r="L11" s="120">
        <v>131439.4</v>
      </c>
      <c r="M11" s="120">
        <v>131439.4</v>
      </c>
      <c r="O11" s="271" t="s">
        <v>448</v>
      </c>
    </row>
    <row r="12" spans="1:140" s="131" customFormat="1">
      <c r="A12" s="130" t="s">
        <v>191</v>
      </c>
      <c r="B12" s="130" t="s">
        <v>301</v>
      </c>
      <c r="C12" s="130" t="s">
        <v>300</v>
      </c>
      <c r="D12" s="130" t="s">
        <v>289</v>
      </c>
      <c r="E12" s="141" t="s">
        <v>165</v>
      </c>
      <c r="F12" s="120">
        <v>8500</v>
      </c>
      <c r="G12" s="128" t="b">
        <v>1</v>
      </c>
      <c r="H12" s="128" t="b">
        <v>1</v>
      </c>
      <c r="I12" s="120">
        <v>13242.436166666668</v>
      </c>
      <c r="J12" s="120">
        <v>158909.23400000003</v>
      </c>
      <c r="K12" s="120">
        <v>28871.666666666668</v>
      </c>
      <c r="L12" s="120">
        <v>28871.666666666668</v>
      </c>
      <c r="M12" s="120">
        <v>28871.666666666668</v>
      </c>
      <c r="O12" s="271"/>
    </row>
    <row r="13" spans="1:140" s="131" customFormat="1">
      <c r="A13" s="130" t="s">
        <v>191</v>
      </c>
      <c r="B13" s="130" t="s">
        <v>299</v>
      </c>
      <c r="C13" s="130" t="s">
        <v>298</v>
      </c>
      <c r="D13" s="130" t="s">
        <v>289</v>
      </c>
      <c r="E13" s="141" t="s">
        <v>165</v>
      </c>
      <c r="F13" s="120">
        <v>8234.5400000000009</v>
      </c>
      <c r="G13" s="128" t="b">
        <v>1</v>
      </c>
      <c r="H13" s="128" t="b">
        <v>1</v>
      </c>
      <c r="I13" s="120">
        <v>12828.867095513333</v>
      </c>
      <c r="J13" s="120">
        <v>153946.40514615999</v>
      </c>
      <c r="K13" s="120">
        <v>136665.91553333335</v>
      </c>
      <c r="L13" s="120">
        <v>136665.91553333335</v>
      </c>
      <c r="M13" s="120">
        <v>136665.91553333335</v>
      </c>
      <c r="O13" s="271"/>
    </row>
    <row r="14" spans="1:140" s="131" customFormat="1">
      <c r="A14" s="130" t="s">
        <v>186</v>
      </c>
      <c r="B14" s="130" t="s">
        <v>297</v>
      </c>
      <c r="C14" s="130" t="s">
        <v>296</v>
      </c>
      <c r="D14" s="130" t="s">
        <v>289</v>
      </c>
      <c r="E14" s="141" t="s">
        <v>165</v>
      </c>
      <c r="F14" s="120">
        <v>38036</v>
      </c>
      <c r="G14" s="128" t="b">
        <v>1</v>
      </c>
      <c r="H14" s="128" t="b">
        <v>1</v>
      </c>
      <c r="I14" s="120">
        <v>38036</v>
      </c>
      <c r="J14" s="120">
        <v>456432</v>
      </c>
      <c r="K14" s="120">
        <v>0</v>
      </c>
      <c r="L14" s="120">
        <v>0</v>
      </c>
      <c r="M14" s="120">
        <v>0</v>
      </c>
      <c r="O14" s="271"/>
    </row>
    <row r="15" spans="1:140" s="133" customFormat="1">
      <c r="A15" s="130" t="s">
        <v>186</v>
      </c>
      <c r="B15" s="130" t="s">
        <v>295</v>
      </c>
      <c r="C15" s="130" t="s">
        <v>294</v>
      </c>
      <c r="D15" s="130" t="s">
        <v>289</v>
      </c>
      <c r="E15" s="141" t="s">
        <v>165</v>
      </c>
      <c r="F15" s="120">
        <v>30253.75</v>
      </c>
      <c r="G15" s="128" t="b">
        <v>0</v>
      </c>
      <c r="H15" s="128" t="b">
        <v>0</v>
      </c>
      <c r="I15" s="120">
        <v>30253.75</v>
      </c>
      <c r="J15" s="120">
        <v>363045</v>
      </c>
      <c r="K15" s="120">
        <v>0</v>
      </c>
      <c r="L15" s="120">
        <v>0</v>
      </c>
      <c r="M15" s="120">
        <v>0</v>
      </c>
      <c r="N15" s="131"/>
      <c r="O15" s="27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1"/>
      <c r="BL15" s="131"/>
      <c r="BM15" s="131"/>
      <c r="BN15" s="131"/>
      <c r="BO15" s="131"/>
      <c r="BP15" s="131"/>
      <c r="BQ15" s="131"/>
      <c r="BR15" s="131"/>
      <c r="BS15" s="131"/>
      <c r="BT15" s="131"/>
      <c r="BU15" s="131"/>
      <c r="BV15" s="131"/>
      <c r="BW15" s="131"/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  <c r="CY15" s="131"/>
      <c r="CZ15" s="131"/>
      <c r="DA15" s="131"/>
      <c r="DB15" s="131"/>
      <c r="DC15" s="131"/>
      <c r="DD15" s="131"/>
      <c r="DE15" s="131"/>
      <c r="DF15" s="131"/>
      <c r="DG15" s="131"/>
      <c r="DH15" s="131"/>
      <c r="DI15" s="131"/>
      <c r="DJ15" s="131"/>
      <c r="DK15" s="131"/>
      <c r="DL15" s="131"/>
      <c r="DM15" s="131"/>
      <c r="DN15" s="131"/>
      <c r="DO15" s="131"/>
      <c r="DP15" s="131"/>
      <c r="DQ15" s="131"/>
      <c r="DR15" s="131"/>
      <c r="DS15" s="131"/>
      <c r="DT15" s="131"/>
      <c r="DU15" s="131"/>
      <c r="DV15" s="131"/>
      <c r="DW15" s="131"/>
      <c r="DX15" s="131"/>
      <c r="DY15" s="131"/>
      <c r="DZ15" s="131"/>
      <c r="EA15" s="131"/>
      <c r="EB15" s="131"/>
      <c r="EC15" s="131"/>
      <c r="ED15" s="131"/>
      <c r="EE15" s="131"/>
      <c r="EF15" s="131"/>
      <c r="EG15" s="131"/>
      <c r="EH15" s="131"/>
      <c r="EI15" s="131"/>
      <c r="EJ15" s="131"/>
    </row>
    <row r="16" spans="1:140" s="133" customFormat="1">
      <c r="A16" s="130" t="s">
        <v>186</v>
      </c>
      <c r="B16" s="130" t="s">
        <v>293</v>
      </c>
      <c r="C16" s="130" t="s">
        <v>292</v>
      </c>
      <c r="D16" s="130" t="s">
        <v>289</v>
      </c>
      <c r="E16" s="141" t="s">
        <v>165</v>
      </c>
      <c r="F16" s="120">
        <v>30680</v>
      </c>
      <c r="G16" s="128" t="b">
        <v>0</v>
      </c>
      <c r="H16" s="128" t="b">
        <v>0</v>
      </c>
      <c r="I16" s="120">
        <v>30680</v>
      </c>
      <c r="J16" s="120">
        <v>368160</v>
      </c>
      <c r="K16" s="120">
        <v>0</v>
      </c>
      <c r="L16" s="120">
        <v>0</v>
      </c>
      <c r="M16" s="120">
        <v>0</v>
      </c>
      <c r="N16" s="131"/>
      <c r="O16" s="27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1"/>
      <c r="BL16" s="131"/>
      <c r="BM16" s="131"/>
      <c r="BN16" s="131"/>
      <c r="BO16" s="131"/>
      <c r="BP16" s="131"/>
      <c r="BQ16" s="131"/>
      <c r="BR16" s="131"/>
      <c r="BS16" s="131"/>
      <c r="BT16" s="131"/>
      <c r="BU16" s="131"/>
      <c r="BV16" s="131"/>
      <c r="BW16" s="131"/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  <c r="CY16" s="131"/>
      <c r="CZ16" s="131"/>
      <c r="DA16" s="131"/>
      <c r="DB16" s="131"/>
      <c r="DC16" s="131"/>
      <c r="DD16" s="131"/>
      <c r="DE16" s="131"/>
      <c r="DF16" s="131"/>
      <c r="DG16" s="131"/>
      <c r="DH16" s="131"/>
      <c r="DI16" s="131"/>
      <c r="DJ16" s="131"/>
      <c r="DK16" s="131"/>
      <c r="DL16" s="131"/>
      <c r="DM16" s="131"/>
      <c r="DN16" s="131"/>
      <c r="DO16" s="131"/>
      <c r="DP16" s="131"/>
      <c r="DQ16" s="131"/>
      <c r="DR16" s="131"/>
      <c r="DS16" s="131"/>
      <c r="DT16" s="131"/>
      <c r="DU16" s="131"/>
      <c r="DV16" s="131"/>
      <c r="DW16" s="131"/>
      <c r="DX16" s="131"/>
      <c r="DY16" s="131"/>
      <c r="DZ16" s="131"/>
      <c r="EA16" s="131"/>
      <c r="EB16" s="131"/>
      <c r="EC16" s="131"/>
      <c r="ED16" s="131"/>
      <c r="EE16" s="131"/>
      <c r="EF16" s="131"/>
      <c r="EG16" s="131"/>
      <c r="EH16" s="131"/>
      <c r="EI16" s="131"/>
      <c r="EJ16" s="131"/>
    </row>
    <row r="17" spans="1:140" s="133" customFormat="1">
      <c r="A17" s="130" t="s">
        <v>186</v>
      </c>
      <c r="B17" s="130" t="s">
        <v>291</v>
      </c>
      <c r="C17" s="130" t="s">
        <v>290</v>
      </c>
      <c r="D17" s="130" t="s">
        <v>289</v>
      </c>
      <c r="E17" s="141" t="s">
        <v>165</v>
      </c>
      <c r="F17" s="120">
        <v>14894</v>
      </c>
      <c r="G17" s="128" t="b">
        <v>1</v>
      </c>
      <c r="H17" s="128" t="b">
        <v>1</v>
      </c>
      <c r="I17" s="120">
        <v>14894</v>
      </c>
      <c r="J17" s="120">
        <v>178728</v>
      </c>
      <c r="K17" s="120">
        <v>0</v>
      </c>
      <c r="L17" s="120">
        <v>0</v>
      </c>
      <c r="M17" s="120">
        <v>0</v>
      </c>
      <c r="N17" s="131"/>
      <c r="O17" s="27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1"/>
      <c r="BL17" s="131"/>
      <c r="BM17" s="131"/>
      <c r="BN17" s="131"/>
      <c r="BO17" s="131"/>
      <c r="BP17" s="131"/>
      <c r="BQ17" s="131"/>
      <c r="BR17" s="131"/>
      <c r="BS17" s="131"/>
      <c r="BT17" s="131"/>
      <c r="BU17" s="131"/>
      <c r="BV17" s="131"/>
      <c r="BW17" s="131"/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1"/>
      <c r="CW17" s="131"/>
      <c r="CX17" s="131"/>
      <c r="CY17" s="131"/>
      <c r="CZ17" s="131"/>
      <c r="DA17" s="131"/>
      <c r="DB17" s="131"/>
      <c r="DC17" s="131"/>
      <c r="DD17" s="131"/>
      <c r="DE17" s="131"/>
      <c r="DF17" s="131"/>
      <c r="DG17" s="131"/>
      <c r="DH17" s="131"/>
      <c r="DI17" s="131"/>
      <c r="DJ17" s="131"/>
      <c r="DK17" s="131"/>
      <c r="DL17" s="131"/>
      <c r="DM17" s="131"/>
      <c r="DN17" s="131"/>
      <c r="DO17" s="131"/>
      <c r="DP17" s="131"/>
      <c r="DQ17" s="131"/>
      <c r="DR17" s="131"/>
      <c r="DS17" s="131"/>
      <c r="DT17" s="131"/>
      <c r="DU17" s="131"/>
      <c r="DV17" s="131"/>
      <c r="DW17" s="131"/>
      <c r="DX17" s="131"/>
      <c r="DY17" s="131"/>
      <c r="DZ17" s="131"/>
      <c r="EA17" s="131"/>
      <c r="EB17" s="131"/>
      <c r="EC17" s="131"/>
      <c r="ED17" s="131"/>
      <c r="EE17" s="131"/>
      <c r="EF17" s="131"/>
      <c r="EG17" s="131"/>
      <c r="EH17" s="131"/>
      <c r="EI17" s="131"/>
      <c r="EJ17" s="131"/>
    </row>
    <row r="18" spans="1:140" s="133" customFormat="1">
      <c r="A18" s="130" t="s">
        <v>191</v>
      </c>
      <c r="B18" s="130" t="s">
        <v>288</v>
      </c>
      <c r="C18" s="130" t="s">
        <v>225</v>
      </c>
      <c r="D18" s="130" t="s">
        <v>183</v>
      </c>
      <c r="E18" s="140" t="s">
        <v>164</v>
      </c>
      <c r="F18" s="120">
        <v>11482.9</v>
      </c>
      <c r="G18" s="128" t="b">
        <v>1</v>
      </c>
      <c r="H18" s="128" t="b">
        <v>1</v>
      </c>
      <c r="I18" s="120">
        <v>17889.596500966665</v>
      </c>
      <c r="J18" s="120">
        <v>214675.15801159997</v>
      </c>
      <c r="K18" s="120">
        <v>64826.38</v>
      </c>
      <c r="L18" s="120">
        <v>64826.38</v>
      </c>
      <c r="M18" s="120">
        <v>64826.38</v>
      </c>
      <c r="N18" s="131"/>
      <c r="O18" s="27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1"/>
      <c r="BO18" s="131"/>
      <c r="BP18" s="131"/>
      <c r="BQ18" s="131"/>
      <c r="BR18" s="131"/>
      <c r="BS18" s="131"/>
      <c r="BT18" s="131"/>
      <c r="BU18" s="131"/>
      <c r="BV18" s="131"/>
      <c r="BW18" s="131"/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  <c r="CY18" s="131"/>
      <c r="CZ18" s="131"/>
      <c r="DA18" s="131"/>
      <c r="DB18" s="131"/>
      <c r="DC18" s="131"/>
      <c r="DD18" s="131"/>
      <c r="DE18" s="131"/>
      <c r="DF18" s="131"/>
      <c r="DG18" s="131"/>
      <c r="DH18" s="131"/>
      <c r="DI18" s="131"/>
      <c r="DJ18" s="131"/>
      <c r="DK18" s="131"/>
      <c r="DL18" s="131"/>
      <c r="DM18" s="131"/>
      <c r="DN18" s="131"/>
      <c r="DO18" s="131"/>
      <c r="DP18" s="131"/>
      <c r="DQ18" s="131"/>
      <c r="DR18" s="131"/>
      <c r="DS18" s="131"/>
      <c r="DT18" s="131"/>
      <c r="DU18" s="131"/>
      <c r="DV18" s="131"/>
      <c r="DW18" s="131"/>
      <c r="DX18" s="131"/>
      <c r="DY18" s="131"/>
      <c r="DZ18" s="131"/>
      <c r="EA18" s="131"/>
      <c r="EB18" s="131"/>
      <c r="EC18" s="131"/>
      <c r="ED18" s="131"/>
      <c r="EE18" s="131"/>
      <c r="EF18" s="131"/>
      <c r="EG18" s="131"/>
      <c r="EH18" s="131"/>
      <c r="EI18" s="131"/>
      <c r="EJ18" s="131"/>
    </row>
    <row r="19" spans="1:140" s="133" customFormat="1">
      <c r="A19" s="130" t="s">
        <v>191</v>
      </c>
      <c r="B19" s="130" t="s">
        <v>287</v>
      </c>
      <c r="C19" s="130" t="s">
        <v>286</v>
      </c>
      <c r="D19" s="130" t="s">
        <v>183</v>
      </c>
      <c r="E19" s="140" t="s">
        <v>164</v>
      </c>
      <c r="F19" s="120">
        <v>18034.11</v>
      </c>
      <c r="G19" s="128" t="b">
        <v>1</v>
      </c>
      <c r="H19" s="128" t="b">
        <v>1</v>
      </c>
      <c r="I19" s="120">
        <v>28095.94711737</v>
      </c>
      <c r="J19" s="120">
        <v>337151.36540844</v>
      </c>
      <c r="K19" s="120">
        <v>229490.76</v>
      </c>
      <c r="L19" s="120">
        <v>0</v>
      </c>
      <c r="M19" s="120">
        <v>229490.76</v>
      </c>
      <c r="N19" s="131"/>
      <c r="O19" s="27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1"/>
      <c r="BT19" s="131"/>
      <c r="BU19" s="131"/>
      <c r="BV19" s="131"/>
      <c r="BW19" s="131"/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</row>
    <row r="20" spans="1:140" s="133" customFormat="1">
      <c r="A20" s="130" t="s">
        <v>191</v>
      </c>
      <c r="B20" s="130" t="s">
        <v>285</v>
      </c>
      <c r="C20" s="130" t="s">
        <v>225</v>
      </c>
      <c r="D20" s="130" t="s">
        <v>183</v>
      </c>
      <c r="E20" s="140" t="s">
        <v>164</v>
      </c>
      <c r="F20" s="120">
        <v>10000</v>
      </c>
      <c r="G20" s="128" t="b">
        <v>0</v>
      </c>
      <c r="H20" s="128" t="b">
        <v>0</v>
      </c>
      <c r="I20" s="120">
        <v>15579.336666666668</v>
      </c>
      <c r="J20" s="120">
        <v>186952.04</v>
      </c>
      <c r="K20" s="120">
        <v>33966.666666666672</v>
      </c>
      <c r="L20" s="120">
        <v>0</v>
      </c>
      <c r="M20" s="120">
        <v>0</v>
      </c>
      <c r="N20" s="131"/>
      <c r="O20" s="27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  <c r="BV20" s="131"/>
      <c r="BW20" s="131"/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</row>
    <row r="21" spans="1:140" s="133" customFormat="1">
      <c r="A21" s="130" t="s">
        <v>186</v>
      </c>
      <c r="B21" s="130" t="s">
        <v>284</v>
      </c>
      <c r="C21" s="130" t="s">
        <v>225</v>
      </c>
      <c r="D21" s="130" t="s">
        <v>183</v>
      </c>
      <c r="E21" s="140" t="s">
        <v>164</v>
      </c>
      <c r="F21" s="120">
        <v>20583</v>
      </c>
      <c r="G21" s="128" t="b">
        <v>1</v>
      </c>
      <c r="H21" s="128" t="b">
        <v>1</v>
      </c>
      <c r="I21" s="120">
        <v>20583</v>
      </c>
      <c r="J21" s="120">
        <v>246996</v>
      </c>
      <c r="K21" s="120">
        <v>0</v>
      </c>
      <c r="L21" s="120">
        <v>0</v>
      </c>
      <c r="M21" s="120">
        <v>0</v>
      </c>
      <c r="N21" s="131"/>
      <c r="O21" s="27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1"/>
      <c r="BT21" s="131"/>
      <c r="BU21" s="131"/>
      <c r="BV21" s="131"/>
      <c r="BW21" s="131"/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1"/>
      <c r="CW21" s="131"/>
      <c r="CX21" s="131"/>
      <c r="CY21" s="131"/>
      <c r="CZ21" s="131"/>
      <c r="DA21" s="131"/>
      <c r="DB21" s="131"/>
      <c r="DC21" s="131"/>
      <c r="DD21" s="131"/>
      <c r="DE21" s="131"/>
      <c r="DF21" s="131"/>
      <c r="DG21" s="131"/>
      <c r="DH21" s="131"/>
      <c r="DI21" s="131"/>
      <c r="DJ21" s="131"/>
      <c r="DK21" s="131"/>
      <c r="DL21" s="131"/>
      <c r="DM21" s="131"/>
      <c r="DN21" s="131"/>
      <c r="DO21" s="131"/>
      <c r="DP21" s="131"/>
      <c r="DQ21" s="131"/>
      <c r="DR21" s="131"/>
      <c r="DS21" s="131"/>
      <c r="DT21" s="131"/>
      <c r="DU21" s="131"/>
      <c r="DV21" s="131"/>
      <c r="DW21" s="131"/>
      <c r="DX21" s="131"/>
      <c r="DY21" s="131"/>
      <c r="DZ21" s="131"/>
      <c r="EA21" s="131"/>
      <c r="EB21" s="131"/>
      <c r="EC21" s="131"/>
      <c r="ED21" s="131"/>
      <c r="EE21" s="131"/>
      <c r="EF21" s="131"/>
      <c r="EG21" s="131"/>
      <c r="EH21" s="131"/>
      <c r="EI21" s="131"/>
      <c r="EJ21" s="131"/>
    </row>
    <row r="22" spans="1:140" s="133" customFormat="1">
      <c r="A22" s="130" t="s">
        <v>186</v>
      </c>
      <c r="B22" s="130" t="s">
        <v>283</v>
      </c>
      <c r="C22" s="130" t="s">
        <v>282</v>
      </c>
      <c r="D22" s="130" t="s">
        <v>183</v>
      </c>
      <c r="E22" s="140" t="s">
        <v>164</v>
      </c>
      <c r="F22" s="120">
        <v>20610.53</v>
      </c>
      <c r="G22" s="128" t="b">
        <v>0</v>
      </c>
      <c r="H22" s="128" t="b">
        <v>0</v>
      </c>
      <c r="I22" s="120">
        <v>20610.53</v>
      </c>
      <c r="J22" s="120">
        <v>247326.36</v>
      </c>
      <c r="K22" s="120">
        <v>0</v>
      </c>
      <c r="L22" s="120">
        <v>0</v>
      </c>
      <c r="M22" s="120">
        <v>0</v>
      </c>
      <c r="N22" s="131"/>
      <c r="O22" s="27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  <c r="BH22" s="131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  <c r="BV22" s="131"/>
      <c r="BW22" s="131"/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1"/>
      <c r="DF22" s="131"/>
      <c r="DG22" s="131"/>
      <c r="DH22" s="131"/>
      <c r="DI22" s="131"/>
      <c r="DJ22" s="131"/>
      <c r="DK22" s="131"/>
      <c r="DL22" s="131"/>
      <c r="DM22" s="131"/>
      <c r="DN22" s="131"/>
      <c r="DO22" s="131"/>
      <c r="DP22" s="131"/>
      <c r="DQ22" s="131"/>
      <c r="DR22" s="131"/>
      <c r="DS22" s="131"/>
      <c r="DT22" s="131"/>
      <c r="DU22" s="131"/>
      <c r="DV22" s="131"/>
      <c r="DW22" s="131"/>
      <c r="DX22" s="131"/>
      <c r="DY22" s="131"/>
      <c r="DZ22" s="131"/>
      <c r="EA22" s="131"/>
      <c r="EB22" s="131"/>
      <c r="EC22" s="131"/>
      <c r="ED22" s="131"/>
      <c r="EE22" s="131"/>
      <c r="EF22" s="131"/>
      <c r="EG22" s="131"/>
      <c r="EH22" s="131"/>
      <c r="EI22" s="131"/>
      <c r="EJ22" s="131"/>
    </row>
    <row r="23" spans="1:140" s="133" customFormat="1">
      <c r="A23" s="130" t="s">
        <v>191</v>
      </c>
      <c r="B23" s="130" t="s">
        <v>281</v>
      </c>
      <c r="C23" s="130" t="s">
        <v>223</v>
      </c>
      <c r="D23" s="130" t="s">
        <v>183</v>
      </c>
      <c r="E23" s="139" t="s">
        <v>163</v>
      </c>
      <c r="F23" s="120">
        <v>1545.84</v>
      </c>
      <c r="G23" s="128" t="b">
        <v>1</v>
      </c>
      <c r="H23" s="128" t="b">
        <v>1</v>
      </c>
      <c r="I23" s="120">
        <v>2408.3161792800006</v>
      </c>
      <c r="J23" s="120">
        <v>28899.794151360009</v>
      </c>
      <c r="K23" s="120">
        <v>5250.7032000000008</v>
      </c>
      <c r="L23" s="120">
        <v>0</v>
      </c>
      <c r="M23" s="120">
        <v>0</v>
      </c>
      <c r="N23" s="131"/>
      <c r="O23" s="27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  <c r="CY23" s="131"/>
      <c r="CZ23" s="131"/>
      <c r="DA23" s="131"/>
      <c r="DB23" s="131"/>
      <c r="DC23" s="131"/>
      <c r="DD23" s="131"/>
      <c r="DE23" s="131"/>
      <c r="DF23" s="131"/>
      <c r="DG23" s="131"/>
      <c r="DH23" s="131"/>
      <c r="DI23" s="131"/>
      <c r="DJ23" s="131"/>
      <c r="DK23" s="131"/>
      <c r="DL23" s="131"/>
      <c r="DM23" s="131"/>
      <c r="DN23" s="131"/>
      <c r="DO23" s="131"/>
      <c r="DP23" s="131"/>
      <c r="DQ23" s="131"/>
      <c r="DR23" s="131"/>
      <c r="DS23" s="131"/>
      <c r="DT23" s="131"/>
      <c r="DU23" s="131"/>
      <c r="DV23" s="131"/>
      <c r="DW23" s="131"/>
      <c r="DX23" s="131"/>
      <c r="DY23" s="131"/>
      <c r="DZ23" s="131"/>
      <c r="EA23" s="131"/>
      <c r="EB23" s="131"/>
      <c r="EC23" s="131"/>
      <c r="ED23" s="131"/>
      <c r="EE23" s="131"/>
      <c r="EF23" s="131"/>
      <c r="EG23" s="131"/>
      <c r="EH23" s="131"/>
      <c r="EI23" s="131"/>
      <c r="EJ23" s="131"/>
    </row>
    <row r="24" spans="1:140" s="133" customFormat="1">
      <c r="A24" s="130" t="s">
        <v>191</v>
      </c>
      <c r="B24" s="130" t="s">
        <v>280</v>
      </c>
      <c r="C24" s="130" t="s">
        <v>276</v>
      </c>
      <c r="D24" s="130" t="s">
        <v>183</v>
      </c>
      <c r="E24" s="139" t="s">
        <v>163</v>
      </c>
      <c r="F24" s="120">
        <v>3201</v>
      </c>
      <c r="G24" s="128" t="b">
        <v>1</v>
      </c>
      <c r="H24" s="128" t="b">
        <v>1</v>
      </c>
      <c r="I24" s="120">
        <v>4986.945667</v>
      </c>
      <c r="J24" s="120">
        <v>59843.348003999999</v>
      </c>
      <c r="K24" s="120">
        <v>10872.73</v>
      </c>
      <c r="L24" s="120">
        <v>0</v>
      </c>
      <c r="M24" s="120">
        <v>0</v>
      </c>
      <c r="N24" s="131"/>
      <c r="O24" s="271" t="s">
        <v>446</v>
      </c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  <c r="CY24" s="131"/>
      <c r="CZ24" s="131"/>
      <c r="DA24" s="131"/>
      <c r="DB24" s="131"/>
      <c r="DC24" s="131"/>
      <c r="DD24" s="131"/>
      <c r="DE24" s="131"/>
      <c r="DF24" s="131"/>
      <c r="DG24" s="131"/>
      <c r="DH24" s="131"/>
      <c r="DI24" s="131"/>
      <c r="DJ24" s="131"/>
      <c r="DK24" s="131"/>
      <c r="DL24" s="131"/>
      <c r="DM24" s="131"/>
      <c r="DN24" s="131"/>
      <c r="DO24" s="131"/>
      <c r="DP24" s="131"/>
      <c r="DQ24" s="131"/>
      <c r="DR24" s="131"/>
      <c r="DS24" s="131"/>
      <c r="DT24" s="131"/>
      <c r="DU24" s="131"/>
      <c r="DV24" s="131"/>
      <c r="DW24" s="131"/>
      <c r="DX24" s="131"/>
      <c r="DY24" s="131"/>
      <c r="DZ24" s="131"/>
      <c r="EA24" s="131"/>
      <c r="EB24" s="131"/>
      <c r="EC24" s="131"/>
      <c r="ED24" s="131"/>
      <c r="EE24" s="131"/>
      <c r="EF24" s="131"/>
      <c r="EG24" s="131"/>
      <c r="EH24" s="131"/>
      <c r="EI24" s="131"/>
      <c r="EJ24" s="131"/>
    </row>
    <row r="25" spans="1:140" s="133" customFormat="1">
      <c r="A25" s="130" t="s">
        <v>191</v>
      </c>
      <c r="B25" s="130" t="s">
        <v>279</v>
      </c>
      <c r="C25" s="130" t="s">
        <v>276</v>
      </c>
      <c r="D25" s="130" t="s">
        <v>183</v>
      </c>
      <c r="E25" s="139" t="s">
        <v>163</v>
      </c>
      <c r="F25" s="120">
        <v>3247.2</v>
      </c>
      <c r="G25" s="128" t="b">
        <v>1</v>
      </c>
      <c r="H25" s="128" t="b">
        <v>1</v>
      </c>
      <c r="I25" s="120">
        <v>5058.9222023999992</v>
      </c>
      <c r="J25" s="120">
        <v>60707.06642879999</v>
      </c>
      <c r="K25" s="120">
        <v>11029.655999999999</v>
      </c>
      <c r="L25" s="120">
        <v>0</v>
      </c>
      <c r="M25" s="120">
        <v>11029.655999999999</v>
      </c>
      <c r="N25" s="131"/>
      <c r="O25" s="271" t="s">
        <v>447</v>
      </c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  <c r="CY25" s="131"/>
      <c r="CZ25" s="131"/>
      <c r="DA25" s="131"/>
      <c r="DB25" s="131"/>
      <c r="DC25" s="131"/>
      <c r="DD25" s="131"/>
      <c r="DE25" s="131"/>
      <c r="DF25" s="131"/>
      <c r="DG25" s="131"/>
      <c r="DH25" s="131"/>
      <c r="DI25" s="131"/>
      <c r="DJ25" s="131"/>
      <c r="DK25" s="131"/>
      <c r="DL25" s="131"/>
      <c r="DM25" s="131"/>
      <c r="DN25" s="131"/>
      <c r="DO25" s="131"/>
      <c r="DP25" s="131"/>
      <c r="DQ25" s="131"/>
      <c r="DR25" s="131"/>
      <c r="DS25" s="131"/>
      <c r="DT25" s="131"/>
      <c r="DU25" s="131"/>
      <c r="DV25" s="131"/>
      <c r="DW25" s="131"/>
      <c r="DX25" s="131"/>
      <c r="DY25" s="131"/>
      <c r="DZ25" s="131"/>
      <c r="EA25" s="131"/>
      <c r="EB25" s="131"/>
      <c r="EC25" s="131"/>
      <c r="ED25" s="131"/>
      <c r="EE25" s="131"/>
      <c r="EF25" s="131"/>
      <c r="EG25" s="131"/>
      <c r="EH25" s="131"/>
      <c r="EI25" s="131"/>
      <c r="EJ25" s="131"/>
    </row>
    <row r="26" spans="1:140" s="133" customFormat="1">
      <c r="A26" s="130" t="s">
        <v>191</v>
      </c>
      <c r="B26" s="130" t="s">
        <v>278</v>
      </c>
      <c r="C26" s="130" t="s">
        <v>276</v>
      </c>
      <c r="D26" s="130" t="s">
        <v>183</v>
      </c>
      <c r="E26" s="139" t="s">
        <v>163</v>
      </c>
      <c r="F26" s="120">
        <v>3247.2</v>
      </c>
      <c r="G26" s="128" t="b">
        <v>1</v>
      </c>
      <c r="H26" s="128" t="b">
        <v>1</v>
      </c>
      <c r="I26" s="120">
        <v>5058.9222023999992</v>
      </c>
      <c r="J26" s="120">
        <v>60707.06642879999</v>
      </c>
      <c r="K26" s="120">
        <v>11029.655999999999</v>
      </c>
      <c r="L26" s="120">
        <v>11029.655999999999</v>
      </c>
      <c r="M26" s="120">
        <v>11029.655999999999</v>
      </c>
      <c r="N26" s="131"/>
      <c r="O26" s="271" t="s">
        <v>447</v>
      </c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  <c r="CY26" s="131"/>
      <c r="CZ26" s="131"/>
      <c r="DA26" s="131"/>
      <c r="DB26" s="131"/>
      <c r="DC26" s="131"/>
      <c r="DD26" s="131"/>
      <c r="DE26" s="131"/>
      <c r="DF26" s="131"/>
      <c r="DG26" s="131"/>
      <c r="DH26" s="131"/>
      <c r="DI26" s="131"/>
      <c r="DJ26" s="131"/>
      <c r="DK26" s="131"/>
      <c r="DL26" s="131"/>
      <c r="DM26" s="131"/>
      <c r="DN26" s="131"/>
      <c r="DO26" s="131"/>
      <c r="DP26" s="131"/>
      <c r="DQ26" s="131"/>
      <c r="DR26" s="131"/>
      <c r="DS26" s="131"/>
      <c r="DT26" s="131"/>
      <c r="DU26" s="131"/>
      <c r="DV26" s="131"/>
      <c r="DW26" s="131"/>
      <c r="DX26" s="131"/>
      <c r="DY26" s="131"/>
      <c r="DZ26" s="131"/>
      <c r="EA26" s="131"/>
      <c r="EB26" s="131"/>
      <c r="EC26" s="131"/>
      <c r="ED26" s="131"/>
      <c r="EE26" s="131"/>
      <c r="EF26" s="131"/>
      <c r="EG26" s="131"/>
      <c r="EH26" s="131"/>
      <c r="EI26" s="131"/>
      <c r="EJ26" s="131"/>
    </row>
    <row r="27" spans="1:140" s="133" customFormat="1">
      <c r="A27" s="130" t="s">
        <v>191</v>
      </c>
      <c r="B27" s="130" t="s">
        <v>277</v>
      </c>
      <c r="C27" s="130" t="s">
        <v>276</v>
      </c>
      <c r="D27" s="130" t="s">
        <v>183</v>
      </c>
      <c r="E27" s="139" t="s">
        <v>163</v>
      </c>
      <c r="F27" s="120">
        <v>3388</v>
      </c>
      <c r="G27" s="128" t="b">
        <v>0</v>
      </c>
      <c r="H27" s="128" t="b">
        <v>0</v>
      </c>
      <c r="I27" s="120">
        <v>5278.279262666666</v>
      </c>
      <c r="J27" s="120">
        <v>63339.351151999988</v>
      </c>
      <c r="K27" s="120">
        <v>13540.706666666665</v>
      </c>
      <c r="L27" s="120">
        <v>0</v>
      </c>
      <c r="M27" s="120">
        <v>0</v>
      </c>
      <c r="N27" s="131"/>
      <c r="O27" s="271" t="s">
        <v>446</v>
      </c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  <c r="CY27" s="131"/>
      <c r="CZ27" s="131"/>
      <c r="DA27" s="131"/>
      <c r="DB27" s="131"/>
      <c r="DC27" s="131"/>
      <c r="DD27" s="131"/>
      <c r="DE27" s="131"/>
      <c r="DF27" s="131"/>
      <c r="DG27" s="131"/>
      <c r="DH27" s="131"/>
      <c r="DI27" s="131"/>
      <c r="DJ27" s="131"/>
      <c r="DK27" s="131"/>
      <c r="DL27" s="131"/>
      <c r="DM27" s="131"/>
      <c r="DN27" s="131"/>
      <c r="DO27" s="131"/>
      <c r="DP27" s="131"/>
      <c r="DQ27" s="131"/>
      <c r="DR27" s="131"/>
      <c r="DS27" s="131"/>
      <c r="DT27" s="131"/>
      <c r="DU27" s="131"/>
      <c r="DV27" s="131"/>
      <c r="DW27" s="131"/>
      <c r="DX27" s="131"/>
      <c r="DY27" s="131"/>
      <c r="DZ27" s="131"/>
      <c r="EA27" s="131"/>
      <c r="EB27" s="131"/>
      <c r="EC27" s="131"/>
      <c r="ED27" s="131"/>
      <c r="EE27" s="131"/>
      <c r="EF27" s="131"/>
      <c r="EG27" s="131"/>
      <c r="EH27" s="131"/>
      <c r="EI27" s="131"/>
      <c r="EJ27" s="131"/>
    </row>
    <row r="28" spans="1:140" s="133" customFormat="1">
      <c r="A28" s="130" t="s">
        <v>191</v>
      </c>
      <c r="B28" s="130" t="s">
        <v>275</v>
      </c>
      <c r="C28" s="130" t="s">
        <v>259</v>
      </c>
      <c r="D28" s="130" t="s">
        <v>258</v>
      </c>
      <c r="E28" s="138" t="s">
        <v>162</v>
      </c>
      <c r="F28" s="120">
        <v>9317</v>
      </c>
      <c r="G28" s="128" t="b">
        <v>1</v>
      </c>
      <c r="H28" s="128" t="b">
        <v>1</v>
      </c>
      <c r="I28" s="120">
        <v>14515.267972333331</v>
      </c>
      <c r="J28" s="120">
        <v>174183.21566799999</v>
      </c>
      <c r="K28" s="120">
        <v>93138.943333333344</v>
      </c>
      <c r="L28" s="120">
        <v>0</v>
      </c>
      <c r="M28" s="120">
        <v>0</v>
      </c>
      <c r="N28" s="131"/>
      <c r="O28" s="27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  <c r="BV28" s="131"/>
      <c r="BW28" s="131"/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  <c r="CY28" s="131"/>
      <c r="CZ28" s="131"/>
      <c r="DA28" s="131"/>
      <c r="DB28" s="131"/>
      <c r="DC28" s="131"/>
      <c r="DD28" s="131"/>
      <c r="DE28" s="131"/>
      <c r="DF28" s="131"/>
      <c r="DG28" s="131"/>
      <c r="DH28" s="131"/>
      <c r="DI28" s="131"/>
      <c r="DJ28" s="131"/>
      <c r="DK28" s="131"/>
      <c r="DL28" s="131"/>
      <c r="DM28" s="131"/>
      <c r="DN28" s="131"/>
      <c r="DO28" s="131"/>
      <c r="DP28" s="131"/>
      <c r="DQ28" s="131"/>
      <c r="DR28" s="131"/>
      <c r="DS28" s="131"/>
      <c r="DT28" s="131"/>
      <c r="DU28" s="131"/>
      <c r="DV28" s="131"/>
      <c r="DW28" s="131"/>
      <c r="DX28" s="131"/>
      <c r="DY28" s="131"/>
      <c r="DZ28" s="131"/>
      <c r="EA28" s="131"/>
      <c r="EB28" s="131"/>
      <c r="EC28" s="131"/>
      <c r="ED28" s="131"/>
      <c r="EE28" s="131"/>
      <c r="EF28" s="131"/>
      <c r="EG28" s="131"/>
      <c r="EH28" s="131"/>
      <c r="EI28" s="131"/>
      <c r="EJ28" s="131"/>
    </row>
    <row r="29" spans="1:140" s="133" customFormat="1">
      <c r="A29" s="130" t="s">
        <v>191</v>
      </c>
      <c r="B29" s="130" t="s">
        <v>274</v>
      </c>
      <c r="C29" s="130" t="s">
        <v>259</v>
      </c>
      <c r="D29" s="130" t="s">
        <v>258</v>
      </c>
      <c r="E29" s="138" t="s">
        <v>162</v>
      </c>
      <c r="F29" s="120">
        <v>9317</v>
      </c>
      <c r="G29" s="128" t="b">
        <v>1</v>
      </c>
      <c r="H29" s="128" t="b">
        <v>1</v>
      </c>
      <c r="I29" s="120">
        <v>14515.267972333331</v>
      </c>
      <c r="J29" s="120">
        <v>174183.21566799999</v>
      </c>
      <c r="K29" s="120">
        <v>102455.94333333333</v>
      </c>
      <c r="L29" s="120">
        <v>102455.94333333333</v>
      </c>
      <c r="M29" s="120">
        <v>102455.94333333333</v>
      </c>
      <c r="N29" s="131"/>
      <c r="O29" s="27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  <c r="BV29" s="131"/>
      <c r="BW29" s="131"/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  <c r="CY29" s="131"/>
      <c r="CZ29" s="131"/>
      <c r="DA29" s="131"/>
      <c r="DB29" s="131"/>
      <c r="DC29" s="131"/>
      <c r="DD29" s="131"/>
      <c r="DE29" s="131"/>
      <c r="DF29" s="131"/>
      <c r="DG29" s="131"/>
      <c r="DH29" s="131"/>
      <c r="DI29" s="131"/>
      <c r="DJ29" s="131"/>
      <c r="DK29" s="131"/>
      <c r="DL29" s="131"/>
      <c r="DM29" s="131"/>
      <c r="DN29" s="131"/>
      <c r="DO29" s="131"/>
      <c r="DP29" s="131"/>
      <c r="DQ29" s="131"/>
      <c r="DR29" s="131"/>
      <c r="DS29" s="131"/>
      <c r="DT29" s="131"/>
      <c r="DU29" s="131"/>
      <c r="DV29" s="131"/>
      <c r="DW29" s="131"/>
      <c r="DX29" s="131"/>
      <c r="DY29" s="131"/>
      <c r="DZ29" s="131"/>
      <c r="EA29" s="131"/>
      <c r="EB29" s="131"/>
      <c r="EC29" s="131"/>
      <c r="ED29" s="131"/>
      <c r="EE29" s="131"/>
      <c r="EF29" s="131"/>
      <c r="EG29" s="131"/>
      <c r="EH29" s="131"/>
      <c r="EI29" s="131"/>
      <c r="EJ29" s="131"/>
    </row>
    <row r="30" spans="1:140" s="133" customFormat="1">
      <c r="A30" s="130" t="s">
        <v>191</v>
      </c>
      <c r="B30" s="130" t="s">
        <v>273</v>
      </c>
      <c r="C30" s="130" t="s">
        <v>259</v>
      </c>
      <c r="D30" s="130" t="s">
        <v>258</v>
      </c>
      <c r="E30" s="138" t="s">
        <v>162</v>
      </c>
      <c r="F30" s="120">
        <v>9317</v>
      </c>
      <c r="G30" s="128" t="b">
        <v>0</v>
      </c>
      <c r="H30" s="128" t="b">
        <v>1</v>
      </c>
      <c r="I30" s="120">
        <v>14515.267972333331</v>
      </c>
      <c r="J30" s="120">
        <v>174183.21566799999</v>
      </c>
      <c r="K30" s="120">
        <v>97797.443333333329</v>
      </c>
      <c r="L30" s="120">
        <v>0</v>
      </c>
      <c r="M30" s="120">
        <v>0</v>
      </c>
      <c r="N30" s="131"/>
      <c r="O30" s="27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  <c r="BV30" s="131"/>
      <c r="BW30" s="131"/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1"/>
      <c r="CW30" s="131"/>
      <c r="CX30" s="131"/>
      <c r="CY30" s="131"/>
      <c r="CZ30" s="131"/>
      <c r="DA30" s="131"/>
      <c r="DB30" s="131"/>
      <c r="DC30" s="131"/>
      <c r="DD30" s="131"/>
      <c r="DE30" s="131"/>
      <c r="DF30" s="131"/>
      <c r="DG30" s="131"/>
      <c r="DH30" s="131"/>
      <c r="DI30" s="131"/>
      <c r="DJ30" s="131"/>
      <c r="DK30" s="131"/>
      <c r="DL30" s="131"/>
      <c r="DM30" s="131"/>
      <c r="DN30" s="131"/>
      <c r="DO30" s="131"/>
      <c r="DP30" s="131"/>
      <c r="DQ30" s="131"/>
      <c r="DR30" s="131"/>
      <c r="DS30" s="131"/>
      <c r="DT30" s="131"/>
      <c r="DU30" s="131"/>
      <c r="DV30" s="131"/>
      <c r="DW30" s="131"/>
      <c r="DX30" s="131"/>
      <c r="DY30" s="131"/>
      <c r="DZ30" s="131"/>
      <c r="EA30" s="131"/>
      <c r="EB30" s="131"/>
      <c r="EC30" s="131"/>
      <c r="ED30" s="131"/>
      <c r="EE30" s="131"/>
      <c r="EF30" s="131"/>
      <c r="EG30" s="131"/>
      <c r="EH30" s="131"/>
      <c r="EI30" s="131"/>
      <c r="EJ30" s="131"/>
    </row>
    <row r="31" spans="1:140" s="133" customFormat="1">
      <c r="A31" s="130" t="s">
        <v>191</v>
      </c>
      <c r="B31" s="130" t="s">
        <v>272</v>
      </c>
      <c r="C31" s="130" t="s">
        <v>267</v>
      </c>
      <c r="D31" s="130" t="s">
        <v>258</v>
      </c>
      <c r="E31" s="138" t="s">
        <v>162</v>
      </c>
      <c r="F31" s="120">
        <v>6725.4</v>
      </c>
      <c r="G31" s="128" t="b">
        <v>1</v>
      </c>
      <c r="H31" s="128" t="b">
        <v>1</v>
      </c>
      <c r="I31" s="120">
        <v>10477.7270818</v>
      </c>
      <c r="J31" s="120">
        <v>125732.7249816</v>
      </c>
      <c r="K31" s="120">
        <v>23516.481999999996</v>
      </c>
      <c r="L31" s="120">
        <v>0</v>
      </c>
      <c r="M31" s="120">
        <v>23516.481999999996</v>
      </c>
      <c r="N31" s="131"/>
      <c r="O31" s="27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  <c r="BV31" s="131"/>
      <c r="BW31" s="131"/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1"/>
      <c r="CW31" s="131"/>
      <c r="CX31" s="131"/>
      <c r="CY31" s="131"/>
      <c r="CZ31" s="131"/>
      <c r="DA31" s="131"/>
      <c r="DB31" s="131"/>
      <c r="DC31" s="131"/>
      <c r="DD31" s="131"/>
      <c r="DE31" s="131"/>
      <c r="DF31" s="131"/>
      <c r="DG31" s="131"/>
      <c r="DH31" s="131"/>
      <c r="DI31" s="131"/>
      <c r="DJ31" s="131"/>
      <c r="DK31" s="131"/>
      <c r="DL31" s="131"/>
      <c r="DM31" s="131"/>
      <c r="DN31" s="131"/>
      <c r="DO31" s="131"/>
      <c r="DP31" s="131"/>
      <c r="DQ31" s="131"/>
      <c r="DR31" s="131"/>
      <c r="DS31" s="131"/>
      <c r="DT31" s="131"/>
      <c r="DU31" s="131"/>
      <c r="DV31" s="131"/>
      <c r="DW31" s="131"/>
      <c r="DX31" s="131"/>
      <c r="DY31" s="131"/>
      <c r="DZ31" s="131"/>
      <c r="EA31" s="131"/>
      <c r="EB31" s="131"/>
      <c r="EC31" s="131"/>
      <c r="ED31" s="131"/>
      <c r="EE31" s="131"/>
      <c r="EF31" s="131"/>
      <c r="EG31" s="131"/>
      <c r="EH31" s="131"/>
      <c r="EI31" s="131"/>
      <c r="EJ31" s="131"/>
    </row>
    <row r="32" spans="1:140" s="133" customFormat="1">
      <c r="A32" s="130" t="s">
        <v>191</v>
      </c>
      <c r="B32" s="130" t="s">
        <v>271</v>
      </c>
      <c r="C32" s="130" t="s">
        <v>269</v>
      </c>
      <c r="D32" s="130" t="s">
        <v>258</v>
      </c>
      <c r="E32" s="138" t="s">
        <v>162</v>
      </c>
      <c r="F32" s="120">
        <v>8000</v>
      </c>
      <c r="G32" s="128" t="b">
        <v>1</v>
      </c>
      <c r="H32" s="128" t="b">
        <v>1</v>
      </c>
      <c r="I32" s="120">
        <v>12463.469333333333</v>
      </c>
      <c r="J32" s="120">
        <v>149561.63199999998</v>
      </c>
      <c r="K32" s="120">
        <v>43973.333333333328</v>
      </c>
      <c r="L32" s="120">
        <v>0</v>
      </c>
      <c r="M32" s="120">
        <v>0</v>
      </c>
      <c r="N32" s="131"/>
      <c r="O32" s="27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  <c r="BV32" s="131"/>
      <c r="BW32" s="131"/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1"/>
      <c r="CW32" s="131"/>
      <c r="CX32" s="131"/>
      <c r="CY32" s="131"/>
      <c r="CZ32" s="131"/>
      <c r="DA32" s="131"/>
      <c r="DB32" s="131"/>
      <c r="DC32" s="131"/>
      <c r="DD32" s="131"/>
      <c r="DE32" s="131"/>
      <c r="DF32" s="131"/>
      <c r="DG32" s="131"/>
      <c r="DH32" s="131"/>
      <c r="DI32" s="131"/>
      <c r="DJ32" s="131"/>
      <c r="DK32" s="131"/>
      <c r="DL32" s="131"/>
      <c r="DM32" s="131"/>
      <c r="DN32" s="131"/>
      <c r="DO32" s="131"/>
      <c r="DP32" s="131"/>
      <c r="DQ32" s="131"/>
      <c r="DR32" s="131"/>
      <c r="DS32" s="131"/>
      <c r="DT32" s="131"/>
      <c r="DU32" s="131"/>
      <c r="DV32" s="131"/>
      <c r="DW32" s="131"/>
      <c r="DX32" s="131"/>
      <c r="DY32" s="131"/>
      <c r="DZ32" s="131"/>
      <c r="EA32" s="131"/>
      <c r="EB32" s="131"/>
      <c r="EC32" s="131"/>
      <c r="ED32" s="131"/>
      <c r="EE32" s="131"/>
      <c r="EF32" s="131"/>
      <c r="EG32" s="131"/>
      <c r="EH32" s="131"/>
      <c r="EI32" s="131"/>
      <c r="EJ32" s="131"/>
    </row>
    <row r="33" spans="1:140" s="133" customFormat="1">
      <c r="A33" s="130" t="s">
        <v>191</v>
      </c>
      <c r="B33" s="130" t="s">
        <v>270</v>
      </c>
      <c r="C33" s="130" t="s">
        <v>269</v>
      </c>
      <c r="D33" s="130" t="s">
        <v>258</v>
      </c>
      <c r="E33" s="138" t="s">
        <v>162</v>
      </c>
      <c r="F33" s="120">
        <v>5000</v>
      </c>
      <c r="G33" s="128" t="b">
        <v>1</v>
      </c>
      <c r="H33" s="128" t="b">
        <v>1</v>
      </c>
      <c r="I33" s="120">
        <v>7789.668333333334</v>
      </c>
      <c r="J33" s="120">
        <v>93476.02</v>
      </c>
      <c r="K33" s="120">
        <v>16983.333333333336</v>
      </c>
      <c r="L33" s="120">
        <v>16983.333333333336</v>
      </c>
      <c r="M33" s="120">
        <v>16983.333333333336</v>
      </c>
      <c r="N33" s="131"/>
      <c r="O33" s="27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  <c r="BV33" s="131"/>
      <c r="BW33" s="131"/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1"/>
      <c r="CW33" s="131"/>
      <c r="CX33" s="131"/>
      <c r="CY33" s="131"/>
      <c r="CZ33" s="131"/>
      <c r="DA33" s="131"/>
      <c r="DB33" s="131"/>
      <c r="DC33" s="131"/>
      <c r="DD33" s="131"/>
      <c r="DE33" s="131"/>
      <c r="DF33" s="131"/>
      <c r="DG33" s="131"/>
      <c r="DH33" s="131"/>
      <c r="DI33" s="131"/>
      <c r="DJ33" s="131"/>
      <c r="DK33" s="131"/>
      <c r="DL33" s="131"/>
      <c r="DM33" s="131"/>
      <c r="DN33" s="131"/>
      <c r="DO33" s="131"/>
      <c r="DP33" s="131"/>
      <c r="DQ33" s="131"/>
      <c r="DR33" s="131"/>
      <c r="DS33" s="131"/>
      <c r="DT33" s="131"/>
      <c r="DU33" s="131"/>
      <c r="DV33" s="131"/>
      <c r="DW33" s="131"/>
      <c r="DX33" s="131"/>
      <c r="DY33" s="131"/>
      <c r="DZ33" s="131"/>
      <c r="EA33" s="131"/>
      <c r="EB33" s="131"/>
      <c r="EC33" s="131"/>
      <c r="ED33" s="131"/>
      <c r="EE33" s="131"/>
      <c r="EF33" s="131"/>
      <c r="EG33" s="131"/>
      <c r="EH33" s="131"/>
      <c r="EI33" s="131"/>
      <c r="EJ33" s="131"/>
    </row>
    <row r="34" spans="1:140" s="133" customFormat="1">
      <c r="A34" s="130" t="s">
        <v>191</v>
      </c>
      <c r="B34" s="130" t="s">
        <v>268</v>
      </c>
      <c r="C34" s="130" t="s">
        <v>267</v>
      </c>
      <c r="D34" s="130" t="s">
        <v>258</v>
      </c>
      <c r="E34" s="138" t="s">
        <v>162</v>
      </c>
      <c r="F34" s="120">
        <v>16185.4</v>
      </c>
      <c r="G34" s="128" t="b">
        <v>0</v>
      </c>
      <c r="H34" s="128" t="b">
        <v>0</v>
      </c>
      <c r="I34" s="120">
        <v>25215.78</v>
      </c>
      <c r="J34" s="120">
        <v>302589.36</v>
      </c>
      <c r="K34" s="120">
        <v>236252.88866666667</v>
      </c>
      <c r="L34" s="120">
        <v>0</v>
      </c>
      <c r="M34" s="120">
        <v>236252.88866666667</v>
      </c>
      <c r="N34" s="131"/>
      <c r="O34" s="27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  <c r="BV34" s="131"/>
      <c r="BW34" s="131"/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1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1"/>
      <c r="CW34" s="131"/>
      <c r="CX34" s="131"/>
      <c r="CY34" s="131"/>
      <c r="CZ34" s="131"/>
      <c r="DA34" s="131"/>
      <c r="DB34" s="131"/>
      <c r="DC34" s="131"/>
      <c r="DD34" s="131"/>
      <c r="DE34" s="131"/>
      <c r="DF34" s="131"/>
      <c r="DG34" s="131"/>
      <c r="DH34" s="131"/>
      <c r="DI34" s="131"/>
      <c r="DJ34" s="131"/>
      <c r="DK34" s="131"/>
      <c r="DL34" s="131"/>
      <c r="DM34" s="131"/>
      <c r="DN34" s="131"/>
      <c r="DO34" s="131"/>
      <c r="DP34" s="131"/>
      <c r="DQ34" s="131"/>
      <c r="DR34" s="131"/>
      <c r="DS34" s="131"/>
      <c r="DT34" s="131"/>
      <c r="DU34" s="131"/>
      <c r="DV34" s="131"/>
      <c r="DW34" s="131"/>
      <c r="DX34" s="131"/>
      <c r="DY34" s="131"/>
      <c r="DZ34" s="131"/>
      <c r="EA34" s="131"/>
      <c r="EB34" s="131"/>
      <c r="EC34" s="131"/>
      <c r="ED34" s="131"/>
      <c r="EE34" s="131"/>
      <c r="EF34" s="131"/>
      <c r="EG34" s="131"/>
      <c r="EH34" s="131"/>
      <c r="EI34" s="131"/>
      <c r="EJ34" s="131"/>
    </row>
    <row r="35" spans="1:140" s="131" customFormat="1">
      <c r="A35" s="130" t="s">
        <v>191</v>
      </c>
      <c r="B35" s="130" t="s">
        <v>266</v>
      </c>
      <c r="C35" s="130" t="s">
        <v>259</v>
      </c>
      <c r="D35" s="130" t="s">
        <v>258</v>
      </c>
      <c r="E35" s="138" t="s">
        <v>162</v>
      </c>
      <c r="F35" s="120">
        <v>13448.6</v>
      </c>
      <c r="G35" s="128" t="b">
        <v>0</v>
      </c>
      <c r="H35" s="128" t="b">
        <v>0</v>
      </c>
      <c r="I35" s="120">
        <v>20952.02670953334</v>
      </c>
      <c r="J35" s="120">
        <v>251424.32051440008</v>
      </c>
      <c r="K35" s="120">
        <v>180166.41133333335</v>
      </c>
      <c r="L35" s="120">
        <v>0</v>
      </c>
      <c r="M35" s="120">
        <v>0</v>
      </c>
      <c r="O35" s="271"/>
    </row>
    <row r="36" spans="1:140" s="131" customFormat="1">
      <c r="A36" s="130" t="s">
        <v>191</v>
      </c>
      <c r="B36" s="130" t="s">
        <v>265</v>
      </c>
      <c r="C36" s="130" t="s">
        <v>264</v>
      </c>
      <c r="D36" s="130" t="s">
        <v>258</v>
      </c>
      <c r="E36" s="138" t="s">
        <v>162</v>
      </c>
      <c r="F36" s="120">
        <v>4822.74</v>
      </c>
      <c r="G36" s="128" t="b">
        <v>1</v>
      </c>
      <c r="H36" s="128" t="b">
        <v>1</v>
      </c>
      <c r="I36" s="120">
        <v>7513.5090115799994</v>
      </c>
      <c r="J36" s="120">
        <v>90162.10813896</v>
      </c>
      <c r="K36" s="120">
        <v>66537.736199999999</v>
      </c>
      <c r="L36" s="120">
        <v>0</v>
      </c>
      <c r="M36" s="120">
        <v>0</v>
      </c>
      <c r="O36" s="271"/>
    </row>
    <row r="37" spans="1:140" s="131" customFormat="1">
      <c r="A37" s="130" t="s">
        <v>191</v>
      </c>
      <c r="B37" s="130" t="s">
        <v>263</v>
      </c>
      <c r="C37" s="130" t="s">
        <v>259</v>
      </c>
      <c r="D37" s="130" t="s">
        <v>258</v>
      </c>
      <c r="E37" s="138" t="s">
        <v>162</v>
      </c>
      <c r="F37" s="120">
        <v>9317</v>
      </c>
      <c r="G37" s="128" t="b">
        <v>0</v>
      </c>
      <c r="H37" s="128" t="b">
        <v>1</v>
      </c>
      <c r="I37" s="120">
        <v>14515.267972333331</v>
      </c>
      <c r="J37" s="120">
        <v>174183.21566799999</v>
      </c>
      <c r="K37" s="120">
        <v>93138.943333333344</v>
      </c>
      <c r="L37" s="120">
        <v>0</v>
      </c>
      <c r="M37" s="120">
        <v>0</v>
      </c>
      <c r="O37" s="271"/>
    </row>
    <row r="38" spans="1:140" s="131" customFormat="1">
      <c r="A38" s="130" t="s">
        <v>186</v>
      </c>
      <c r="B38" s="429" t="s">
        <v>262</v>
      </c>
      <c r="C38" s="130" t="s">
        <v>261</v>
      </c>
      <c r="D38" s="130" t="s">
        <v>258</v>
      </c>
      <c r="E38" s="138" t="s">
        <v>162</v>
      </c>
      <c r="F38" s="120">
        <v>23332</v>
      </c>
      <c r="G38" s="128" t="b">
        <v>0</v>
      </c>
      <c r="H38" s="128" t="b">
        <v>0</v>
      </c>
      <c r="I38" s="120">
        <v>23332</v>
      </c>
      <c r="J38" s="120">
        <v>279984</v>
      </c>
      <c r="K38" s="120">
        <v>0</v>
      </c>
      <c r="L38" s="120">
        <v>0</v>
      </c>
      <c r="M38" s="120">
        <v>0</v>
      </c>
      <c r="O38" s="271"/>
    </row>
    <row r="39" spans="1:140" s="131" customFormat="1">
      <c r="A39" s="130" t="s">
        <v>186</v>
      </c>
      <c r="B39" s="130" t="s">
        <v>260</v>
      </c>
      <c r="C39" s="130" t="s">
        <v>259</v>
      </c>
      <c r="D39" s="130" t="s">
        <v>258</v>
      </c>
      <c r="E39" s="138" t="s">
        <v>162</v>
      </c>
      <c r="F39" s="120">
        <v>13195.64</v>
      </c>
      <c r="G39" s="128" t="b">
        <v>1</v>
      </c>
      <c r="H39" s="128" t="b">
        <v>1</v>
      </c>
      <c r="I39" s="120">
        <v>13195.64</v>
      </c>
      <c r="J39" s="120">
        <v>158347.68</v>
      </c>
      <c r="K39" s="120">
        <v>0</v>
      </c>
      <c r="L39" s="120">
        <v>0</v>
      </c>
      <c r="M39" s="120">
        <v>0</v>
      </c>
      <c r="O39" s="271"/>
    </row>
    <row r="40" spans="1:140" s="131" customFormat="1">
      <c r="A40" s="130" t="s">
        <v>191</v>
      </c>
      <c r="B40" s="130" t="s">
        <v>257</v>
      </c>
      <c r="C40" s="130" t="s">
        <v>256</v>
      </c>
      <c r="D40" s="130" t="s">
        <v>183</v>
      </c>
      <c r="E40" s="137" t="s">
        <v>161</v>
      </c>
      <c r="F40" s="120">
        <v>5728.8</v>
      </c>
      <c r="G40" s="128" t="b">
        <v>0</v>
      </c>
      <c r="H40" s="128" t="b">
        <v>1</v>
      </c>
      <c r="I40" s="120">
        <v>8925.0903896</v>
      </c>
      <c r="J40" s="120">
        <v>107101.08467519999</v>
      </c>
      <c r="K40" s="120">
        <v>34353.704000000005</v>
      </c>
      <c r="L40" s="120">
        <v>0</v>
      </c>
      <c r="M40" s="120">
        <v>0</v>
      </c>
      <c r="O40" s="271"/>
    </row>
    <row r="41" spans="1:140" s="131" customFormat="1">
      <c r="A41" s="130" t="s">
        <v>191</v>
      </c>
      <c r="B41" s="130" t="s">
        <v>255</v>
      </c>
      <c r="C41" s="130" t="s">
        <v>160</v>
      </c>
      <c r="D41" s="130" t="s">
        <v>183</v>
      </c>
      <c r="E41" s="137" t="s">
        <v>160</v>
      </c>
      <c r="F41" s="120">
        <v>9477.99</v>
      </c>
      <c r="G41" s="128" t="b">
        <v>0</v>
      </c>
      <c r="H41" s="128" t="b">
        <v>0</v>
      </c>
      <c r="I41" s="120">
        <v>14766.07971333</v>
      </c>
      <c r="J41" s="120">
        <v>177192.95655996</v>
      </c>
      <c r="K41" s="120">
        <v>61575.341700000004</v>
      </c>
      <c r="L41" s="120">
        <v>0</v>
      </c>
      <c r="M41" s="120">
        <v>0</v>
      </c>
      <c r="O41" s="271"/>
    </row>
    <row r="42" spans="1:140" s="131" customFormat="1">
      <c r="A42" s="130" t="s">
        <v>191</v>
      </c>
      <c r="B42" s="130" t="s">
        <v>254</v>
      </c>
      <c r="C42" s="130" t="s">
        <v>241</v>
      </c>
      <c r="D42" s="130" t="s">
        <v>240</v>
      </c>
      <c r="E42" s="136" t="s">
        <v>159</v>
      </c>
      <c r="F42" s="120">
        <v>9308.2000000000007</v>
      </c>
      <c r="G42" s="128" t="b">
        <v>1</v>
      </c>
      <c r="H42" s="128" t="b">
        <v>1</v>
      </c>
      <c r="I42" s="120">
        <v>14501.558156066669</v>
      </c>
      <c r="J42" s="120">
        <v>174018.69787280002</v>
      </c>
      <c r="K42" s="120">
        <v>32547.672666666665</v>
      </c>
      <c r="L42" s="120">
        <v>32547.672666666665</v>
      </c>
      <c r="M42" s="120">
        <v>32547.672666666665</v>
      </c>
      <c r="O42" s="271"/>
    </row>
    <row r="43" spans="1:140" s="131" customFormat="1">
      <c r="A43" s="130" t="s">
        <v>191</v>
      </c>
      <c r="B43" s="130" t="s">
        <v>253</v>
      </c>
      <c r="C43" s="130" t="s">
        <v>241</v>
      </c>
      <c r="D43" s="130" t="s">
        <v>240</v>
      </c>
      <c r="E43" s="136" t="s">
        <v>159</v>
      </c>
      <c r="F43" s="120">
        <v>10390.6</v>
      </c>
      <c r="G43" s="128" t="b">
        <v>0</v>
      </c>
      <c r="H43" s="128" t="b">
        <v>1</v>
      </c>
      <c r="I43" s="120">
        <v>16187.865556866667</v>
      </c>
      <c r="J43" s="120">
        <v>194254.38668240001</v>
      </c>
      <c r="K43" s="120">
        <v>36332.464666666667</v>
      </c>
      <c r="L43" s="120">
        <v>36332.464666666667</v>
      </c>
      <c r="M43" s="120">
        <v>36332.464666666667</v>
      </c>
      <c r="O43" s="271"/>
    </row>
    <row r="44" spans="1:140" s="131" customFormat="1">
      <c r="A44" s="130" t="s">
        <v>191</v>
      </c>
      <c r="B44" s="130" t="s">
        <v>252</v>
      </c>
      <c r="C44" s="130" t="s">
        <v>251</v>
      </c>
      <c r="D44" s="130" t="s">
        <v>240</v>
      </c>
      <c r="E44" s="136" t="s">
        <v>159</v>
      </c>
      <c r="F44" s="120">
        <v>8001.4</v>
      </c>
      <c r="G44" s="128" t="b">
        <v>0</v>
      </c>
      <c r="H44" s="128" t="b">
        <v>1</v>
      </c>
      <c r="I44" s="120">
        <v>12465.650440466667</v>
      </c>
      <c r="J44" s="120">
        <v>149587.80528560001</v>
      </c>
      <c r="K44" s="120">
        <v>79987.328666666668</v>
      </c>
      <c r="L44" s="120">
        <v>0</v>
      </c>
      <c r="M44" s="120">
        <v>0</v>
      </c>
      <c r="O44" s="271"/>
    </row>
    <row r="45" spans="1:140" s="131" customFormat="1">
      <c r="A45" s="130" t="s">
        <v>191</v>
      </c>
      <c r="B45" s="130" t="s">
        <v>250</v>
      </c>
      <c r="C45" s="130" t="s">
        <v>249</v>
      </c>
      <c r="D45" s="130" t="s">
        <v>240</v>
      </c>
      <c r="E45" s="136" t="s">
        <v>159</v>
      </c>
      <c r="F45" s="120">
        <v>11323.4</v>
      </c>
      <c r="G45" s="128" t="b">
        <v>1</v>
      </c>
      <c r="H45" s="128" t="b">
        <v>1</v>
      </c>
      <c r="I45" s="120">
        <v>17641.10608113333</v>
      </c>
      <c r="J45" s="120">
        <v>211693.27297359996</v>
      </c>
      <c r="K45" s="120">
        <v>39594.155333333336</v>
      </c>
      <c r="L45" s="120">
        <v>0</v>
      </c>
      <c r="M45" s="120">
        <v>0</v>
      </c>
      <c r="O45" s="271" t="s">
        <v>447</v>
      </c>
    </row>
    <row r="46" spans="1:140" s="131" customFormat="1">
      <c r="A46" s="130" t="s">
        <v>191</v>
      </c>
      <c r="B46" s="130" t="s">
        <v>248</v>
      </c>
      <c r="C46" s="130" t="s">
        <v>247</v>
      </c>
      <c r="D46" s="130" t="s">
        <v>240</v>
      </c>
      <c r="E46" s="136" t="s">
        <v>159</v>
      </c>
      <c r="F46" s="120">
        <v>15292.5</v>
      </c>
      <c r="G46" s="128" t="b">
        <v>0</v>
      </c>
      <c r="H46" s="128" t="b">
        <v>0</v>
      </c>
      <c r="I46" s="120">
        <v>23824.700597500003</v>
      </c>
      <c r="J46" s="120">
        <v>285896.40717000002</v>
      </c>
      <c r="K46" s="120">
        <v>53472.775000000001</v>
      </c>
      <c r="L46" s="120">
        <v>53472.775000000001</v>
      </c>
      <c r="M46" s="120">
        <v>53472.775000000001</v>
      </c>
      <c r="O46" s="271"/>
    </row>
    <row r="47" spans="1:140" s="131" customFormat="1">
      <c r="A47" s="130" t="s">
        <v>191</v>
      </c>
      <c r="B47" s="130" t="s">
        <v>246</v>
      </c>
      <c r="C47" s="130" t="s">
        <v>241</v>
      </c>
      <c r="D47" s="130" t="s">
        <v>240</v>
      </c>
      <c r="E47" s="136" t="s">
        <v>159</v>
      </c>
      <c r="F47" s="120">
        <v>9000.2000000000007</v>
      </c>
      <c r="G47" s="128" t="b">
        <v>0</v>
      </c>
      <c r="H47" s="128" t="b">
        <v>1</v>
      </c>
      <c r="I47" s="120">
        <v>14021.714586733335</v>
      </c>
      <c r="J47" s="120">
        <v>168260.57504080003</v>
      </c>
      <c r="K47" s="120">
        <v>30570.679333333337</v>
      </c>
      <c r="L47" s="120">
        <v>30570.679333333337</v>
      </c>
      <c r="M47" s="120">
        <v>30570.679333333337</v>
      </c>
      <c r="O47" s="271"/>
    </row>
    <row r="48" spans="1:140" s="133" customFormat="1">
      <c r="A48" s="130" t="s">
        <v>191</v>
      </c>
      <c r="B48" s="130" t="s">
        <v>245</v>
      </c>
      <c r="C48" s="130" t="s">
        <v>241</v>
      </c>
      <c r="D48" s="130" t="s">
        <v>240</v>
      </c>
      <c r="E48" s="136" t="s">
        <v>159</v>
      </c>
      <c r="F48" s="120">
        <v>8268.27</v>
      </c>
      <c r="G48" s="128" t="b">
        <v>1</v>
      </c>
      <c r="H48" s="128" t="b">
        <v>1</v>
      </c>
      <c r="I48" s="120">
        <v>12881.416198089999</v>
      </c>
      <c r="J48" s="120">
        <v>154576.99437708</v>
      </c>
      <c r="K48" s="120">
        <v>120689.18110000002</v>
      </c>
      <c r="L48" s="120">
        <v>0</v>
      </c>
      <c r="M48" s="120">
        <v>0</v>
      </c>
      <c r="N48" s="131"/>
      <c r="O48" s="271"/>
    </row>
    <row r="49" spans="1:15" s="133" customFormat="1">
      <c r="A49" s="130" t="s">
        <v>191</v>
      </c>
      <c r="B49" s="130" t="s">
        <v>244</v>
      </c>
      <c r="C49" s="130" t="s">
        <v>241</v>
      </c>
      <c r="D49" s="130" t="s">
        <v>240</v>
      </c>
      <c r="E49" s="136" t="s">
        <v>159</v>
      </c>
      <c r="F49" s="120">
        <v>10146.4</v>
      </c>
      <c r="G49" s="128" t="b">
        <v>1</v>
      </c>
      <c r="H49" s="128" t="b">
        <v>1</v>
      </c>
      <c r="I49" s="120">
        <v>15807.418155466667</v>
      </c>
      <c r="J49" s="120">
        <v>189689.01786560001</v>
      </c>
      <c r="K49" s="120">
        <v>34463.938666666669</v>
      </c>
      <c r="L49" s="120">
        <v>0</v>
      </c>
      <c r="M49" s="120">
        <v>0</v>
      </c>
      <c r="N49" s="131"/>
      <c r="O49" s="271"/>
    </row>
    <row r="50" spans="1:15" s="133" customFormat="1">
      <c r="A50" s="130" t="s">
        <v>191</v>
      </c>
      <c r="B50" s="130" t="s">
        <v>243</v>
      </c>
      <c r="C50" s="130" t="s">
        <v>241</v>
      </c>
      <c r="D50" s="130" t="s">
        <v>240</v>
      </c>
      <c r="E50" s="136" t="s">
        <v>159</v>
      </c>
      <c r="F50" s="120">
        <v>9044.2000000000007</v>
      </c>
      <c r="G50" s="128" t="b">
        <v>1</v>
      </c>
      <c r="H50" s="128" t="b">
        <v>1</v>
      </c>
      <c r="I50" s="120">
        <v>14090.263668066666</v>
      </c>
      <c r="J50" s="120">
        <v>169083.1640168</v>
      </c>
      <c r="K50" s="120">
        <v>30720.132666666672</v>
      </c>
      <c r="L50" s="120">
        <v>30720.132666666672</v>
      </c>
      <c r="M50" s="120">
        <v>30720.132666666672</v>
      </c>
      <c r="N50" s="131"/>
      <c r="O50" s="271"/>
    </row>
    <row r="51" spans="1:15" s="133" customFormat="1">
      <c r="A51" s="130" t="s">
        <v>186</v>
      </c>
      <c r="B51" s="130" t="s">
        <v>242</v>
      </c>
      <c r="C51" s="130" t="s">
        <v>241</v>
      </c>
      <c r="D51" s="130" t="s">
        <v>240</v>
      </c>
      <c r="E51" s="136" t="s">
        <v>159</v>
      </c>
      <c r="F51" s="120">
        <v>15783</v>
      </c>
      <c r="G51" s="128" t="b">
        <v>1</v>
      </c>
      <c r="H51" s="128" t="b">
        <v>1</v>
      </c>
      <c r="I51" s="120">
        <v>15783</v>
      </c>
      <c r="J51" s="120">
        <v>189396</v>
      </c>
      <c r="K51" s="120">
        <v>0</v>
      </c>
      <c r="L51" s="120">
        <v>0</v>
      </c>
      <c r="M51" s="120">
        <v>0</v>
      </c>
      <c r="N51" s="131"/>
      <c r="O51" s="271"/>
    </row>
    <row r="52" spans="1:15" s="133" customFormat="1">
      <c r="A52" s="130" t="s">
        <v>191</v>
      </c>
      <c r="B52" s="130" t="s">
        <v>239</v>
      </c>
      <c r="C52" s="130" t="s">
        <v>230</v>
      </c>
      <c r="D52" s="130" t="s">
        <v>18</v>
      </c>
      <c r="E52" s="135" t="s">
        <v>158</v>
      </c>
      <c r="F52" s="120">
        <v>5293.2</v>
      </c>
      <c r="G52" s="128" t="b">
        <v>0</v>
      </c>
      <c r="H52" s="128" t="b">
        <v>1</v>
      </c>
      <c r="I52" s="120">
        <v>8246.4544843999993</v>
      </c>
      <c r="J52" s="120">
        <v>98957.453812799999</v>
      </c>
      <c r="K52" s="120">
        <v>60854.156000000003</v>
      </c>
      <c r="L52" s="120">
        <v>0</v>
      </c>
      <c r="M52" s="120">
        <v>0</v>
      </c>
      <c r="N52" s="131"/>
      <c r="O52" s="271"/>
    </row>
    <row r="53" spans="1:15" s="133" customFormat="1">
      <c r="A53" s="130" t="s">
        <v>191</v>
      </c>
      <c r="B53" s="130" t="s">
        <v>238</v>
      </c>
      <c r="C53" s="130" t="s">
        <v>230</v>
      </c>
      <c r="D53" s="130" t="s">
        <v>18</v>
      </c>
      <c r="E53" s="135" t="s">
        <v>158</v>
      </c>
      <c r="F53" s="120">
        <v>6754</v>
      </c>
      <c r="G53" s="128" t="b">
        <v>0</v>
      </c>
      <c r="H53" s="128" t="b">
        <v>0</v>
      </c>
      <c r="I53" s="120">
        <v>10522.283984666665</v>
      </c>
      <c r="J53" s="120">
        <v>126267.40781599998</v>
      </c>
      <c r="K53" s="120">
        <v>101287.48666666666</v>
      </c>
      <c r="L53" s="120">
        <v>0</v>
      </c>
      <c r="M53" s="120">
        <v>0</v>
      </c>
      <c r="N53" s="131"/>
      <c r="O53" s="271"/>
    </row>
    <row r="54" spans="1:15" s="133" customFormat="1">
      <c r="A54" s="130" t="s">
        <v>191</v>
      </c>
      <c r="B54" s="130" t="s">
        <v>237</v>
      </c>
      <c r="C54" s="130" t="s">
        <v>230</v>
      </c>
      <c r="D54" s="130" t="s">
        <v>18</v>
      </c>
      <c r="E54" s="135" t="s">
        <v>158</v>
      </c>
      <c r="F54" s="120">
        <v>4749.8</v>
      </c>
      <c r="G54" s="128" t="b">
        <v>0</v>
      </c>
      <c r="H54" s="128" t="b">
        <v>0</v>
      </c>
      <c r="I54" s="120">
        <v>7399.8733299333335</v>
      </c>
      <c r="J54" s="120">
        <v>88798.479959200005</v>
      </c>
      <c r="K54" s="120">
        <v>26108.067333333332</v>
      </c>
      <c r="L54" s="120">
        <v>0</v>
      </c>
      <c r="M54" s="120">
        <v>0</v>
      </c>
      <c r="N54" s="131"/>
      <c r="O54" s="271"/>
    </row>
    <row r="55" spans="1:15" s="133" customFormat="1">
      <c r="A55" s="130" t="s">
        <v>191</v>
      </c>
      <c r="B55" s="130" t="s">
        <v>236</v>
      </c>
      <c r="C55" s="130" t="s">
        <v>230</v>
      </c>
      <c r="D55" s="130" t="s">
        <v>18</v>
      </c>
      <c r="E55" s="135" t="s">
        <v>158</v>
      </c>
      <c r="F55" s="120">
        <v>4232.8</v>
      </c>
      <c r="G55" s="128" t="b">
        <v>1</v>
      </c>
      <c r="H55" s="128" t="b">
        <v>1</v>
      </c>
      <c r="I55" s="120">
        <v>6594.421624266668</v>
      </c>
      <c r="J55" s="120">
        <v>79133.059491200023</v>
      </c>
      <c r="K55" s="120">
        <v>14800.690666666669</v>
      </c>
      <c r="L55" s="120">
        <v>14800.690666666669</v>
      </c>
      <c r="M55" s="120">
        <v>14800.690666666669</v>
      </c>
      <c r="N55" s="131"/>
      <c r="O55" s="271"/>
    </row>
    <row r="56" spans="1:15" s="133" customFormat="1">
      <c r="A56" s="130" t="s">
        <v>191</v>
      </c>
      <c r="B56" s="130" t="s">
        <v>235</v>
      </c>
      <c r="C56" s="130" t="s">
        <v>230</v>
      </c>
      <c r="D56" s="130" t="s">
        <v>18</v>
      </c>
      <c r="E56" s="135" t="s">
        <v>158</v>
      </c>
      <c r="F56" s="120">
        <v>6542.8</v>
      </c>
      <c r="G56" s="128" t="b">
        <v>0</v>
      </c>
      <c r="H56" s="128" t="b">
        <v>1</v>
      </c>
      <c r="I56" s="120">
        <v>10193.248394266666</v>
      </c>
      <c r="J56" s="120">
        <v>122318.98073119999</v>
      </c>
      <c r="K56" s="120">
        <v>98120.190666666662</v>
      </c>
      <c r="L56" s="120">
        <v>0</v>
      </c>
      <c r="M56" s="120">
        <v>0</v>
      </c>
      <c r="N56" s="131"/>
      <c r="O56" s="271"/>
    </row>
    <row r="57" spans="1:15" s="133" customFormat="1">
      <c r="A57" s="130" t="s">
        <v>191</v>
      </c>
      <c r="B57" s="130" t="s">
        <v>234</v>
      </c>
      <c r="C57" s="130" t="s">
        <v>230</v>
      </c>
      <c r="D57" s="130" t="s">
        <v>18</v>
      </c>
      <c r="E57" s="135" t="s">
        <v>158</v>
      </c>
      <c r="F57" s="120">
        <v>6754</v>
      </c>
      <c r="G57" s="128" t="b">
        <v>0</v>
      </c>
      <c r="H57" s="128" t="b">
        <v>1</v>
      </c>
      <c r="I57" s="120">
        <v>10522.283984666665</v>
      </c>
      <c r="J57" s="120">
        <v>126267.40781599998</v>
      </c>
      <c r="K57" s="120">
        <v>87779.486666666664</v>
      </c>
      <c r="L57" s="120">
        <v>0</v>
      </c>
      <c r="M57" s="120">
        <v>0</v>
      </c>
      <c r="N57" s="131"/>
      <c r="O57" s="271"/>
    </row>
    <row r="58" spans="1:15" s="131" customFormat="1">
      <c r="A58" s="130" t="s">
        <v>191</v>
      </c>
      <c r="B58" s="130" t="s">
        <v>233</v>
      </c>
      <c r="C58" s="130" t="s">
        <v>230</v>
      </c>
      <c r="D58" s="130" t="s">
        <v>18</v>
      </c>
      <c r="E58" s="135" t="s">
        <v>158</v>
      </c>
      <c r="F58" s="120">
        <v>5522</v>
      </c>
      <c r="G58" s="128" t="b">
        <v>0</v>
      </c>
      <c r="H58" s="128" t="b">
        <v>1</v>
      </c>
      <c r="I58" s="120">
        <v>8602.9097073333342</v>
      </c>
      <c r="J58" s="120">
        <v>103234.91648800002</v>
      </c>
      <c r="K58" s="120">
        <v>35874.593333333331</v>
      </c>
      <c r="L58" s="120">
        <v>0</v>
      </c>
      <c r="M58" s="120">
        <v>0</v>
      </c>
      <c r="O58" s="271"/>
    </row>
    <row r="59" spans="1:15" s="131" customFormat="1">
      <c r="A59" s="130" t="s">
        <v>191</v>
      </c>
      <c r="B59" s="130" t="s">
        <v>232</v>
      </c>
      <c r="C59" s="130" t="s">
        <v>230</v>
      </c>
      <c r="D59" s="130" t="s">
        <v>18</v>
      </c>
      <c r="E59" s="135" t="s">
        <v>158</v>
      </c>
      <c r="F59" s="120">
        <v>3229.6</v>
      </c>
      <c r="G59" s="128" t="b">
        <v>1</v>
      </c>
      <c r="H59" s="128" t="b">
        <v>1</v>
      </c>
      <c r="I59" s="120">
        <v>5031.5</v>
      </c>
      <c r="J59" s="120">
        <v>60378</v>
      </c>
      <c r="K59" s="120">
        <v>19366.834666666669</v>
      </c>
      <c r="L59" s="120">
        <v>0</v>
      </c>
      <c r="M59" s="120">
        <v>0</v>
      </c>
      <c r="O59" s="271"/>
    </row>
    <row r="60" spans="1:15" s="131" customFormat="1">
      <c r="A60" s="130" t="s">
        <v>191</v>
      </c>
      <c r="B60" s="130" t="s">
        <v>231</v>
      </c>
      <c r="C60" s="130" t="s">
        <v>230</v>
      </c>
      <c r="D60" s="130" t="s">
        <v>18</v>
      </c>
      <c r="E60" s="135" t="s">
        <v>158</v>
      </c>
      <c r="F60" s="120">
        <v>7574.6</v>
      </c>
      <c r="G60" s="128" t="b">
        <v>1</v>
      </c>
      <c r="H60" s="128" t="b">
        <v>1</v>
      </c>
      <c r="I60" s="120">
        <v>11800.724351533334</v>
      </c>
      <c r="J60" s="120">
        <v>141608.69221840001</v>
      </c>
      <c r="K60" s="120">
        <v>25728.391333333333</v>
      </c>
      <c r="L60" s="120">
        <v>25728.391333333333</v>
      </c>
      <c r="M60" s="120">
        <v>25728.391333333333</v>
      </c>
      <c r="O60" s="271"/>
    </row>
    <row r="61" spans="1:15" s="131" customFormat="1">
      <c r="A61" s="130" t="s">
        <v>191</v>
      </c>
      <c r="B61" s="130" t="s">
        <v>229</v>
      </c>
      <c r="C61" s="130" t="s">
        <v>223</v>
      </c>
      <c r="D61" s="130" t="s">
        <v>183</v>
      </c>
      <c r="E61" s="134" t="s">
        <v>157</v>
      </c>
      <c r="F61" s="120">
        <v>1545.84</v>
      </c>
      <c r="G61" s="128" t="b">
        <v>1</v>
      </c>
      <c r="H61" s="128" t="b">
        <v>1</v>
      </c>
      <c r="I61" s="120">
        <v>2408.3161792800006</v>
      </c>
      <c r="J61" s="120">
        <v>28899.794151360009</v>
      </c>
      <c r="K61" s="120">
        <v>5250.7032000000008</v>
      </c>
      <c r="L61" s="120">
        <v>0</v>
      </c>
      <c r="M61" s="120">
        <v>0</v>
      </c>
      <c r="O61" s="271"/>
    </row>
    <row r="62" spans="1:15" s="133" customFormat="1">
      <c r="A62" s="130" t="s">
        <v>191</v>
      </c>
      <c r="B62" s="429" t="s">
        <v>228</v>
      </c>
      <c r="C62" s="130" t="s">
        <v>227</v>
      </c>
      <c r="D62" s="130" t="s">
        <v>183</v>
      </c>
      <c r="E62" s="134" t="s">
        <v>157</v>
      </c>
      <c r="F62" s="120">
        <v>3500</v>
      </c>
      <c r="G62" s="128" t="b">
        <v>0</v>
      </c>
      <c r="H62" s="128" t="b">
        <v>0</v>
      </c>
      <c r="I62" s="120">
        <v>5452.7678333333342</v>
      </c>
      <c r="J62" s="120">
        <v>65433.214000000007</v>
      </c>
      <c r="K62" s="120">
        <v>11888.333333333334</v>
      </c>
      <c r="L62" s="120">
        <v>0</v>
      </c>
      <c r="M62" s="120">
        <v>0</v>
      </c>
      <c r="N62" s="131"/>
      <c r="O62" s="271"/>
    </row>
    <row r="63" spans="1:15" s="133" customFormat="1">
      <c r="A63" s="130" t="s">
        <v>191</v>
      </c>
      <c r="B63" s="130" t="s">
        <v>226</v>
      </c>
      <c r="C63" s="130" t="s">
        <v>225</v>
      </c>
      <c r="D63" s="130" t="s">
        <v>183</v>
      </c>
      <c r="E63" s="134" t="s">
        <v>157</v>
      </c>
      <c r="F63" s="120">
        <v>12841.4</v>
      </c>
      <c r="G63" s="128" t="b">
        <v>1</v>
      </c>
      <c r="H63" s="128" t="b">
        <v>1</v>
      </c>
      <c r="I63" s="120">
        <v>20006.049387133327</v>
      </c>
      <c r="J63" s="120">
        <v>240072.59264559991</v>
      </c>
      <c r="K63" s="120">
        <v>177168.51533333334</v>
      </c>
      <c r="L63" s="120">
        <v>177168.51533333334</v>
      </c>
      <c r="M63" s="120">
        <v>177168.51533333334</v>
      </c>
      <c r="N63" s="131"/>
      <c r="O63" s="271"/>
    </row>
    <row r="64" spans="1:15" s="133" customFormat="1">
      <c r="A64" s="130" t="s">
        <v>191</v>
      </c>
      <c r="B64" s="130" t="s">
        <v>224</v>
      </c>
      <c r="C64" s="130" t="s">
        <v>223</v>
      </c>
      <c r="D64" s="130" t="s">
        <v>183</v>
      </c>
      <c r="E64" s="134" t="s">
        <v>157</v>
      </c>
      <c r="F64" s="120">
        <v>927.25</v>
      </c>
      <c r="G64" s="128" t="b">
        <v>1</v>
      </c>
      <c r="H64" s="128" t="b">
        <v>1</v>
      </c>
      <c r="I64" s="120">
        <v>1444.5939924166669</v>
      </c>
      <c r="J64" s="120">
        <v>17335.127909000003</v>
      </c>
      <c r="K64" s="120">
        <v>3242.2841666666668</v>
      </c>
      <c r="L64" s="120">
        <v>0</v>
      </c>
      <c r="M64" s="120">
        <v>0</v>
      </c>
      <c r="N64" s="131"/>
      <c r="O64" s="271"/>
    </row>
    <row r="65" spans="1:15" s="133" customFormat="1" ht="17.25" customHeight="1">
      <c r="A65" s="130" t="s">
        <v>191</v>
      </c>
      <c r="B65" s="130" t="s">
        <v>222</v>
      </c>
      <c r="C65" s="130" t="s">
        <v>220</v>
      </c>
      <c r="D65" s="130" t="s">
        <v>183</v>
      </c>
      <c r="E65" s="134" t="s">
        <v>157</v>
      </c>
      <c r="F65" s="120">
        <v>6000</v>
      </c>
      <c r="G65" s="128" t="b">
        <v>1</v>
      </c>
      <c r="H65" s="128" t="b">
        <v>1</v>
      </c>
      <c r="I65" s="120">
        <v>9347.601999999999</v>
      </c>
      <c r="J65" s="120">
        <v>112171.22399999999</v>
      </c>
      <c r="K65" s="120">
        <v>29980</v>
      </c>
      <c r="L65" s="120">
        <v>29980</v>
      </c>
      <c r="M65" s="120">
        <v>29980</v>
      </c>
      <c r="N65" s="131"/>
      <c r="O65" s="271"/>
    </row>
    <row r="66" spans="1:15" s="133" customFormat="1" ht="17.25" customHeight="1">
      <c r="A66" s="130" t="s">
        <v>191</v>
      </c>
      <c r="B66" s="130" t="s">
        <v>221</v>
      </c>
      <c r="C66" s="130" t="s">
        <v>220</v>
      </c>
      <c r="D66" s="130" t="s">
        <v>183</v>
      </c>
      <c r="E66" s="134" t="s">
        <v>157</v>
      </c>
      <c r="F66" s="120">
        <v>4500</v>
      </c>
      <c r="G66" s="128" t="b">
        <v>1</v>
      </c>
      <c r="H66" s="128" t="b">
        <v>1</v>
      </c>
      <c r="I66" s="120">
        <v>7010.7015000000001</v>
      </c>
      <c r="J66" s="120">
        <v>84128.418000000005</v>
      </c>
      <c r="K66" s="120">
        <v>15285</v>
      </c>
      <c r="L66" s="120">
        <v>0</v>
      </c>
      <c r="M66" s="120">
        <v>0</v>
      </c>
      <c r="N66" s="131"/>
      <c r="O66" s="271"/>
    </row>
    <row r="67" spans="1:15" s="133" customFormat="1" ht="17.25" customHeight="1">
      <c r="A67" s="130" t="s">
        <v>191</v>
      </c>
      <c r="B67" s="130" t="s">
        <v>219</v>
      </c>
      <c r="C67" s="130" t="s">
        <v>218</v>
      </c>
      <c r="D67" s="130" t="s">
        <v>18</v>
      </c>
      <c r="E67" s="129" t="s">
        <v>156</v>
      </c>
      <c r="F67" s="120">
        <v>5475.8</v>
      </c>
      <c r="G67" s="128" t="b">
        <v>0</v>
      </c>
      <c r="H67" s="128" t="b">
        <v>1</v>
      </c>
      <c r="I67" s="120">
        <v>8530.933171933335</v>
      </c>
      <c r="J67" s="120">
        <v>102371.19806320002</v>
      </c>
      <c r="K67" s="120">
        <v>57477.647333333334</v>
      </c>
      <c r="L67" s="120">
        <v>0</v>
      </c>
      <c r="M67" s="120">
        <v>0</v>
      </c>
      <c r="N67" s="131"/>
      <c r="O67" s="271"/>
    </row>
    <row r="68" spans="1:15" s="133" customFormat="1">
      <c r="A68" s="130" t="s">
        <v>191</v>
      </c>
      <c r="B68" s="130" t="s">
        <v>217</v>
      </c>
      <c r="C68" s="130" t="s">
        <v>216</v>
      </c>
      <c r="D68" s="130" t="s">
        <v>18</v>
      </c>
      <c r="E68" s="129" t="s">
        <v>156</v>
      </c>
      <c r="F68" s="120">
        <v>5196.3999999999996</v>
      </c>
      <c r="G68" s="128" t="b">
        <v>0</v>
      </c>
      <c r="H68" s="128" t="b">
        <v>1</v>
      </c>
      <c r="I68" s="120">
        <v>8095.646505466666</v>
      </c>
      <c r="J68" s="120">
        <v>97147.758065599992</v>
      </c>
      <c r="K68" s="120">
        <v>31161.078666666665</v>
      </c>
      <c r="L68" s="120">
        <v>0</v>
      </c>
      <c r="M68" s="120">
        <v>0</v>
      </c>
      <c r="N68" s="131"/>
      <c r="O68" s="271"/>
    </row>
    <row r="69" spans="1:15" s="133" customFormat="1">
      <c r="A69" s="130" t="s">
        <v>191</v>
      </c>
      <c r="B69" s="130" t="s">
        <v>215</v>
      </c>
      <c r="C69" s="130" t="s">
        <v>214</v>
      </c>
      <c r="D69" s="130" t="s">
        <v>18</v>
      </c>
      <c r="E69" s="129" t="s">
        <v>156</v>
      </c>
      <c r="F69" s="120">
        <v>4791.6000000000004</v>
      </c>
      <c r="G69" s="128" t="b">
        <v>1</v>
      </c>
      <c r="H69" s="128" t="b">
        <v>1</v>
      </c>
      <c r="I69" s="120">
        <v>7464.9949572000023</v>
      </c>
      <c r="J69" s="120">
        <v>89579.939486400021</v>
      </c>
      <c r="K69" s="120">
        <v>62274.828000000009</v>
      </c>
      <c r="L69" s="120">
        <v>62274.828000000009</v>
      </c>
      <c r="M69" s="120">
        <v>62274.828000000009</v>
      </c>
      <c r="N69" s="131"/>
      <c r="O69" s="271"/>
    </row>
    <row r="70" spans="1:15" s="133" customFormat="1">
      <c r="A70" s="130" t="s">
        <v>191</v>
      </c>
      <c r="B70" s="130" t="s">
        <v>213</v>
      </c>
      <c r="C70" s="130" t="s">
        <v>212</v>
      </c>
      <c r="D70" s="130" t="s">
        <v>18</v>
      </c>
      <c r="E70" s="129" t="s">
        <v>156</v>
      </c>
      <c r="F70" s="120">
        <v>6443.8</v>
      </c>
      <c r="G70" s="128" t="b">
        <v>1</v>
      </c>
      <c r="H70" s="128" t="b">
        <v>1</v>
      </c>
      <c r="I70" s="120">
        <v>10039.012961266666</v>
      </c>
      <c r="J70" s="120">
        <v>120468.1555352</v>
      </c>
      <c r="K70" s="120">
        <v>22531.82066666667</v>
      </c>
      <c r="L70" s="120">
        <v>0</v>
      </c>
      <c r="M70" s="120">
        <v>22531.82066666667</v>
      </c>
      <c r="O70" s="271"/>
    </row>
    <row r="71" spans="1:15" s="131" customFormat="1">
      <c r="A71" s="130" t="s">
        <v>191</v>
      </c>
      <c r="B71" s="130" t="s">
        <v>211</v>
      </c>
      <c r="C71" s="130" t="s">
        <v>210</v>
      </c>
      <c r="D71" s="130" t="s">
        <v>18</v>
      </c>
      <c r="E71" s="129" t="s">
        <v>156</v>
      </c>
      <c r="F71" s="120">
        <v>3858.8</v>
      </c>
      <c r="G71" s="128" t="b">
        <v>1</v>
      </c>
      <c r="H71" s="128" t="b">
        <v>1</v>
      </c>
      <c r="I71" s="120">
        <v>6011.7544329333332</v>
      </c>
      <c r="J71" s="120">
        <v>72141.053195200002</v>
      </c>
      <c r="K71" s="120">
        <v>19281.137333333336</v>
      </c>
      <c r="L71" s="120">
        <v>19281.137333333336</v>
      </c>
      <c r="M71" s="120">
        <v>19281.137333333336</v>
      </c>
      <c r="O71" s="271"/>
    </row>
    <row r="72" spans="1:15" s="131" customFormat="1">
      <c r="A72" s="130" t="s">
        <v>191</v>
      </c>
      <c r="B72" s="132" t="s">
        <v>209</v>
      </c>
      <c r="C72" s="130" t="s">
        <v>208</v>
      </c>
      <c r="D72" s="130" t="s">
        <v>18</v>
      </c>
      <c r="E72" s="129" t="s">
        <v>156</v>
      </c>
      <c r="F72" s="120">
        <v>4292.2</v>
      </c>
      <c r="G72" s="128" t="b">
        <v>0</v>
      </c>
      <c r="H72" s="128" t="b">
        <v>0</v>
      </c>
      <c r="I72" s="120">
        <v>6686.9628840666655</v>
      </c>
      <c r="J72" s="120">
        <v>80243.554608799983</v>
      </c>
      <c r="K72" s="120">
        <v>15008.392666666667</v>
      </c>
      <c r="L72" s="120">
        <v>0</v>
      </c>
      <c r="M72" s="120">
        <v>0</v>
      </c>
      <c r="O72" s="271"/>
    </row>
    <row r="73" spans="1:15" s="131" customFormat="1">
      <c r="A73" s="130" t="s">
        <v>191</v>
      </c>
      <c r="B73" s="130" t="s">
        <v>207</v>
      </c>
      <c r="C73" s="130" t="s">
        <v>198</v>
      </c>
      <c r="D73" s="130" t="s">
        <v>18</v>
      </c>
      <c r="E73" s="129" t="s">
        <v>156</v>
      </c>
      <c r="F73" s="120">
        <v>7101.6</v>
      </c>
      <c r="G73" s="128" t="b">
        <v>1</v>
      </c>
      <c r="H73" s="128" t="b">
        <v>1</v>
      </c>
      <c r="I73" s="120">
        <v>11063.8217272</v>
      </c>
      <c r="J73" s="120">
        <v>132765.86072639999</v>
      </c>
      <c r="K73" s="120">
        <v>24121.768000000004</v>
      </c>
      <c r="L73" s="120">
        <v>24121.768000000004</v>
      </c>
      <c r="M73" s="120">
        <v>24121.768000000004</v>
      </c>
      <c r="O73" s="271"/>
    </row>
    <row r="74" spans="1:15" s="131" customFormat="1">
      <c r="A74" s="130" t="s">
        <v>191</v>
      </c>
      <c r="B74" s="130" t="s">
        <v>206</v>
      </c>
      <c r="C74" s="130" t="s">
        <v>205</v>
      </c>
      <c r="D74" s="130" t="s">
        <v>18</v>
      </c>
      <c r="E74" s="129" t="s">
        <v>156</v>
      </c>
      <c r="F74" s="120">
        <v>4624.3999999999996</v>
      </c>
      <c r="G74" s="128" t="b">
        <v>0</v>
      </c>
      <c r="H74" s="128" t="b">
        <v>0</v>
      </c>
      <c r="I74" s="120">
        <v>7204.5084481333324</v>
      </c>
      <c r="J74" s="120">
        <v>86454.101377599989</v>
      </c>
      <c r="K74" s="120">
        <v>23106.585333333333</v>
      </c>
      <c r="L74" s="120">
        <v>0</v>
      </c>
      <c r="M74" s="120">
        <v>0</v>
      </c>
      <c r="O74" s="271"/>
    </row>
    <row r="75" spans="1:15" s="131" customFormat="1">
      <c r="A75" s="130" t="s">
        <v>191</v>
      </c>
      <c r="B75" s="130" t="s">
        <v>204</v>
      </c>
      <c r="C75" s="130" t="s">
        <v>203</v>
      </c>
      <c r="D75" s="130" t="s">
        <v>18</v>
      </c>
      <c r="E75" s="129" t="s">
        <v>156</v>
      </c>
      <c r="F75" s="120">
        <v>3535.4</v>
      </c>
      <c r="G75" s="128" t="b">
        <v>1</v>
      </c>
      <c r="H75" s="128" t="b">
        <v>1</v>
      </c>
      <c r="I75" s="120">
        <v>5507.9186851333334</v>
      </c>
      <c r="J75" s="120">
        <v>66095.024221600004</v>
      </c>
      <c r="K75" s="120">
        <v>12008.575333333334</v>
      </c>
      <c r="L75" s="120">
        <v>12008.575333333334</v>
      </c>
      <c r="M75" s="120">
        <v>12008.575333333334</v>
      </c>
      <c r="O75" s="271"/>
    </row>
    <row r="76" spans="1:15" s="131" customFormat="1">
      <c r="A76" s="130" t="s">
        <v>191</v>
      </c>
      <c r="B76" s="130" t="s">
        <v>202</v>
      </c>
      <c r="C76" s="130" t="s">
        <v>194</v>
      </c>
      <c r="D76" s="130" t="s">
        <v>18</v>
      </c>
      <c r="E76" s="129" t="s">
        <v>156</v>
      </c>
      <c r="F76" s="120">
        <v>3960</v>
      </c>
      <c r="G76" s="128" t="b">
        <v>0</v>
      </c>
      <c r="H76" s="128" t="b">
        <v>1</v>
      </c>
      <c r="I76" s="120">
        <v>6169.4173200000005</v>
      </c>
      <c r="J76" s="120">
        <v>74033.007840000006</v>
      </c>
      <c r="K76" s="120">
        <v>19786.8</v>
      </c>
      <c r="L76" s="120">
        <v>0</v>
      </c>
      <c r="M76" s="120">
        <v>19786.8</v>
      </c>
      <c r="O76" s="271"/>
    </row>
    <row r="77" spans="1:15" s="131" customFormat="1">
      <c r="A77" s="130" t="s">
        <v>191</v>
      </c>
      <c r="B77" s="130" t="s">
        <v>201</v>
      </c>
      <c r="C77" s="130" t="s">
        <v>200</v>
      </c>
      <c r="D77" s="130" t="s">
        <v>18</v>
      </c>
      <c r="E77" s="129" t="s">
        <v>156</v>
      </c>
      <c r="F77" s="120">
        <v>4763</v>
      </c>
      <c r="G77" s="128" t="b">
        <v>1</v>
      </c>
      <c r="H77" s="128" t="b">
        <v>1</v>
      </c>
      <c r="I77" s="120">
        <v>7420.4380543333345</v>
      </c>
      <c r="J77" s="120">
        <v>89045.256652000011</v>
      </c>
      <c r="K77" s="120">
        <v>59521.623333333337</v>
      </c>
      <c r="L77" s="120">
        <v>0</v>
      </c>
      <c r="M77" s="120">
        <v>0</v>
      </c>
      <c r="O77" s="271"/>
    </row>
    <row r="78" spans="1:15" s="131" customFormat="1">
      <c r="A78" s="130" t="s">
        <v>191</v>
      </c>
      <c r="B78" s="130" t="s">
        <v>199</v>
      </c>
      <c r="C78" s="130" t="s">
        <v>198</v>
      </c>
      <c r="D78" s="130" t="s">
        <v>18</v>
      </c>
      <c r="E78" s="129" t="s">
        <v>156</v>
      </c>
      <c r="F78" s="120">
        <v>6201.8</v>
      </c>
      <c r="G78" s="128" t="b">
        <v>0</v>
      </c>
      <c r="H78" s="128" t="b">
        <v>0</v>
      </c>
      <c r="I78" s="120">
        <v>9661.9930139333337</v>
      </c>
      <c r="J78" s="120">
        <v>115943.9161672</v>
      </c>
      <c r="K78" s="120">
        <v>21065.447333333334</v>
      </c>
      <c r="L78" s="120">
        <v>0</v>
      </c>
      <c r="M78" s="120">
        <v>0</v>
      </c>
      <c r="O78" s="271" t="s">
        <v>447</v>
      </c>
    </row>
    <row r="79" spans="1:15" s="131" customFormat="1">
      <c r="A79" s="130" t="s">
        <v>191</v>
      </c>
      <c r="B79" s="130" t="s">
        <v>197</v>
      </c>
      <c r="C79" s="130" t="s">
        <v>196</v>
      </c>
      <c r="D79" s="130" t="s">
        <v>18</v>
      </c>
      <c r="E79" s="129" t="s">
        <v>156</v>
      </c>
      <c r="F79" s="120">
        <v>6875</v>
      </c>
      <c r="G79" s="128" t="b">
        <v>0</v>
      </c>
      <c r="H79" s="128" t="b">
        <v>1</v>
      </c>
      <c r="I79" s="120">
        <v>10710.793958333332</v>
      </c>
      <c r="J79" s="120">
        <v>128529.52749999998</v>
      </c>
      <c r="K79" s="120">
        <v>58414.583333333328</v>
      </c>
      <c r="L79" s="120">
        <v>0</v>
      </c>
      <c r="M79" s="120">
        <v>58414.583333333328</v>
      </c>
      <c r="O79" s="271"/>
    </row>
    <row r="80" spans="1:15" s="131" customFormat="1">
      <c r="A80" s="130" t="s">
        <v>191</v>
      </c>
      <c r="B80" s="132" t="s">
        <v>195</v>
      </c>
      <c r="C80" s="130" t="s">
        <v>194</v>
      </c>
      <c r="D80" s="130" t="s">
        <v>18</v>
      </c>
      <c r="E80" s="129" t="s">
        <v>156</v>
      </c>
      <c r="F80" s="120">
        <v>4897.2</v>
      </c>
      <c r="G80" s="128" t="b">
        <v>1</v>
      </c>
      <c r="H80" s="128" t="b">
        <v>1</v>
      </c>
      <c r="I80" s="120">
        <v>7629.512752399999</v>
      </c>
      <c r="J80" s="120">
        <v>91554.153028799992</v>
      </c>
      <c r="K80" s="120">
        <v>53852.876000000004</v>
      </c>
      <c r="L80" s="120">
        <v>53852.876000000004</v>
      </c>
      <c r="M80" s="120">
        <v>53852.876000000004</v>
      </c>
      <c r="O80" s="271"/>
    </row>
    <row r="81" spans="1:15" s="131" customFormat="1">
      <c r="A81" s="130" t="s">
        <v>191</v>
      </c>
      <c r="B81" s="130" t="s">
        <v>193</v>
      </c>
      <c r="C81" s="130" t="s">
        <v>192</v>
      </c>
      <c r="D81" s="130" t="s">
        <v>18</v>
      </c>
      <c r="E81" s="129" t="s">
        <v>156</v>
      </c>
      <c r="F81" s="120">
        <v>7491</v>
      </c>
      <c r="G81" s="128" t="b">
        <v>1</v>
      </c>
      <c r="H81" s="128" t="b">
        <v>1</v>
      </c>
      <c r="I81" s="120">
        <v>11670.481097</v>
      </c>
      <c r="J81" s="120">
        <v>140045.77316400001</v>
      </c>
      <c r="K81" s="120">
        <v>37430.03</v>
      </c>
      <c r="L81" s="120">
        <v>0</v>
      </c>
      <c r="M81" s="120">
        <v>37430.03</v>
      </c>
      <c r="O81" s="271"/>
    </row>
    <row r="82" spans="1:15" s="131" customFormat="1">
      <c r="A82" s="130" t="s">
        <v>191</v>
      </c>
      <c r="B82" s="130" t="s">
        <v>190</v>
      </c>
      <c r="C82" s="130" t="s">
        <v>189</v>
      </c>
      <c r="D82" s="130" t="s">
        <v>18</v>
      </c>
      <c r="E82" s="129" t="s">
        <v>156</v>
      </c>
      <c r="F82" s="120">
        <v>3280.2</v>
      </c>
      <c r="G82" s="128" t="b">
        <v>0</v>
      </c>
      <c r="H82" s="128" t="b">
        <v>1</v>
      </c>
      <c r="I82" s="120">
        <v>5110.3340134000009</v>
      </c>
      <c r="J82" s="120">
        <v>61324.008160800011</v>
      </c>
      <c r="K82" s="120">
        <v>18030.166000000001</v>
      </c>
      <c r="L82" s="120">
        <v>0</v>
      </c>
      <c r="M82" s="120">
        <v>0</v>
      </c>
      <c r="O82" s="271"/>
    </row>
    <row r="83" spans="1:15">
      <c r="A83" s="130" t="s">
        <v>186</v>
      </c>
      <c r="B83" s="130" t="s">
        <v>188</v>
      </c>
      <c r="C83" s="130" t="s">
        <v>187</v>
      </c>
      <c r="D83" s="130" t="s">
        <v>18</v>
      </c>
      <c r="E83" s="129" t="s">
        <v>156</v>
      </c>
      <c r="F83" s="120">
        <v>16782.45</v>
      </c>
      <c r="G83" s="128" t="b">
        <v>1</v>
      </c>
      <c r="H83" s="128" t="b">
        <v>1</v>
      </c>
      <c r="I83" s="120">
        <v>16782.45</v>
      </c>
      <c r="J83" s="120">
        <v>201389.40000000002</v>
      </c>
      <c r="K83" s="120">
        <v>0</v>
      </c>
      <c r="L83" s="120">
        <v>0</v>
      </c>
      <c r="M83" s="120">
        <v>0</v>
      </c>
      <c r="O83" s="271" t="s">
        <v>447</v>
      </c>
    </row>
    <row r="84" spans="1:15">
      <c r="A84" s="130" t="s">
        <v>186</v>
      </c>
      <c r="B84" s="130" t="s">
        <v>185</v>
      </c>
      <c r="C84" s="130" t="s">
        <v>184</v>
      </c>
      <c r="D84" s="130" t="s">
        <v>183</v>
      </c>
      <c r="E84" s="129" t="s">
        <v>156</v>
      </c>
      <c r="F84" s="120">
        <v>11081.18</v>
      </c>
      <c r="G84" s="128" t="b">
        <v>0</v>
      </c>
      <c r="H84" s="128" t="b">
        <v>0</v>
      </c>
      <c r="I84" s="120">
        <v>11081.18</v>
      </c>
      <c r="J84" s="120">
        <v>132974.16</v>
      </c>
      <c r="K84" s="120">
        <v>0</v>
      </c>
      <c r="L84" s="120">
        <v>0</v>
      </c>
      <c r="M84" s="120">
        <v>0</v>
      </c>
      <c r="O84" s="271"/>
    </row>
    <row r="85" spans="1:15" ht="23.4" customHeight="1">
      <c r="B85" s="127">
        <v>79</v>
      </c>
      <c r="C85" s="126"/>
      <c r="D85" s="126"/>
      <c r="E85" s="126"/>
      <c r="F85" s="126"/>
      <c r="G85" s="126"/>
      <c r="H85" s="126"/>
      <c r="I85" s="125">
        <f>SUM(I6:I84)</f>
        <v>1022332.3437187168</v>
      </c>
      <c r="J85" s="125">
        <f>SUM(J6:J84)</f>
        <v>12267988.124624601</v>
      </c>
      <c r="L85" s="113">
        <v>1095132.8012000001</v>
      </c>
      <c r="M85" s="112">
        <v>1733585.8218666662</v>
      </c>
    </row>
    <row r="87" spans="1:15">
      <c r="B87" s="124"/>
      <c r="F87" s="118" t="s">
        <v>182</v>
      </c>
      <c r="G87" s="123">
        <f>COUNTIFS(G6:G84,TRUE)</f>
        <v>45</v>
      </c>
      <c r="H87" s="123">
        <f>COUNTIFS(H6:H84,TRUE)</f>
        <v>60</v>
      </c>
      <c r="I87" s="122"/>
      <c r="K87" s="121" t="s">
        <v>182</v>
      </c>
      <c r="L87" s="120">
        <v>313740.47791391006</v>
      </c>
      <c r="M87" s="120">
        <v>434374.19965208007</v>
      </c>
    </row>
    <row r="88" spans="1:15" ht="23.4">
      <c r="B88" s="119"/>
      <c r="F88" s="118" t="s">
        <v>181</v>
      </c>
      <c r="G88" s="117">
        <f>$B$85-G87</f>
        <v>34</v>
      </c>
      <c r="H88" s="116">
        <f>$B$85-H87</f>
        <v>19</v>
      </c>
      <c r="I88" s="115"/>
      <c r="K88" s="114" t="s">
        <v>181</v>
      </c>
      <c r="L88" s="113">
        <v>708591.8658048067</v>
      </c>
      <c r="M88" s="112">
        <v>587958.14406663668</v>
      </c>
    </row>
    <row r="90" spans="1:15">
      <c r="K90" s="2" t="s">
        <v>180</v>
      </c>
    </row>
    <row r="100" spans="5:5" s="111" customFormat="1">
      <c r="E100"/>
    </row>
    <row r="101" spans="5:5" s="111" customFormat="1">
      <c r="E101"/>
    </row>
    <row r="102" spans="5:5" s="111" customFormat="1">
      <c r="E102"/>
    </row>
    <row r="103" spans="5:5" s="111" customFormat="1">
      <c r="E103"/>
    </row>
    <row r="104" spans="5:5" s="111" customFormat="1">
      <c r="E104"/>
    </row>
    <row r="105" spans="5:5" s="111" customFormat="1">
      <c r="E105"/>
    </row>
    <row r="106" spans="5:5" s="111" customFormat="1">
      <c r="E106"/>
    </row>
    <row r="107" spans="5:5" s="111" customFormat="1">
      <c r="E107"/>
    </row>
    <row r="108" spans="5:5" s="111" customFormat="1">
      <c r="E108"/>
    </row>
    <row r="109" spans="5:5" s="111" customFormat="1">
      <c r="E109"/>
    </row>
    <row r="110" spans="5:5" s="111" customFormat="1">
      <c r="E110"/>
    </row>
    <row r="111" spans="5:5" s="111" customFormat="1">
      <c r="E111"/>
    </row>
    <row r="112" spans="5:5" s="111" customFormat="1">
      <c r="E112"/>
    </row>
    <row r="113" spans="5:5" s="111" customFormat="1">
      <c r="E113"/>
    </row>
    <row r="114" spans="5:5" s="111" customFormat="1">
      <c r="E114"/>
    </row>
    <row r="115" spans="5:5" s="111" customFormat="1">
      <c r="E115"/>
    </row>
    <row r="116" spans="5:5" s="111" customFormat="1">
      <c r="E116"/>
    </row>
    <row r="117" spans="5:5" s="111" customFormat="1">
      <c r="E117"/>
    </row>
    <row r="118" spans="5:5" s="111" customFormat="1">
      <c r="E118"/>
    </row>
    <row r="119" spans="5:5" s="111" customFormat="1">
      <c r="E119"/>
    </row>
    <row r="120" spans="5:5" s="111" customFormat="1">
      <c r="E120"/>
    </row>
    <row r="121" spans="5:5" s="111" customFormat="1">
      <c r="E121"/>
    </row>
    <row r="122" spans="5:5" s="111" customFormat="1">
      <c r="E122"/>
    </row>
    <row r="123" spans="5:5" s="111" customFormat="1">
      <c r="E123"/>
    </row>
    <row r="124" spans="5:5" s="111" customFormat="1">
      <c r="E124"/>
    </row>
    <row r="125" spans="5:5" s="111" customFormat="1">
      <c r="E125"/>
    </row>
    <row r="126" spans="5:5" s="111" customFormat="1">
      <c r="E126"/>
    </row>
    <row r="127" spans="5:5" s="111" customFormat="1">
      <c r="E127"/>
    </row>
    <row r="128" spans="5:5" s="111" customFormat="1">
      <c r="E128"/>
    </row>
    <row r="129" spans="5:5" s="111" customFormat="1">
      <c r="E129"/>
    </row>
    <row r="130" spans="5:5" s="111" customFormat="1">
      <c r="E130"/>
    </row>
    <row r="131" spans="5:5" s="111" customFormat="1">
      <c r="E131"/>
    </row>
    <row r="132" spans="5:5" s="111" customFormat="1">
      <c r="E132"/>
    </row>
    <row r="133" spans="5:5" s="111" customFormat="1">
      <c r="E133"/>
    </row>
    <row r="134" spans="5:5" s="111" customFormat="1">
      <c r="E134"/>
    </row>
    <row r="135" spans="5:5" s="111" customFormat="1">
      <c r="E135"/>
    </row>
    <row r="136" spans="5:5" s="111" customFormat="1">
      <c r="E136"/>
    </row>
    <row r="137" spans="5:5" s="111" customFormat="1">
      <c r="E137"/>
    </row>
    <row r="138" spans="5:5" s="111" customFormat="1">
      <c r="E138"/>
    </row>
    <row r="139" spans="5:5" s="111" customFormat="1">
      <c r="E139"/>
    </row>
    <row r="140" spans="5:5" s="111" customFormat="1">
      <c r="E140"/>
    </row>
    <row r="141" spans="5:5" s="111" customFormat="1">
      <c r="E141"/>
    </row>
    <row r="142" spans="5:5" s="111" customFormat="1">
      <c r="E142"/>
    </row>
    <row r="143" spans="5:5" s="111" customFormat="1">
      <c r="E143"/>
    </row>
    <row r="144" spans="5:5" s="111" customFormat="1">
      <c r="E144"/>
    </row>
    <row r="145" spans="5:5" s="111" customFormat="1">
      <c r="E145"/>
    </row>
    <row r="146" spans="5:5" s="111" customFormat="1">
      <c r="E146"/>
    </row>
    <row r="147" spans="5:5" s="111" customFormat="1">
      <c r="E147"/>
    </row>
    <row r="148" spans="5:5" s="111" customFormat="1">
      <c r="E148"/>
    </row>
    <row r="149" spans="5:5" s="111" customFormat="1">
      <c r="E149"/>
    </row>
    <row r="150" spans="5:5" s="111" customFormat="1">
      <c r="E150"/>
    </row>
    <row r="151" spans="5:5" s="111" customFormat="1">
      <c r="E151"/>
    </row>
    <row r="152" spans="5:5" s="111" customFormat="1">
      <c r="E152"/>
    </row>
    <row r="153" spans="5:5" s="111" customFormat="1">
      <c r="E153"/>
    </row>
    <row r="154" spans="5:5" s="111" customFormat="1">
      <c r="E154"/>
    </row>
    <row r="155" spans="5:5" s="111" customFormat="1">
      <c r="E155"/>
    </row>
    <row r="156" spans="5:5" s="111" customFormat="1">
      <c r="E156"/>
    </row>
    <row r="157" spans="5:5" s="111" customFormat="1">
      <c r="E157"/>
    </row>
    <row r="158" spans="5:5" s="111" customFormat="1">
      <c r="E158"/>
    </row>
    <row r="159" spans="5:5" s="111" customFormat="1">
      <c r="E159"/>
    </row>
    <row r="160" spans="5:5" s="111" customFormat="1">
      <c r="E160"/>
    </row>
    <row r="161" spans="5:5" s="111" customFormat="1">
      <c r="E161"/>
    </row>
    <row r="162" spans="5:5" s="111" customFormat="1">
      <c r="E162"/>
    </row>
    <row r="163" spans="5:5" s="111" customFormat="1">
      <c r="E163"/>
    </row>
    <row r="164" spans="5:5" s="111" customFormat="1">
      <c r="E164"/>
    </row>
    <row r="165" spans="5:5" s="111" customFormat="1">
      <c r="E165"/>
    </row>
    <row r="166" spans="5:5" s="111" customFormat="1">
      <c r="E166"/>
    </row>
    <row r="167" spans="5:5" s="111" customFormat="1">
      <c r="E167"/>
    </row>
    <row r="168" spans="5:5" s="111" customFormat="1">
      <c r="E168"/>
    </row>
  </sheetData>
  <autoFilter ref="A5:K85" xr:uid="{00000000-0001-0000-0100-000000000000}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4DD40AB269140BC7B4E053AA5BDA2" ma:contentTypeVersion="7" ma:contentTypeDescription="Crie um novo documento." ma:contentTypeScope="" ma:versionID="fc7fcf21ff8abf06d20a9aa0754508a0">
  <xsd:schema xmlns:xsd="http://www.w3.org/2001/XMLSchema" xmlns:xs="http://www.w3.org/2001/XMLSchema" xmlns:p="http://schemas.microsoft.com/office/2006/metadata/properties" xmlns:ns2="25e49497-8779-4d5f-9bef-416763521232" targetNamespace="http://schemas.microsoft.com/office/2006/metadata/properties" ma:root="true" ma:fieldsID="d027eaa425b012c656a3ce638ad13af8" ns2:_="">
    <xsd:import namespace="25e49497-8779-4d5f-9bef-4167635212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49497-8779-4d5f-9bef-416763521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7F326C-FAF1-4212-97F3-B051880B96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e49497-8779-4d5f-9bef-4167635212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3E082E-0BA2-4720-A42E-423E49EA0F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132D02-40E5-43CD-BD42-9FD7A846E0F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Sumário</vt:lpstr>
      <vt:lpstr>Estrutura_Mínima_BEP</vt:lpstr>
      <vt:lpstr>Mapa_Endividamento</vt:lpstr>
      <vt:lpstr>Empréstimos_e_Financiamento</vt:lpstr>
      <vt:lpstr>Premissas_Receita</vt:lpstr>
      <vt:lpstr>Premissas_COGS</vt:lpstr>
      <vt:lpstr>Custos e Despesas Estrutura</vt:lpstr>
      <vt:lpstr>Dividas tributárias</vt:lpstr>
      <vt:lpstr>Aging_fornecedores</vt:lpstr>
      <vt:lpstr>Análise_Rescisões_Estrutura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Melges - Sogest</dc:creator>
  <cp:lastModifiedBy>Mateus Melges - Sogest</cp:lastModifiedBy>
  <dcterms:created xsi:type="dcterms:W3CDTF">2025-10-15T12:00:05Z</dcterms:created>
  <dcterms:modified xsi:type="dcterms:W3CDTF">2025-10-15T21:16:29Z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0x0101006294DD40AB269140BC7B4E053AA5BDA2</vt:lpwstr>
  </property>
</Properties>
</file>