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95" windowHeight="13140"/>
  </bookViews>
  <sheets>
    <sheet name="db" sheetId="1" r:id="rId1"/>
  </sheets>
  <calcPr calcId="144525"/>
</workbook>
</file>

<file path=xl/sharedStrings.xml><?xml version="1.0" encoding="utf-8"?>
<sst xmlns="http://schemas.openxmlformats.org/spreadsheetml/2006/main" count="8991" uniqueCount="3653">
  <si>
    <t>name</t>
  </si>
  <si>
    <t>fee</t>
  </si>
  <si>
    <t>location</t>
  </si>
  <si>
    <t>qs2022_rank</t>
  </si>
  <si>
    <t>qs2022_sequence</t>
  </si>
  <si>
    <t>qs2021_rank</t>
  </si>
  <si>
    <t>qs2021_sequence</t>
  </si>
  <si>
    <t>qs2020_rank</t>
  </si>
  <si>
    <t>qs2020_sequence</t>
  </si>
  <si>
    <t>qs2019_rank</t>
  </si>
  <si>
    <t>qs2019_sequence</t>
  </si>
  <si>
    <t>usn2022_rank</t>
  </si>
  <si>
    <t>usn2022_sequence</t>
  </si>
  <si>
    <t>usnAH_rank</t>
  </si>
  <si>
    <t>usnAH_sequence</t>
  </si>
  <si>
    <t>usnBio_rank</t>
  </si>
  <si>
    <t>usnBio_sequence</t>
  </si>
  <si>
    <t>rate_graduation</t>
  </si>
  <si>
    <t>rate_acceptance</t>
  </si>
  <si>
    <t>rate_international</t>
  </si>
  <si>
    <t>rate_retention</t>
  </si>
  <si>
    <t>Harvard University</t>
  </si>
  <si>
    <t>United States</t>
  </si>
  <si>
    <t>#1</t>
  </si>
  <si>
    <t>#2</t>
  </si>
  <si>
    <t>Massachusetts Institute of Technology</t>
  </si>
  <si>
    <t>#16</t>
  </si>
  <si>
    <t>Stanford University</t>
  </si>
  <si>
    <t>#3</t>
  </si>
  <si>
    <t>#8</t>
  </si>
  <si>
    <t>University of California, Berkeley</t>
  </si>
  <si>
    <t>#4</t>
  </si>
  <si>
    <t>#10</t>
  </si>
  <si>
    <t>#6</t>
  </si>
  <si>
    <t>University of Oxford</t>
  </si>
  <si>
    <t>United Kingdom</t>
  </si>
  <si>
    <t>#5</t>
  </si>
  <si>
    <t>Columbia University</t>
  </si>
  <si>
    <t>#18</t>
  </si>
  <si>
    <t>#20</t>
  </si>
  <si>
    <t>University of Washington</t>
  </si>
  <si>
    <t>#7</t>
  </si>
  <si>
    <t>#77</t>
  </si>
  <si>
    <t>#13</t>
  </si>
  <si>
    <t>University of Cambridge</t>
  </si>
  <si>
    <t>California Institute of Technology</t>
  </si>
  <si>
    <t>#9</t>
  </si>
  <si>
    <t>#30</t>
  </si>
  <si>
    <t>Johns Hopkins University</t>
  </si>
  <si>
    <t>#84</t>
  </si>
  <si>
    <t>University of California, San Francisco</t>
  </si>
  <si>
    <t>#11</t>
  </si>
  <si>
    <t>Yale University</t>
  </si>
  <si>
    <t>#12</t>
  </si>
  <si>
    <t>University of Pennsylvania</t>
  </si>
  <si>
    <t>University of California, Los Angeles</t>
  </si>
  <si>
    <t>#14</t>
  </si>
  <si>
    <t>University of Chicago</t>
  </si>
  <si>
    <t>#15</t>
  </si>
  <si>
    <t>#21</t>
  </si>
  <si>
    <t>#35</t>
  </si>
  <si>
    <t>Princeton University</t>
  </si>
  <si>
    <t>#23</t>
  </si>
  <si>
    <t>#55</t>
  </si>
  <si>
    <t>University College London</t>
  </si>
  <si>
    <t>University of Toronto</t>
  </si>
  <si>
    <t>Canada</t>
  </si>
  <si>
    <t>University of Michigan, Ann Arbor</t>
  </si>
  <si>
    <t>#19</t>
  </si>
  <si>
    <t>#17</t>
  </si>
  <si>
    <t>Imperial College London</t>
  </si>
  <si>
    <t>University of California, San Diego</t>
  </si>
  <si>
    <t>#61</t>
  </si>
  <si>
    <t>Cornell University</t>
  </si>
  <si>
    <t>#22</t>
  </si>
  <si>
    <t>#66</t>
  </si>
  <si>
    <t>Duke University</t>
  </si>
  <si>
    <t>#52</t>
  </si>
  <si>
    <t>#25</t>
  </si>
  <si>
    <t>Northwestern University</t>
  </si>
  <si>
    <t>#24</t>
  </si>
  <si>
    <t>#42</t>
  </si>
  <si>
    <t>#49</t>
  </si>
  <si>
    <t>University of Melbourne</t>
  </si>
  <si>
    <t>Australia</t>
  </si>
  <si>
    <t>#31</t>
  </si>
  <si>
    <t>Swiss Federal Institute of Technology Zurich</t>
  </si>
  <si>
    <t>Switzerland</t>
  </si>
  <si>
    <t>#26</t>
  </si>
  <si>
    <t>Tsinghua University</t>
  </si>
  <si>
    <t>China</t>
  </si>
  <si>
    <t>University of Sydney</t>
  </si>
  <si>
    <t>#28</t>
  </si>
  <si>
    <t>#99</t>
  </si>
  <si>
    <t>National University of Singapore</t>
  </si>
  <si>
    <t>Singapore</t>
  </si>
  <si>
    <t>#29</t>
  </si>
  <si>
    <t>#50</t>
  </si>
  <si>
    <t>New York University</t>
  </si>
  <si>
    <t>Washington University in St. Louis</t>
  </si>
  <si>
    <t>#140</t>
  </si>
  <si>
    <t>#27</t>
  </si>
  <si>
    <t>University of Edinburgh</t>
  </si>
  <si>
    <t>#32</t>
  </si>
  <si>
    <t>#60</t>
  </si>
  <si>
    <t>King's College London</t>
  </si>
  <si>
    <t>#33</t>
  </si>
  <si>
    <t>#67</t>
  </si>
  <si>
    <t>Nanyang Technological University</t>
  </si>
  <si>
    <t>#88</t>
  </si>
  <si>
    <t>#115</t>
  </si>
  <si>
    <t>University of British Columbia</t>
  </si>
  <si>
    <t>#47</t>
  </si>
  <si>
    <t>University of Queensland Australia</t>
  </si>
  <si>
    <t>#36</t>
  </si>
  <si>
    <t>#44</t>
  </si>
  <si>
    <t>University of Copenhagen</t>
  </si>
  <si>
    <t>Denmark</t>
  </si>
  <si>
    <t>#37</t>
  </si>
  <si>
    <t>#41</t>
  </si>
  <si>
    <t>University of Amsterdam</t>
  </si>
  <si>
    <t>Netherlands</t>
  </si>
  <si>
    <t>#38</t>
  </si>
  <si>
    <t>#106</t>
  </si>
  <si>
    <t>University of North Carolina, Chapel Hill</t>
  </si>
  <si>
    <t>#39</t>
  </si>
  <si>
    <t>#75</t>
  </si>
  <si>
    <t>Monash University</t>
  </si>
  <si>
    <t>#40</t>
  </si>
  <si>
    <t>#64</t>
  </si>
  <si>
    <t>#53</t>
  </si>
  <si>
    <t>University of New South Wales</t>
  </si>
  <si>
    <t>#63</t>
  </si>
  <si>
    <t>#102</t>
  </si>
  <si>
    <t>University of Pittsburgh</t>
  </si>
  <si>
    <t>#58</t>
  </si>
  <si>
    <t>University of Texas, Austin</t>
  </si>
  <si>
    <t>#43</t>
  </si>
  <si>
    <t>#131</t>
  </si>
  <si>
    <t>King Abdulaziz University</t>
  </si>
  <si>
    <t>Saudi Arabia</t>
  </si>
  <si>
    <t>#45</t>
  </si>
  <si>
    <t>Peking University</t>
  </si>
  <si>
    <t>#134</t>
  </si>
  <si>
    <t>Sorbonne Universite</t>
  </si>
  <si>
    <t>France</t>
  </si>
  <si>
    <t>#46</t>
  </si>
  <si>
    <t>#109</t>
  </si>
  <si>
    <t>University of Munich</t>
  </si>
  <si>
    <t>Germany</t>
  </si>
  <si>
    <t>Catholic University of Leuven</t>
  </si>
  <si>
    <t>Belgium</t>
  </si>
  <si>
    <t>#48</t>
  </si>
  <si>
    <t>#56</t>
  </si>
  <si>
    <t>Karolinska Institute</t>
  </si>
  <si>
    <t>Sweden</t>
  </si>
  <si>
    <t>Utrecht University</t>
  </si>
  <si>
    <t>McGill University</t>
  </si>
  <si>
    <t>#51</t>
  </si>
  <si>
    <t>Ohio State University, Columbus</t>
  </si>
  <si>
    <t>#73</t>
  </si>
  <si>
    <t>University of Wisconsin, Madison</t>
  </si>
  <si>
    <t>Heidelberg University</t>
  </si>
  <si>
    <t>#54</t>
  </si>
  <si>
    <t>#112</t>
  </si>
  <si>
    <t>University of Minnesota, Twin Cities</t>
  </si>
  <si>
    <t>#97</t>
  </si>
  <si>
    <t>#80</t>
  </si>
  <si>
    <t>Australian National University</t>
  </si>
  <si>
    <t>#150</t>
  </si>
  <si>
    <t>Icahn School of Medicine at Mount Sinai</t>
  </si>
  <si>
    <t>#57</t>
  </si>
  <si>
    <t>#68</t>
  </si>
  <si>
    <t>Georgia Institute of Technology</t>
  </si>
  <si>
    <t>#165</t>
  </si>
  <si>
    <t>University of Manchester</t>
  </si>
  <si>
    <t>#65</t>
  </si>
  <si>
    <t>Universite Paris Saclay</t>
  </si>
  <si>
    <t>#79</t>
  </si>
  <si>
    <t>University of Maryland, College Park</t>
  </si>
  <si>
    <t>#161</t>
  </si>
  <si>
    <t>Erasmus University Rotterdam</t>
  </si>
  <si>
    <t>#62</t>
  </si>
  <si>
    <t>#222</t>
  </si>
  <si>
    <t>#128</t>
  </si>
  <si>
    <t>University of Colorado, Boulder</t>
  </si>
  <si>
    <t>#136</t>
  </si>
  <si>
    <t>University of Zurich</t>
  </si>
  <si>
    <t>#105</t>
  </si>
  <si>
    <t>Boston University</t>
  </si>
  <si>
    <t>#71</t>
  </si>
  <si>
    <t>#85</t>
  </si>
  <si>
    <t>University of Adelaide</t>
  </si>
  <si>
    <t>#184</t>
  </si>
  <si>
    <t>#231</t>
  </si>
  <si>
    <t>Université de Paris</t>
  </si>
  <si>
    <t>#138</t>
  </si>
  <si>
    <t>University of California, Davis</t>
  </si>
  <si>
    <t>#121</t>
  </si>
  <si>
    <t>University of California, Santa Barbara</t>
  </si>
  <si>
    <t>#83</t>
  </si>
  <si>
    <t>#194</t>
  </si>
  <si>
    <t>École Polytechnique Federale of Lausanne</t>
  </si>
  <si>
    <t>#70</t>
  </si>
  <si>
    <t>#98</t>
  </si>
  <si>
    <t>University of Southern California</t>
  </si>
  <si>
    <t>University of Illinois, Urbana-Champaign</t>
  </si>
  <si>
    <t>#72</t>
  </si>
  <si>
    <t>Vanderbilt University</t>
  </si>
  <si>
    <t>#119</t>
  </si>
  <si>
    <t>#81</t>
  </si>
  <si>
    <t>Emory University</t>
  </si>
  <si>
    <t>#74</t>
  </si>
  <si>
    <t>#173</t>
  </si>
  <si>
    <t>#95</t>
  </si>
  <si>
    <t>Technical University of Munich</t>
  </si>
  <si>
    <t>University of Hong Kong</t>
  </si>
  <si>
    <t>Hong Kong</t>
  </si>
  <si>
    <t>#76</t>
  </si>
  <si>
    <t>#127</t>
  </si>
  <si>
    <t>University of Tokyo</t>
  </si>
  <si>
    <t>Japan</t>
  </si>
  <si>
    <t>#34</t>
  </si>
  <si>
    <t>Humboldt-Universität zu Berlin</t>
  </si>
  <si>
    <t>#78</t>
  </si>
  <si>
    <t>#89</t>
  </si>
  <si>
    <t>University of Western Australia</t>
  </si>
  <si>
    <t>#148</t>
  </si>
  <si>
    <t>#118</t>
  </si>
  <si>
    <t>Pennsylvania State University, University Park</t>
  </si>
  <si>
    <t>Wageningen University and Research Center</t>
  </si>
  <si>
    <t>Chinese University Hong Kong</t>
  </si>
  <si>
    <t>#82</t>
  </si>
  <si>
    <t>#228</t>
  </si>
  <si>
    <t>Leiden University</t>
  </si>
  <si>
    <t>University of Glasgow</t>
  </si>
  <si>
    <t>#86</t>
  </si>
  <si>
    <t>Vrije Universiteit Amsterdam</t>
  </si>
  <si>
    <t>#135</t>
  </si>
  <si>
    <t>University of California, Irvine</t>
  </si>
  <si>
    <t>#91</t>
  </si>
  <si>
    <t>#162</t>
  </si>
  <si>
    <t>University of Barcelona</t>
  </si>
  <si>
    <t>Spain</t>
  </si>
  <si>
    <t>#87</t>
  </si>
  <si>
    <t>#111</t>
  </si>
  <si>
    <t>University of Groningen</t>
  </si>
  <si>
    <t>Rockefeller University</t>
  </si>
  <si>
    <t>#59</t>
  </si>
  <si>
    <t>University of Oslo</t>
  </si>
  <si>
    <t>Norway</t>
  </si>
  <si>
    <t>#90</t>
  </si>
  <si>
    <t>#156</t>
  </si>
  <si>
    <t>University of Birmingham</t>
  </si>
  <si>
    <t>#154</t>
  </si>
  <si>
    <t>Ghent University</t>
  </si>
  <si>
    <t>#92</t>
  </si>
  <si>
    <t>University of Bristol</t>
  </si>
  <si>
    <t>University of Helsinki</t>
  </si>
  <si>
    <t>Finland</t>
  </si>
  <si>
    <t>#94</t>
  </si>
  <si>
    <t>#69</t>
  </si>
  <si>
    <t>Freie Universität Berlin</t>
  </si>
  <si>
    <t>#93</t>
  </si>
  <si>
    <t>Lund University</t>
  </si>
  <si>
    <t>#100</t>
  </si>
  <si>
    <t>King Abdullah University of Science and Technology</t>
  </si>
  <si>
    <t>#171</t>
  </si>
  <si>
    <t>University of Southampton</t>
  </si>
  <si>
    <t>#107</t>
  </si>
  <si>
    <t>#234</t>
  </si>
  <si>
    <t>University of Arizona</t>
  </si>
  <si>
    <t>#237</t>
  </si>
  <si>
    <t>University of Florida</t>
  </si>
  <si>
    <t>#166</t>
  </si>
  <si>
    <t>#108</t>
  </si>
  <si>
    <t>University of Geneva</t>
  </si>
  <si>
    <t>#101</t>
  </si>
  <si>
    <t>Carnegie Mellon University</t>
  </si>
  <si>
    <t>#290</t>
  </si>
  <si>
    <t>Aarhus University</t>
  </si>
  <si>
    <t>#103</t>
  </si>
  <si>
    <t>#130</t>
  </si>
  <si>
    <t>University of California, Santa Cruz</t>
  </si>
  <si>
    <t>#175</t>
  </si>
  <si>
    <t>Hong Kong University of Science and Technology</t>
  </si>
  <si>
    <t>#372</t>
  </si>
  <si>
    <t>Shanghai Jiao Tong University</t>
  </si>
  <si>
    <t>Radboud University Nijmegen</t>
  </si>
  <si>
    <t>Michigan State University</t>
  </si>
  <si>
    <t>#124</t>
  </si>
  <si>
    <t>University of Cape Town</t>
  </si>
  <si>
    <t>South Africa</t>
  </si>
  <si>
    <t>#285</t>
  </si>
  <si>
    <t>Queen Mary, University of London</t>
  </si>
  <si>
    <t>#110</t>
  </si>
  <si>
    <t>#116</t>
  </si>
  <si>
    <t>University of Science and Technology of China</t>
  </si>
  <si>
    <t>#202</t>
  </si>
  <si>
    <t>University of Virginia</t>
  </si>
  <si>
    <t>#122</t>
  </si>
  <si>
    <t>Uppsala University</t>
  </si>
  <si>
    <t>#113</t>
  </si>
  <si>
    <t>University of Bern</t>
  </si>
  <si>
    <t>#114</t>
  </si>
  <si>
    <t>#193</t>
  </si>
  <si>
    <t>#169</t>
  </si>
  <si>
    <t>Universidade de São Paulo</t>
  </si>
  <si>
    <t>Brazil</t>
  </si>
  <si>
    <t>#212</t>
  </si>
  <si>
    <t>Zhejiang University</t>
  </si>
  <si>
    <t>#230</t>
  </si>
  <si>
    <t>University of Bologna</t>
  </si>
  <si>
    <t>Italy</t>
  </si>
  <si>
    <t>#117</t>
  </si>
  <si>
    <t>University of Auckland</t>
  </si>
  <si>
    <t>New Zealand</t>
  </si>
  <si>
    <t>#181</t>
  </si>
  <si>
    <t>Brown University</t>
  </si>
  <si>
    <t>#174</t>
  </si>
  <si>
    <t>University of Bonn</t>
  </si>
  <si>
    <t>#149</t>
  </si>
  <si>
    <t>University of Padua</t>
  </si>
  <si>
    <t>#143</t>
  </si>
  <si>
    <t>Weizmann Institute of Science</t>
  </si>
  <si>
    <t>Israel</t>
  </si>
  <si>
    <t>Stockholm University</t>
  </si>
  <si>
    <t>#123</t>
  </si>
  <si>
    <t>Hong Kong Polytechnic University</t>
  </si>
  <si>
    <t>Sapienza University of Rome</t>
  </si>
  <si>
    <t>#160</t>
  </si>
  <si>
    <t>University of Texas Southwestern Medical Center, Dallas</t>
  </si>
  <si>
    <t>Kyoto University</t>
  </si>
  <si>
    <t>Purdue University, West Lafayette</t>
  </si>
  <si>
    <t>University of Technology Sydney</t>
  </si>
  <si>
    <t>#142</t>
  </si>
  <si>
    <t>London School of Hygiene and Tropical Medicine</t>
  </si>
  <si>
    <t>Rutgers, The State University of New Jersey, New Brunswick</t>
  </si>
  <si>
    <t>Seoul National University</t>
  </si>
  <si>
    <t>South Korea</t>
  </si>
  <si>
    <t>#207</t>
  </si>
  <si>
    <t>McMaster University</t>
  </si>
  <si>
    <t>#133</t>
  </si>
  <si>
    <t>#244</t>
  </si>
  <si>
    <t>#259</t>
  </si>
  <si>
    <t>University of Gothenburg</t>
  </si>
  <si>
    <t>Baylor College of Medicine</t>
  </si>
  <si>
    <t>N/A</t>
  </si>
  <si>
    <t>Nanjing University</t>
  </si>
  <si>
    <t>University of Alberta</t>
  </si>
  <si>
    <t>University of Basel</t>
  </si>
  <si>
    <t>University of Sheffield</t>
  </si>
  <si>
    <t>#221</t>
  </si>
  <si>
    <t>Texas A&amp;M University, College Station</t>
  </si>
  <si>
    <t>#125</t>
  </si>
  <si>
    <t>City University Hong Kong</t>
  </si>
  <si>
    <t>#141</t>
  </si>
  <si>
    <t>#189</t>
  </si>
  <si>
    <t>Fudan University</t>
  </si>
  <si>
    <t>Indiana University, Bloomington</t>
  </si>
  <si>
    <t>Autonomous University of Barcelona</t>
  </si>
  <si>
    <t>#144</t>
  </si>
  <si>
    <t>#192</t>
  </si>
  <si>
    <t>Case Western Reserve University</t>
  </si>
  <si>
    <t>#145</t>
  </si>
  <si>
    <t>University of Warwick</t>
  </si>
  <si>
    <t>#280</t>
  </si>
  <si>
    <t>University of Alabama, Birmingham</t>
  </si>
  <si>
    <t>#147</t>
  </si>
  <si>
    <t>University of Massachusetts, Amherst</t>
  </si>
  <si>
    <t>#191</t>
  </si>
  <si>
    <t>University of Göttingen</t>
  </si>
  <si>
    <t>#179</t>
  </si>
  <si>
    <t>University of Leeds</t>
  </si>
  <si>
    <t>#186</t>
  </si>
  <si>
    <t>Oregon Health and Science University</t>
  </si>
  <si>
    <t>#151</t>
  </si>
  <si>
    <t>University of Montreal</t>
  </si>
  <si>
    <t>#197</t>
  </si>
  <si>
    <t>#129</t>
  </si>
  <si>
    <t>University of Nottingham</t>
  </si>
  <si>
    <t>University of Utah</t>
  </si>
  <si>
    <t>#219</t>
  </si>
  <si>
    <t>#139</t>
  </si>
  <si>
    <t>University of Liverpool</t>
  </si>
  <si>
    <t>#155</t>
  </si>
  <si>
    <t>#277</t>
  </si>
  <si>
    <t>Curtin University</t>
  </si>
  <si>
    <t>#201</t>
  </si>
  <si>
    <t>#415</t>
  </si>
  <si>
    <t>Newcastle University</t>
  </si>
  <si>
    <t>University of Hamburg</t>
  </si>
  <si>
    <t>Sun Yat-sen University</t>
  </si>
  <si>
    <t>#159</t>
  </si>
  <si>
    <t>#126</t>
  </si>
  <si>
    <t>University of Chinese Academy of Sciences</t>
  </si>
  <si>
    <t>Technical University of Denmark</t>
  </si>
  <si>
    <t>University of Rochester</t>
  </si>
  <si>
    <t>University of Exeter</t>
  </si>
  <si>
    <t>#163</t>
  </si>
  <si>
    <t>University of Sussex</t>
  </si>
  <si>
    <t>#379</t>
  </si>
  <si>
    <t>Arizona State University</t>
  </si>
  <si>
    <t>Cardiff University</t>
  </si>
  <si>
    <t>#96</t>
  </si>
  <si>
    <t>Rice University</t>
  </si>
  <si>
    <t>#167</t>
  </si>
  <si>
    <t>University Catholique of Louvain</t>
  </si>
  <si>
    <t>University of Calgary</t>
  </si>
  <si>
    <t>#233</t>
  </si>
  <si>
    <t>#255</t>
  </si>
  <si>
    <t>University of California, Riverside</t>
  </si>
  <si>
    <t>#242</t>
  </si>
  <si>
    <t>#206</t>
  </si>
  <si>
    <t>University of Milan</t>
  </si>
  <si>
    <t>Tel Aviv University</t>
  </si>
  <si>
    <t>#172</t>
  </si>
  <si>
    <t>University of Freiburg</t>
  </si>
  <si>
    <t>Delft University of Technology</t>
  </si>
  <si>
    <t>#250</t>
  </si>
  <si>
    <t>University of Iowa</t>
  </si>
  <si>
    <t>Huazhong University of Science and Technology</t>
  </si>
  <si>
    <t>#176</t>
  </si>
  <si>
    <t>Northeastern University</t>
  </si>
  <si>
    <t>Queensland University of Technology</t>
  </si>
  <si>
    <t>#214</t>
  </si>
  <si>
    <t>#309</t>
  </si>
  <si>
    <t>University of Colorado Anschutz Medical Campus</t>
  </si>
  <si>
    <t>Eberhard Karls University, Tübingen</t>
  </si>
  <si>
    <t>#180</t>
  </si>
  <si>
    <t>Universite Grenoble Alpes (UGA)</t>
  </si>
  <si>
    <t>University of Aix-Marseille</t>
  </si>
  <si>
    <t>#158</t>
  </si>
  <si>
    <t>University of Bergen</t>
  </si>
  <si>
    <t>#183</t>
  </si>
  <si>
    <t>#204</t>
  </si>
  <si>
    <t>#291</t>
  </si>
  <si>
    <t>University of Lausanne</t>
  </si>
  <si>
    <t>#120</t>
  </si>
  <si>
    <t>Technical University of Dresden</t>
  </si>
  <si>
    <t>#185</t>
  </si>
  <si>
    <t>University of Würzburg</t>
  </si>
  <si>
    <t>Lancaster University</t>
  </si>
  <si>
    <t>#187</t>
  </si>
  <si>
    <t>Pompeu Fabra University</t>
  </si>
  <si>
    <t>#188</t>
  </si>
  <si>
    <t>University of Naples Federico II</t>
  </si>
  <si>
    <t>Maastricht University</t>
  </si>
  <si>
    <t>#190</t>
  </si>
  <si>
    <t>#200</t>
  </si>
  <si>
    <t>University of Cincinnati</t>
  </si>
  <si>
    <t>601-650</t>
  </si>
  <si>
    <t>561-570</t>
  </si>
  <si>
    <t>541-550</t>
  </si>
  <si>
    <t>National Taiwan University</t>
  </si>
  <si>
    <t>Taiwan</t>
  </si>
  <si>
    <t>RWTH Aachen University</t>
  </si>
  <si>
    <t>University of Montpellier</t>
  </si>
  <si>
    <t>Hunan University</t>
  </si>
  <si>
    <t>571-580</t>
  </si>
  <si>
    <t>701-750</t>
  </si>
  <si>
    <t>#195</t>
  </si>
  <si>
    <t>Stony Brook University, SUNY</t>
  </si>
  <si>
    <t>University of Lisbon</t>
  </si>
  <si>
    <t>Portugal</t>
  </si>
  <si>
    <t>Tufts University</t>
  </si>
  <si>
    <t>#198</t>
  </si>
  <si>
    <t>#217</t>
  </si>
  <si>
    <t>University of Ottawa</t>
  </si>
  <si>
    <t>#199</t>
  </si>
  <si>
    <t>#240</t>
  </si>
  <si>
    <t>#269</t>
  </si>
  <si>
    <t>University of Waterloo</t>
  </si>
  <si>
    <t>#355</t>
  </si>
  <si>
    <t>Griffith University</t>
  </si>
  <si>
    <t>University of Vienna</t>
  </si>
  <si>
    <t>Austria</t>
  </si>
  <si>
    <t>Harbin Institute of Technology</t>
  </si>
  <si>
    <t>#203</t>
  </si>
  <si>
    <t>Medical University of Vienna</t>
  </si>
  <si>
    <t>University of Pisa</t>
  </si>
  <si>
    <t>#247</t>
  </si>
  <si>
    <t>University of Wollongong</t>
  </si>
  <si>
    <t>#420</t>
  </si>
  <si>
    <t>Macquarie University</t>
  </si>
  <si>
    <t>#342</t>
  </si>
  <si>
    <t>Autonomous University of Madrid</t>
  </si>
  <si>
    <t>#208</t>
  </si>
  <si>
    <t>University of Turin</t>
  </si>
  <si>
    <t>521-530</t>
  </si>
  <si>
    <t>#209</t>
  </si>
  <si>
    <t>#311</t>
  </si>
  <si>
    <t>Wuhan University</t>
  </si>
  <si>
    <t>University of Malaya</t>
  </si>
  <si>
    <t>Malaysia</t>
  </si>
  <si>
    <t>#211</t>
  </si>
  <si>
    <t>#241</t>
  </si>
  <si>
    <t>Royal Institute of Technology</t>
  </si>
  <si>
    <t>University of Leicester</t>
  </si>
  <si>
    <t>#336</t>
  </si>
  <si>
    <t>University of Valencia</t>
  </si>
  <si>
    <t>#274</t>
  </si>
  <si>
    <t>University of Witwatersrand</t>
  </si>
  <si>
    <t>#451</t>
  </si>
  <si>
    <t>Karlsruhe Institute of Technology</t>
  </si>
  <si>
    <t>#216</t>
  </si>
  <si>
    <t>#353</t>
  </si>
  <si>
    <t>Université Libre de Bruxelles</t>
  </si>
  <si>
    <t>Charles University in Prague</t>
  </si>
  <si>
    <t>Czech Republic</t>
  </si>
  <si>
    <t>#218</t>
  </si>
  <si>
    <t>#177</t>
  </si>
  <si>
    <t>#213</t>
  </si>
  <si>
    <t>Deakin University</t>
  </si>
  <si>
    <t>#490</t>
  </si>
  <si>
    <t>University of Antwerp</t>
  </si>
  <si>
    <t>University of Tennessee</t>
  </si>
  <si>
    <t>Trinity College Dublin</t>
  </si>
  <si>
    <t>Ireland</t>
  </si>
  <si>
    <t>#153</t>
  </si>
  <si>
    <t>#246</t>
  </si>
  <si>
    <t>Florida State University</t>
  </si>
  <si>
    <t>#223</t>
  </si>
  <si>
    <t>#331</t>
  </si>
  <si>
    <t>Hebrew University of Jerusalem</t>
  </si>
  <si>
    <t>#224</t>
  </si>
  <si>
    <t>Tongji University</t>
  </si>
  <si>
    <t>#317</t>
  </si>
  <si>
    <t>Johann Wolfgang Goethe University Frankfurt am Main</t>
  </si>
  <si>
    <t>#226</t>
  </si>
  <si>
    <t>#132</t>
  </si>
  <si>
    <t>North Carolina State University, Raleigh</t>
  </si>
  <si>
    <t>#227</t>
  </si>
  <si>
    <t>University of Illinois, Chicago</t>
  </si>
  <si>
    <t>University of Münster</t>
  </si>
  <si>
    <t>#215</t>
  </si>
  <si>
    <t>Johannes Gutenberg University of Mainz</t>
  </si>
  <si>
    <t>#256</t>
  </si>
  <si>
    <t>London School of Economics and Political Science</t>
  </si>
  <si>
    <t>Sungkyunkwan University</t>
  </si>
  <si>
    <t>University of Cologne</t>
  </si>
  <si>
    <t>#164</t>
  </si>
  <si>
    <t>University of Newcastle</t>
  </si>
  <si>
    <t>#413</t>
  </si>
  <si>
    <t>University of Otago</t>
  </si>
  <si>
    <t>#271</t>
  </si>
  <si>
    <t>Central South University</t>
  </si>
  <si>
    <t>651-700</t>
  </si>
  <si>
    <t>801-1000</t>
  </si>
  <si>
    <t>#236</t>
  </si>
  <si>
    <t>#254</t>
  </si>
  <si>
    <t>Iowa State University</t>
  </si>
  <si>
    <t>511-520</t>
  </si>
  <si>
    <t>University of Erlangen Nuremberg</t>
  </si>
  <si>
    <t>University of Trento</t>
  </si>
  <si>
    <t>University of Florence</t>
  </si>
  <si>
    <t>501-510</t>
  </si>
  <si>
    <t>Aalborg University</t>
  </si>
  <si>
    <t>#287</t>
  </si>
  <si>
    <t>Swinburne University of Technology</t>
  </si>
  <si>
    <t>University of Miami</t>
  </si>
  <si>
    <t>RMIT University</t>
  </si>
  <si>
    <t>University College Dublin</t>
  </si>
  <si>
    <t>#293</t>
  </si>
  <si>
    <t>University of Oregon</t>
  </si>
  <si>
    <t>581-590</t>
  </si>
  <si>
    <t>Dartmouth College</t>
  </si>
  <si>
    <t>George Washington University</t>
  </si>
  <si>
    <t>Western Sydney University</t>
  </si>
  <si>
    <t>South China University of Technology</t>
  </si>
  <si>
    <t>#360</t>
  </si>
  <si>
    <t>Virginia Tech</t>
  </si>
  <si>
    <t>#248</t>
  </si>
  <si>
    <t>#394</t>
  </si>
  <si>
    <t>Yeshiva University</t>
  </si>
  <si>
    <t>University of Aberdeen</t>
  </si>
  <si>
    <t>#253</t>
  </si>
  <si>
    <t>#323</t>
  </si>
  <si>
    <t>University of Strasbourg</t>
  </si>
  <si>
    <t>Southeast University</t>
  </si>
  <si>
    <t>#358</t>
  </si>
  <si>
    <t>University of Porto</t>
  </si>
  <si>
    <t>University of Southern Denmark</t>
  </si>
  <si>
    <t>#152</t>
  </si>
  <si>
    <t>#264</t>
  </si>
  <si>
    <t>University of Tartu</t>
  </si>
  <si>
    <t>Estonia</t>
  </si>
  <si>
    <t>Xi'an Jiaotong University</t>
  </si>
  <si>
    <t>National and Kapodistrian University of Athens</t>
  </si>
  <si>
    <t>Greece</t>
  </si>
  <si>
    <t>#260</t>
  </si>
  <si>
    <t>#354</t>
  </si>
  <si>
    <t>University of York</t>
  </si>
  <si>
    <t>#268</t>
  </si>
  <si>
    <t>University of Kiel</t>
  </si>
  <si>
    <t>#262</t>
  </si>
  <si>
    <t>#263</t>
  </si>
  <si>
    <t>Durham University</t>
  </si>
  <si>
    <t>École Normale Superieure, Paris</t>
  </si>
  <si>
    <t>Osaka University</t>
  </si>
  <si>
    <t>Beihang University</t>
  </si>
  <si>
    <t>#266</t>
  </si>
  <si>
    <t>Colorado State University</t>
  </si>
  <si>
    <t>King Saud University</t>
  </si>
  <si>
    <t>Norwegian University of Science and Technology</t>
  </si>
  <si>
    <t>University of Maryland, Baltimore</t>
  </si>
  <si>
    <t>University of Texas Health Science Center, Houston</t>
  </si>
  <si>
    <t>Korea University</t>
  </si>
  <si>
    <t>#272</t>
  </si>
  <si>
    <t>University of Electronic Science and Technology of China</t>
  </si>
  <si>
    <t>591-600</t>
  </si>
  <si>
    <t>751-800</t>
  </si>
  <si>
    <t>Universite de Bordeaux</t>
  </si>
  <si>
    <t>Aalto University</t>
  </si>
  <si>
    <t>#275</t>
  </si>
  <si>
    <t>State University of Campinas</t>
  </si>
  <si>
    <t>Tohoku University</t>
  </si>
  <si>
    <t>University of Genoa</t>
  </si>
  <si>
    <t>#278</t>
  </si>
  <si>
    <t>#475</t>
  </si>
  <si>
    <t>Xiamen University</t>
  </si>
  <si>
    <t>#245</t>
  </si>
  <si>
    <t>Korea Advanced Institute of Science and Technology</t>
  </si>
  <si>
    <t>University at Buffalo, SUNY</t>
  </si>
  <si>
    <t>#303</t>
  </si>
  <si>
    <t>University of Duisburg-Essen</t>
  </si>
  <si>
    <t>University of Kansas</t>
  </si>
  <si>
    <t>#388</t>
  </si>
  <si>
    <t>Free University of Brussels</t>
  </si>
  <si>
    <t>#284</t>
  </si>
  <si>
    <t>University of Notre Dame</t>
  </si>
  <si>
    <t>University of Rome Tor Vergata</t>
  </si>
  <si>
    <t>#366</t>
  </si>
  <si>
    <t>Boğaziçi University</t>
  </si>
  <si>
    <t>Turkey</t>
  </si>
  <si>
    <t>Technion Israel Institute of Technology</t>
  </si>
  <si>
    <t>International School for Advanced Studies</t>
  </si>
  <si>
    <t>#289</t>
  </si>
  <si>
    <t>Nankai University</t>
  </si>
  <si>
    <t>#349</t>
  </si>
  <si>
    <t>University of New Mexico</t>
  </si>
  <si>
    <t>#459</t>
  </si>
  <si>
    <t>University of Pavia</t>
  </si>
  <si>
    <t>#485</t>
  </si>
  <si>
    <t>James Cook University</t>
  </si>
  <si>
    <t>Western University</t>
  </si>
  <si>
    <t>#294</t>
  </si>
  <si>
    <t>#298</t>
  </si>
  <si>
    <t>Beijing Normal University</t>
  </si>
  <si>
    <t>#295</t>
  </si>
  <si>
    <t>#430</t>
  </si>
  <si>
    <t>Oregon State University</t>
  </si>
  <si>
    <t>531-540</t>
  </si>
  <si>
    <t>University of Milan - Bicocca</t>
  </si>
  <si>
    <t>University of South Florida</t>
  </si>
  <si>
    <t>#229</t>
  </si>
  <si>
    <t>#406</t>
  </si>
  <si>
    <t>University Paul Sabatier - Toulouse 3</t>
  </si>
  <si>
    <t>#258</t>
  </si>
  <si>
    <t>Polytechnic University of Milan</t>
  </si>
  <si>
    <t>#300</t>
  </si>
  <si>
    <t>University of Dundee</t>
  </si>
  <si>
    <t>Washington State University</t>
  </si>
  <si>
    <t>#302</t>
  </si>
  <si>
    <t>Scuola Normale Superiore di Pisa</t>
  </si>
  <si>
    <t>Temple University</t>
  </si>
  <si>
    <t>#402</t>
  </si>
  <si>
    <t>University of Georgia</t>
  </si>
  <si>
    <t>University of Granada</t>
  </si>
  <si>
    <t>#449</t>
  </si>
  <si>
    <t>University of Tasmania</t>
  </si>
  <si>
    <t>Medical University of Graz</t>
  </si>
  <si>
    <t>#308</t>
  </si>
  <si>
    <t>#344</t>
  </si>
  <si>
    <t>Pontificia University Católica de Chile</t>
  </si>
  <si>
    <t>Chile</t>
  </si>
  <si>
    <t>#296</t>
  </si>
  <si>
    <t>Queen's University Belfast</t>
  </si>
  <si>
    <t>#399</t>
  </si>
  <si>
    <t>Tianjin University</t>
  </si>
  <si>
    <t>#273</t>
  </si>
  <si>
    <t>University of Texas, Dallas</t>
  </si>
  <si>
    <t>Simon Fraser University</t>
  </si>
  <si>
    <t>#313</t>
  </si>
  <si>
    <t>#239</t>
  </si>
  <si>
    <t>#314</t>
  </si>
  <si>
    <t>China University of Geosciences</t>
  </si>
  <si>
    <t>Georgetown University</t>
  </si>
  <si>
    <t>University of Ulm</t>
  </si>
  <si>
    <t>#279</t>
  </si>
  <si>
    <t>Dalhousie University</t>
  </si>
  <si>
    <t>#326</t>
  </si>
  <si>
    <t>Stellenbosch University</t>
  </si>
  <si>
    <t>Yonsei University</t>
  </si>
  <si>
    <t>Brandeis University</t>
  </si>
  <si>
    <t>#320</t>
  </si>
  <si>
    <t>#411</t>
  </si>
  <si>
    <t>Claude Bernard University Lyon 1</t>
  </si>
  <si>
    <t>Jagiellonian University</t>
  </si>
  <si>
    <t>Poland</t>
  </si>
  <si>
    <t>#299</t>
  </si>
  <si>
    <t>University of East Anglia</t>
  </si>
  <si>
    <t>#333</t>
  </si>
  <si>
    <t>M. V. Lomonosov Moscow State University</t>
  </si>
  <si>
    <t>Russia</t>
  </si>
  <si>
    <t>#324</t>
  </si>
  <si>
    <t>#210</t>
  </si>
  <si>
    <t>Nagoya University</t>
  </si>
  <si>
    <t>University of Connecticut</t>
  </si>
  <si>
    <t>Shenzhen University</t>
  </si>
  <si>
    <t>#327</t>
  </si>
  <si>
    <t>#454</t>
  </si>
  <si>
    <t>Soochow University</t>
  </si>
  <si>
    <t>#365</t>
  </si>
  <si>
    <t>University of Turku</t>
  </si>
  <si>
    <t>La Trobe University</t>
  </si>
  <si>
    <t>#330</t>
  </si>
  <si>
    <t>#328</t>
  </si>
  <si>
    <t>Technical University of Berlin</t>
  </si>
  <si>
    <t>University of Reading</t>
  </si>
  <si>
    <t>University of South Carolina, Columbia</t>
  </si>
  <si>
    <t>University of Victoria</t>
  </si>
  <si>
    <t>#334</t>
  </si>
  <si>
    <t>#435</t>
  </si>
  <si>
    <t>Umeå University</t>
  </si>
  <si>
    <t>#335</t>
  </si>
  <si>
    <t>Aristotle University of Thessaloniki</t>
  </si>
  <si>
    <t>551-560</t>
  </si>
  <si>
    <t>Kyushu University</t>
  </si>
  <si>
    <t>University of Perugia</t>
  </si>
  <si>
    <t>#441</t>
  </si>
  <si>
    <t>Chalmers University of Technology</t>
  </si>
  <si>
    <t>#339</t>
  </si>
  <si>
    <t>Medical University of Innsbruck</t>
  </si>
  <si>
    <t>University at Albany, SUNY</t>
  </si>
  <si>
    <t>Tokyo Institute of Technology</t>
  </si>
  <si>
    <t>University of St. Andrews</t>
  </si>
  <si>
    <t>#424</t>
  </si>
  <si>
    <t>Eindhoven University of Technology</t>
  </si>
  <si>
    <t>University of Warsaw</t>
  </si>
  <si>
    <t>Complutense University of Madrid</t>
  </si>
  <si>
    <t>#346</t>
  </si>
  <si>
    <t>#391</t>
  </si>
  <si>
    <t>University of Delaware</t>
  </si>
  <si>
    <t>Swedish University of Agricultural Sciences</t>
  </si>
  <si>
    <t>#348</t>
  </si>
  <si>
    <t>University of Kentucky</t>
  </si>
  <si>
    <t>Linköping University</t>
  </si>
  <si>
    <t>#350</t>
  </si>
  <si>
    <t>Southern University of Science and Technology</t>
  </si>
  <si>
    <t>University of Leipzig</t>
  </si>
  <si>
    <t>University of Tehran</t>
  </si>
  <si>
    <t>Iran</t>
  </si>
  <si>
    <t>#347</t>
  </si>
  <si>
    <t>Drexel University</t>
  </si>
  <si>
    <t>Laval University</t>
  </si>
  <si>
    <t>Ruhr University Bochum</t>
  </si>
  <si>
    <t>#146</t>
  </si>
  <si>
    <t>Sichuan University</t>
  </si>
  <si>
    <t>University of South Australia</t>
  </si>
  <si>
    <t>University of Tampere</t>
  </si>
  <si>
    <t>University of Colorado, Denver</t>
  </si>
  <si>
    <t>Beijing Institute of Technology</t>
  </si>
  <si>
    <t>#361</t>
  </si>
  <si>
    <t>University of Liège</t>
  </si>
  <si>
    <t>University of Mississippi</t>
  </si>
  <si>
    <t>Wayne State University</t>
  </si>
  <si>
    <t>#376</t>
  </si>
  <si>
    <t>Auckland University of Technology</t>
  </si>
  <si>
    <t>University of Strathclyde</t>
  </si>
  <si>
    <t>Polytechnic University of Catalonia</t>
  </si>
  <si>
    <t>#367</t>
  </si>
  <si>
    <t>Ulsan National Institute of Science and Technology</t>
  </si>
  <si>
    <t>University of Nebraska, Lincoln</t>
  </si>
  <si>
    <t>#386</t>
  </si>
  <si>
    <t>Vienna University of Technology</t>
  </si>
  <si>
    <t>East China Normal University</t>
  </si>
  <si>
    <t>#371</t>
  </si>
  <si>
    <t>University of Innsbruck</t>
  </si>
  <si>
    <t>University of KwaZulu Natal</t>
  </si>
  <si>
    <t>#496</t>
  </si>
  <si>
    <t>Wuhan University of Technology</t>
  </si>
  <si>
    <t>National Tsing Hua University</t>
  </si>
  <si>
    <t>#375</t>
  </si>
  <si>
    <t>#390</t>
  </si>
  <si>
    <t>Baylor University</t>
  </si>
  <si>
    <t>1001-1200</t>
  </si>
  <si>
    <t>Federal University of Rio de Janeiro</t>
  </si>
  <si>
    <t>#178</t>
  </si>
  <si>
    <t>University of Hawaii, Manoa</t>
  </si>
  <si>
    <t>China Agricultural University</t>
  </si>
  <si>
    <t>University of Massachusetts, Worcester</t>
  </si>
  <si>
    <t>Vita-Salute San Raffaele University</t>
  </si>
  <si>
    <t>Université de Lille</t>
  </si>
  <si>
    <t>#382</t>
  </si>
  <si>
    <t>Heinrich Heine University of Dusseldorf</t>
  </si>
  <si>
    <t>#383</t>
  </si>
  <si>
    <t>Syracuse University</t>
  </si>
  <si>
    <t>University of Bari</t>
  </si>
  <si>
    <t>#480</t>
  </si>
  <si>
    <t>University of Twente</t>
  </si>
  <si>
    <t>Dalian University of Technology</t>
  </si>
  <si>
    <t>#387</t>
  </si>
  <si>
    <t>#428</t>
  </si>
  <si>
    <t>Friedrich Schiller University of Jena</t>
  </si>
  <si>
    <t>#305</t>
  </si>
  <si>
    <t>Ton Duc Thang University</t>
  </si>
  <si>
    <t>Vietnam</t>
  </si>
  <si>
    <t>University of Canterbury</t>
  </si>
  <si>
    <t>University of Manitoba</t>
  </si>
  <si>
    <t>Cairo University</t>
  </si>
  <si>
    <t>Egypt</t>
  </si>
  <si>
    <t>#392</t>
  </si>
  <si>
    <t>#310</t>
  </si>
  <si>
    <t>Medical University of South Carolina</t>
  </si>
  <si>
    <t>National Technical University of Athens</t>
  </si>
  <si>
    <t>University College Cork</t>
  </si>
  <si>
    <t>University of Chile</t>
  </si>
  <si>
    <t>Pohang University of Science and Technology</t>
  </si>
  <si>
    <t>#397</t>
  </si>
  <si>
    <t>University of Siena</t>
  </si>
  <si>
    <t>Shandong University</t>
  </si>
  <si>
    <t>University of Coimbra</t>
  </si>
  <si>
    <t>University of Navarra</t>
  </si>
  <si>
    <t>Thomas Jefferson University</t>
  </si>
  <si>
    <t>University of Buenos Aires</t>
  </si>
  <si>
    <t>Argentina</t>
  </si>
  <si>
    <t>University of Trieste</t>
  </si>
  <si>
    <t>Hannover Medical School</t>
  </si>
  <si>
    <t>#405</t>
  </si>
  <si>
    <t>Shandong University of Science and Technology</t>
  </si>
  <si>
    <t>Universiti Teknologi Malaysia</t>
  </si>
  <si>
    <t>National Autonomous University of Mexico</t>
  </si>
  <si>
    <t>Mexico</t>
  </si>
  <si>
    <t>#408</t>
  </si>
  <si>
    <t>Tata Institute of Fundamental Research</t>
  </si>
  <si>
    <t>India</t>
  </si>
  <si>
    <t>Universite de Lorraine</t>
  </si>
  <si>
    <t>University of Texas Health Science Center, San Antonio</t>
  </si>
  <si>
    <t>#252</t>
  </si>
  <si>
    <t>College de France</t>
  </si>
  <si>
    <t>#412</t>
  </si>
  <si>
    <t>Queen's University</t>
  </si>
  <si>
    <t>University of Bath</t>
  </si>
  <si>
    <t>University of Ljubljana</t>
  </si>
  <si>
    <t>Slovenia</t>
  </si>
  <si>
    <t>#267</t>
  </si>
  <si>
    <t>University of Tsukuba</t>
  </si>
  <si>
    <t>Tulane University</t>
  </si>
  <si>
    <t>#417</t>
  </si>
  <si>
    <t>University of Central Florida</t>
  </si>
  <si>
    <t>University of Johannesburg</t>
  </si>
  <si>
    <t>University of Massachusetts, Boston</t>
  </si>
  <si>
    <t>Virginia Commonwealth University</t>
  </si>
  <si>
    <t>#447</t>
  </si>
  <si>
    <t>University of Belgrade</t>
  </si>
  <si>
    <t>Serbia</t>
  </si>
  <si>
    <t>#422</t>
  </si>
  <si>
    <t>University of Oulu</t>
  </si>
  <si>
    <t>University of Surrey</t>
  </si>
  <si>
    <t>Federal University of Rio Grande do Sul</t>
  </si>
  <si>
    <t>#425</t>
  </si>
  <si>
    <t>Louisiana State University, Baton Rouge</t>
  </si>
  <si>
    <t>Northwestern Polytechnical University</t>
  </si>
  <si>
    <t>St George's University of London</t>
  </si>
  <si>
    <t>University of Ibadan</t>
  </si>
  <si>
    <t>Nigeria</t>
  </si>
  <si>
    <t>University of Missouri</t>
  </si>
  <si>
    <t>#292</t>
  </si>
  <si>
    <t>University of Oklahoma</t>
  </si>
  <si>
    <t>University of Salerno</t>
  </si>
  <si>
    <t>Wake Forest University</t>
  </si>
  <si>
    <t>Eotvos Lorand University</t>
  </si>
  <si>
    <t>Hungary</t>
  </si>
  <si>
    <t>#434</t>
  </si>
  <si>
    <t>Islamic Azad University</t>
  </si>
  <si>
    <t>University of Iceland</t>
  </si>
  <si>
    <t>Iceland</t>
  </si>
  <si>
    <t>University of Pretoria</t>
  </si>
  <si>
    <t>Moscow Institute of Physics and Technology</t>
  </si>
  <si>
    <t>#438</t>
  </si>
  <si>
    <t>#307</t>
  </si>
  <si>
    <t>Flinders University</t>
  </si>
  <si>
    <t>#439</t>
  </si>
  <si>
    <t>University of Houston</t>
  </si>
  <si>
    <t>Catholic University of Sacred Heart</t>
  </si>
  <si>
    <t>Grenoble Institute of Technology</t>
  </si>
  <si>
    <t>Hokkaido University</t>
  </si>
  <si>
    <t>University of Eastern Finland</t>
  </si>
  <si>
    <t>King Fahd University of Petroleum and Minerals (KFUPM)</t>
  </si>
  <si>
    <t>#445</t>
  </si>
  <si>
    <t>National Research Nuclear University MEPhI (Moscow Engineering Physics Institute)</t>
  </si>
  <si>
    <t>University of Tromsø</t>
  </si>
  <si>
    <t>#500</t>
  </si>
  <si>
    <t>Chongqing University</t>
  </si>
  <si>
    <t>#448</t>
  </si>
  <si>
    <t>#419</t>
  </si>
  <si>
    <t>Hanyang University</t>
  </si>
  <si>
    <t>Jilin University</t>
  </si>
  <si>
    <t>University of Catania</t>
  </si>
  <si>
    <t>University of Nova de Lisboa</t>
  </si>
  <si>
    <t>#182</t>
  </si>
  <si>
    <t>George Mason University</t>
  </si>
  <si>
    <t>#453</t>
  </si>
  <si>
    <t>Politecnico di Bari</t>
  </si>
  <si>
    <t>Singapore University of Technology and Design</t>
  </si>
  <si>
    <t>Federal University of Minas Gerais</t>
  </si>
  <si>
    <t>#456</t>
  </si>
  <si>
    <t>Kansas State University</t>
  </si>
  <si>
    <t>Shanghai University</t>
  </si>
  <si>
    <t>#463</t>
  </si>
  <si>
    <t>University of Giessen</t>
  </si>
  <si>
    <t>#446</t>
  </si>
  <si>
    <t>York University</t>
  </si>
  <si>
    <t>Florida International University</t>
  </si>
  <si>
    <t>#461</t>
  </si>
  <si>
    <t>Quaid I Azam University</t>
  </si>
  <si>
    <t>Pakistan</t>
  </si>
  <si>
    <t>#352</t>
  </si>
  <si>
    <t>Rush University</t>
  </si>
  <si>
    <t>Bielefeld University</t>
  </si>
  <si>
    <t>#464</t>
  </si>
  <si>
    <t>Texas Tech University</t>
  </si>
  <si>
    <t>#410</t>
  </si>
  <si>
    <t>University of Science and Technology Beijing</t>
  </si>
  <si>
    <t>American University of Beirut</t>
  </si>
  <si>
    <t>Lebanon</t>
  </si>
  <si>
    <t>#467</t>
  </si>
  <si>
    <t>Brunel University</t>
  </si>
  <si>
    <t>University of the Basque Country</t>
  </si>
  <si>
    <t>University of Alabama</t>
  </si>
  <si>
    <t>#470</t>
  </si>
  <si>
    <t>#249</t>
  </si>
  <si>
    <t>Swansea University</t>
  </si>
  <si>
    <t>#471</t>
  </si>
  <si>
    <t>UNESP - Universidade Estadual Paulista</t>
  </si>
  <si>
    <t>Aga Khan University</t>
  </si>
  <si>
    <t>#473</t>
  </si>
  <si>
    <t>Beijing University of Chemical Technology</t>
  </si>
  <si>
    <t>#433</t>
  </si>
  <si>
    <t>Université de Rennes 1</t>
  </si>
  <si>
    <t>University of Macau</t>
  </si>
  <si>
    <t>Macau</t>
  </si>
  <si>
    <t>Mansoura University</t>
  </si>
  <si>
    <t>#477</t>
  </si>
  <si>
    <t>#472</t>
  </si>
  <si>
    <t>University of Auvergne</t>
  </si>
  <si>
    <t>Australian Catholic University</t>
  </si>
  <si>
    <t>#479</t>
  </si>
  <si>
    <t>University of Potsdam</t>
  </si>
  <si>
    <t>Carleton University</t>
  </si>
  <si>
    <t>#481</t>
  </si>
  <si>
    <t>University of Vermont</t>
  </si>
  <si>
    <t>#482</t>
  </si>
  <si>
    <t>University of Guelph</t>
  </si>
  <si>
    <t>#483</t>
  </si>
  <si>
    <t>#301</t>
  </si>
  <si>
    <t>Central China Normal University</t>
  </si>
  <si>
    <t>#484</t>
  </si>
  <si>
    <t>Ecole Superieure de Physique et de Chimie Industrielles de la Ville de Paris</t>
  </si>
  <si>
    <t>Middle East Technical University</t>
  </si>
  <si>
    <t>Nanjing University of Information Science and Technology</t>
  </si>
  <si>
    <t>Philipps University of Marburg</t>
  </si>
  <si>
    <t>University of Minho</t>
  </si>
  <si>
    <t>Indiana University-Purdue University, Indianapolis</t>
  </si>
  <si>
    <t>University of Fribourg</t>
  </si>
  <si>
    <t>Georgia State University</t>
  </si>
  <si>
    <t>#492</t>
  </si>
  <si>
    <t>Liverpool John Moores University</t>
  </si>
  <si>
    <t>University of Verona</t>
  </si>
  <si>
    <t>COMSATS University Islamabad (CUI)</t>
  </si>
  <si>
    <t>#495</t>
  </si>
  <si>
    <t>Istanbul Bilgi University</t>
  </si>
  <si>
    <t>ShanghaiTech University</t>
  </si>
  <si>
    <t>University of Qatar</t>
  </si>
  <si>
    <t>Qatar</t>
  </si>
  <si>
    <t>Belarusian State University</t>
  </si>
  <si>
    <t>Belarus</t>
  </si>
  <si>
    <t>#499</t>
  </si>
  <si>
    <t>Roma Tre University</t>
  </si>
  <si>
    <t>Royal Holloway, University of London (RHUL)</t>
  </si>
  <si>
    <t>#232</t>
  </si>
  <si>
    <t>University of Regensburg</t>
  </si>
  <si>
    <t>Novosibirsk State University</t>
  </si>
  <si>
    <t>#503</t>
  </si>
  <si>
    <t>Polytechnic University of Turin</t>
  </si>
  <si>
    <t>University of Hannover</t>
  </si>
  <si>
    <t>Jordan University of Science and Technology</t>
  </si>
  <si>
    <t>Jordan</t>
  </si>
  <si>
    <t>#506</t>
  </si>
  <si>
    <t>Sejong University</t>
  </si>
  <si>
    <t>Tomsk State University</t>
  </si>
  <si>
    <t>Edith Cowan University</t>
  </si>
  <si>
    <t>#509</t>
  </si>
  <si>
    <t>Hacettepe University</t>
  </si>
  <si>
    <t>#510</t>
  </si>
  <si>
    <t>North West University - South Africa</t>
  </si>
  <si>
    <t>University of Saskatchewan</t>
  </si>
  <si>
    <t>University of Seville</t>
  </si>
  <si>
    <t>Victoria University of Wellington</t>
  </si>
  <si>
    <t>Zhengzhou University</t>
  </si>
  <si>
    <t>China University of Petroleum</t>
  </si>
  <si>
    <t>#516</t>
  </si>
  <si>
    <t>Addis Ababa University</t>
  </si>
  <si>
    <t>Ethiopia</t>
  </si>
  <si>
    <t>#517</t>
  </si>
  <si>
    <t>Aveiro University</t>
  </si>
  <si>
    <t>University of Texas, Arlington</t>
  </si>
  <si>
    <t>Mahidol University</t>
  </si>
  <si>
    <t>Thailand</t>
  </si>
  <si>
    <t>#520</t>
  </si>
  <si>
    <t>Martin Luther University of Halle-Wittenberg</t>
  </si>
  <si>
    <t>Waseda University</t>
  </si>
  <si>
    <t>Peter the Great St. Petersburg Polytechnic University</t>
  </si>
  <si>
    <t>#523</t>
  </si>
  <si>
    <t>University of Zagreb</t>
  </si>
  <si>
    <t>Croatia</t>
  </si>
  <si>
    <t>#378</t>
  </si>
  <si>
    <t>Dortmund University of Technology</t>
  </si>
  <si>
    <t>#525</t>
  </si>
  <si>
    <t>Kyung Hee University</t>
  </si>
  <si>
    <t>Renmin University of China</t>
  </si>
  <si>
    <t>Universiti Sains Malaysia</t>
  </si>
  <si>
    <t>University of Bremen</t>
  </si>
  <si>
    <t>University of Parma</t>
  </si>
  <si>
    <t>Huazhong Agricultural University</t>
  </si>
  <si>
    <t>#531</t>
  </si>
  <si>
    <t>Indian Institute of Science - Bangalore</t>
  </si>
  <si>
    <t>Nanjing Agricultural University</t>
  </si>
  <si>
    <t>University of Texas, San Antonio</t>
  </si>
  <si>
    <t>University of Wisconsin, Milwaukee</t>
  </si>
  <si>
    <t>Keio University</t>
  </si>
  <si>
    <t>#536</t>
  </si>
  <si>
    <t>#364</t>
  </si>
  <si>
    <t>Nanjing University of Science and Technology</t>
  </si>
  <si>
    <t>#537</t>
  </si>
  <si>
    <t>Tilburg University</t>
  </si>
  <si>
    <t>University of Konstanz</t>
  </si>
  <si>
    <t>University of Wuppertal</t>
  </si>
  <si>
    <t>Chulalongkorn University</t>
  </si>
  <si>
    <t>#541</t>
  </si>
  <si>
    <t>ENS De Lyon</t>
  </si>
  <si>
    <t>#384</t>
  </si>
  <si>
    <t>Polytechnic University of Valencia</t>
  </si>
  <si>
    <t>University of Crete</t>
  </si>
  <si>
    <t>University of Kent</t>
  </si>
  <si>
    <t>University of Plymouth</t>
  </si>
  <si>
    <t>William &amp; Mary</t>
  </si>
  <si>
    <t>Changsha University of Science and Technology</t>
  </si>
  <si>
    <t>#548</t>
  </si>
  <si>
    <t>Istanbul Aydin University</t>
  </si>
  <si>
    <t>Kobe University</t>
  </si>
  <si>
    <t>NUI Galway</t>
  </si>
  <si>
    <t>University of Canberra</t>
  </si>
  <si>
    <t>Darmstadt University of Technology</t>
  </si>
  <si>
    <t>#553</t>
  </si>
  <si>
    <t>Polytechnic University of Madrid</t>
  </si>
  <si>
    <t>University of Santiago of Compostela</t>
  </si>
  <si>
    <t>Loughborough University</t>
  </si>
  <si>
    <t>#556</t>
  </si>
  <si>
    <t>Massey University</t>
  </si>
  <si>
    <t>University of Jyväskylä</t>
  </si>
  <si>
    <t>AgroParisTech</t>
  </si>
  <si>
    <t>#559</t>
  </si>
  <si>
    <t>Ivane Javakhishvili Tbilisi State University</t>
  </si>
  <si>
    <t>Georgia</t>
  </si>
  <si>
    <t>Lanzhou University</t>
  </si>
  <si>
    <t>Tehran University of Medical Sciences</t>
  </si>
  <si>
    <t>TOBB Ekonomi ve Teknoloji University</t>
  </si>
  <si>
    <t>University of Luxembourg</t>
  </si>
  <si>
    <t>Luxembourg</t>
  </si>
  <si>
    <t>University of Udine</t>
  </si>
  <si>
    <t>University of Cyprus</t>
  </si>
  <si>
    <t>Cyprus</t>
  </si>
  <si>
    <t>#566</t>
  </si>
  <si>
    <t>University of the Andes Colombia</t>
  </si>
  <si>
    <t>Colombia</t>
  </si>
  <si>
    <t>Babol Noshirvani University of Technology</t>
  </si>
  <si>
    <t>#568</t>
  </si>
  <si>
    <t>Federal University of Santa Catarina</t>
  </si>
  <si>
    <t>Masaryk University</t>
  </si>
  <si>
    <t>National Research University - Higher School of Economics</t>
  </si>
  <si>
    <t>Palacky University Olomouc</t>
  </si>
  <si>
    <t>Universitat de les Illes Balears</t>
  </si>
  <si>
    <t>West Virginia University</t>
  </si>
  <si>
    <t>Louisiana Tech University</t>
  </si>
  <si>
    <t>#575</t>
  </si>
  <si>
    <t>University of New Hampshire</t>
  </si>
  <si>
    <t>Bocconi University</t>
  </si>
  <si>
    <t>#577</t>
  </si>
  <si>
    <t>China University of Mining</t>
  </si>
  <si>
    <t>Colorado School of Mines</t>
  </si>
  <si>
    <t>Duy Tan University</t>
  </si>
  <si>
    <t>Federal University of São Paulo</t>
  </si>
  <si>
    <t>Istanbul Technical University</t>
  </si>
  <si>
    <t>Universidad de Cantabria</t>
  </si>
  <si>
    <t>University of Ferrara</t>
  </si>
  <si>
    <t>University of Louisville</t>
  </si>
  <si>
    <t>University of Palermo</t>
  </si>
  <si>
    <t>Ben-Gurion University of the Negev</t>
  </si>
  <si>
    <t>#587</t>
  </si>
  <si>
    <t>Comenius University in Bratislava</t>
  </si>
  <si>
    <t>Slovakia</t>
  </si>
  <si>
    <t>Kwame Nkrumah University Science and Technology</t>
  </si>
  <si>
    <t>Ghana</t>
  </si>
  <si>
    <t>Montana State University Bozeman</t>
  </si>
  <si>
    <t>National Yang Ming Chiao Tung University</t>
  </si>
  <si>
    <t>University of Tennessee Health Science Center</t>
  </si>
  <si>
    <t>Yerevan Physics Institute</t>
  </si>
  <si>
    <t>Armenia</t>
  </si>
  <si>
    <t>Indian Institute of Technology - Bombay</t>
  </si>
  <si>
    <t>#594</t>
  </si>
  <si>
    <t>#469</t>
  </si>
  <si>
    <t>University of Portsmouth</t>
  </si>
  <si>
    <t>Beijing Jiaotong University</t>
  </si>
  <si>
    <t>#596</t>
  </si>
  <si>
    <t>Czech Technical University in Prague</t>
  </si>
  <si>
    <t>University of Nantes</t>
  </si>
  <si>
    <t>University of Stuttgart</t>
  </si>
  <si>
    <t>London Business School</t>
  </si>
  <si>
    <t>#600</t>
  </si>
  <si>
    <t>Rutgers, The State University of New Jersey, Newark</t>
  </si>
  <si>
    <t>Universiti Putra Malaysia</t>
  </si>
  <si>
    <t>University of Bodenkultur Wien</t>
  </si>
  <si>
    <t>University of Modena and Reggio Emilia</t>
  </si>
  <si>
    <t>University of Rovira i Virgili</t>
  </si>
  <si>
    <t>Victoria University</t>
  </si>
  <si>
    <t>Medical College of Wisconsin</t>
  </si>
  <si>
    <t>#607</t>
  </si>
  <si>
    <t>Saint Petersburg State University</t>
  </si>
  <si>
    <t>University of Southern Queensland</t>
  </si>
  <si>
    <t>Hong Kong Baptist University</t>
  </si>
  <si>
    <t>#610</t>
  </si>
  <si>
    <t>San Diego State University</t>
  </si>
  <si>
    <t>University of Brescia</t>
  </si>
  <si>
    <t>Northwest A&amp;F University - China</t>
  </si>
  <si>
    <t>#613</t>
  </si>
  <si>
    <t>Southern Methodist University</t>
  </si>
  <si>
    <t>#614</t>
  </si>
  <si>
    <t>University of Brighton</t>
  </si>
  <si>
    <t>Oklahoma State University</t>
  </si>
  <si>
    <t>#616</t>
  </si>
  <si>
    <t>Universita della Campania Vanvitelli</t>
  </si>
  <si>
    <t>Universiti Kebangsaan Malaysia (UKM)</t>
  </si>
  <si>
    <t>Ain Shams University</t>
  </si>
  <si>
    <t>#619</t>
  </si>
  <si>
    <t>Fuzhou University</t>
  </si>
  <si>
    <t>Guangzhou University</t>
  </si>
  <si>
    <t>Parthenope University Naples</t>
  </si>
  <si>
    <t>University Hohenheim</t>
  </si>
  <si>
    <t>Nanjing University of Technology</t>
  </si>
  <si>
    <t>#624</t>
  </si>
  <si>
    <t>Boston College</t>
  </si>
  <si>
    <t>#625</t>
  </si>
  <si>
    <t>East China University of Science and Technology</t>
  </si>
  <si>
    <t>#322</t>
  </si>
  <si>
    <t>Northern Arizona University</t>
  </si>
  <si>
    <t>Università della Svizzera italiana</t>
  </si>
  <si>
    <t>University of Calabria</t>
  </si>
  <si>
    <t>Universite Mohammed Premier</t>
  </si>
  <si>
    <t>Morocco</t>
  </si>
  <si>
    <t>#630</t>
  </si>
  <si>
    <t>Ilia State University</t>
  </si>
  <si>
    <t>#631</t>
  </si>
  <si>
    <t>University of Paris-Est Creteil</t>
  </si>
  <si>
    <t>Indian Institute of Technology - Madras</t>
  </si>
  <si>
    <t>#633</t>
  </si>
  <si>
    <t>Semmelweis University</t>
  </si>
  <si>
    <t>#312</t>
  </si>
  <si>
    <t>Auburn University</t>
  </si>
  <si>
    <t>#635</t>
  </si>
  <si>
    <t>Hiroshima University</t>
  </si>
  <si>
    <t>Lappeenranta University of Technology</t>
  </si>
  <si>
    <t>National Cheng Kung University</t>
  </si>
  <si>
    <t>Universidad Nacional de Colombia</t>
  </si>
  <si>
    <t>University of Delhi</t>
  </si>
  <si>
    <t>Universidad Tecnica Federico Santa Maria</t>
  </si>
  <si>
    <t>#641</t>
  </si>
  <si>
    <t>University of Texas Medical Branch, Galveston</t>
  </si>
  <si>
    <t>Bilkent University</t>
  </si>
  <si>
    <t>#643</t>
  </si>
  <si>
    <t>University of Essex</t>
  </si>
  <si>
    <t>#225</t>
  </si>
  <si>
    <t>University of Ioannina</t>
  </si>
  <si>
    <t>University of Zaragoza</t>
  </si>
  <si>
    <t>Amirkabir University of Technology (AUT)</t>
  </si>
  <si>
    <t>#647</t>
  </si>
  <si>
    <t>Jiangnan University</t>
  </si>
  <si>
    <t>Orebro University</t>
  </si>
  <si>
    <t>Rensselaer Polytechnic Institute</t>
  </si>
  <si>
    <t>Sharif University of Technology</t>
  </si>
  <si>
    <t>University of Oviedo</t>
  </si>
  <si>
    <t>American University</t>
  </si>
  <si>
    <t>#653</t>
  </si>
  <si>
    <t>Kyungpook National University</t>
  </si>
  <si>
    <t>Rochester Institute of Technology</t>
  </si>
  <si>
    <t>University of North Texas</t>
  </si>
  <si>
    <t>Concordia University</t>
  </si>
  <si>
    <t>#657</t>
  </si>
  <si>
    <t>Khalifa University of Science and Technology</t>
  </si>
  <si>
    <t>United Arab Emirates</t>
  </si>
  <si>
    <t>University of Camerino</t>
  </si>
  <si>
    <t>University of Missouri, Kansas City</t>
  </si>
  <si>
    <t>University of Salento</t>
  </si>
  <si>
    <t>University of Split</t>
  </si>
  <si>
    <t>Heriot Watt University</t>
  </si>
  <si>
    <t>#663</t>
  </si>
  <si>
    <t>Tokyo Metropolitan University</t>
  </si>
  <si>
    <t>University of Oklahoma Health Sciences Center</t>
  </si>
  <si>
    <t>University of Savoie</t>
  </si>
  <si>
    <t>Montpellier SupAgro</t>
  </si>
  <si>
    <t>#667</t>
  </si>
  <si>
    <t>Northeastern University - China</t>
  </si>
  <si>
    <t>#668</t>
  </si>
  <si>
    <t>Northumbria University</t>
  </si>
  <si>
    <t>Okayama University</t>
  </si>
  <si>
    <t>Universidade Federal do ABC (UFABC)</t>
  </si>
  <si>
    <t>University of Haifa</t>
  </si>
  <si>
    <t>#205</t>
  </si>
  <si>
    <t>University of Lubeck</t>
  </si>
  <si>
    <t>Warsaw University of Technology</t>
  </si>
  <si>
    <t>Babes-Bolyai University</t>
  </si>
  <si>
    <t>Romania</t>
  </si>
  <si>
    <t>#675</t>
  </si>
  <si>
    <t>ITMO University</t>
  </si>
  <si>
    <t>Memorial University of Newfoundland</t>
  </si>
  <si>
    <t>Norwegian University of Life Sciences</t>
  </si>
  <si>
    <t>Ohio University</t>
  </si>
  <si>
    <t>#679</t>
  </si>
  <si>
    <t>Panjab University</t>
  </si>
  <si>
    <t>Jinan University</t>
  </si>
  <si>
    <t>#681</t>
  </si>
  <si>
    <t>#370</t>
  </si>
  <si>
    <t>Koç University</t>
  </si>
  <si>
    <t>University of Brasilia</t>
  </si>
  <si>
    <t>Florida Institute of Technology</t>
  </si>
  <si>
    <t>#684</t>
  </si>
  <si>
    <t>Hohai University</t>
  </si>
  <si>
    <t>University of Cagliari</t>
  </si>
  <si>
    <t>University of Graz</t>
  </si>
  <si>
    <t>#440</t>
  </si>
  <si>
    <t>University of Tabriz</t>
  </si>
  <si>
    <t>Ankara University</t>
  </si>
  <si>
    <t>#689</t>
  </si>
  <si>
    <t>Clemson University</t>
  </si>
  <si>
    <t>Isfahan University of Technology</t>
  </si>
  <si>
    <t>National University La Plata</t>
  </si>
  <si>
    <t>Scuola Superiore Sant'Anna</t>
  </si>
  <si>
    <t>University of Messina</t>
  </si>
  <si>
    <t>University of Stirling</t>
  </si>
  <si>
    <t>Murdoch University</t>
  </si>
  <si>
    <t>#696</t>
  </si>
  <si>
    <t>Universitat de Girona</t>
  </si>
  <si>
    <t>Université du Québec à Montréal</t>
  </si>
  <si>
    <t>University of Bayreuth</t>
  </si>
  <si>
    <t>Zhejiang Normal University</t>
  </si>
  <si>
    <t>Bar-Ilan University</t>
  </si>
  <si>
    <t>#701</t>
  </si>
  <si>
    <t>Beijing University of Technology</t>
  </si>
  <si>
    <t>CUNY, City College</t>
  </si>
  <si>
    <t>Pusan National University</t>
  </si>
  <si>
    <t>#488</t>
  </si>
  <si>
    <t>Saint Louis University</t>
  </si>
  <si>
    <t>Southwest Jiaotong University</t>
  </si>
  <si>
    <t>University of North Carolina, Charlotte</t>
  </si>
  <si>
    <t>University of Texas, Rio Grande Valley</t>
  </si>
  <si>
    <t>Pontificia Universidad Javeriana</t>
  </si>
  <si>
    <t>#709</t>
  </si>
  <si>
    <t>Université Côte d'Azur</t>
  </si>
  <si>
    <t>University of Rhode Island</t>
  </si>
  <si>
    <t>Istanbul University</t>
  </si>
  <si>
    <t>#712</t>
  </si>
  <si>
    <t>Makerere University</t>
  </si>
  <si>
    <t>Uganda</t>
  </si>
  <si>
    <t>Nanjing University of Aeronautics and Astronautics</t>
  </si>
  <si>
    <t>University of Szeged</t>
  </si>
  <si>
    <t>Utah State University</t>
  </si>
  <si>
    <t>Cranfield University</t>
  </si>
  <si>
    <t>#717</t>
  </si>
  <si>
    <t>Open University</t>
  </si>
  <si>
    <t>#718</t>
  </si>
  <si>
    <t>University of California, Merced</t>
  </si>
  <si>
    <t>Aston University</t>
  </si>
  <si>
    <t>#720</t>
  </si>
  <si>
    <t>Ocean University of China</t>
  </si>
  <si>
    <t>University of Salamanca</t>
  </si>
  <si>
    <t>University of Seoul</t>
  </si>
  <si>
    <t>Liverpool School of Tropical Medicine</t>
  </si>
  <si>
    <t>#724</t>
  </si>
  <si>
    <t>Marche Polytechnic University</t>
  </si>
  <si>
    <t>National Central University</t>
  </si>
  <si>
    <t>Rio de Janeiro State University</t>
  </si>
  <si>
    <t>University of Ulsan</t>
  </si>
  <si>
    <t>AGH University of Science and Technology</t>
  </si>
  <si>
    <t>#729</t>
  </si>
  <si>
    <t>Copenhagen Business School</t>
  </si>
  <si>
    <t>Illinois Institute of Technology</t>
  </si>
  <si>
    <t>Indian Institute of Technology - Delhi</t>
  </si>
  <si>
    <t>University of the Western Cape</t>
  </si>
  <si>
    <t>Xidian University</t>
  </si>
  <si>
    <t>Vilnius University</t>
  </si>
  <si>
    <t>Lithuania</t>
  </si>
  <si>
    <t>#735</t>
  </si>
  <si>
    <t>Howard University</t>
  </si>
  <si>
    <t>#736</t>
  </si>
  <si>
    <t>University of Rostock</t>
  </si>
  <si>
    <t>Alexandria University</t>
  </si>
  <si>
    <t>#738</t>
  </si>
  <si>
    <t>California State University, Fresno</t>
  </si>
  <si>
    <t>Chonnam National University</t>
  </si>
  <si>
    <t>Kent State University</t>
  </si>
  <si>
    <t>South China Agricultural University</t>
  </si>
  <si>
    <t>West University of Timisoara</t>
  </si>
  <si>
    <t>Donghua University</t>
  </si>
  <si>
    <t>#744</t>
  </si>
  <si>
    <t>Peking Union Medical College</t>
  </si>
  <si>
    <t>United Arab Emirates University</t>
  </si>
  <si>
    <t>University of Maryland, Baltimore County</t>
  </si>
  <si>
    <t>Graz University of Technology</t>
  </si>
  <si>
    <t>#748</t>
  </si>
  <si>
    <t>University of Arkansas</t>
  </si>
  <si>
    <t>University of Debrecen</t>
  </si>
  <si>
    <t>University of Hull</t>
  </si>
  <si>
    <t>University of the Republic - Uruguay</t>
  </si>
  <si>
    <t>Uruguay</t>
  </si>
  <si>
    <t>Braunschweig University of Technology</t>
  </si>
  <si>
    <t>#753</t>
  </si>
  <si>
    <t>Mashhad University Medical Science</t>
  </si>
  <si>
    <t>Skolkovo Institute of Science and Technology</t>
  </si>
  <si>
    <t>Indian Institute of Technology - Kharagpur</t>
  </si>
  <si>
    <t>#756</t>
  </si>
  <si>
    <t>#432</t>
  </si>
  <si>
    <t>University of Mannheim</t>
  </si>
  <si>
    <t>University of Mons</t>
  </si>
  <si>
    <t>University of Wyoming</t>
  </si>
  <si>
    <t>Bangor University</t>
  </si>
  <si>
    <t>#760</t>
  </si>
  <si>
    <t>Beijing University of Posts</t>
  </si>
  <si>
    <t>Brigham Young University, Provo</t>
  </si>
  <si>
    <t>Harbin Engineering University</t>
  </si>
  <si>
    <t>Lulea University of Technology</t>
  </si>
  <si>
    <t>Michigan Technological University</t>
  </si>
  <si>
    <t>Southwest University - China</t>
  </si>
  <si>
    <t>Transilvania University of Brașov</t>
  </si>
  <si>
    <t>Hamad Bin Khalifa University</t>
  </si>
  <si>
    <t>#768</t>
  </si>
  <si>
    <t>Tarbiat Modares University</t>
  </si>
  <si>
    <t>Universidad Costa Rica</t>
  </si>
  <si>
    <t>Costa Rica</t>
  </si>
  <si>
    <t>Anglia Ruskin University</t>
  </si>
  <si>
    <t>#771</t>
  </si>
  <si>
    <t>China Medical University Taiwan</t>
  </si>
  <si>
    <t>Nanchang University</t>
  </si>
  <si>
    <t>#283</t>
  </si>
  <si>
    <t>Shandong Normal University</t>
  </si>
  <si>
    <t>University of Alaska, Fairbanks</t>
  </si>
  <si>
    <t>University of Montana</t>
  </si>
  <si>
    <t>Izmir Yuksek Teknoloji Enstitusu</t>
  </si>
  <si>
    <t>#777</t>
  </si>
  <si>
    <t>Singapore Management University</t>
  </si>
  <si>
    <t>Charles Sturt University</t>
  </si>
  <si>
    <t>#779</t>
  </si>
  <si>
    <t>Otto von Guericke University</t>
  </si>
  <si>
    <t>University of Casablanca Hassan 2</t>
  </si>
  <si>
    <t>University of Nairobi</t>
  </si>
  <si>
    <t>Kenya</t>
  </si>
  <si>
    <t>University of Urbino</t>
  </si>
  <si>
    <t>#783</t>
  </si>
  <si>
    <t>Indian Institute of Science Education and Research - Pune</t>
  </si>
  <si>
    <t>#784</t>
  </si>
  <si>
    <t>University of Basilicata</t>
  </si>
  <si>
    <t>Tecnologico de Monterrey</t>
  </si>
  <si>
    <t>#786</t>
  </si>
  <si>
    <t>University of Murcia</t>
  </si>
  <si>
    <t>California State University, Fullerton</t>
  </si>
  <si>
    <t>#788</t>
  </si>
  <si>
    <t>Fujian Agriculture and Forestry University</t>
  </si>
  <si>
    <t>Hefei University of Technology</t>
  </si>
  <si>
    <t>#790</t>
  </si>
  <si>
    <t>University of Gondar</t>
  </si>
  <si>
    <t>University of New England</t>
  </si>
  <si>
    <t>University of Sharjah</t>
  </si>
  <si>
    <t>Zhejiang University of Technology</t>
  </si>
  <si>
    <t>Ewha Womans University</t>
  </si>
  <si>
    <t>#795</t>
  </si>
  <si>
    <t>University of Zielona Gora</t>
  </si>
  <si>
    <t>Guangdong University of Technology</t>
  </si>
  <si>
    <t>#797</t>
  </si>
  <si>
    <t>Universidad Carlos III de Madrid</t>
  </si>
  <si>
    <t>INSEAD Business School</t>
  </si>
  <si>
    <t>#799</t>
  </si>
  <si>
    <t>University of Nevada, Reno</t>
  </si>
  <si>
    <t>University of Peradeniya</t>
  </si>
  <si>
    <t>Sri Lanka</t>
  </si>
  <si>
    <t>University of Sofia</t>
  </si>
  <si>
    <t>Bulgaria</t>
  </si>
  <si>
    <t>Christian Medical College and Hospital - Vellore</t>
  </si>
  <si>
    <t>#803</t>
  </si>
  <si>
    <t>Assiut University</t>
  </si>
  <si>
    <t>#804</t>
  </si>
  <si>
    <t>Nanjing Medical University</t>
  </si>
  <si>
    <t>#369</t>
  </si>
  <si>
    <t>New York Medical College</t>
  </si>
  <si>
    <t>University of Sherbrooke</t>
  </si>
  <si>
    <t>University of Waikato</t>
  </si>
  <si>
    <t>Chiang Mai University</t>
  </si>
  <si>
    <t>#809</t>
  </si>
  <si>
    <t>Ecole Pratique des Hautes Etudes</t>
  </si>
  <si>
    <t>Graduate University for Advanced Studies - Japan</t>
  </si>
  <si>
    <t>#398</t>
  </si>
  <si>
    <t>Qufu Normal University</t>
  </si>
  <si>
    <t>Chiba University</t>
  </si>
  <si>
    <t>#813</t>
  </si>
  <si>
    <t>New Jersey Institute of Technology</t>
  </si>
  <si>
    <t>North China Electric Power University</t>
  </si>
  <si>
    <t>Tuscia University</t>
  </si>
  <si>
    <t>Adam Mickiewicz University</t>
  </si>
  <si>
    <t>#817</t>
  </si>
  <si>
    <t>Ecole des Ponts ParisTech</t>
  </si>
  <si>
    <t>Northwest University, Xi'an</t>
  </si>
  <si>
    <t>University of Denver</t>
  </si>
  <si>
    <t>Central European University</t>
  </si>
  <si>
    <t>#821</t>
  </si>
  <si>
    <t>Missouri University of Science and Technology</t>
  </si>
  <si>
    <t>New Mexico State University</t>
  </si>
  <si>
    <t>Aligarh Muslim University</t>
  </si>
  <si>
    <t>#824</t>
  </si>
  <si>
    <t>All India Institute of Medical Sciences</t>
  </si>
  <si>
    <t>Federal University of Paraná</t>
  </si>
  <si>
    <t>Jeonbuk National University</t>
  </si>
  <si>
    <t>Kazan Federal University</t>
  </si>
  <si>
    <t>Universidade Federal de Pelotas</t>
  </si>
  <si>
    <t>Universidad Peruana Cayetano Heredia</t>
  </si>
  <si>
    <t>Peru</t>
  </si>
  <si>
    <t>University of Concepción</t>
  </si>
  <si>
    <t>University of Nevada, Las Vegas</t>
  </si>
  <si>
    <t>Augusta University</t>
  </si>
  <si>
    <t>#833</t>
  </si>
  <si>
    <t>Hasselt University</t>
  </si>
  <si>
    <t>Shiraz University</t>
  </si>
  <si>
    <t>Sultan Qaboos University</t>
  </si>
  <si>
    <t>Oman</t>
  </si>
  <si>
    <t>Tokyo Medical and Dental University</t>
  </si>
  <si>
    <t>University Diego Portales</t>
  </si>
  <si>
    <t>University of Angers</t>
  </si>
  <si>
    <t>Banaras Hindu University</t>
  </si>
  <si>
    <t>#840</t>
  </si>
  <si>
    <t>IMT Atlantique</t>
  </si>
  <si>
    <t>Indian Institute of Technology - Roorkee</t>
  </si>
  <si>
    <t>Manchester Metropolitan University</t>
  </si>
  <si>
    <t>#238</t>
  </si>
  <si>
    <t>Northern Illinois University</t>
  </si>
  <si>
    <t>Universidade Federal do Rio Grande do Norte</t>
  </si>
  <si>
    <t>University of Texas, El Paso</t>
  </si>
  <si>
    <t>Salzburg University</t>
  </si>
  <si>
    <t>#847</t>
  </si>
  <si>
    <t>Tomsk Polytechnic University</t>
  </si>
  <si>
    <t>Universitat Siegen</t>
  </si>
  <si>
    <t>Universite Paul-Valery Montpellier 3</t>
  </si>
  <si>
    <t>Brandenburg University of Technology Cottbus</t>
  </si>
  <si>
    <t>#851</t>
  </si>
  <si>
    <t>Carl von Ossietzky Universitat Oldenburg</t>
  </si>
  <si>
    <t>Institut National Polytechnique de Toulouse</t>
  </si>
  <si>
    <t>University of South Africa</t>
  </si>
  <si>
    <t>European University Institute</t>
  </si>
  <si>
    <t>#855</t>
  </si>
  <si>
    <t>Nanjing Normal University</t>
  </si>
  <si>
    <t>Rhodes University</t>
  </si>
  <si>
    <t>Universidad de Cordoba</t>
  </si>
  <si>
    <t>University of Burgundy</t>
  </si>
  <si>
    <t>University of Maine</t>
  </si>
  <si>
    <t>Dublin City University</t>
  </si>
  <si>
    <t>#861</t>
  </si>
  <si>
    <t>Indian Institute of Science Education and Research - Kolkata</t>
  </si>
  <si>
    <t>Loyola University Chicago</t>
  </si>
  <si>
    <t>Universidad de Malaga</t>
  </si>
  <si>
    <t>University of Limerick</t>
  </si>
  <si>
    <t>Benemerita Universidad Autonoma de Puebla</t>
  </si>
  <si>
    <t>#866</t>
  </si>
  <si>
    <t>Federal University of Sao Carlos</t>
  </si>
  <si>
    <t>University of Patras</t>
  </si>
  <si>
    <t>University of Ulster</t>
  </si>
  <si>
    <t>Leuphana University Luneburg</t>
  </si>
  <si>
    <t>#870</t>
  </si>
  <si>
    <t>National Institute for Applied Sciences - Lyon</t>
  </si>
  <si>
    <t>National Taiwan University of Science and Technology</t>
  </si>
  <si>
    <t>Nova Southeastern University</t>
  </si>
  <si>
    <t>Okinawa Institute of Science and Technology Graduate University</t>
  </si>
  <si>
    <t>University of La Laguna</t>
  </si>
  <si>
    <t>University of Vigo</t>
  </si>
  <si>
    <t>Wroclaw Medical University</t>
  </si>
  <si>
    <t>Gwangju Institute of Science and Technology</t>
  </si>
  <si>
    <t>#878</t>
  </si>
  <si>
    <t>Shinshu University</t>
  </si>
  <si>
    <t>University of Indonesia</t>
  </si>
  <si>
    <t>Indonesia</t>
  </si>
  <si>
    <t>City University London</t>
  </si>
  <si>
    <t>#881</t>
  </si>
  <si>
    <t>Indian Institute of Technology - Kanpur</t>
  </si>
  <si>
    <t>University of Idaho</t>
  </si>
  <si>
    <t>Yokohama City University</t>
  </si>
  <si>
    <t>#884</t>
  </si>
  <si>
    <t>Zagazig University</t>
  </si>
  <si>
    <t>Birkbeck University London</t>
  </si>
  <si>
    <t>#886</t>
  </si>
  <si>
    <t>Fayoum University</t>
  </si>
  <si>
    <t>Federal University of Pernambuco</t>
  </si>
  <si>
    <t>The Education University of Hong Kong</t>
  </si>
  <si>
    <t>Indian Institute of Technology - Hyderabad</t>
  </si>
  <si>
    <t>#890</t>
  </si>
  <si>
    <t>Iran University of Medical Sciences</t>
  </si>
  <si>
    <t>Lehigh University</t>
  </si>
  <si>
    <t>Southwestern University of Finance and Economics - China</t>
  </si>
  <si>
    <t>Universitat Jaume I</t>
  </si>
  <si>
    <t>Mississippi State University</t>
  </si>
  <si>
    <t>#895</t>
  </si>
  <si>
    <t>Shaanxi Normal University</t>
  </si>
  <si>
    <t>Universidad de Alcala</t>
  </si>
  <si>
    <t>Yeungnam University</t>
  </si>
  <si>
    <t>Nanjing University of Posts and Telecommunications</t>
  </si>
  <si>
    <t>#899</t>
  </si>
  <si>
    <t>Universidad de Antioquia</t>
  </si>
  <si>
    <t>Universite de Tunis-El-Manar</t>
  </si>
  <si>
    <t>Tunisia</t>
  </si>
  <si>
    <t>Aberystwyth University</t>
  </si>
  <si>
    <t>#902</t>
  </si>
  <si>
    <t>Binghamton University, SUNY</t>
  </si>
  <si>
    <t>Taipei Medical University</t>
  </si>
  <si>
    <t>#468</t>
  </si>
  <si>
    <t>Universidade Federal de Juiz de Fora</t>
  </si>
  <si>
    <t>Vellore Institute of Technology</t>
  </si>
  <si>
    <t>Wuhan Institute of Technology</t>
  </si>
  <si>
    <t>Ball State University</t>
  </si>
  <si>
    <t>#908</t>
  </si>
  <si>
    <t>Keele University</t>
  </si>
  <si>
    <t>Shahid Beheshti University Medical Sciences</t>
  </si>
  <si>
    <t>Universidad Autónoma de Chile</t>
  </si>
  <si>
    <t>Universidade Catolica Portuguesa</t>
  </si>
  <si>
    <t>University of Sassari</t>
  </si>
  <si>
    <t>Kafrelsheikh University</t>
  </si>
  <si>
    <t>#914</t>
  </si>
  <si>
    <t>Suez Canal University</t>
  </si>
  <si>
    <t>Bournemouth University</t>
  </si>
  <si>
    <t>#916</t>
  </si>
  <si>
    <t>Marmara University</t>
  </si>
  <si>
    <t>Universidade Federal do Ceara</t>
  </si>
  <si>
    <t>University of Eastern Piedmont Amedeo Avogadro</t>
  </si>
  <si>
    <t>University of Ghana</t>
  </si>
  <si>
    <t>Bahçeşehir University</t>
  </si>
  <si>
    <t>#921</t>
  </si>
  <si>
    <t>Mazandaran University Medical Sciences</t>
  </si>
  <si>
    <t>#922</t>
  </si>
  <si>
    <t>National University of Sciences and Technology - Pakistan</t>
  </si>
  <si>
    <t>University of Alabama, Huntsville</t>
  </si>
  <si>
    <t>Polytechnic University of Bucharest</t>
  </si>
  <si>
    <t>#925</t>
  </si>
  <si>
    <t>Universite Gustave-Eiffel</t>
  </si>
  <si>
    <t>University of London Royal Veterinary College</t>
  </si>
  <si>
    <t>University of the Free State</t>
  </si>
  <si>
    <t>Iran University of Science and Technology</t>
  </si>
  <si>
    <t>#929</t>
  </si>
  <si>
    <t>Johannes Kepler University of Linz</t>
  </si>
  <si>
    <t>Universidade Federal da Bahia</t>
  </si>
  <si>
    <t>University of Jordan</t>
  </si>
  <si>
    <t>#932</t>
  </si>
  <si>
    <t>Ryerson University</t>
  </si>
  <si>
    <t>#933</t>
  </si>
  <si>
    <t>Saarland University</t>
  </si>
  <si>
    <t>Southern Medical University - China</t>
  </si>
  <si>
    <t>#401</t>
  </si>
  <si>
    <t>University of Latvia</t>
  </si>
  <si>
    <t>Latvia</t>
  </si>
  <si>
    <t>University of Peshawar</t>
  </si>
  <si>
    <t>University of Shanghai for Science</t>
  </si>
  <si>
    <t>#938</t>
  </si>
  <si>
    <t>Vietnam National University Hanoi</t>
  </si>
  <si>
    <t>Jiangsu Normal University</t>
  </si>
  <si>
    <t>#940</t>
  </si>
  <si>
    <t>Jiangsu University</t>
  </si>
  <si>
    <t>Mohammed V University of Rabat</t>
  </si>
  <si>
    <t>Qingdao University</t>
  </si>
  <si>
    <t>University of Yaounde I</t>
  </si>
  <si>
    <t>Cameroon</t>
  </si>
  <si>
    <t>Eastern Mediterranean University</t>
  </si>
  <si>
    <t>#945</t>
  </si>
  <si>
    <t>Sabanci University</t>
  </si>
  <si>
    <t>Abo Akademi University</t>
  </si>
  <si>
    <t>#947</t>
  </si>
  <si>
    <t>Cukurova University</t>
  </si>
  <si>
    <t>Portland State University</t>
  </si>
  <si>
    <t>University of Castilla-La Mancha</t>
  </si>
  <si>
    <t>Visva Bharati University</t>
  </si>
  <si>
    <t>Coventry University</t>
  </si>
  <si>
    <t>#952</t>
  </si>
  <si>
    <t>Old Dominion University</t>
  </si>
  <si>
    <t>China Pharmaceutical University</t>
  </si>
  <si>
    <t>#954</t>
  </si>
  <si>
    <t>MINES ParisTech</t>
  </si>
  <si>
    <t>Nottingham Trent University</t>
  </si>
  <si>
    <t>Tshwane University of Technology</t>
  </si>
  <si>
    <t>Universidad de Extremadura</t>
  </si>
  <si>
    <t>University of Agriculture Faisalabad</t>
  </si>
  <si>
    <t>University of Insubria</t>
  </si>
  <si>
    <t>University of New Brunswick</t>
  </si>
  <si>
    <t>University of the Aegean</t>
  </si>
  <si>
    <t>Tokyo University of Science</t>
  </si>
  <si>
    <t>#963</t>
  </si>
  <si>
    <t>Universidade Federal Fluminense</t>
  </si>
  <si>
    <t>Universiti Teknologi MARA</t>
  </si>
  <si>
    <t>University of Marrakech Cadi Ayyad</t>
  </si>
  <si>
    <t>Nanjing Forestry University</t>
  </si>
  <si>
    <t>#967</t>
  </si>
  <si>
    <t>National Sun Yat-Sen University</t>
  </si>
  <si>
    <t>Shanghai University of Finance</t>
  </si>
  <si>
    <t>International Islamic University Malaysia</t>
  </si>
  <si>
    <t>#970</t>
  </si>
  <si>
    <t>Jamia Millia Islamia</t>
  </si>
  <si>
    <t>#426</t>
  </si>
  <si>
    <t>Loma Linda University</t>
  </si>
  <si>
    <t>University of Orleans</t>
  </si>
  <si>
    <t>University of the Sunshine Coast</t>
  </si>
  <si>
    <t>University of Toledo</t>
  </si>
  <si>
    <t>University of Wrocław</t>
  </si>
  <si>
    <t>Chung Ang University</t>
  </si>
  <si>
    <t>#977</t>
  </si>
  <si>
    <t>Ernst Moritz Arndt Universitat Greifswald</t>
  </si>
  <si>
    <t>National University of Science and Technology MISIS</t>
  </si>
  <si>
    <t>University of Akron</t>
  </si>
  <si>
    <t>University of Thessaly</t>
  </si>
  <si>
    <t>University of Veterinary Medicine Vienna</t>
  </si>
  <si>
    <t>California Polytechnic State University, San Luis Obispo</t>
  </si>
  <si>
    <t>#983</t>
  </si>
  <si>
    <t>National University of Defence Technology - China</t>
  </si>
  <si>
    <t>Sechenov First Moscow State Medical University</t>
  </si>
  <si>
    <t>Tanta University</t>
  </si>
  <si>
    <t>University of Regina</t>
  </si>
  <si>
    <t>Bohai University</t>
  </si>
  <si>
    <t>#988</t>
  </si>
  <si>
    <t>Hunan University of Science and Technology</t>
  </si>
  <si>
    <t>Niigata University</t>
  </si>
  <si>
    <t>#427</t>
  </si>
  <si>
    <t>Southern Cross University</t>
  </si>
  <si>
    <t>University of Arkansas Medical Sciences</t>
  </si>
  <si>
    <t>University of Puerto Rico, Mayaguez</t>
  </si>
  <si>
    <t>Al Azhar University</t>
  </si>
  <si>
    <t>#994</t>
  </si>
  <si>
    <t>Beijing Forestry University</t>
  </si>
  <si>
    <t>Beni-Suef University</t>
  </si>
  <si>
    <t>Chang'an University</t>
  </si>
  <si>
    <t>Gaziantep University</t>
  </si>
  <si>
    <t>University of Bucharest</t>
  </si>
  <si>
    <t>University of Malta</t>
  </si>
  <si>
    <t>Malta</t>
  </si>
  <si>
    <t>Universidad Pablo de Olavide</t>
  </si>
  <si>
    <t>#1,001</t>
  </si>
  <si>
    <t>Universite de Brest</t>
  </si>
  <si>
    <t>University of Lincoln</t>
  </si>
  <si>
    <t>University of Louisiana, Lafayette</t>
  </si>
  <si>
    <t>University of Maribor</t>
  </si>
  <si>
    <t>University of Paris Nord - Paris XIII</t>
  </si>
  <si>
    <t>Charles Darwin University</t>
  </si>
  <si>
    <t>#1,007</t>
  </si>
  <si>
    <t>Czech University of Life Sciences Prague</t>
  </si>
  <si>
    <t>Ferdowsi University Mashhad</t>
  </si>
  <si>
    <t>Henan University</t>
  </si>
  <si>
    <t>National Taiwan Normal University</t>
  </si>
  <si>
    <t>#1,011</t>
  </si>
  <si>
    <t>Universitat Kassel</t>
  </si>
  <si>
    <t>Universiti Teknologi Petronas</t>
  </si>
  <si>
    <t>Villanova University</t>
  </si>
  <si>
    <t>Kumamoto University</t>
  </si>
  <si>
    <t>#1,015</t>
  </si>
  <si>
    <t>SUNY Upstate Medical University</t>
  </si>
  <si>
    <t>University of Memphis</t>
  </si>
  <si>
    <t>IHE Delft Institute for Water Education</t>
  </si>
  <si>
    <t>#1,018</t>
  </si>
  <si>
    <t>Lincoln University</t>
  </si>
  <si>
    <t>National Polytechnic Institute</t>
  </si>
  <si>
    <t>Polytechnic Institute of Porto</t>
  </si>
  <si>
    <t>University of Neuchatel</t>
  </si>
  <si>
    <t>Ural Federal University</t>
  </si>
  <si>
    <t>The Catholic University of America</t>
  </si>
  <si>
    <t>#1,024</t>
  </si>
  <si>
    <t>Universidade Federal de Sao Joao del-Rei</t>
  </si>
  <si>
    <t>Universite de Sfax</t>
  </si>
  <si>
    <t>University of South Bohemia Ceske Budejovice</t>
  </si>
  <si>
    <t>Xiangtan University</t>
  </si>
  <si>
    <t>Capital Medical University</t>
  </si>
  <si>
    <t>#1,029</t>
  </si>
  <si>
    <t>#414</t>
  </si>
  <si>
    <t>Chang Gung University</t>
  </si>
  <si>
    <t>Kanazawa University</t>
  </si>
  <si>
    <t>Macau University of Science and Technology</t>
  </si>
  <si>
    <t>South China Normal University</t>
  </si>
  <si>
    <t>University of Alicante</t>
  </si>
  <si>
    <t>Federal University of Vicosa</t>
  </si>
  <si>
    <t>#1,035</t>
  </si>
  <si>
    <t>Harbin Medical University</t>
  </si>
  <si>
    <t>Institute of Tropical Medicine</t>
  </si>
  <si>
    <t>National University of Cordoba</t>
  </si>
  <si>
    <t>Oxford Brookes University</t>
  </si>
  <si>
    <t>#243</t>
  </si>
  <si>
    <t>Peoples Friendship University of Russia</t>
  </si>
  <si>
    <t>Postgraduate Institute of Medical Education and Research (PGIMER), Chandigarh</t>
  </si>
  <si>
    <t>Universitat de Lleida</t>
  </si>
  <si>
    <t>University of Massachusetts, Dartmouth</t>
  </si>
  <si>
    <t>University of Occupational and Environmental Health - Japan</t>
  </si>
  <si>
    <t>Royal College of Surgeons - Ireland</t>
  </si>
  <si>
    <t>#1,045</t>
  </si>
  <si>
    <t>Uniformed Services University of the Health Sciences</t>
  </si>
  <si>
    <t>Universidad Autonoma de San Luis Potosi</t>
  </si>
  <si>
    <t>Universita Ca Foscari Venezia</t>
  </si>
  <si>
    <t>#235</t>
  </si>
  <si>
    <t>University of North Carolina, Greensboro</t>
  </si>
  <si>
    <t>Ajou University</t>
  </si>
  <si>
    <t>#1,050</t>
  </si>
  <si>
    <t>Shanghai University of Electric Power</t>
  </si>
  <si>
    <t>Universidade da Coruna</t>
  </si>
  <si>
    <t>Florida Atlantic University</t>
  </si>
  <si>
    <t>#1,053</t>
  </si>
  <si>
    <t>Inha University</t>
  </si>
  <si>
    <t>Manipal University</t>
  </si>
  <si>
    <t>University of Kragujevac</t>
  </si>
  <si>
    <t>Western Norway University of Applied Sciences</t>
  </si>
  <si>
    <t>Carol Davila University of Medicine and Pharmacy</t>
  </si>
  <si>
    <t>#1,058</t>
  </si>
  <si>
    <t>Universidade Federal de Santa Maria (UFSM)</t>
  </si>
  <si>
    <t>Universiti Malaysia Pahang</t>
  </si>
  <si>
    <t>Southern Illinois University, Carbondale</t>
  </si>
  <si>
    <t>#1,061</t>
  </si>
  <si>
    <t>University of South-Eastern Norway</t>
  </si>
  <si>
    <t>Free University of Bozen-Bolzano</t>
  </si>
  <si>
    <t>#1,063</t>
  </si>
  <si>
    <t>Indian Institute of Technology - Guwahati</t>
  </si>
  <si>
    <t>Shahid Beheshti University Tehran (SBU)</t>
  </si>
  <si>
    <t>University of Ontario Institute Technology</t>
  </si>
  <si>
    <t>Yildiz Teknik University</t>
  </si>
  <si>
    <t>Benha University</t>
  </si>
  <si>
    <t>#1,068</t>
  </si>
  <si>
    <t>Dongguk University</t>
  </si>
  <si>
    <t>Northeast Normal University - China</t>
  </si>
  <si>
    <t>Universitetet i Stavanger</t>
  </si>
  <si>
    <t>China Medical University</t>
  </si>
  <si>
    <t>#1,072</t>
  </si>
  <si>
    <t>#431</t>
  </si>
  <si>
    <t>Creighton University</t>
  </si>
  <si>
    <t>Fujian Normal University</t>
  </si>
  <si>
    <t>Middlesex University</t>
  </si>
  <si>
    <t>Universitat Trier</t>
  </si>
  <si>
    <t>Brno University of Technology</t>
  </si>
  <si>
    <t>#1,077</t>
  </si>
  <si>
    <t>Mersin University</t>
  </si>
  <si>
    <t>Nagasaki University</t>
  </si>
  <si>
    <t>University of Salford</t>
  </si>
  <si>
    <t>CUNY, Hunter College</t>
  </si>
  <si>
    <t>#1,081</t>
  </si>
  <si>
    <t>Universidade do Algarve</t>
  </si>
  <si>
    <t>Universitat Ramon Llull</t>
  </si>
  <si>
    <t>University of North Dakota</t>
  </si>
  <si>
    <t>Athens Medical School</t>
  </si>
  <si>
    <t>#1,085</t>
  </si>
  <si>
    <t>Hamburg University of Technology</t>
  </si>
  <si>
    <t>Pontificia Universidade Catolica Do Rio Grande Do Sul</t>
  </si>
  <si>
    <t>Catholic University of Korea</t>
  </si>
  <si>
    <t>#1,088</t>
  </si>
  <si>
    <t>Greifswald Medical School</t>
  </si>
  <si>
    <t>University of Poitiers</t>
  </si>
  <si>
    <t>Albany Medical College</t>
  </si>
  <si>
    <t>#1,091</t>
  </si>
  <si>
    <t>Budapest University of Technology and Economics</t>
  </si>
  <si>
    <t>Jawaharlal Nehru University</t>
  </si>
  <si>
    <t>Yangzhou University</t>
  </si>
  <si>
    <t>Kuwait University</t>
  </si>
  <si>
    <t>Kuwait</t>
  </si>
  <si>
    <t>#1,095</t>
  </si>
  <si>
    <t>Thapar University</t>
  </si>
  <si>
    <t>Università degli Studi del Sannio-Benevento</t>
  </si>
  <si>
    <t>University of Huddersfield</t>
  </si>
  <si>
    <t>University of Paderborn</t>
  </si>
  <si>
    <t>Wuhan University of Science and Technology</t>
  </si>
  <si>
    <t>Agricultural University of Athens</t>
  </si>
  <si>
    <t>#1,101</t>
  </si>
  <si>
    <t>Anna University Chennai</t>
  </si>
  <si>
    <t>Helwan University</t>
  </si>
  <si>
    <t>Jadavpur University</t>
  </si>
  <si>
    <t>Tabriz University of Medical Science</t>
  </si>
  <si>
    <t>Medical University Gdansk</t>
  </si>
  <si>
    <t>#1,106</t>
  </si>
  <si>
    <t>Universidad Austral de Chile</t>
  </si>
  <si>
    <t>Universidad Rey Juan Carlos</t>
  </si>
  <si>
    <t>University of Novi Sad</t>
  </si>
  <si>
    <t>Taibah University</t>
  </si>
  <si>
    <t>#1,110</t>
  </si>
  <si>
    <t>Ege University</t>
  </si>
  <si>
    <t>#1,111</t>
  </si>
  <si>
    <t>Minia University</t>
  </si>
  <si>
    <t>Pontificia Universidade Catolica do Rio de Janeiro</t>
  </si>
  <si>
    <t>Universidad de Jaen</t>
  </si>
  <si>
    <t>Universidad de Valladolid</t>
  </si>
  <si>
    <t>Universite de Haute-Alsace (UHA)</t>
  </si>
  <si>
    <t>University of Windsor</t>
  </si>
  <si>
    <t>Ecole nationale superieure de chimie de Montpellier</t>
  </si>
  <si>
    <t>#1,118</t>
  </si>
  <si>
    <t>Medical University Warsaw</t>
  </si>
  <si>
    <t>Metropolitan Autonomous University</t>
  </si>
  <si>
    <t>Nicolaus Copernicus University</t>
  </si>
  <si>
    <t>Chungnam National University</t>
  </si>
  <si>
    <t>#1,122</t>
  </si>
  <si>
    <t>Edinburgh Napier University</t>
  </si>
  <si>
    <t>G d'Annunzio University of Chieti-Pescara</t>
  </si>
  <si>
    <t>Kangwon National University</t>
  </si>
  <si>
    <t>National Taipei University of Technology</t>
  </si>
  <si>
    <t>Fordham University</t>
  </si>
  <si>
    <t>#1,127</t>
  </si>
  <si>
    <t>Glasgow Caledonian University</t>
  </si>
  <si>
    <t>Hangzhou Normal University</t>
  </si>
  <si>
    <t>Hunan Agricultural University</t>
  </si>
  <si>
    <t>Tianjin Medical University</t>
  </si>
  <si>
    <t>Dokuz Eylul University</t>
  </si>
  <si>
    <t>#1,132</t>
  </si>
  <si>
    <t>Guangxi University</t>
  </si>
  <si>
    <t>Gyeongsang National University</t>
  </si>
  <si>
    <t>Imam Abdulrahman Bin Faisal University</t>
  </si>
  <si>
    <t>Instituto Universitario de Lisboa</t>
  </si>
  <si>
    <t>Near East University</t>
  </si>
  <si>
    <t>Tokai University</t>
  </si>
  <si>
    <t>Universidad Miguel Hernandez de Elche</t>
  </si>
  <si>
    <t>University of Kaiserslautern</t>
  </si>
  <si>
    <t>Jiangsu University of Science and Technology</t>
  </si>
  <si>
    <t>#1,141</t>
  </si>
  <si>
    <t>King Mongkuts University of Technology Thonburi</t>
  </si>
  <si>
    <t>Southwest University of Science and Technology</t>
  </si>
  <si>
    <t>University of Massachusetts, Lowell</t>
  </si>
  <si>
    <t>Konkuk University</t>
  </si>
  <si>
    <t>#1,145</t>
  </si>
  <si>
    <t>Shanxi University</t>
  </si>
  <si>
    <t>South Dakota State University</t>
  </si>
  <si>
    <t>Universite de Franche-Comte</t>
  </si>
  <si>
    <t>Alexandru Ioan Cuza University</t>
  </si>
  <si>
    <t>#1,149</t>
  </si>
  <si>
    <t>Government College University Faisalabad</t>
  </si>
  <si>
    <t>Kermanshah University of Medical Sciences</t>
  </si>
  <si>
    <t>King Saud bin Abdulaziz University for Health Sciences</t>
  </si>
  <si>
    <t>Medical University Sofia</t>
  </si>
  <si>
    <t>Paracelsus Private Medical University</t>
  </si>
  <si>
    <t>Shiraz University of Medical Science</t>
  </si>
  <si>
    <t>#466</t>
  </si>
  <si>
    <t>University of Jinan</t>
  </si>
  <si>
    <t>Hangzhou Dianzi University</t>
  </si>
  <si>
    <t>#1,157</t>
  </si>
  <si>
    <t>University of Aquila</t>
  </si>
  <si>
    <t>Yunnan University</t>
  </si>
  <si>
    <t>Isfahan University Medical Science</t>
  </si>
  <si>
    <t>#1,160</t>
  </si>
  <si>
    <t>National Chung Hsing University</t>
  </si>
  <si>
    <t>Universidad de Cadiz</t>
  </si>
  <si>
    <t>Universidad de Santiago de Chile</t>
  </si>
  <si>
    <t>Universidade Federal de Goias</t>
  </si>
  <si>
    <t>University of Francois Rabelais - Tours</t>
  </si>
  <si>
    <t>University of Hertfordshire</t>
  </si>
  <si>
    <t>Montclair State University</t>
  </si>
  <si>
    <t>#1,167</t>
  </si>
  <si>
    <t>Prince Songkla University</t>
  </si>
  <si>
    <t>Taras Shevchenko National University Kiev</t>
  </si>
  <si>
    <t>Ukraine</t>
  </si>
  <si>
    <t>University of Cassino</t>
  </si>
  <si>
    <t>University of Pecs</t>
  </si>
  <si>
    <t>Indian Institute of Technology - Indore</t>
  </si>
  <si>
    <t>#1,172</t>
  </si>
  <si>
    <t>King Khalid University</t>
  </si>
  <si>
    <t>Universidad Andres Bello</t>
  </si>
  <si>
    <t>Kaohsiung Medical University</t>
  </si>
  <si>
    <t>#1,175</t>
  </si>
  <si>
    <t>San Francisco State University</t>
  </si>
  <si>
    <t>Shanghai Normal University</t>
  </si>
  <si>
    <t>University of Beira Interior</t>
  </si>
  <si>
    <t>University of Central Lancashire</t>
  </si>
  <si>
    <t>Sichuan Agricultural University</t>
  </si>
  <si>
    <t>#1,180</t>
  </si>
  <si>
    <t>Universidad de Las Palmas de Gran Canaria</t>
  </si>
  <si>
    <t>#1,181</t>
  </si>
  <si>
    <t>Universite de Carthage</t>
  </si>
  <si>
    <t>University of Dhaka</t>
  </si>
  <si>
    <t>Bangladesh</t>
  </si>
  <si>
    <t>Anhui University</t>
  </si>
  <si>
    <t>#1,184</t>
  </si>
  <si>
    <t>Gazi University</t>
  </si>
  <si>
    <t>Menofia University</t>
  </si>
  <si>
    <t>Kasetsart University</t>
  </si>
  <si>
    <t>#1,187</t>
  </si>
  <si>
    <t>Khon Kaen University</t>
  </si>
  <si>
    <t>Kinki University (Kindai University)</t>
  </si>
  <si>
    <t>Obafemi Awolowo University</t>
  </si>
  <si>
    <t>Arizona State University, Tempe</t>
  </si>
  <si>
    <t>University of London School Oriental and African Studies (SOAS)</t>
  </si>
  <si>
    <t>École des Hautes Études en Sciences Sociales (EHESS)</t>
  </si>
  <si>
    <t>Goldsmiths University London</t>
  </si>
  <si>
    <t>Ataturk University</t>
  </si>
  <si>
    <t>University of Karachi</t>
  </si>
  <si>
    <t>#393</t>
  </si>
  <si>
    <t>Guangzhou Medical University</t>
  </si>
  <si>
    <t>Fourth Military Medical University</t>
  </si>
  <si>
    <t>Wenzhou Medical University</t>
  </si>
  <si>
    <t>Northeast Agricultural University - China</t>
  </si>
  <si>
    <t>#476</t>
  </si>
  <si>
    <t>Third Military Medical University</t>
  </si>
  <si>
    <t>ETH Zurich - Swiss Federal Institute of Technology</t>
  </si>
  <si>
    <t>UCL</t>
  </si>
  <si>
    <t>Nanyang Technological University, Singapore</t>
  </si>
  <si>
    <t>EPFL</t>
  </si>
  <si>
    <t>The University of Edinburgh</t>
  </si>
  <si>
    <t>The University of Hong Kong</t>
  </si>
  <si>
    <t>Hong Kong SAR</t>
  </si>
  <si>
    <t>The University of Tokyo</t>
  </si>
  <si>
    <t>University of Michigan-Ann Arbor</t>
  </si>
  <si>
    <t>The Australian National University</t>
  </si>
  <si>
    <t>The University of Manchester</t>
  </si>
  <si>
    <t>The Hong Kong University of Science and Technology</t>
  </si>
  <si>
    <t>The University of Melbourne</t>
  </si>
  <si>
    <t>The University of Sydney</t>
  </si>
  <si>
    <t>The Chinese University of Hong Kong</t>
  </si>
  <si>
    <t>KAIST - Korea Advanced Institute of Science &amp; Technology</t>
  </si>
  <si>
    <t>The University of New South Wales</t>
  </si>
  <si>
    <t>Université PSL</t>
  </si>
  <si>
    <t>The University of Queensland</t>
  </si>
  <si>
    <t>Institut Polytechnique de Paris</t>
  </si>
  <si>
    <t>The London School of Economics and Political Science</t>
  </si>
  <si>
    <t>City University of Hong Kong</t>
  </si>
  <si>
    <t>The University of Warwick</t>
  </si>
  <si>
    <t>Ruprecht-Karls-Universität Heidelberg</t>
  </si>
  <si>
    <t>Ludwig-Maximilians-Universität München</t>
  </si>
  <si>
    <t>Universiti Malaya</t>
  </si>
  <si>
    <t>The Hong Kong Polytechnic University</t>
  </si>
  <si>
    <t>University of Texas at Austin</t>
  </si>
  <si>
    <t>Universidad de Buenos Aires</t>
  </si>
  <si>
    <t>KU Leuven</t>
  </si>
  <si>
    <t>Sorbonne University</t>
  </si>
  <si>
    <t>University of Wisconsin-Madison</t>
  </si>
  <si>
    <t>Lomonosov Moscow State University</t>
  </si>
  <si>
    <t>Pohang University of Science And Technology</t>
  </si>
  <si>
    <t>University of Illinois at Urbana-Champaign</t>
  </si>
  <si>
    <t>The University of Auckland</t>
  </si>
  <si>
    <t>Université Paris-Saclay</t>
  </si>
  <si>
    <t>KTH Royal Institute of Technology</t>
  </si>
  <si>
    <t>University of St Andrews</t>
  </si>
  <si>
    <t>The University of Western Australia</t>
  </si>
  <si>
    <t>The University of Sheffield</t>
  </si>
  <si>
    <t>Pennsylvania State University</t>
  </si>
  <si>
    <t>Sungkyunkwan University(SKKU)</t>
  </si>
  <si>
    <t>Trinity College Dublin, The University of Dublin</t>
  </si>
  <si>
    <t xml:space="preserve">Universidad Nacional Autónoma de México </t>
  </si>
  <si>
    <t>The University of Adelaide</t>
  </si>
  <si>
    <t>Université de Montréal</t>
  </si>
  <si>
    <t>Purdue University</t>
  </si>
  <si>
    <t>Queen Mary University of London</t>
  </si>
  <si>
    <t>The Ohio State University</t>
  </si>
  <si>
    <t>Wageningen University &amp; Research</t>
  </si>
  <si>
    <t>Freie Universitaet Berlin</t>
  </si>
  <si>
    <t>École Normale Supérieure de Lyon</t>
  </si>
  <si>
    <t>Pontificia Universidad Católica de Chile</t>
  </si>
  <si>
    <t>KIT, Karlsruhe Institute of Technology</t>
  </si>
  <si>
    <t>Politecnico di Milano</t>
  </si>
  <si>
    <t>Universiti Kebangsaan Malaysia</t>
  </si>
  <si>
    <t>The University of Exeter</t>
  </si>
  <si>
    <t>Technische Universität Berlin</t>
  </si>
  <si>
    <t>Tecnológico de Monterrey</t>
  </si>
  <si>
    <t>King Fahd University of Petroleum &amp; Minerals</t>
  </si>
  <si>
    <t>Alma Mater Studiorum - University of Bologna</t>
  </si>
  <si>
    <t>Texas A&amp;M University</t>
  </si>
  <si>
    <t>Universitat de Barcelona</t>
  </si>
  <si>
    <t>Albert-Ludwigs-Universitaet Freiburg</t>
  </si>
  <si>
    <t>Al-Farabi Kazakh National University</t>
  </si>
  <si>
    <t>Kazakhstan</t>
  </si>
  <si>
    <t>Eberhard Karls Universität Tübingen</t>
  </si>
  <si>
    <t>Indian Institute of Technology Bombay</t>
  </si>
  <si>
    <t>Technische Universität Wien</t>
  </si>
  <si>
    <t>Universidad de Chile</t>
  </si>
  <si>
    <t>Indian Institute of Technology Delhi</t>
  </si>
  <si>
    <t>Indian Institute of Science</t>
  </si>
  <si>
    <t>University of Minnesota Twin Cities</t>
  </si>
  <si>
    <t>Université catholique de Louvain</t>
  </si>
  <si>
    <t>Technische Universität Dresden</t>
  </si>
  <si>
    <t>The University of Newcastle, Australia</t>
  </si>
  <si>
    <t>The Hebrew University of Jerusalem</t>
  </si>
  <si>
    <t>Universidad Autónoma de Madrid</t>
  </si>
  <si>
    <t>Universite libre de Bruxelles</t>
  </si>
  <si>
    <t>Universitat Autònoma de Barcelona</t>
  </si>
  <si>
    <t>Universität Hamburg</t>
  </si>
  <si>
    <t>Universidade Estadual de Campinas</t>
  </si>
  <si>
    <t>Radboud University</t>
  </si>
  <si>
    <t>Vrije Universiteit Brussel</t>
  </si>
  <si>
    <t>Qatar University</t>
  </si>
  <si>
    <t>Rheinische Friedrich-Wilhelms-Universität Bonn</t>
  </si>
  <si>
    <t xml:space="preserve">Maastricht University </t>
  </si>
  <si>
    <t>Universidad de los Andes</t>
  </si>
  <si>
    <t>Queen's University at Kingston</t>
  </si>
  <si>
    <t>USI - Università della Svizzera italiana</t>
  </si>
  <si>
    <t>Università di Padova</t>
  </si>
  <si>
    <t>University of Massachusetts Amherst</t>
  </si>
  <si>
    <t>Universitat Pompeu Fabra</t>
  </si>
  <si>
    <t>Universiti Brunei Darussalam</t>
  </si>
  <si>
    <t>Brunei</t>
  </si>
  <si>
    <t>University of Colorado Boulder</t>
  </si>
  <si>
    <t>Gadjah Mada University</t>
  </si>
  <si>
    <t>Indian Institute of Technology Madras</t>
  </si>
  <si>
    <t>National University of Ireland Galway</t>
  </si>
  <si>
    <t>Sciences Po</t>
  </si>
  <si>
    <t>Rutgers University–New Brunswick</t>
  </si>
  <si>
    <t>Charles University</t>
  </si>
  <si>
    <t>The University of Arizona</t>
  </si>
  <si>
    <t>Technical University of Darmstadt</t>
  </si>
  <si>
    <t>Heriot-Watt University</t>
  </si>
  <si>
    <t>Indian Institute of Technology Kanpur</t>
  </si>
  <si>
    <t>Indian Institute of Technology Kharagpur</t>
  </si>
  <si>
    <t>Bauman Moscow State Technical University</t>
  </si>
  <si>
    <t>Universität Innsbruck</t>
  </si>
  <si>
    <t>University of Illinois at Chicago</t>
  </si>
  <si>
    <t>Universitas Indonesia</t>
  </si>
  <si>
    <t>Université Paris 1 Panthéon-Sorbonne</t>
  </si>
  <si>
    <t>Xi’an Jiaotong University</t>
  </si>
  <si>
    <t>North Carolina State University</t>
  </si>
  <si>
    <t>Bandung Institute of Technology</t>
  </si>
  <si>
    <t>HSE University</t>
  </si>
  <si>
    <t>Indiana University Bloomington</t>
  </si>
  <si>
    <t>Université Grenoble Alpes</t>
  </si>
  <si>
    <t>IE University</t>
  </si>
  <si>
    <t>RUDN University</t>
  </si>
  <si>
    <t>National Research Nuclear University MEPhI</t>
  </si>
  <si>
    <t>Universitat Politècnica de Catalunya · BarcelonaTech</t>
  </si>
  <si>
    <t>Friedrich-Alexander-Universität Erlangen-Nürnberg</t>
  </si>
  <si>
    <t>Pontificia Universidad Católica Argentina</t>
  </si>
  <si>
    <t>L.N. Gumilyov Eurasian National University</t>
  </si>
  <si>
    <t>City, University of London</t>
  </si>
  <si>
    <t>Technion - Israel Institute of Technology</t>
  </si>
  <si>
    <t>Birkbeck, University of London</t>
  </si>
  <si>
    <t>Taylor's University</t>
  </si>
  <si>
    <t>Politecnico di Torino</t>
  </si>
  <si>
    <t>Royal Holloway University of London</t>
  </si>
  <si>
    <t>Goethe-University Frankfurt am Main</t>
  </si>
  <si>
    <t>University of Hawaiʻi at Mānoa</t>
  </si>
  <si>
    <t>Universiti Teknologi Brunei</t>
  </si>
  <si>
    <t>Universität Jena</t>
  </si>
  <si>
    <t>Virginia Polytechnic Institute and State University</t>
  </si>
  <si>
    <t>UCSI University</t>
  </si>
  <si>
    <t>Universität Stuttgart</t>
  </si>
  <si>
    <t>Brunel University London</t>
  </si>
  <si>
    <t>Ural Federal University - UrFU</t>
  </si>
  <si>
    <t>Johannes Kepler University Linz</t>
  </si>
  <si>
    <t>National University of Sciences And Technology Islamabad</t>
  </si>
  <si>
    <t>MGIMO University</t>
  </si>
  <si>
    <t>Umea University</t>
  </si>
  <si>
    <t>University Ulm</t>
  </si>
  <si>
    <t>Norwegian University of Science And Technology</t>
  </si>
  <si>
    <t>Universidade Federal do Rio de Janeiro</t>
  </si>
  <si>
    <t>Universitat Politècnica de València</t>
  </si>
  <si>
    <t>University of Chemistry and Technology, Prague</t>
  </si>
  <si>
    <t>Julius-Maximilians-Universität Würzburg</t>
  </si>
  <si>
    <t>Quaid-i-Azam University</t>
  </si>
  <si>
    <t>Stony Brook University, State University of New York</t>
  </si>
  <si>
    <t>American University of Sharjah</t>
  </si>
  <si>
    <t>University at Buffalo SUNY</t>
  </si>
  <si>
    <t>Università Vita-Salute San Raffaele</t>
  </si>
  <si>
    <t>SOAS University of London</t>
  </si>
  <si>
    <t>Universidad de Palermo</t>
  </si>
  <si>
    <t>Ruhr-Universität Bochum</t>
  </si>
  <si>
    <t>Indian Institute of Technology Guwahati</t>
  </si>
  <si>
    <t>National Research Tomsk Polytechnic University</t>
  </si>
  <si>
    <t>Pontificia Universidad Católica del Perú</t>
  </si>
  <si>
    <t>Pakistan Institute of Engineering and Applied Sciences</t>
  </si>
  <si>
    <t>University of the Philippines</t>
  </si>
  <si>
    <t>Philippines</t>
  </si>
  <si>
    <t>Indian Institute of Technology Roorkee</t>
  </si>
  <si>
    <t>Universidad Austral</t>
  </si>
  <si>
    <t>Westfälische Wilhelms-Universität Münster</t>
  </si>
  <si>
    <t>National Sun Yat-sen University</t>
  </si>
  <si>
    <t>Chung-Ang University</t>
  </si>
  <si>
    <t>Lappeenranta-Lahti University of Technology LUT</t>
  </si>
  <si>
    <t>Tampere University</t>
  </si>
  <si>
    <t>Universiti Teknologi PETRONAS</t>
  </si>
  <si>
    <t>Université Laval</t>
  </si>
  <si>
    <t>Université de Strasbourg</t>
  </si>
  <si>
    <t>Universität Mannheim</t>
  </si>
  <si>
    <t>University of Naples - Federico II</t>
  </si>
  <si>
    <t>Johannes Gutenberg Universität Mainz</t>
  </si>
  <si>
    <t>Universidade Nova de Lisboa</t>
  </si>
  <si>
    <t>Universidade Federal de São Paulo</t>
  </si>
  <si>
    <t>Essex, University of</t>
  </si>
  <si>
    <t>University of Tromsø The Arctic University of Norway</t>
  </si>
  <si>
    <t>HUFS - Hankuk University of Foreign Studies</t>
  </si>
  <si>
    <t>The American University in Cairo</t>
  </si>
  <si>
    <t>Umm Al-Qura University</t>
  </si>
  <si>
    <t>Universität  Leipzig</t>
  </si>
  <si>
    <t>Universität des Saarlandes</t>
  </si>
  <si>
    <t>University of Milano-Bicocca</t>
  </si>
  <si>
    <t>Bond University</t>
  </si>
  <si>
    <t>Universidad Politécnica de Madrid</t>
  </si>
  <si>
    <t>University of St.Gallen</t>
  </si>
  <si>
    <t>Far Eastern Federal University</t>
  </si>
  <si>
    <t>Goldsmiths, University of London</t>
  </si>
  <si>
    <t>Martin-Luther-Universität Halle-Wittenberg</t>
  </si>
  <si>
    <t>Airlangga University</t>
  </si>
  <si>
    <t>Amirkabir University of Technology</t>
  </si>
  <si>
    <t>Iran, Islamic Republic of</t>
  </si>
  <si>
    <t>Universidad de Belgrano</t>
  </si>
  <si>
    <t>Universidad de Montevideo</t>
  </si>
  <si>
    <t>Ben-Gurion University of The Negev</t>
  </si>
  <si>
    <t>Universidad ORT Uruguay</t>
  </si>
  <si>
    <t>University of Missouri, Columbia</t>
  </si>
  <si>
    <t>University of Texas Dallas</t>
  </si>
  <si>
    <t>Université de Liège</t>
  </si>
  <si>
    <t>Auezov South Kazakhstan University</t>
  </si>
  <si>
    <t>The Catholic University of Korea</t>
  </si>
  <si>
    <t>The National University of Science and Technology MISIS</t>
  </si>
  <si>
    <t>Justus-Liebig-University Giessen</t>
  </si>
  <si>
    <t>UNESP</t>
  </si>
  <si>
    <t>Christian-Albrechts-University zu Kiel</t>
  </si>
  <si>
    <t>Sogang University</t>
  </si>
  <si>
    <t>University of Rome</t>
  </si>
  <si>
    <t>Aix-Marseille University</t>
  </si>
  <si>
    <t>Satbayev University</t>
  </si>
  <si>
    <t>Universidad de La Habana</t>
  </si>
  <si>
    <t>Cuba</t>
  </si>
  <si>
    <t>University of Bordeaux</t>
  </si>
  <si>
    <t>University of Klagenfurt</t>
  </si>
  <si>
    <t>Universität Konstanz</t>
  </si>
  <si>
    <t>Bogor Agricultural University</t>
  </si>
  <si>
    <t>Universidad de Alcalá</t>
  </si>
  <si>
    <t>Universiti Utara Malaysia</t>
  </si>
  <si>
    <t>University of Balamand</t>
  </si>
  <si>
    <t>V. N. Karazin Kharkiv National University</t>
  </si>
  <si>
    <t>Universidad Central de Las Villas</t>
  </si>
  <si>
    <t>Université de Montpellier</t>
  </si>
  <si>
    <t>Hitotsubashi University</t>
  </si>
  <si>
    <t>Institut National des Sciences Appliquées de Lyon</t>
  </si>
  <si>
    <t>National Research Saratov State University</t>
  </si>
  <si>
    <t>Saint Joseph University of Beirut</t>
  </si>
  <si>
    <t>Southern Federal University</t>
  </si>
  <si>
    <t>Universidad de Costa Rica</t>
  </si>
  <si>
    <t>Universidad de Zaragoza</t>
  </si>
  <si>
    <t>The University of Georgia</t>
  </si>
  <si>
    <t>The University of Tennessee, Knoxville</t>
  </si>
  <si>
    <t>Abai Kazakh National Pedagogical University</t>
  </si>
  <si>
    <t>Kazakh National Agrarian University KazNAU</t>
  </si>
  <si>
    <t>Universidad Panamericana</t>
  </si>
  <si>
    <t>Universidad de Sevilla</t>
  </si>
  <si>
    <t>Università Cattolica del Sacro Cuore</t>
  </si>
  <si>
    <t>Université Paul Sabatier Toulouse III</t>
  </si>
  <si>
    <t>Altai State University</t>
  </si>
  <si>
    <t>Hallym University</t>
  </si>
  <si>
    <t>Technische Universität Braunschweig</t>
  </si>
  <si>
    <t>The New School</t>
  </si>
  <si>
    <t>Università degli Studi di Pavia</t>
  </si>
  <si>
    <t>Université de Fribourg</t>
  </si>
  <si>
    <t>Holy Spirit University of Kaslik</t>
  </si>
  <si>
    <t>Osaka City University</t>
  </si>
  <si>
    <t>Universitat de Valencia</t>
  </si>
  <si>
    <t>University of Nebraska - Lincoln</t>
  </si>
  <si>
    <t>Universität Bremen</t>
  </si>
  <si>
    <t>Lebanese American University</t>
  </si>
  <si>
    <t>Lingnan University, Hong Kong</t>
  </si>
  <si>
    <t>Samara National Research University</t>
  </si>
  <si>
    <t>Universidad Nacional de La Plata</t>
  </si>
  <si>
    <t>Applied Science University of Bahrain</t>
  </si>
  <si>
    <t>Bahrain</t>
  </si>
  <si>
    <t>Indian Institute of Technology Hyderabad</t>
  </si>
  <si>
    <t>National Chengchi University</t>
  </si>
  <si>
    <t>Savitribai Phule Pune University</t>
  </si>
  <si>
    <t>Sofia University</t>
  </si>
  <si>
    <t>Universidad Externado de Colombia</t>
  </si>
  <si>
    <t>Universität Regensburg</t>
  </si>
  <si>
    <t>Université du Québec</t>
  </si>
  <si>
    <t>American University in Dubai</t>
  </si>
  <si>
    <t>Ateneo de Manila University</t>
  </si>
  <si>
    <t>Canadian University Dubai</t>
  </si>
  <si>
    <t>Central Queensland University</t>
  </si>
  <si>
    <t>Clark University</t>
  </si>
  <si>
    <t>Gifu University</t>
  </si>
  <si>
    <t>Kingston University, London</t>
  </si>
  <si>
    <t>Leibniz University Hannover</t>
  </si>
  <si>
    <t>Management and Science University</t>
  </si>
  <si>
    <t>Palacký University Olomouc</t>
  </si>
  <si>
    <t>Pavol Jozef Šafárik University in Košice</t>
  </si>
  <si>
    <t>S.D. Asfendiyarov Kazakh National Medical University</t>
  </si>
  <si>
    <t>Smith College</t>
  </si>
  <si>
    <t>Taras Shevchenko National University of Kyiv</t>
  </si>
  <si>
    <t>Thammasat University</t>
  </si>
  <si>
    <t>Tokyo University of Agriculture and Technology</t>
  </si>
  <si>
    <t>Universidad Anáhuac México</t>
  </si>
  <si>
    <t>Universidad Nacional del Centro de la Provincia de Buenos Aires</t>
  </si>
  <si>
    <t>Universidad Pontificia Comillas</t>
  </si>
  <si>
    <t>Universidad de Concepción</t>
  </si>
  <si>
    <t>La Salle Campus Barcelona  - Universitat Ramon Llull</t>
  </si>
  <si>
    <t>University Paris 2 Panthéon-Assas</t>
  </si>
  <si>
    <t>University of Aveiro</t>
  </si>
  <si>
    <t>University of Hohenheim</t>
  </si>
  <si>
    <t>University of South Carolina</t>
  </si>
  <si>
    <t>College of William and Mary</t>
  </si>
  <si>
    <t>Eötvös Loránd University</t>
  </si>
  <si>
    <t>Immanuel Kant Baltic Federal University</t>
  </si>
  <si>
    <t>Kagoshima University</t>
  </si>
  <si>
    <t>Karl-Franzens-Universitaet Graz</t>
  </si>
  <si>
    <t>Lahore University of Management Sciences</t>
  </si>
  <si>
    <t>Lobachevsky University</t>
  </si>
  <si>
    <t xml:space="preserve">National Technical University </t>
  </si>
  <si>
    <t>Pontifícia Universidade Católica do Rio de Janeiro</t>
  </si>
  <si>
    <t>Sechenov University</t>
  </si>
  <si>
    <t>Sunway University</t>
  </si>
  <si>
    <t>Tokushima University</t>
  </si>
  <si>
    <t>Ulster University</t>
  </si>
  <si>
    <t>Universidad ICESI</t>
  </si>
  <si>
    <t>Universidad Pontificia Bolivariana</t>
  </si>
  <si>
    <t>Universidade Federal de Minas Gerais</t>
  </si>
  <si>
    <t>Universiti Teknologi MARA - UiTM</t>
  </si>
  <si>
    <t>University of Hyderabad</t>
  </si>
  <si>
    <t>University of Massachusetts Boston</t>
  </si>
  <si>
    <t>Universität Rostock</t>
  </si>
  <si>
    <t>Université Claude Bernard Lyon 1</t>
  </si>
  <si>
    <t>Zayed University</t>
  </si>
  <si>
    <t>Abu Dhabi University</t>
  </si>
  <si>
    <t>Ajman University</t>
  </si>
  <si>
    <t>Al Ain University</t>
  </si>
  <si>
    <t>Bogaziçi Üniversitesi</t>
  </si>
  <si>
    <t>City University of New York</t>
  </si>
  <si>
    <t>Gunma University</t>
  </si>
  <si>
    <t>Indian Institute of Technology Bhubaneswar</t>
  </si>
  <si>
    <t>Instituto Tecnológico de Buenos Aires</t>
  </si>
  <si>
    <t>Jouf University</t>
  </si>
  <si>
    <t>Lebanese University</t>
  </si>
  <si>
    <t>National Technical University of Ukraine</t>
  </si>
  <si>
    <t>Northumbria University at Newcastle</t>
  </si>
  <si>
    <t>Notre Dame University-Louaize NDU</t>
  </si>
  <si>
    <t>O.P. Jindal Global University</t>
  </si>
  <si>
    <t>Osaka Prefecture University</t>
  </si>
  <si>
    <t>Philipps-Universität Marburg</t>
  </si>
  <si>
    <t>Plekhanov Russian University of Economics</t>
  </si>
  <si>
    <t>Prince Mohammad Bin Fahd university</t>
  </si>
  <si>
    <t>Saint Petersburg Electrotechnical University ETU-LETI</t>
  </si>
  <si>
    <t>Stevens Institute of Technology</t>
  </si>
  <si>
    <t>Sumy State University</t>
  </si>
  <si>
    <t>Ufa State Aviation Technical University</t>
  </si>
  <si>
    <t>Universidad Central de Venezuela</t>
  </si>
  <si>
    <t>Venezuela</t>
  </si>
  <si>
    <t>Universidad Iberoamericana IBERO</t>
  </si>
  <si>
    <t>Universidad de La Sabana</t>
  </si>
  <si>
    <t>Universidad de San Andrés - UdeSA</t>
  </si>
  <si>
    <t>Universidade de Santiago de Compostela</t>
  </si>
  <si>
    <t>Universitat Rovira i Virgili</t>
  </si>
  <si>
    <t>University of Bradford</t>
  </si>
  <si>
    <t>University of Westminster</t>
  </si>
  <si>
    <t>Universität Potsdam</t>
  </si>
  <si>
    <t>Université de Sousse</t>
  </si>
  <si>
    <t>American University of the Middle East</t>
  </si>
  <si>
    <t>Belarusian National Technical University</t>
  </si>
  <si>
    <t>Clarkson University</t>
  </si>
  <si>
    <t>Dankook University</t>
  </si>
  <si>
    <t>Institut Teknologi Sepuluh Nopember</t>
  </si>
  <si>
    <t>Instituto Politécnico Nacional</t>
  </si>
  <si>
    <t>Instituto Tecnológico Autónomo de México</t>
  </si>
  <si>
    <t>Karaganda State Technical University</t>
  </si>
  <si>
    <t>Manipal Academy of Higher Education, Manipal, Karnataka, India</t>
  </si>
  <si>
    <t>Maynooth University</t>
  </si>
  <si>
    <t>Northwest University</t>
  </si>
  <si>
    <t>Pontificia Universidad Católica de Valparaíso</t>
  </si>
  <si>
    <t>Princess Nourah bint Abdulrahman University</t>
  </si>
  <si>
    <t>Riga Technical University</t>
  </si>
  <si>
    <t>Ritsumeikan University</t>
  </si>
  <si>
    <t>Tallinn University of Technology</t>
  </si>
  <si>
    <t>Universidad Adolfo Ibàñez</t>
  </si>
  <si>
    <t>Universidad San Francisco de Quito</t>
  </si>
  <si>
    <t>Ecuador</t>
  </si>
  <si>
    <t>Universidad Torcuato Di Tella</t>
  </si>
  <si>
    <t>Universidad de la República</t>
  </si>
  <si>
    <t>Universidad del Rosario</t>
  </si>
  <si>
    <t>Universidade Federal do Rio Grande Do Sul</t>
  </si>
  <si>
    <t>Universiti Tenaga Nasional</t>
  </si>
  <si>
    <t>University Duesseldorf</t>
  </si>
  <si>
    <t>University at Albany SUNY</t>
  </si>
  <si>
    <t>University of Greenwich</t>
  </si>
  <si>
    <t>Università degli Studi di Perugia</t>
  </si>
  <si>
    <t>Université de Sherbrooke</t>
  </si>
  <si>
    <t>Vilnius Gediminas Technical University</t>
  </si>
  <si>
    <t>Worcester Polytechnic Institute</t>
  </si>
  <si>
    <t>E.A.Buketov Karaganda State University</t>
  </si>
  <si>
    <t>Adam Mickiewicz University, Poznań</t>
  </si>
  <si>
    <t>Ankara Üniversitesi</t>
  </si>
  <si>
    <t>Anna University</t>
  </si>
  <si>
    <t>Bangladesh University of Engineering and Technology</t>
  </si>
  <si>
    <t>Beijing Foreign Studies University</t>
  </si>
  <si>
    <t>Beijing University of Chinese Medicine</t>
  </si>
  <si>
    <t>Beijing University of Posts and Telecommunications</t>
  </si>
  <si>
    <t>Beirut Arab University</t>
  </si>
  <si>
    <t>Binghamton University SUNY</t>
  </si>
  <si>
    <t>CY Cergy Paris University</t>
  </si>
  <si>
    <t>Ca' Foscari University of Venice</t>
  </si>
  <si>
    <t>Catania University</t>
  </si>
  <si>
    <t>Corvinus University of Budapest</t>
  </si>
  <si>
    <t>Cracow University of Technology</t>
  </si>
  <si>
    <t>Czech University of Life Sciences in Prague</t>
  </si>
  <si>
    <t>De La Salle University</t>
  </si>
  <si>
    <t>De Montfort University</t>
  </si>
  <si>
    <t>Financial University under the Government of the Russian Federation</t>
  </si>
  <si>
    <t>Gdansk University of Technology</t>
  </si>
  <si>
    <t>German Jordanian University</t>
  </si>
  <si>
    <t>Gulf University for Science and Technology</t>
  </si>
  <si>
    <t>Indiana University–Purdue University Indianapolis</t>
  </si>
  <si>
    <t>International Christian University</t>
  </si>
  <si>
    <t>Islamic University of Madinah</t>
  </si>
  <si>
    <t>Jordan University of Science &amp; Technology</t>
  </si>
  <si>
    <t>Kaunas University of Technology</t>
  </si>
  <si>
    <t>Kazakh Ablai Khan University of International Relations and World Languages</t>
  </si>
  <si>
    <t>Kazakh-British Technical University</t>
  </si>
  <si>
    <t>Kazan National Research Technological University</t>
  </si>
  <si>
    <t>King Faisal University</t>
  </si>
  <si>
    <t>King Mongkut's University of Technology Thonburi</t>
  </si>
  <si>
    <t>Kyoto Institute of Technology</t>
  </si>
  <si>
    <t>Kyushu Institute of Technology</t>
  </si>
  <si>
    <t>Lodz University of Technology</t>
  </si>
  <si>
    <t>London Metropolitan University</t>
  </si>
  <si>
    <t>London South Bank University</t>
  </si>
  <si>
    <t>Louisiana State University</t>
  </si>
  <si>
    <t>Lviv Polytechnic National University</t>
  </si>
  <si>
    <t>Mendel University in Brno</t>
  </si>
  <si>
    <t>Mendeleev University of Chemical Technology</t>
  </si>
  <si>
    <t>NJSC KIMEP University</t>
  </si>
  <si>
    <t>National Chung Cheng University</t>
  </si>
  <si>
    <t>Novosibirsk State Technical University</t>
  </si>
  <si>
    <t>Paris Lodron University of Salzburg</t>
  </si>
  <si>
    <t>Perm State National Research University</t>
  </si>
  <si>
    <t>Pondicherry University</t>
  </si>
  <si>
    <t>Pontifícia Universidade Católica de São Paulo</t>
  </si>
  <si>
    <t>Poznań University of Technology</t>
  </si>
  <si>
    <t>Prince of Songkla University</t>
  </si>
  <si>
    <t>Princess Sumaya University for Technology</t>
  </si>
  <si>
    <t>Qassim University</t>
  </si>
  <si>
    <t>Queen Margaret University , Edinburgh</t>
  </si>
  <si>
    <t>Riga Stradins University</t>
  </si>
  <si>
    <t>Robert Gordon University</t>
  </si>
  <si>
    <t>Russian Presidential Academy of National Economy and Public Administration</t>
  </si>
  <si>
    <t>Rutgers University–Newark</t>
  </si>
  <si>
    <t>Seattle University</t>
  </si>
  <si>
    <t>Siksha 'O' Anusandhan</t>
  </si>
  <si>
    <t>Silesian University of Technology</t>
  </si>
  <si>
    <t>Slovak University of Technology in Bratislava</t>
  </si>
  <si>
    <t>Sophia University</t>
  </si>
  <si>
    <t>South Ural State University</t>
  </si>
  <si>
    <t>Szent Istvan University</t>
  </si>
  <si>
    <t>Széchenyi István University</t>
  </si>
  <si>
    <t>TU Dortmund University</t>
  </si>
  <si>
    <t>Technical University of Kosice</t>
  </si>
  <si>
    <t>Technical University of Liberec</t>
  </si>
  <si>
    <t>Technological University Dublin</t>
  </si>
  <si>
    <t>Tecnológico de Costa Rica -TEC</t>
  </si>
  <si>
    <t>The University of Alabama</t>
  </si>
  <si>
    <t>UNIVERSITY OF GDANSK</t>
  </si>
  <si>
    <t>Universidad Autónoma Metropolitana</t>
  </si>
  <si>
    <t>Universidad Autónoma de Chapingo</t>
  </si>
  <si>
    <t>Universidad Autónoma del Estado de Hidalgo</t>
  </si>
  <si>
    <t>Universidad Autónoma del Estado de México</t>
  </si>
  <si>
    <t>Universidad Católica Andres Bello</t>
  </si>
  <si>
    <t>Universidad Católica del Uruguay</t>
  </si>
  <si>
    <t>Universidad Diego Portales</t>
  </si>
  <si>
    <t>Universidad EAFIT</t>
  </si>
  <si>
    <t>Universidad Nacional Mayor de San Marcos</t>
  </si>
  <si>
    <t>Universidad Nacional de Córdoba - UNC</t>
  </si>
  <si>
    <t>Universidad Nacional de Rosario</t>
  </si>
  <si>
    <t>Universidad Nacional de San Luis</t>
  </si>
  <si>
    <t>Universidad Simón Bolívar</t>
  </si>
  <si>
    <t>Universidad Tecnológica Nacional</t>
  </si>
  <si>
    <t>Universidad Tecnológica de Panamá</t>
  </si>
  <si>
    <t>Panama</t>
  </si>
  <si>
    <t>Universidad Técnica Federico Santa María</t>
  </si>
  <si>
    <t>Universidad de Guadalajara</t>
  </si>
  <si>
    <t>Universidad de Los Andes - Mérida</t>
  </si>
  <si>
    <t>Universidad de Oviedo</t>
  </si>
  <si>
    <t>Universidad de las Américas Puebla</t>
  </si>
  <si>
    <t>Universidad de los Andes - Chile</t>
  </si>
  <si>
    <t>Universidad del Valle</t>
  </si>
  <si>
    <t>Universidade Católica Portuguesa - UCP</t>
  </si>
  <si>
    <t>Universidade Federal de Pernambuco</t>
  </si>
  <si>
    <t>Universidade Federal de Santa Catarina</t>
  </si>
  <si>
    <t>Universidade Federal de São Carlos</t>
  </si>
  <si>
    <t>Universidade Federal do Paraná - UFPR</t>
  </si>
  <si>
    <t>Universidade da Coruña</t>
  </si>
  <si>
    <t>Universidade de Brasília</t>
  </si>
  <si>
    <t>Universita' Politecnica delle Marche</t>
  </si>
  <si>
    <t>Universita' degli Studi di Ferrara</t>
  </si>
  <si>
    <t>Universitas Padjadjaran</t>
  </si>
  <si>
    <t>Universiti Kuala Lumpur</t>
  </si>
  <si>
    <t>Universiti Malaysia Perlis</t>
  </si>
  <si>
    <t>Universiti Tunku Abdul Rahman</t>
  </si>
  <si>
    <t>University of Baghdad</t>
  </si>
  <si>
    <t>Iraq</t>
  </si>
  <si>
    <t>University of Bahrain</t>
  </si>
  <si>
    <t>University of Calcutta</t>
  </si>
  <si>
    <t>University of East London</t>
  </si>
  <si>
    <t>University of Engineering &amp; Technology Lahore</t>
  </si>
  <si>
    <t>University of Hartford</t>
  </si>
  <si>
    <t>University of Hradec Kralove</t>
  </si>
  <si>
    <t>University of Kwazulu-Natal</t>
  </si>
  <si>
    <t>University of Lodz</t>
  </si>
  <si>
    <t>University of Naples Parthenope</t>
  </si>
  <si>
    <t>University of New England Australia</t>
  </si>
  <si>
    <t>University of Santo Tomas</t>
  </si>
  <si>
    <t>University of Texas at San Antonio</t>
  </si>
  <si>
    <t>University of Tulsa</t>
  </si>
  <si>
    <t>University of Tyumen</t>
  </si>
  <si>
    <t>University of Wisconsin Milwaukee</t>
  </si>
  <si>
    <t>University of Wroclaw</t>
  </si>
  <si>
    <t>University of the Punjab</t>
  </si>
  <si>
    <t>University of the West of England</t>
  </si>
  <si>
    <t>University of Žilina</t>
  </si>
  <si>
    <t>Università degli Studi di Udine</t>
  </si>
  <si>
    <t>Università degli studi Roma Tre</t>
  </si>
  <si>
    <t>Universität Duisburg-Essen</t>
  </si>
  <si>
    <t>Université Toulouse 1 Capitole</t>
  </si>
  <si>
    <t>Université de Lorraine</t>
  </si>
  <si>
    <t>Université de Nantes</t>
  </si>
  <si>
    <t>Verona University</t>
  </si>
  <si>
    <t>Viet Nam National University Ho Chi Minh City</t>
  </si>
  <si>
    <t>Vietnam National University, Hanoi</t>
  </si>
  <si>
    <t>Vytautas Magnus University</t>
  </si>
  <si>
    <t>Wroclaw University of Science and Technology</t>
  </si>
  <si>
    <t>Xi'an Jiaotong Liverpool University</t>
  </si>
  <si>
    <t>Yamaguchi University</t>
  </si>
  <si>
    <t>Yerevan State University</t>
  </si>
  <si>
    <t>Yokohama National University</t>
  </si>
  <si>
    <t>Al Quds University The Arab University in Jerusalem</t>
  </si>
  <si>
    <t>Palestinian Territory, Occupied</t>
  </si>
  <si>
    <t>Al-Azhar University</t>
  </si>
  <si>
    <t>Amity University</t>
  </si>
  <si>
    <t>Amrita Vishwa Vidyapeetham</t>
  </si>
  <si>
    <t>An-Najah National University</t>
  </si>
  <si>
    <t>Anadolu University</t>
  </si>
  <si>
    <t>Athens University of Economics and Business</t>
  </si>
  <si>
    <t>Azerbaijan State University of Economics</t>
  </si>
  <si>
    <t>Azerbaijan</t>
  </si>
  <si>
    <t>BRAC University</t>
  </si>
  <si>
    <t>Baku State University</t>
  </si>
  <si>
    <t>Belarusian State University of Informatics and Radioelectronics</t>
  </si>
  <si>
    <t>Benemérita Universidad Autónoma de Puebla</t>
  </si>
  <si>
    <t>Bina Nusantara University</t>
  </si>
  <si>
    <t>Birla Institute of Technology and Science, Pilani</t>
  </si>
  <si>
    <t>Birmingham City University</t>
  </si>
  <si>
    <t>Brigham Young University</t>
  </si>
  <si>
    <t>British University in Egypt</t>
  </si>
  <si>
    <t>Brock University</t>
  </si>
  <si>
    <t>COMSATS University Islamabad</t>
  </si>
  <si>
    <t>Canterbury Christ Church University</t>
  </si>
  <si>
    <t>Catholic University of Cordoba</t>
  </si>
  <si>
    <t>Chang Jung Christian University</t>
  </si>
  <si>
    <t>China University of Political Science and Law</t>
  </si>
  <si>
    <t>Chung Yuan Christian University</t>
  </si>
  <si>
    <t>Chungbuk National University</t>
  </si>
  <si>
    <t>Diponegoro University</t>
  </si>
  <si>
    <t>Doshisha University</t>
  </si>
  <si>
    <t>EGE UNIVERSITY</t>
  </si>
  <si>
    <t>Escuela Politécnica Nacional</t>
  </si>
  <si>
    <t>Escuela Superior Politécnica del Litoral</t>
  </si>
  <si>
    <t>Feng Chia University</t>
  </si>
  <si>
    <t>Florida Atlantic University - Boca Raton</t>
  </si>
  <si>
    <t>Fu Jen Catholic University</t>
  </si>
  <si>
    <t>Gazi Üniversitesi</t>
  </si>
  <si>
    <t>Harper Adams University</t>
  </si>
  <si>
    <t>Al Imam Mohammad Ibn Saud Islamic University</t>
  </si>
  <si>
    <t>Indian Institute of Information Technology, Allahabad</t>
  </si>
  <si>
    <t>Irkutsk State University</t>
  </si>
  <si>
    <t>Istanbul Bilgi Üniversitesi</t>
  </si>
  <si>
    <t>Ivan Franko National University of Lviv</t>
  </si>
  <si>
    <t>Izmir Institute of Technology</t>
  </si>
  <si>
    <t>Jamia Hamdard</t>
  </si>
  <si>
    <t>Jeju National University</t>
  </si>
  <si>
    <t>King Mongkut's Institute of Technology Ladkrabang</t>
  </si>
  <si>
    <t>Kookmin University</t>
  </si>
  <si>
    <t>Leeds Beckett University</t>
  </si>
  <si>
    <t>Marquette University</t>
  </si>
  <si>
    <t>Meiji University</t>
  </si>
  <si>
    <t>Miami University</t>
  </si>
  <si>
    <t>Multimedia University</t>
  </si>
  <si>
    <t>Mustansiriyah University</t>
  </si>
  <si>
    <t>Mutah University</t>
  </si>
  <si>
    <t>Nagoya Institute of Technology</t>
  </si>
  <si>
    <t>National Dong Hwa University</t>
  </si>
  <si>
    <t>National Taiwan Ocean University</t>
  </si>
  <si>
    <t>National University of Kyiv-Mohyla Academy</t>
  </si>
  <si>
    <t>North South University</t>
  </si>
  <si>
    <t>North-West University</t>
  </si>
  <si>
    <t>OSMANIA UNIVERSITY</t>
  </si>
  <si>
    <t>Paul Valéry University Montpellier</t>
  </si>
  <si>
    <t>Pontificia Universidad Católica del Ecuador</t>
  </si>
  <si>
    <t>Pontifícia Universidade Católica do Rio Grande do Sul</t>
  </si>
  <si>
    <t>Pukyong National University</t>
  </si>
  <si>
    <t>Rikkyo University</t>
  </si>
  <si>
    <t>Russian State University for the Humanities</t>
  </si>
  <si>
    <t>Saint-Petersburg Mining University</t>
  </si>
  <si>
    <t>Saitama University</t>
  </si>
  <si>
    <t>Saken Seifullin Kazakh Agrotechnical University</t>
  </si>
  <si>
    <t>Seoul National University of Science and Technology</t>
  </si>
  <si>
    <t>Shahid Beheshti University</t>
  </si>
  <si>
    <t>Shanghai International Studies University</t>
  </si>
  <si>
    <t>Sheffield Hallam University</t>
  </si>
  <si>
    <t>Siberian Federal University, SibFU</t>
  </si>
  <si>
    <t>Slovak University of Agriculture in Nitra</t>
  </si>
  <si>
    <t>Sookmyung Women's University</t>
  </si>
  <si>
    <t>Tallinn University</t>
  </si>
  <si>
    <t>Technical University of Lublin</t>
  </si>
  <si>
    <t>Telkom University</t>
  </si>
  <si>
    <t>Thapar Institute of Engineering &amp; Technology</t>
  </si>
  <si>
    <t>The Herzen State Pedagogical University of Russia</t>
  </si>
  <si>
    <t>The Josip Juraj Strossmayer University of Osijek</t>
  </si>
  <si>
    <t>The National Research University</t>
  </si>
  <si>
    <t>The University of Lahore</t>
  </si>
  <si>
    <t>The University of Northampton</t>
  </si>
  <si>
    <t>University of Texas Arlington</t>
  </si>
  <si>
    <t>Tomas Bata University in Zlin</t>
  </si>
  <si>
    <t>Universidad Andrés Bello</t>
  </si>
  <si>
    <t>Universidad Autónoma de Nuevo León</t>
  </si>
  <si>
    <t>Universidad Central del Ecuador</t>
  </si>
  <si>
    <t>Universidad Industrial de Santander - UIS</t>
  </si>
  <si>
    <t>Universidad Metropolitana</t>
  </si>
  <si>
    <t>Universidad Nacional Agraria la Molina</t>
  </si>
  <si>
    <t>Universidad Nacional de Cuyo</t>
  </si>
  <si>
    <t>Universidad Nacional de Mar del Plata</t>
  </si>
  <si>
    <t>Universidad Nacional de Río Cuarto - UNRC</t>
  </si>
  <si>
    <t>Universidad Nacional de San Martín</t>
  </si>
  <si>
    <t>Universidad Nacional de la Asunción</t>
  </si>
  <si>
    <t>Paraguay</t>
  </si>
  <si>
    <t>Universidad Nacional Costa Rica</t>
  </si>
  <si>
    <t>Universidad Peruana de Ciencias Aplicadas</t>
  </si>
  <si>
    <t>Universidad Tecnológica de la Habana José Antonio Echeverría, Cujae</t>
  </si>
  <si>
    <t>Universidad de Castilla-La Mancha</t>
  </si>
  <si>
    <t>Universidad de Córdoba - Colombia</t>
  </si>
  <si>
    <t>Universidad de La Frontera</t>
  </si>
  <si>
    <t>Universidad de Lima</t>
  </si>
  <si>
    <t>Universidad de Monterrey</t>
  </si>
  <si>
    <t>Universidad de Puerto Rico</t>
  </si>
  <si>
    <t>Puerto Rico</t>
  </si>
  <si>
    <t>Universidad de Talca</t>
  </si>
  <si>
    <t>Universidad de Valparaíso</t>
  </si>
  <si>
    <t>Universidad del Desarrollo</t>
  </si>
  <si>
    <t>Universidad del Norte</t>
  </si>
  <si>
    <t>Universidad del Pacífico</t>
  </si>
  <si>
    <t>Universidade Federal de Juiz de Fora-</t>
  </si>
  <si>
    <t>Universidade Federal de Viçosa</t>
  </si>
  <si>
    <t>Universidade Federal do Ceará</t>
  </si>
  <si>
    <t>Universidade de Vigo</t>
  </si>
  <si>
    <t>Universidade do Estado do Rio de Janeiro</t>
  </si>
  <si>
    <t>Universita' degli Studi, Chieti e Pescara</t>
  </si>
  <si>
    <t>Universitas Brawijaya</t>
  </si>
  <si>
    <t>Universitas Hasanuddin</t>
  </si>
  <si>
    <t>Universitatea de Vest din Timisoara /  West University of Timisoara</t>
  </si>
  <si>
    <t>Universiti Malaysia Sabah</t>
  </si>
  <si>
    <t>Universiti Malaysia Sarawak</t>
  </si>
  <si>
    <t>Universiti Malaysia Terengganu</t>
  </si>
  <si>
    <t>University of Agriculture, Faisalabad</t>
  </si>
  <si>
    <t>University of Arkansas Fayetteville</t>
  </si>
  <si>
    <t>University of Bialystok</t>
  </si>
  <si>
    <t>University of Colombo</t>
  </si>
  <si>
    <t>University of Derby</t>
  </si>
  <si>
    <t>University of International Business and Economics</t>
  </si>
  <si>
    <t>University of Kufa</t>
  </si>
  <si>
    <t>University of Miskolc</t>
  </si>
  <si>
    <t>University of Montana Missoula</t>
  </si>
  <si>
    <t>University of Mumbai</t>
  </si>
  <si>
    <t>University of Niš</t>
  </si>
  <si>
    <t>University of North Carolina at Charlotte</t>
  </si>
  <si>
    <t>University of Ostrava</t>
  </si>
  <si>
    <t>University of Pardubice</t>
  </si>
  <si>
    <t>University of Rijeka</t>
  </si>
  <si>
    <t>University of San Diego</t>
  </si>
  <si>
    <t>University of San Francisco</t>
  </si>
  <si>
    <t>University of Silesia in Katowice</t>
  </si>
  <si>
    <t>University of South Alabama</t>
  </si>
  <si>
    <t>University of Texas El Paso</t>
  </si>
  <si>
    <t>University of West Bohemia</t>
  </si>
  <si>
    <t>University of Wolverhampton</t>
  </si>
  <si>
    <t>University of the Pacific</t>
  </si>
  <si>
    <t>Università degli Studi della Tuscia</t>
  </si>
  <si>
    <t>Universität Siegen</t>
  </si>
  <si>
    <t>Université Jean Moulin Lyon 3</t>
  </si>
  <si>
    <t>Université Lumière Lyon 2</t>
  </si>
  <si>
    <t>Université Paris-Nanterre</t>
  </si>
  <si>
    <t>Université de Poitiers</t>
  </si>
  <si>
    <t>Université de Toulouse II-Le Mirail</t>
  </si>
  <si>
    <t>VSB - Technical University of Ostrava</t>
  </si>
  <si>
    <t>Voronezh State University</t>
  </si>
  <si>
    <t>Warsaw University of Life Sciences – SGGW</t>
  </si>
  <si>
    <t>Western Michigan University</t>
  </si>
  <si>
    <t>Ecole Polytechnique</t>
  </si>
  <si>
    <t>CentraleSupélec</t>
  </si>
  <si>
    <t>National Chiao Tung University</t>
  </si>
  <si>
    <t>ENS Paris-Saclay</t>
  </si>
  <si>
    <t>National Yang Ming University</t>
  </si>
  <si>
    <t>Université de Versailles Saint-Quentin-en-Yvelines</t>
  </si>
  <si>
    <t>Sant'Anna - Scuola Universitaria Superiore Pisa</t>
  </si>
  <si>
    <t>UCT Graduate School of Business</t>
  </si>
  <si>
    <t>Scuola Normale Superiore</t>
  </si>
  <si>
    <t>TELECOM Paris</t>
  </si>
  <si>
    <t>Università di Padova</t>
  </si>
  <si>
    <t>University of Paris</t>
  </si>
  <si>
    <t>Moscow State Institute of International Relations</t>
  </si>
  <si>
    <t>Auezov South Kazakhstan State University</t>
  </si>
  <si>
    <t>Università Cattolica del Sacro Cuore</t>
  </si>
  <si>
    <t xml:space="preserve">Charles Darwin University </t>
  </si>
  <si>
    <t>Karaganda State University named after academician E.A.Buketov</t>
  </si>
  <si>
    <t>Universidad de los Andes - Mérida</t>
  </si>
  <si>
    <t>Universidade Estadual de Londrina</t>
  </si>
  <si>
    <t>University of Silesia</t>
  </si>
  <si>
    <t>Université Diderot  Paris 7</t>
  </si>
  <si>
    <t xml:space="preserve">Tampere University of Technology </t>
  </si>
  <si>
    <t>Sarajevo School of Science and Technology</t>
  </si>
  <si>
    <t>Bosnia and Herzegovina</t>
  </si>
  <si>
    <t>Université Paris Descartes</t>
  </si>
  <si>
    <t>Université Nice Sophia Antipolis</t>
  </si>
  <si>
    <t>Al Akhawayn University Ifrane</t>
  </si>
  <si>
    <t>Imam Mohammad Ibn Saud Islamic University</t>
  </si>
  <si>
    <t>Aoyama Gakuin University</t>
  </si>
  <si>
    <t>Birzeit university</t>
  </si>
  <si>
    <t>Ochanomizu University</t>
  </si>
  <si>
    <t>ULACIT - Universidad Latinoamericana de Ciencia y Tecnología, Costa Rica</t>
  </si>
  <si>
    <t>Universidad Nacional del Litoral</t>
  </si>
  <si>
    <t>Universidade Federal de Santa Maria</t>
  </si>
  <si>
    <t>Université de Caen Basse-Normandie</t>
  </si>
  <si>
    <t>Université de Cergy-Pontoise</t>
  </si>
  <si>
    <t>University of Babylon</t>
  </si>
  <si>
    <t>University POLITEHNICA of Bucharest</t>
  </si>
  <si>
    <t>Babson College</t>
  </si>
  <si>
    <t>Bowdoin College</t>
  </si>
  <si>
    <t>Swarthmore College</t>
  </si>
  <si>
    <t>Washington and Lee University</t>
  </si>
  <si>
    <t>Bates College</t>
  </si>
  <si>
    <t>College of the Holy Cross</t>
  </si>
  <si>
    <t>Colby College</t>
  </si>
  <si>
    <t>Davidson College</t>
  </si>
  <si>
    <t>Pomona College</t>
  </si>
  <si>
    <t>United States Naval Academy</t>
  </si>
  <si>
    <t>Williams College</t>
  </si>
  <si>
    <t>Carleton College</t>
  </si>
  <si>
    <t>Macalester College</t>
  </si>
  <si>
    <t>Santa Clara University</t>
  </si>
  <si>
    <t>Middlebury College</t>
  </si>
  <si>
    <t>Wesleyan University</t>
  </si>
  <si>
    <t>Hamilton College</t>
  </si>
  <si>
    <t>Kenyon College</t>
  </si>
  <si>
    <t>Lafayette College</t>
  </si>
  <si>
    <t>Wellesley College</t>
  </si>
  <si>
    <t>Amherst College</t>
  </si>
  <si>
    <t>Barnard College</t>
  </si>
  <si>
    <t>Colgate University</t>
  </si>
  <si>
    <t>DePauw University</t>
  </si>
  <si>
    <t>Haverford College</t>
  </si>
  <si>
    <t>United States Air Force Academy</t>
  </si>
  <si>
    <t>United States Coast Guard Academy</t>
  </si>
  <si>
    <t>University of Richmond</t>
  </si>
  <si>
    <t>Bentley University</t>
  </si>
  <si>
    <t>Bucknell University</t>
  </si>
  <si>
    <t>Harvey Mudd College</t>
  </si>
  <si>
    <t>Skidmore College</t>
  </si>
  <si>
    <t>Centre College</t>
  </si>
  <si>
    <t>Colorado College</t>
  </si>
  <si>
    <t>Providence College</t>
  </si>
  <si>
    <t>St. Olaf College</t>
  </si>
  <si>
    <t>Vassar College</t>
  </si>
  <si>
    <t>Claremont McKenna College</t>
  </si>
  <si>
    <t>Dickinson College</t>
  </si>
  <si>
    <t>Franklin &amp; Marshall College</t>
  </si>
  <si>
    <t>Grinnell College</t>
  </si>
  <si>
    <t>Scripps College</t>
  </si>
  <si>
    <t>United States Military Academy</t>
  </si>
  <si>
    <t>Bryn Mawr College</t>
  </si>
  <si>
    <t>College of St. Benedict</t>
  </si>
  <si>
    <t>Fairfield University</t>
  </si>
  <si>
    <t>Franklin W. Olin College of Engineering</t>
  </si>
  <si>
    <t>Gettysburg College</t>
  </si>
  <si>
    <t>Mount Holyoke College</t>
  </si>
  <si>
    <t>Muhlenberg College</t>
  </si>
  <si>
    <t>Pepperdine University</t>
  </si>
  <si>
    <t>Soka University of America</t>
  </si>
  <si>
    <t>Thomas Aquinas College</t>
  </si>
  <si>
    <t>Union College</t>
  </si>
  <si>
    <t>Bryant University</t>
  </si>
  <si>
    <t>Elon University</t>
  </si>
  <si>
    <t>Rhodes College</t>
  </si>
  <si>
    <t>University of Health Sciences &amp; Pharmacy in St. Louis</t>
  </si>
  <si>
    <t>Wheaton College</t>
  </si>
  <si>
    <t>Whitman College</t>
  </si>
  <si>
    <t>Connecticut College</t>
  </si>
  <si>
    <t>Hillsdale College</t>
  </si>
  <si>
    <t>Illinois Wesleyan University</t>
  </si>
  <si>
    <t>Occidental College</t>
  </si>
  <si>
    <t>Saint Mary's College</t>
  </si>
  <si>
    <t>Trinity College</t>
  </si>
  <si>
    <t>Denison University</t>
  </si>
  <si>
    <t>Gonzaga University</t>
  </si>
  <si>
    <t>Loyola University Maryland</t>
  </si>
  <si>
    <t>Marist College</t>
  </si>
  <si>
    <t>Oberlin College and Conservatory</t>
  </si>
  <si>
    <t>Bryan College of Health Sciences</t>
  </si>
  <si>
    <t>Siena College</t>
  </si>
  <si>
    <t>Simmons University</t>
  </si>
  <si>
    <t>St. Lawrence University</t>
  </si>
  <si>
    <t>University of Portland</t>
  </si>
  <si>
    <t>The University of the South</t>
  </si>
  <si>
    <t>Virginia Military Institute</t>
  </si>
  <si>
    <t>Wofford College</t>
  </si>
  <si>
    <t>Butler University</t>
  </si>
  <si>
    <t>The College of New Jersey</t>
  </si>
  <si>
    <t>Emerson College</t>
  </si>
  <si>
    <t>Endicott College</t>
  </si>
  <si>
    <t>Furman University</t>
  </si>
  <si>
    <t>Gustavus Adolphus College</t>
  </si>
  <si>
    <t>Loyola Marymount University</t>
  </si>
  <si>
    <t>Messiah University</t>
  </si>
  <si>
    <t>Pitzer College</t>
  </si>
  <si>
    <t>Saint Joseph's University</t>
  </si>
  <si>
    <t>Rollins College</t>
  </si>
  <si>
    <t>Stonehill College</t>
  </si>
  <si>
    <t>University of Scranton</t>
  </si>
  <si>
    <t>Augustana College</t>
  </si>
  <si>
    <t>Chapman University</t>
  </si>
  <si>
    <t>Ithaca College</t>
  </si>
  <si>
    <t>Quinnipiac University</t>
  </si>
  <si>
    <t>Rose-Hulman Institute of Technology</t>
  </si>
  <si>
    <t>Salve Regina University</t>
  </si>
  <si>
    <t>Kalamazoo College</t>
  </si>
  <si>
    <t>Rhode Island School of Design</t>
  </si>
  <si>
    <t>Saint Michael's College</t>
  </si>
  <si>
    <t>Taylor University</t>
  </si>
  <si>
    <t>Wabash College</t>
  </si>
  <si>
    <t>Westmont College</t>
  </si>
  <si>
    <t>Hanover College</t>
  </si>
  <si>
    <t>Hobart and William Smith Colleges</t>
  </si>
  <si>
    <t>Miami University, Oxford</t>
  </si>
  <si>
    <t>Niagara University</t>
  </si>
  <si>
    <t>Ringling College of Art and Design</t>
  </si>
  <si>
    <t>Ursinus College</t>
  </si>
  <si>
    <t>Assumption University</t>
  </si>
  <si>
    <t>Christopher Newport University</t>
  </si>
  <si>
    <t>College of Wooster</t>
  </si>
  <si>
    <t>Le Moyne College</t>
  </si>
  <si>
    <t>Merrimack College</t>
  </si>
  <si>
    <t>Susquehanna University</t>
  </si>
  <si>
    <t>Texas Christian University</t>
  </si>
  <si>
    <t>Transylvania University</t>
  </si>
  <si>
    <t>University of St. Thomas</t>
  </si>
  <si>
    <t>Washington College</t>
  </si>
  <si>
    <t>Duquesne University</t>
  </si>
  <si>
    <t>Lake Forest College</t>
  </si>
  <si>
    <t>Lewis &amp; Clark College</t>
  </si>
  <si>
    <t>Luther College</t>
  </si>
  <si>
    <t>Massachusetts Maritime Academy</t>
  </si>
  <si>
    <t>Monroe College</t>
  </si>
  <si>
    <t>St. Bonaventure University</t>
  </si>
  <si>
    <t>St. Francis University</t>
  </si>
  <si>
    <t>St. John's University</t>
  </si>
  <si>
    <t>St. Norbert College</t>
  </si>
  <si>
    <t>SUNY, Geneseo</t>
  </si>
  <si>
    <t>University of Pittsburgh, Pittsburgh Campus</t>
  </si>
  <si>
    <t>Willamette University</t>
  </si>
  <si>
    <t>Agnes Scott College</t>
  </si>
  <si>
    <t>Allegheny College</t>
  </si>
  <si>
    <t>Beloit College</t>
  </si>
  <si>
    <t>Elizabethtown College</t>
  </si>
  <si>
    <t>Franciscan University of Steubenville</t>
  </si>
  <si>
    <t>James Madison University</t>
  </si>
  <si>
    <t>Springfield College</t>
  </si>
  <si>
    <t>University of Puget Sound</t>
  </si>
  <si>
    <t>Geneva College</t>
  </si>
  <si>
    <t>Hope College</t>
  </si>
  <si>
    <t>John Carroll University</t>
  </si>
  <si>
    <t>Misericordia University</t>
  </si>
  <si>
    <t>Rutgers University, New Brunswick</t>
  </si>
  <si>
    <t>Sacred Heart University</t>
  </si>
  <si>
    <t>Saint Vincent College</t>
  </si>
  <si>
    <t>Sarah Lawrence College</t>
  </si>
  <si>
    <t>Trinity University</t>
  </si>
  <si>
    <t>Webb Institute</t>
  </si>
  <si>
    <t>Westminster College</t>
  </si>
  <si>
    <t>Austin College</t>
  </si>
  <si>
    <t>California Lutheran University</t>
  </si>
  <si>
    <t>Cooper Union for the Advancement of Science and Art</t>
  </si>
  <si>
    <t>Hampden-Sydney College</t>
  </si>
  <si>
    <t>Millsaps College</t>
  </si>
  <si>
    <t>Moravian University</t>
  </si>
  <si>
    <t>Rockhurst University</t>
  </si>
  <si>
    <t>Samford University</t>
  </si>
  <si>
    <t>Southwestern University</t>
  </si>
  <si>
    <t>Wagner College</t>
  </si>
  <si>
    <t>Whitworth University</t>
  </si>
  <si>
    <t>Birmingham-Southern College</t>
  </si>
  <si>
    <t>The Citadel, The Military College of South Carolina</t>
  </si>
  <si>
    <t>Cornell College</t>
  </si>
  <si>
    <t>Gordon College</t>
  </si>
  <si>
    <t>High Point University</t>
  </si>
  <si>
    <t>Point Loma Nazarene University</t>
  </si>
  <si>
    <t>Salem College</t>
  </si>
  <si>
    <t>Seton Hall University</t>
  </si>
  <si>
    <t>Simpson College</t>
  </si>
  <si>
    <t>Spelman College</t>
  </si>
  <si>
    <t>St. John Fisher College</t>
  </si>
  <si>
    <t>Bethel University</t>
  </si>
  <si>
    <t>Calvin University</t>
  </si>
  <si>
    <t>Canisius College</t>
  </si>
  <si>
    <t>Cedarville University</t>
  </si>
  <si>
    <t>Drew University</t>
  </si>
  <si>
    <t>Maryland Institute College of Art</t>
  </si>
  <si>
    <t>Monmouth University</t>
  </si>
  <si>
    <t>Northwestern College</t>
  </si>
  <si>
    <t>Roanoke College</t>
  </si>
  <si>
    <t>St. John's College</t>
  </si>
  <si>
    <t>Wartburg College</t>
  </si>
  <si>
    <t>Washington and Jefferson College</t>
  </si>
  <si>
    <t>Berry College</t>
  </si>
  <si>
    <t>Central College</t>
  </si>
  <si>
    <t>Concordia College at Moorhead</t>
  </si>
  <si>
    <t>Drake University</t>
  </si>
  <si>
    <t>Illinois College</t>
  </si>
  <si>
    <t>Lawrence University</t>
  </si>
  <si>
    <t>Linfield University</t>
  </si>
  <si>
    <t>Mercyhurst University</t>
  </si>
  <si>
    <t>Pacific Lutheran University</t>
  </si>
  <si>
    <t>St. Mary's College of Maryland</t>
  </si>
  <si>
    <t>University of Dayton</t>
  </si>
  <si>
    <t>Adelphi University</t>
  </si>
  <si>
    <t>Bard College</t>
  </si>
  <si>
    <t>Dominican University of California</t>
  </si>
  <si>
    <t>Elmira College</t>
  </si>
  <si>
    <t>Florida Southern College</t>
  </si>
  <si>
    <t>Mercer University</t>
  </si>
  <si>
    <t>Roger Williams University</t>
  </si>
  <si>
    <t>St. Mary's College of California</t>
  </si>
  <si>
    <t>SUNY, New Paltz</t>
  </si>
  <si>
    <t>University of Dallas</t>
  </si>
  <si>
    <t>William Jewell College</t>
  </si>
  <si>
    <t>Bennington College</t>
  </si>
  <si>
    <t>Carroll University</t>
  </si>
  <si>
    <t>The College of St. Scholastica</t>
  </si>
  <si>
    <t>Indiana Wesleyan University</t>
  </si>
  <si>
    <t>Knox College</t>
  </si>
  <si>
    <t>Nazareth College</t>
  </si>
  <si>
    <t>Randolph-Macon College</t>
  </si>
  <si>
    <t>Truman State University</t>
  </si>
  <si>
    <t>Xavier University</t>
  </si>
  <si>
    <t>Arcadia University</t>
  </si>
  <si>
    <t>Clarke University</t>
  </si>
  <si>
    <t>Columbia College</t>
  </si>
  <si>
    <t>Cottey College</t>
  </si>
  <si>
    <t>Dordt University</t>
  </si>
  <si>
    <t>Lancaster Bible College</t>
  </si>
  <si>
    <t>Massachusetts College of Art and Design</t>
  </si>
  <si>
    <t>Ohio Wesleyan University</t>
  </si>
  <si>
    <t>Principia College</t>
  </si>
  <si>
    <t>Ramapo College of New Jersey</t>
  </si>
  <si>
    <t>Ripon College</t>
  </si>
  <si>
    <t>Shenandoah University</t>
  </si>
  <si>
    <t>University of Northwestern, St. Paul</t>
  </si>
  <si>
    <t>Bay Path University</t>
  </si>
  <si>
    <t>Belmont University</t>
  </si>
  <si>
    <t>Bradley University</t>
  </si>
  <si>
    <t>Columbia International University</t>
  </si>
  <si>
    <t>Eckerd College</t>
  </si>
  <si>
    <t>Hampshire College</t>
  </si>
  <si>
    <t>Hollins University</t>
  </si>
  <si>
    <t>Houghton College</t>
  </si>
  <si>
    <t>John Paul the Great Catholic University</t>
  </si>
  <si>
    <t>Lipscomb University</t>
  </si>
  <si>
    <t>Maine Maritime Academy</t>
  </si>
  <si>
    <t>Milligan University</t>
  </si>
  <si>
    <t>Mount St. Mary's University</t>
  </si>
  <si>
    <t>Ohio Northern University</t>
  </si>
  <si>
    <t>St. Joseph's College</t>
  </si>
  <si>
    <t>St. Mary's University of Minnesota</t>
  </si>
  <si>
    <t>University of Detroit Mercy</t>
  </si>
  <si>
    <t>Whittier College</t>
  </si>
  <si>
    <t>Albion College</t>
  </si>
  <si>
    <t>College of Idaho</t>
  </si>
  <si>
    <t>Covenant College</t>
  </si>
  <si>
    <t>DePaul University</t>
  </si>
  <si>
    <t>Earlham College</t>
  </si>
  <si>
    <t>Elmhurst University</t>
  </si>
  <si>
    <t>Franklin College</t>
  </si>
  <si>
    <t>Freed-Hardeman University</t>
  </si>
  <si>
    <t>Goucher College</t>
  </si>
  <si>
    <t>Loras College</t>
  </si>
  <si>
    <t>North Central College</t>
  </si>
  <si>
    <t>Pacific University</t>
  </si>
  <si>
    <t>Savannah College of Art and Design</t>
  </si>
  <si>
    <t>Stockton University</t>
  </si>
  <si>
    <t>University of Mount Union</t>
  </si>
  <si>
    <t>Vanguard University of Southern California</t>
  </si>
  <si>
    <t>Western New England University</t>
  </si>
  <si>
    <t>Wittenberg University</t>
  </si>
  <si>
    <t>Albright College</t>
  </si>
  <si>
    <t>Bob Jones University</t>
  </si>
  <si>
    <t>Bridgewater College</t>
  </si>
  <si>
    <t>Champlain College</t>
  </si>
  <si>
    <t>Coe College</t>
  </si>
  <si>
    <t>College of Charleston</t>
  </si>
  <si>
    <t>Goshen College</t>
  </si>
  <si>
    <t>Johnson University</t>
  </si>
  <si>
    <t>La Salle University</t>
  </si>
  <si>
    <t>Lasell University</t>
  </si>
  <si>
    <t>Manhattanville College</t>
  </si>
  <si>
    <t>Meredith College</t>
  </si>
  <si>
    <t>Rider University</t>
  </si>
  <si>
    <t>St. Ambrose University</t>
  </si>
  <si>
    <t>Stetson University</t>
  </si>
  <si>
    <t>Union University</t>
  </si>
  <si>
    <t>University of North Carolina, Wilmington</t>
  </si>
  <si>
    <t>Waynesburg University</t>
  </si>
  <si>
    <t>Augustana University</t>
  </si>
  <si>
    <t>Baldwin Wallace University</t>
  </si>
  <si>
    <t>Biola University</t>
  </si>
  <si>
    <t>Buena Vista University</t>
  </si>
  <si>
    <t>Cedar Crest College</t>
  </si>
  <si>
    <t>Colby-Sawyer College</t>
  </si>
  <si>
    <t>DeSales University</t>
  </si>
  <si>
    <t>Doane University</t>
  </si>
  <si>
    <t>Emmanuel College</t>
  </si>
  <si>
    <t>Hendrix College</t>
  </si>
  <si>
    <t>John Brown University</t>
  </si>
  <si>
    <t>Maryville University of St. Louis</t>
  </si>
  <si>
    <t>Mills College</t>
  </si>
  <si>
    <t>New College of Florida</t>
  </si>
  <si>
    <t>Otterbein University</t>
  </si>
  <si>
    <t>Valparaiso University</t>
  </si>
  <si>
    <t>Anderson University</t>
  </si>
  <si>
    <t>Bellarmine University</t>
  </si>
  <si>
    <t>Carthage College</t>
  </si>
  <si>
    <t>Chatham University</t>
  </si>
  <si>
    <t>Elms College</t>
  </si>
  <si>
    <t>Florida National University, Main Campus</t>
  </si>
  <si>
    <t>Hamline University</t>
  </si>
  <si>
    <t>Hofstra University</t>
  </si>
  <si>
    <t>Immaculata University</t>
  </si>
  <si>
    <t>Manhattan College</t>
  </si>
  <si>
    <t>Mount Vernon Nazarene University</t>
  </si>
  <si>
    <t>Ouachita Baptist University</t>
  </si>
  <si>
    <t>Regis University</t>
  </si>
  <si>
    <t>Robert Morris University</t>
  </si>
  <si>
    <t>Seton Hill University</t>
  </si>
  <si>
    <t>Slippery Rock University of Pennsylvania</t>
  </si>
  <si>
    <t>St. Catherine University</t>
  </si>
  <si>
    <t>St. Edward's University</t>
  </si>
  <si>
    <t>Trinity Christian College</t>
  </si>
  <si>
    <t>University of Evansville</t>
  </si>
  <si>
    <t>University of Mary Washington</t>
  </si>
  <si>
    <t>University of New Haven</t>
  </si>
  <si>
    <t>West Chester University of Pennsylvania</t>
  </si>
  <si>
    <t>Appalachian State University</t>
  </si>
  <si>
    <t>Colorado Christian University</t>
  </si>
  <si>
    <t>Cornerstone University</t>
  </si>
  <si>
    <t>Gannon University</t>
  </si>
  <si>
    <t>George Fox University</t>
  </si>
  <si>
    <t>Lynn University</t>
  </si>
  <si>
    <t>Marywood University</t>
  </si>
  <si>
    <t>Mercy College of Health Sciences</t>
  </si>
  <si>
    <t>Minneapolis College of Art and Design</t>
  </si>
  <si>
    <t>Ohio Dominican University</t>
  </si>
  <si>
    <t>Roberts Wesleyan College</t>
  </si>
  <si>
    <t>University of Texas at Dallas</t>
  </si>
  <si>
    <t>Wentworth Institute of Technology</t>
  </si>
  <si>
    <t>Abilene Christian University</t>
  </si>
  <si>
    <t>Asbury University</t>
  </si>
  <si>
    <t>Capital University</t>
  </si>
  <si>
    <t>College of the Atlantic</t>
  </si>
  <si>
    <t>Dominican University</t>
  </si>
  <si>
    <t>Hartwick College</t>
  </si>
  <si>
    <t>Iona College</t>
  </si>
  <si>
    <t>Johnson &amp; Wales University</t>
  </si>
  <si>
    <t>Judson University</t>
  </si>
  <si>
    <t>Keene State College</t>
  </si>
  <si>
    <t>Olivet Nazarene University</t>
  </si>
  <si>
    <t>Pratt Institute</t>
  </si>
  <si>
    <t>Presbyterian College</t>
  </si>
  <si>
    <t>Purchase College, SUNY</t>
  </si>
  <si>
    <t>Russell Sage College</t>
  </si>
  <si>
    <t>University of La Verne</t>
  </si>
  <si>
    <t>Westfield State University</t>
  </si>
  <si>
    <t>Widener University</t>
  </si>
  <si>
    <t>Wilkes University</t>
  </si>
  <si>
    <t>Ashland University</t>
  </si>
  <si>
    <t>Benedictine College</t>
  </si>
  <si>
    <t>California College of the Arts</t>
  </si>
  <si>
    <t>College of Saint Mary</t>
  </si>
  <si>
    <t>Eastern University</t>
  </si>
  <si>
    <t>Eureka College</t>
  </si>
  <si>
    <t>King's College</t>
  </si>
  <si>
    <t>Lycoming College</t>
  </si>
  <si>
    <t>McDaniel College</t>
  </si>
  <si>
    <t>Mississippi College</t>
  </si>
  <si>
    <t>Nebraska Wesleyan University</t>
  </si>
  <si>
    <t>Randolph College</t>
  </si>
  <si>
    <t>SUNY Cobleskill</t>
  </si>
  <si>
    <t>SUNY College, Cortland</t>
  </si>
  <si>
    <t>SUNY, Oswego</t>
  </si>
  <si>
    <t>Viterbo University</t>
  </si>
  <si>
    <t>Azusa Pacific University</t>
  </si>
  <si>
    <t>Caldwell University</t>
  </si>
  <si>
    <t>Cazenovia College</t>
  </si>
  <si>
    <t>Hastings College</t>
  </si>
  <si>
    <t>Lewis University</t>
  </si>
  <si>
    <t>Longwood University</t>
  </si>
  <si>
    <t>Monmouth College</t>
  </si>
  <si>
    <t>Nichols College</t>
  </si>
  <si>
    <t>Northland College</t>
  </si>
  <si>
    <t>Paul Smith's College</t>
  </si>
  <si>
    <t>Stevenson University</t>
  </si>
  <si>
    <t>SUNY College of Technology at Alfred</t>
  </si>
  <si>
    <t>Touro College</t>
  </si>
  <si>
    <t>University of Indianapolis</t>
  </si>
  <si>
    <t>Welch College</t>
  </si>
  <si>
    <t>Wisconsin Lutheran College</t>
  </si>
  <si>
    <t>Baker University</t>
  </si>
  <si>
    <t>Berea College</t>
  </si>
  <si>
    <t>Bluffton University</t>
  </si>
  <si>
    <t>Georgetown College</t>
  </si>
  <si>
    <t>Harding University</t>
  </si>
  <si>
    <t>Hood College</t>
  </si>
  <si>
    <t>Illinois State University</t>
  </si>
  <si>
    <t>Iowa State University of Science and Technology</t>
  </si>
  <si>
    <t>Loyola University New Orleans</t>
  </si>
  <si>
    <t>Maranatha Baptist University</t>
  </si>
  <si>
    <t>Marietta College</t>
  </si>
  <si>
    <t>Marymount Manhattan College</t>
  </si>
  <si>
    <t>Molloy College</t>
  </si>
  <si>
    <t>Moody Bible Institute</t>
  </si>
  <si>
    <t>Norwich University</t>
  </si>
  <si>
    <t>Queens University of Charlotte</t>
  </si>
  <si>
    <t>Regent University</t>
  </si>
  <si>
    <t>Saint Martin's University</t>
  </si>
  <si>
    <t>Salisbury University</t>
  </si>
  <si>
    <t>Seattle Pacific University</t>
  </si>
  <si>
    <t>St. Thomas Aquinas College</t>
  </si>
  <si>
    <t>SUNY Brockport</t>
  </si>
  <si>
    <t>University of Lynchburg</t>
  </si>
  <si>
    <t>Bushnell University</t>
  </si>
  <si>
    <t>Carroll College</t>
  </si>
  <si>
    <t>Chestnut Hill College</t>
  </si>
  <si>
    <t>Concordia University Wisconsin</t>
  </si>
  <si>
    <t>Curry College</t>
  </si>
  <si>
    <t>Dean College</t>
  </si>
  <si>
    <t>Fontbonne University</t>
  </si>
  <si>
    <t>Gwynedd Mercy University</t>
  </si>
  <si>
    <t>Morningside University</t>
  </si>
  <si>
    <t>Mount St. Mary College</t>
  </si>
  <si>
    <t>Plymouth State University</t>
  </si>
  <si>
    <t>Point Park University</t>
  </si>
  <si>
    <t>SUNY, Fredonia</t>
  </si>
  <si>
    <t>Bethany Lutheran College</t>
  </si>
  <si>
    <t>The College of Saint Rose</t>
  </si>
  <si>
    <t>Eastern Mennonite University</t>
  </si>
  <si>
    <t>Erskine College</t>
  </si>
  <si>
    <t>Georgia College &amp; State University</t>
  </si>
  <si>
    <t>LeTourneau University</t>
  </si>
  <si>
    <t>The Master's University and Seminary</t>
  </si>
  <si>
    <t>Milwaukee School of Engineering</t>
  </si>
  <si>
    <t>Northwest Nazarene University</t>
  </si>
  <si>
    <t>Oklahoma Baptist University</t>
  </si>
  <si>
    <t>Rowan University</t>
  </si>
  <si>
    <t>St. Mary's University of San Antonio</t>
  </si>
  <si>
    <t>Towson University</t>
  </si>
  <si>
    <t>Trevecca Nazarene University</t>
  </si>
  <si>
    <t>University of Mobile</t>
  </si>
  <si>
    <t>Albany College of Pharmacy and Health Sciences</t>
  </si>
  <si>
    <t>Augsburg University</t>
  </si>
  <si>
    <t>Blue Mountain College</t>
  </si>
  <si>
    <t>Delaware Valley University</t>
  </si>
  <si>
    <t>Framingham State University</t>
  </si>
  <si>
    <t>Georgian Court University</t>
  </si>
  <si>
    <t>Lee University</t>
  </si>
  <si>
    <t>Marian University</t>
  </si>
  <si>
    <t>Southern Nazarene University</t>
  </si>
  <si>
    <t>Spring Arbor University</t>
  </si>
  <si>
    <t>SUNY, Plattsburgh</t>
  </si>
  <si>
    <t>University of North Carolina Asheville</t>
  </si>
  <si>
    <t>Walsh University</t>
  </si>
  <si>
    <t>Wesleyan College</t>
  </si>
  <si>
    <t>West Virginia Wesleyan College</t>
  </si>
  <si>
    <t>Alfred University</t>
  </si>
  <si>
    <t>Catawba College</t>
  </si>
  <si>
    <t>Emory and Henry College</t>
  </si>
  <si>
    <t>Malone University</t>
  </si>
  <si>
    <t>Mansfield University of Pennsylvania</t>
  </si>
  <si>
    <t>Pace University</t>
  </si>
  <si>
    <t>Palm Beach Atlantic University</t>
  </si>
  <si>
    <t>Spring Hill College</t>
  </si>
  <si>
    <t>UNC Greensboro</t>
  </si>
  <si>
    <t>University of Maine at Farmington</t>
  </si>
  <si>
    <t>University of Mary</t>
  </si>
  <si>
    <t>University of Minnesota Morris</t>
  </si>
  <si>
    <t>University of Saint Joseph</t>
  </si>
  <si>
    <t>University of Sioux Falls</t>
  </si>
  <si>
    <t>University of the Incarnate Word</t>
  </si>
  <si>
    <t>Virginia Wesleyan University</t>
  </si>
  <si>
    <t>Winthrop University</t>
  </si>
  <si>
    <t>York College of Pennsylvania</t>
  </si>
  <si>
    <t>Alvernia University</t>
  </si>
  <si>
    <t>Carson-Newman University</t>
  </si>
  <si>
    <t>College of the Ozarks</t>
  </si>
  <si>
    <t>CUNY, Baruch College</t>
  </si>
  <si>
    <t>Eastern Connecticut State University</t>
  </si>
  <si>
    <t>Massachusetts College of Liberal Arts</t>
  </si>
  <si>
    <t>McKendree University</t>
  </si>
  <si>
    <t>North Greenville University</t>
  </si>
  <si>
    <t>Pennsylvania State University, Harrisburg</t>
  </si>
  <si>
    <t>Suffolk University</t>
  </si>
  <si>
    <t>Art Academy of Cincinnati</t>
  </si>
  <si>
    <t>Barton College</t>
  </si>
  <si>
    <t>Bowling Green State University</t>
  </si>
  <si>
    <t>Briar Cliff University</t>
  </si>
  <si>
    <t>Dallas Baptist University</t>
  </si>
  <si>
    <t>Davis and Elkins College</t>
  </si>
  <si>
    <t>Keuka College</t>
  </si>
  <si>
    <t>Lake Erie College</t>
  </si>
  <si>
    <t>Millikin University</t>
  </si>
  <si>
    <t>North Park University</t>
  </si>
  <si>
    <t>Oklahoma Christian University</t>
  </si>
  <si>
    <t>Oral Roberts University</t>
  </si>
  <si>
    <t>Schreiner University</t>
  </si>
  <si>
    <t>University of Jamestown</t>
  </si>
  <si>
    <t>University of Wisconsin, La Crosse</t>
  </si>
  <si>
    <t>Wheeling University</t>
  </si>
  <si>
    <t>Wilmington College</t>
  </si>
  <si>
    <t>Arizona Christian University</t>
  </si>
  <si>
    <t>Carlow University</t>
  </si>
  <si>
    <t>Chaminade University of Honolulu</t>
  </si>
  <si>
    <t>College of Mount St. Vincent</t>
  </si>
  <si>
    <t>Hardin-Simmons University</t>
  </si>
  <si>
    <t>Mount Marty University</t>
  </si>
  <si>
    <t>Newman University</t>
  </si>
  <si>
    <t>Northwood University</t>
  </si>
  <si>
    <t>Saint Elizabeth University</t>
  </si>
  <si>
    <t>Salem State University</t>
  </si>
  <si>
    <t>University of Minnesota, Duluth</t>
  </si>
  <si>
    <t>University of South Dakota</t>
  </si>
  <si>
    <t>William Jessup University</t>
  </si>
  <si>
    <t>Winona State University</t>
  </si>
  <si>
    <t>Averett University</t>
  </si>
  <si>
    <t>Claflin University</t>
  </si>
  <si>
    <t>Clarion University of Pennsylvania</t>
  </si>
  <si>
    <t>Columbia College Chicago</t>
  </si>
  <si>
    <t>Daemen College</t>
  </si>
  <si>
    <t>East Carolina University</t>
  </si>
  <si>
    <t>Lincoln Memorial University</t>
  </si>
  <si>
    <t>Muskingum University</t>
  </si>
  <si>
    <t>Quincy University</t>
  </si>
  <si>
    <t>Saint Peter's University</t>
  </si>
  <si>
    <t>SUNY Polytechnic Institute</t>
  </si>
  <si>
    <t>University of Missouri, St. Louis</t>
  </si>
  <si>
    <t>California Baptist University</t>
  </si>
  <si>
    <t>Campbell University</t>
  </si>
  <si>
    <t>Culver-Stockton College</t>
  </si>
  <si>
    <t>Davenport University</t>
  </si>
  <si>
    <t>Defiance College</t>
  </si>
  <si>
    <t>Glenville State College</t>
  </si>
  <si>
    <t>Hampton University</t>
  </si>
  <si>
    <t>Hiram College</t>
  </si>
  <si>
    <t>Indiana University of Pennsylvania</t>
  </si>
  <si>
    <t>Jacksonville University</t>
  </si>
  <si>
    <t>King University</t>
  </si>
  <si>
    <t>LaGrange College</t>
  </si>
  <si>
    <t>Marymount University</t>
  </si>
  <si>
    <t>MidAmerica Nazarene University</t>
  </si>
  <si>
    <t>Saint Mary-of-the-Woods College</t>
  </si>
  <si>
    <t>SUNY College of Technology at Canton</t>
  </si>
  <si>
    <t>University of Illinois, Springfield</t>
  </si>
  <si>
    <t>University of Northern Iowa</t>
  </si>
  <si>
    <t>University of Saint Francis</t>
  </si>
  <si>
    <t>Webster University</t>
  </si>
  <si>
    <t>Worcester State University</t>
  </si>
  <si>
    <t>Young Harris College</t>
  </si>
  <si>
    <t>Belmont Abbey College</t>
  </si>
  <si>
    <t>Bryan College</t>
  </si>
  <si>
    <t>Concordia University Chicago</t>
  </si>
  <si>
    <t>Cumberland University</t>
  </si>
  <si>
    <t>Drury University</t>
  </si>
  <si>
    <t>Fisk University</t>
  </si>
  <si>
    <t>Notre Dame of Maryland University</t>
  </si>
  <si>
    <t>Oglethorpe University</t>
  </si>
  <si>
    <t>Radford University</t>
  </si>
  <si>
    <t>Sterling College</t>
  </si>
  <si>
    <t>University of Wisconsin, Eau Claire</t>
  </si>
  <si>
    <t>Utica College</t>
  </si>
  <si>
    <t>Aquinas College</t>
  </si>
  <si>
    <t>Bloomsburg University of Pennsylvania</t>
  </si>
  <si>
    <t>Christian Brothers University</t>
  </si>
  <si>
    <t>Kansas Wesleyan University</t>
  </si>
  <si>
    <t>Newberry College</t>
  </si>
  <si>
    <t>Pennsylvania College of Technology</t>
  </si>
  <si>
    <t>Saint Xavier University</t>
  </si>
  <si>
    <t>University of Minnesota, Crookston</t>
  </si>
  <si>
    <t>University of North Florida</t>
  </si>
  <si>
    <t>Wingate University</t>
  </si>
  <si>
    <t>Arkansas Tech University</t>
  </si>
  <si>
    <t>DigiPen Institute of Technology</t>
  </si>
  <si>
    <t>Embry-Riddle Aeronautical University, Prescott</t>
  </si>
  <si>
    <t>Fitchburg State University</t>
  </si>
  <si>
    <t>Guilford College</t>
  </si>
  <si>
    <t>Lees-McRae College</t>
  </si>
  <si>
    <t>Lock Haven University of Pennsylvania</t>
  </si>
  <si>
    <t>Mount St. Joseph University</t>
  </si>
  <si>
    <t>North Dakota State University</t>
  </si>
  <si>
    <t>Oakland City University</t>
  </si>
  <si>
    <t>Piedmont University</t>
  </si>
  <si>
    <t>Rutgers University, Camden</t>
  </si>
  <si>
    <t>SUNY Morrisville</t>
  </si>
  <si>
    <t>University of Alabama at Birmingham</t>
  </si>
  <si>
    <t>University of Louisiana, Monroe</t>
  </si>
  <si>
    <t>University of Saint Mary</t>
  </si>
  <si>
    <t>University of St. Francis</t>
  </si>
  <si>
    <t>University of Valley Forge</t>
  </si>
  <si>
    <t>University of Wisconsin, Whitewater</t>
  </si>
  <si>
    <t>Western Washington University</t>
  </si>
  <si>
    <t>Blackburn College</t>
  </si>
  <si>
    <t>Brenau University</t>
  </si>
  <si>
    <t>Central Methodist University</t>
  </si>
  <si>
    <t>Central Washington University</t>
  </si>
  <si>
    <t>Dakota Wesleyan University</t>
  </si>
  <si>
    <t>ECPI University</t>
  </si>
  <si>
    <t>Ferris State University</t>
  </si>
  <si>
    <t>Husson University</t>
  </si>
  <si>
    <t>Kutztown University of Pennsylvania</t>
  </si>
  <si>
    <t>Lenoir-Rhyne University</t>
  </si>
  <si>
    <t>Liberty University</t>
  </si>
  <si>
    <t>SUNY College, Potsdam</t>
  </si>
  <si>
    <t>Texas Lutheran University</t>
  </si>
  <si>
    <t>University of Charleston</t>
  </si>
  <si>
    <t>University of Dubuque</t>
  </si>
  <si>
    <t>University of Wisconsin, River Falls</t>
  </si>
  <si>
    <t>Western Kentucky University</t>
  </si>
  <si>
    <t>William Paterson University of New Jersey</t>
  </si>
  <si>
    <t>Albertus Magnus College</t>
  </si>
  <si>
    <t>Bridgewater State University</t>
  </si>
  <si>
    <t>California University of Pennsylvania</t>
  </si>
  <si>
    <t>Concordia University, St. Paul</t>
  </si>
  <si>
    <t>D'Youville College</t>
  </si>
  <si>
    <t>Florida Polytechnic University</t>
  </si>
  <si>
    <t>Holy Cross College at Notre Dame, Indiana</t>
  </si>
  <si>
    <t>Lincoln Christian University</t>
  </si>
  <si>
    <t>Maryville College</t>
  </si>
  <si>
    <t>Millersville University of Pennsylvania</t>
  </si>
  <si>
    <t>Minot State University</t>
  </si>
  <si>
    <t>Mississippi University for Women</t>
  </si>
  <si>
    <t>Oklahoma Panhandle State University</t>
  </si>
  <si>
    <t>SUNY College of Technology, Delhi</t>
  </si>
  <si>
    <t>Tabor College</t>
  </si>
  <si>
    <t>Toccoa Falls College</t>
  </si>
  <si>
    <t>University of Mary Hardin-Baylor</t>
  </si>
  <si>
    <t>University of Southern Indiana</t>
  </si>
  <si>
    <t>Webber International University</t>
  </si>
  <si>
    <t>Woodbury University</t>
  </si>
  <si>
    <t>Belhaven University</t>
  </si>
  <si>
    <t>Bethany College</t>
  </si>
  <si>
    <t>Cardinal Stritch University</t>
  </si>
  <si>
    <t>Eastern Illinois University</t>
  </si>
  <si>
    <t>Edinboro University of Pennsylvania</t>
  </si>
  <si>
    <t>Northwest Missouri State University</t>
  </si>
  <si>
    <t>Rocky Mountain College</t>
  </si>
  <si>
    <t>Shippensburg University of Pennsylvania</t>
  </si>
  <si>
    <t>Sonoma State University</t>
  </si>
  <si>
    <t>Southwest Baptist University</t>
  </si>
  <si>
    <t>Tennessee Tech University</t>
  </si>
  <si>
    <t>University of Montevallo</t>
  </si>
  <si>
    <t>University of Tennessee, Martin</t>
  </si>
  <si>
    <t>Xavier University of Louisiana</t>
  </si>
  <si>
    <t>American International College</t>
  </si>
  <si>
    <t>Brescia University</t>
  </si>
  <si>
    <t>Delaware State University</t>
  </si>
  <si>
    <t>Embry-Riddle Aeronautical University</t>
  </si>
  <si>
    <t>Felician University</t>
  </si>
  <si>
    <t>Lindenwood University</t>
  </si>
  <si>
    <t>Minnesota State University, Moorhead</t>
  </si>
  <si>
    <t>Murray State University</t>
  </si>
  <si>
    <t>Nyack College</t>
  </si>
  <si>
    <t>Ozark Christian College</t>
  </si>
  <si>
    <t>Rutgers University, Newark</t>
  </si>
  <si>
    <t>Sam Houston State University</t>
  </si>
  <si>
    <t>Tennessee Wesleyan University</t>
  </si>
  <si>
    <t>Tiffin University</t>
  </si>
  <si>
    <t>University of Wisconsin, Stevens Point</t>
  </si>
  <si>
    <t>Warner University</t>
  </si>
  <si>
    <t>Benedictine University</t>
  </si>
  <si>
    <t>Central Michigan University</t>
  </si>
  <si>
    <t>Dillard University</t>
  </si>
  <si>
    <t>Eastern Kentucky University</t>
  </si>
  <si>
    <t>Houston Baptist University</t>
  </si>
  <si>
    <t>Huntingdon College</t>
  </si>
  <si>
    <t>Indiana University East</t>
  </si>
  <si>
    <t>Mary Baldwin University</t>
  </si>
  <si>
    <t>Mercy College</t>
  </si>
  <si>
    <t>Southern Illinois University Edwardsville</t>
  </si>
  <si>
    <t>University of Northern Colorado</t>
  </si>
  <si>
    <t>University of the Ozarks</t>
  </si>
  <si>
    <t>William Carey University</t>
  </si>
  <si>
    <t>Bethel College</t>
  </si>
  <si>
    <t>Coastal Carolina University</t>
  </si>
  <si>
    <t>East Stroudsburg University</t>
  </si>
  <si>
    <t>East Tennessee State University</t>
  </si>
  <si>
    <t>Farmingdale State College, SUNY</t>
  </si>
  <si>
    <t>Keystone College</t>
  </si>
  <si>
    <t>McPherson College</t>
  </si>
  <si>
    <t>Shepherd University</t>
  </si>
  <si>
    <t>Southeast Missouri State University</t>
  </si>
  <si>
    <t>Southern Adventist University</t>
  </si>
  <si>
    <t>St. Francis College</t>
  </si>
  <si>
    <t>University of Central Missouri</t>
  </si>
  <si>
    <t>University of Nebraska, Kearney</t>
  </si>
  <si>
    <t>University of Tennessee, Chattanooga</t>
  </si>
  <si>
    <t>Walla Walla University</t>
  </si>
  <si>
    <t>Wayne State College</t>
  </si>
  <si>
    <t>Angelo State University</t>
  </si>
  <si>
    <t>Graceland University</t>
  </si>
  <si>
    <t>Hawaii Pacific University</t>
  </si>
  <si>
    <t>Lake Superior State University</t>
  </si>
  <si>
    <t>La Sierra University</t>
  </si>
  <si>
    <t>Lubbock Christian University</t>
  </si>
  <si>
    <t>Madonna University</t>
  </si>
  <si>
    <t>Mount Mary University</t>
  </si>
  <si>
    <t>Neumann University</t>
  </si>
  <si>
    <t>Northwestern State University of Louisiana</t>
  </si>
  <si>
    <t>Oakland University</t>
  </si>
  <si>
    <t>Southeastern University</t>
  </si>
  <si>
    <t>Southwestern College</t>
  </si>
  <si>
    <t>Texas State University</t>
  </si>
  <si>
    <t>University of Central Arkansas</t>
  </si>
  <si>
    <t>University of North Georgia</t>
  </si>
  <si>
    <t>University of Southern Mississippi</t>
  </si>
  <si>
    <t>University of West Florida</t>
  </si>
  <si>
    <t>William Peace University</t>
  </si>
  <si>
    <t>York College</t>
  </si>
  <si>
    <t>California State Polytechnic University, Pomona</t>
  </si>
  <si>
    <t>Charleston Southern University</t>
  </si>
  <si>
    <t>Dominican College</t>
  </si>
  <si>
    <t>Indiana State University</t>
  </si>
  <si>
    <t>Middle Tennessee State University</t>
  </si>
  <si>
    <t>Montana Technological University</t>
  </si>
  <si>
    <t>New Mexico Tech</t>
  </si>
  <si>
    <t>Our Lady of the Lake University</t>
  </si>
  <si>
    <t>Roosevelt University</t>
  </si>
  <si>
    <t>Southern Connecticut State University</t>
  </si>
  <si>
    <t>Sweet Briar College</t>
  </si>
  <si>
    <t>University of Maine, Fort Kent</t>
  </si>
  <si>
    <t>University of South Carolina, Upstate</t>
  </si>
  <si>
    <t>University of Wisconsin, Stout</t>
  </si>
  <si>
    <t>Washburn University</t>
  </si>
  <si>
    <t>Western Illinois University</t>
  </si>
  <si>
    <t>Williams Baptist University</t>
  </si>
  <si>
    <t>Berkeley College</t>
  </si>
  <si>
    <t>Boise State University</t>
  </si>
  <si>
    <t>California State University, Chico</t>
  </si>
  <si>
    <t>California State University, Long Beach</t>
  </si>
  <si>
    <t>California State University, Monterey Bay</t>
  </si>
  <si>
    <t>Dakota State University</t>
  </si>
  <si>
    <t>Florida Gulf Coast University</t>
  </si>
  <si>
    <t>Fort Lewis College</t>
  </si>
  <si>
    <t>Georgia Southern University</t>
  </si>
  <si>
    <t>Hope International University</t>
  </si>
  <si>
    <t>Lindsey Wilson College</t>
  </si>
  <si>
    <t>Marshall University</t>
  </si>
  <si>
    <t>Montana State University</t>
  </si>
  <si>
    <t>Northern State University</t>
  </si>
  <si>
    <t>Pacific Union College</t>
  </si>
  <si>
    <t>Thomas More University</t>
  </si>
  <si>
    <t>University of Science and Arts of Oklahoma</t>
  </si>
  <si>
    <t>Ursuline College</t>
  </si>
  <si>
    <t>Austin Peay State University</t>
  </si>
  <si>
    <t>Bemidji State University</t>
  </si>
  <si>
    <t>Campbellsville University</t>
  </si>
  <si>
    <t>Clark Atlanta University</t>
  </si>
  <si>
    <t>Concord University</t>
  </si>
  <si>
    <t>CUNY, Brooklyn College</t>
  </si>
  <si>
    <t>CUNY, Lehman College</t>
  </si>
  <si>
    <t>Frostburg State University</t>
  </si>
  <si>
    <t>Kentucky Wesleyan College</t>
  </si>
  <si>
    <t>Minnesota State University, Mankato</t>
  </si>
  <si>
    <t>Morehead State University</t>
  </si>
  <si>
    <t>Northern Kentucky University</t>
  </si>
  <si>
    <t>Northern Michigan University</t>
  </si>
  <si>
    <t>Southern Arkansas University</t>
  </si>
  <si>
    <t>Southern Oregon University</t>
  </si>
  <si>
    <t>St. Thomas University</t>
  </si>
  <si>
    <t>Truett McConnell University</t>
  </si>
  <si>
    <t>University of Maine, Presque Isle</t>
  </si>
  <si>
    <t>University of Nebraska, Omaha</t>
  </si>
  <si>
    <t>University of Providence</t>
  </si>
  <si>
    <t>University of Texas at Arlington</t>
  </si>
  <si>
    <t>University of Texas at Tyler</t>
  </si>
  <si>
    <t>Vermont Technical College</t>
  </si>
  <si>
    <t>Western Colorado University</t>
  </si>
  <si>
    <t>Western Connecticut State University</t>
  </si>
  <si>
    <t>Central Connecticut State University</t>
  </si>
  <si>
    <t>East Texas Baptist University</t>
  </si>
  <si>
    <t>Emporia State University</t>
  </si>
  <si>
    <t>Fairmont State University</t>
  </si>
  <si>
    <t>Indiana Tech</t>
  </si>
  <si>
    <t>Indiana University, Kokomo</t>
  </si>
  <si>
    <t>Long Island University</t>
  </si>
  <si>
    <t>North Carolina Central University</t>
  </si>
  <si>
    <t>Ottawa University</t>
  </si>
  <si>
    <t>Texas A&amp;M University, Commerce</t>
  </si>
  <si>
    <t>Troy University</t>
  </si>
  <si>
    <t>University of North Alabama</t>
  </si>
  <si>
    <t>West Texas A&amp;M University</t>
  </si>
  <si>
    <t>Calumet College of St. Joseph</t>
  </si>
  <si>
    <t>Colorado Mesa University</t>
  </si>
  <si>
    <t>CUNY, Queens College</t>
  </si>
  <si>
    <t>Eastern Washington University</t>
  </si>
  <si>
    <t>Holy Names University</t>
  </si>
  <si>
    <t>Kean University</t>
  </si>
  <si>
    <t>New England College</t>
  </si>
  <si>
    <t>North Carolina Agricultural and Technical State University</t>
  </si>
  <si>
    <t>Southwestern Oklahoma State University</t>
  </si>
  <si>
    <t>Texas Woman's University</t>
  </si>
  <si>
    <t>University of Arkansas at Little Rock</t>
  </si>
  <si>
    <t>University of New Orleans</t>
  </si>
  <si>
    <t>Wright State University</t>
  </si>
  <si>
    <t>Alcorn State University</t>
  </si>
  <si>
    <t>Alderson Broaddus University</t>
  </si>
  <si>
    <t>Fort Hays State University</t>
  </si>
  <si>
    <t>Mars Hill University</t>
  </si>
  <si>
    <t>McMurry University</t>
  </si>
  <si>
    <t>North Carolina Wesleyan College</t>
  </si>
  <si>
    <t>Rochester University</t>
  </si>
  <si>
    <t>Texas A&amp;M International University</t>
  </si>
  <si>
    <t>University of Colorado, Colorado Springs</t>
  </si>
  <si>
    <t>Valley City State University</t>
  </si>
  <si>
    <t>Western Oregon University</t>
  </si>
  <si>
    <t>Wichita State University</t>
  </si>
  <si>
    <t>Youngstown State University</t>
  </si>
  <si>
    <t>Greensboro College</t>
  </si>
  <si>
    <t>Philander Smith College</t>
  </si>
  <si>
    <t>Texas Wesleyan University</t>
  </si>
  <si>
    <t>Tuskegee University</t>
  </si>
  <si>
    <t>University of Arkansas, Pine Bluff</t>
  </si>
  <si>
    <t>University of South Carolina, Aiken</t>
  </si>
  <si>
    <t>The University of Tennessee Southern</t>
  </si>
  <si>
    <t>Alice Lloyd College</t>
  </si>
  <si>
    <t>Bryn Athyn College of the New Church</t>
  </si>
  <si>
    <t>Delta State University</t>
  </si>
  <si>
    <t>Fayetteville State University</t>
  </si>
  <si>
    <t>Fisher College</t>
  </si>
  <si>
    <t>Francis Marion University</t>
  </si>
  <si>
    <t>Jackson State University</t>
  </si>
  <si>
    <t>Lawrence Technological University</t>
  </si>
  <si>
    <t>Limestone University</t>
  </si>
  <si>
    <t>Reinhardt University</t>
  </si>
  <si>
    <t>Texas A&amp;M University, Kingsville</t>
  </si>
  <si>
    <t>University of North Carolina, Pembroke</t>
  </si>
  <si>
    <t>University of Pikeville</t>
  </si>
  <si>
    <t>University of Silicon Valley</t>
  </si>
  <si>
    <t>Humboldt State University</t>
  </si>
  <si>
    <t>Iowa Wesleyan University</t>
  </si>
  <si>
    <t>Louisiana College</t>
  </si>
  <si>
    <t>Midwestern State University</t>
  </si>
  <si>
    <t>Nicholls State University</t>
  </si>
  <si>
    <t>Purdue University, Northwest</t>
  </si>
  <si>
    <t>Rogers State University</t>
  </si>
  <si>
    <t>Southern Utah University</t>
  </si>
  <si>
    <t>St. Cloud State University</t>
  </si>
  <si>
    <t>University of Louisiana at Lafayette</t>
  </si>
  <si>
    <t>University of Texas of the Permian Basin</t>
  </si>
  <si>
    <t>University of West Georgia</t>
  </si>
  <si>
    <t>Wiley College</t>
  </si>
  <si>
    <t>Alverno College</t>
  </si>
  <si>
    <t>Ferrum College</t>
  </si>
  <si>
    <t>Florida A&amp;M University</t>
  </si>
  <si>
    <t>Indiana University Southeast</t>
  </si>
  <si>
    <t>Rhode Island College</t>
  </si>
  <si>
    <t>University of Colorado Denver</t>
  </si>
  <si>
    <t>University of the District of Columbia</t>
  </si>
  <si>
    <t>University of West Alabama</t>
  </si>
  <si>
    <t>Virginia Union University</t>
  </si>
  <si>
    <t>Eastern Michigan University</t>
  </si>
  <si>
    <t>Grace Christian University</t>
  </si>
  <si>
    <t>Inter American University of Puerto Rico, Barranquitas</t>
  </si>
  <si>
    <t>Marymount California University</t>
  </si>
  <si>
    <t>Morgan State University</t>
  </si>
  <si>
    <t>Post University</t>
  </si>
  <si>
    <t>University of Baltimore</t>
  </si>
  <si>
    <t>University of Maryland Eastern Shore</t>
  </si>
  <si>
    <t>University of Southern Maine</t>
  </si>
  <si>
    <t>Bloomfield College</t>
  </si>
  <si>
    <t>California State University, San Bernardino</t>
  </si>
  <si>
    <t>California State University, Stanislaus</t>
  </si>
  <si>
    <t>Gallaudet University</t>
  </si>
  <si>
    <t>Georgia Southwestern State University</t>
  </si>
  <si>
    <t>Inter American University of Puerto Rico, Guayama</t>
  </si>
  <si>
    <t>Purdue University, Fort Wayne</t>
  </si>
  <si>
    <t>San Jose State University</t>
  </si>
  <si>
    <t>Southwestern Christian University</t>
  </si>
  <si>
    <t>Barry University</t>
  </si>
  <si>
    <t>Columbus State University</t>
  </si>
  <si>
    <t>Dickinson State University</t>
  </si>
  <si>
    <t>Kennesaw State University</t>
  </si>
  <si>
    <t>Livingstone College</t>
  </si>
  <si>
    <t>Northeastern State University</t>
  </si>
  <si>
    <t>Texas A&amp;M University, Corpus Christi</t>
  </si>
  <si>
    <t>University of Michigan, Dearborn</t>
  </si>
  <si>
    <t>Valdosta State University</t>
  </si>
  <si>
    <t>Bluefield State College</t>
  </si>
  <si>
    <t>Bowie State University</t>
  </si>
  <si>
    <t>California State University, East Bay</t>
  </si>
  <si>
    <t>California State University, San Marcos</t>
  </si>
  <si>
    <t>Cameron University</t>
  </si>
  <si>
    <t>Colorado State University, Pueblo</t>
  </si>
  <si>
    <t>Eastern Oregon University</t>
  </si>
  <si>
    <t>Kentucky State University</t>
  </si>
  <si>
    <t>Lander University</t>
  </si>
  <si>
    <t>Mississippi Valley State University</t>
  </si>
  <si>
    <t>Saginaw Valley State University</t>
  </si>
  <si>
    <t>University of Hawaii, West Oahu</t>
  </si>
  <si>
    <t>Weber State University</t>
  </si>
  <si>
    <t>Alabama State University</t>
  </si>
  <si>
    <t>California State University, Bakersfield</t>
  </si>
  <si>
    <t>California State University, Northridge</t>
  </si>
  <si>
    <t>California State University, Sacramento</t>
  </si>
  <si>
    <t>Indiana University Northwest</t>
  </si>
  <si>
    <t>Indiana University, South Bend</t>
  </si>
  <si>
    <t>Saint Augustine's University</t>
  </si>
  <si>
    <t>University of Hawaii at Hilo</t>
  </si>
  <si>
    <t>University of Wisconsin, Parkside</t>
  </si>
  <si>
    <t>Benedict College</t>
  </si>
  <si>
    <t>Bethune-Cookman University</t>
  </si>
  <si>
    <t>Tennessee State University</t>
  </si>
  <si>
    <t>University of Maine, Machias</t>
  </si>
  <si>
    <t>University of Michigan, Flint</t>
  </si>
  <si>
    <t>Wayland Baptist University</t>
  </si>
  <si>
    <t>Central State University</t>
  </si>
  <si>
    <t>College of Coastal Georgia</t>
  </si>
  <si>
    <t>New Jersey City University</t>
  </si>
  <si>
    <t>South Carolina State University</t>
  </si>
  <si>
    <t>University of Alaska, Anchorage</t>
  </si>
  <si>
    <t>University of Alaska, Southeast</t>
  </si>
  <si>
    <t>Wilmington University</t>
  </si>
  <si>
    <t>California State University, Dominguez Hills</t>
  </si>
  <si>
    <t>Central Christian College of Kansas</t>
  </si>
  <si>
    <t>Clayton State University</t>
  </si>
  <si>
    <t>Coppin State University</t>
  </si>
  <si>
    <t>Governors State University</t>
  </si>
  <si>
    <t>Missouri Valley College</t>
  </si>
  <si>
    <t>University of Central Oklahoma</t>
  </si>
  <si>
    <t>Central Baptist College</t>
  </si>
  <si>
    <t>Metropolitan State University of Denver</t>
  </si>
  <si>
    <t>Middle Georgia State University</t>
  </si>
  <si>
    <t>Montana State University, Billings</t>
  </si>
  <si>
    <t>Park University</t>
  </si>
  <si>
    <t>Auburn University at Montgomery</t>
  </si>
  <si>
    <t>Inter American University of Puerto Rico, Arecibo</t>
  </si>
  <si>
    <t>Inter American University of Puerto Rico, Ponce</t>
  </si>
  <si>
    <t>Kettering University</t>
  </si>
  <si>
    <t>Southern University and A&amp;M College</t>
  </si>
  <si>
    <t>California State University, Los Angeles</t>
  </si>
  <si>
    <t>Chicago State University</t>
  </si>
  <si>
    <t>University of Houston, Downtown</t>
  </si>
  <si>
    <t>CUNY, York College</t>
  </si>
  <si>
    <t>Texas Southern University</t>
  </si>
  <si>
    <t>Universidad del Sagrado Corazon</t>
  </si>
  <si>
    <t>CUNY, New York City College of Technology</t>
  </si>
  <si>
    <t>Lincoln College</t>
  </si>
  <si>
    <t>Allen University</t>
  </si>
  <si>
    <t>Brewton-Parker College</t>
  </si>
  <si>
    <t>Gordon State College</t>
  </si>
  <si>
    <t>Sul Ross State University</t>
  </si>
  <si>
    <t>Universidad Politecnica de Puerto Rico</t>
  </si>
  <si>
    <t>CUNY, Medgar Evers College</t>
  </si>
  <si>
    <t>Georgia Gwinnett College</t>
  </si>
  <si>
    <t>Southern University at New Orleans</t>
  </si>
  <si>
    <t>West Liberty University</t>
  </si>
  <si>
    <t>Curtis Institute of Music</t>
  </si>
  <si>
    <t>Juilliard School</t>
  </si>
  <si>
    <t>Chicago School of Professional Psychology at Los Angeles</t>
  </si>
  <si>
    <t>United States Merchant Marine Academy</t>
  </si>
  <si>
    <t>Laboure College</t>
  </si>
  <si>
    <t>Kettering College</t>
  </si>
  <si>
    <t>New York School of Interior Design</t>
  </si>
  <si>
    <t>California Institute of the Arts</t>
  </si>
  <si>
    <t>Charles R. Drew University of Medicine and Science</t>
  </si>
  <si>
    <t>Arkansas Baptist College</t>
  </si>
  <si>
    <t>Inter American University of Puerto Rico, Metropolitan Campus</t>
  </si>
  <si>
    <t>Cabarrus College of Health Sciences</t>
  </si>
  <si>
    <t>Point University</t>
  </si>
  <si>
    <t>St Luke's College</t>
  </si>
  <si>
    <t>University of North Carolina School of the Arts</t>
  </si>
  <si>
    <t>Galen College of Nursing, Louisville</t>
  </si>
  <si>
    <t>Davis College</t>
  </si>
  <si>
    <t>Academy of Art University</t>
  </si>
  <si>
    <t>Broward College</t>
  </si>
  <si>
    <t>Cleveland State University</t>
  </si>
  <si>
    <t>Colorado Mountain College</t>
  </si>
  <si>
    <t>Feather River Community College District</t>
  </si>
  <si>
    <t>Granite State College</t>
  </si>
  <si>
    <t>Lewis-Clark State College</t>
  </si>
  <si>
    <t>Naropa University</t>
  </si>
  <si>
    <t>Pensacola State College</t>
  </si>
  <si>
    <t>South Florida State College</t>
  </si>
  <si>
    <t>St. Petersburg College</t>
  </si>
  <si>
    <t>Unity College</t>
  </si>
  <si>
    <t>University of Guam</t>
  </si>
  <si>
    <t>University of Maryland Global Campus</t>
  </si>
  <si>
    <t>University of the Virgin Islands</t>
  </si>
  <si>
    <t>Utah Valley University</t>
  </si>
  <si>
    <t>Western Nevada College</t>
  </si>
  <si>
    <t>Adams State University</t>
  </si>
  <si>
    <t>Bluefield College</t>
  </si>
  <si>
    <t>La Roche University</t>
  </si>
  <si>
    <t>Pontifical Catholic University of Puerto Rico, Arecibo</t>
  </si>
  <si>
    <t>Universidad Adventista de las Antillas</t>
  </si>
  <si>
    <t>The Evergreen State College</t>
  </si>
  <si>
    <t>NewSchool of Architecture and Design</t>
  </si>
  <si>
    <t>Notre Dame College of Ohio</t>
  </si>
  <si>
    <t>Southern Virginia University</t>
  </si>
  <si>
    <t>Brigham Young University, Hawaii</t>
  </si>
  <si>
    <t>Grambling State University</t>
  </si>
  <si>
    <t>National Louis University</t>
  </si>
  <si>
    <t>Oregon Tech</t>
  </si>
  <si>
    <t>Prescott College</t>
  </si>
  <si>
    <t>Southeastern Louisiana University</t>
  </si>
  <si>
    <t>Trinity Washington University</t>
  </si>
  <si>
    <t>Warner Pacific University</t>
  </si>
  <si>
    <t>Brigham Young University, Idaho</t>
  </si>
  <si>
    <t>DeVry University</t>
  </si>
  <si>
    <t>Grand View University</t>
  </si>
  <si>
    <t>Louisiana State University, Shreveport</t>
  </si>
  <si>
    <t>Pittsburg State University</t>
  </si>
  <si>
    <t>Oklahoma City University</t>
  </si>
  <si>
    <t>Arkansas State University</t>
  </si>
  <si>
    <t>University of Findlay</t>
  </si>
  <si>
    <t>SUNY College of Environmental Science and Forestry</t>
  </si>
  <si>
    <t>Andrews University</t>
  </si>
  <si>
    <t>Keiser University</t>
  </si>
  <si>
    <t>Pontifical Catholic University of Puerto Rico, Ponce</t>
  </si>
  <si>
    <t>University of Puerto Rico, Rio Piedras</t>
  </si>
  <si>
    <t>Lesley University</t>
  </si>
  <si>
    <t>Inter American University of Puerto Rico, San German</t>
  </si>
  <si>
    <t>Edgewood College</t>
  </si>
  <si>
    <t>Missouri State University</t>
  </si>
  <si>
    <t>Universidad Ana G. Mendez, Gurabo Campus</t>
  </si>
  <si>
    <t>Aurora University</t>
  </si>
  <si>
    <t>Gardner-Webb University</t>
  </si>
  <si>
    <t>William Woods University</t>
  </si>
  <si>
    <t>Metropolitan State University</t>
  </si>
  <si>
    <t>Stephen F. Austin State University</t>
  </si>
  <si>
    <t>Spalding University</t>
  </si>
  <si>
    <t>University of Bridgeport</t>
  </si>
  <si>
    <t>Alliant International University</t>
  </si>
  <si>
    <t>Lamar University</t>
  </si>
  <si>
    <t>Grand Canyon University</t>
  </si>
  <si>
    <t>Idaho State University</t>
  </si>
  <si>
    <t>University of the Cumberlands</t>
  </si>
  <si>
    <t>Trinity International University</t>
  </si>
  <si>
    <t>Union Institute and University</t>
  </si>
  <si>
    <t>Colorado Technical University</t>
  </si>
  <si>
    <t>University of Phoenix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</si>
</sst>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33"/>
  <sheetViews>
    <sheetView tabSelected="1" zoomScaleSheetLayoutView="60" workbookViewId="0">
      <selection activeCell="A7" sqref="A7"/>
    </sheetView>
  </sheetViews>
  <sheetFormatPr defaultColWidth="9" defaultRowHeight="13.5"/>
  <cols>
    <col min="1" max="1" width="90.375" style="2" customWidth="1"/>
    <col min="2" max="2" width="7.375" style="3" customWidth="1"/>
    <col min="3" max="3" width="34.875" style="2" customWidth="1"/>
    <col min="4" max="4" width="14.125" style="3" customWidth="1"/>
    <col min="5" max="5" width="19.125" style="2" customWidth="1"/>
    <col min="6" max="6" width="14.125" style="3" customWidth="1"/>
    <col min="7" max="7" width="19.125" style="2" customWidth="1"/>
    <col min="8" max="8" width="14.125" style="3" customWidth="1"/>
    <col min="9" max="9" width="19.125" style="2" customWidth="1"/>
    <col min="10" max="10" width="14.125" style="3" customWidth="1"/>
    <col min="11" max="11" width="19.125" style="2" customWidth="1"/>
    <col min="12" max="12" width="15.375" style="3" customWidth="1"/>
    <col min="13" max="13" width="20.375" style="2" customWidth="1"/>
    <col min="14" max="14" width="12.875" style="3" customWidth="1"/>
    <col min="15" max="15" width="17.875" style="2" customWidth="1"/>
    <col min="16" max="16" width="14.125" style="3" customWidth="1"/>
    <col min="17" max="17" width="19.125" style="2" customWidth="1"/>
    <col min="18" max="18" width="19.125" style="3" customWidth="1"/>
    <col min="19" max="19" width="19.125" style="2" customWidth="1"/>
    <col min="20" max="20" width="22.875" style="3" customWidth="1"/>
    <col min="21" max="21" width="17.875" style="2" customWidth="1"/>
    <col min="22" max="16384" width="9" style="2"/>
  </cols>
  <sheetData>
    <row r="1" s="1" customFormat="1" ht="14.25" spans="1:21">
      <c r="A1" s="4" t="s">
        <v>0</v>
      </c>
      <c r="B1" s="5" t="s">
        <v>1</v>
      </c>
      <c r="C1" s="6" t="s">
        <v>2</v>
      </c>
      <c r="D1" s="5" t="s">
        <v>3</v>
      </c>
      <c r="E1" s="6" t="s">
        <v>4</v>
      </c>
      <c r="F1" s="5" t="s">
        <v>5</v>
      </c>
      <c r="G1" s="6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6" t="s">
        <v>12</v>
      </c>
      <c r="N1" s="5" t="s">
        <v>13</v>
      </c>
      <c r="O1" s="6" t="s">
        <v>14</v>
      </c>
      <c r="P1" s="5" t="s">
        <v>15</v>
      </c>
      <c r="Q1" s="6" t="s">
        <v>16</v>
      </c>
      <c r="R1" s="5" t="s">
        <v>17</v>
      </c>
      <c r="S1" s="6" t="s">
        <v>18</v>
      </c>
      <c r="T1" s="5" t="s">
        <v>19</v>
      </c>
      <c r="U1" s="6" t="s">
        <v>20</v>
      </c>
    </row>
    <row r="2" spans="1:21">
      <c r="A2" s="2" t="s">
        <v>21</v>
      </c>
      <c r="B2" s="3">
        <v>0</v>
      </c>
      <c r="C2" s="2" t="s">
        <v>22</v>
      </c>
      <c r="D2" s="3">
        <v>5</v>
      </c>
      <c r="E2" s="2">
        <v>5</v>
      </c>
      <c r="F2" s="3">
        <v>3</v>
      </c>
      <c r="G2" s="2">
        <v>3</v>
      </c>
      <c r="H2" s="3">
        <v>3</v>
      </c>
      <c r="I2" s="2">
        <v>3</v>
      </c>
      <c r="J2" s="3">
        <v>3</v>
      </c>
      <c r="K2" s="2">
        <v>3</v>
      </c>
      <c r="L2" s="3" t="s">
        <v>23</v>
      </c>
      <c r="M2" s="2">
        <v>1</v>
      </c>
      <c r="N2" s="3" t="s">
        <v>24</v>
      </c>
      <c r="O2" s="2">
        <v>2</v>
      </c>
      <c r="P2" s="3" t="s">
        <v>23</v>
      </c>
      <c r="Q2" s="2">
        <v>1</v>
      </c>
      <c r="R2" s="3">
        <v>0.86</v>
      </c>
      <c r="S2" s="2">
        <v>0.05</v>
      </c>
      <c r="T2" s="3">
        <v>0.11</v>
      </c>
      <c r="U2" s="2">
        <v>0.92</v>
      </c>
    </row>
    <row r="3" spans="1:21">
      <c r="A3" s="2" t="s">
        <v>25</v>
      </c>
      <c r="B3" s="3">
        <v>21575</v>
      </c>
      <c r="C3" s="2" t="s">
        <v>22</v>
      </c>
      <c r="D3" s="3">
        <v>1</v>
      </c>
      <c r="E3" s="2">
        <v>1</v>
      </c>
      <c r="F3" s="3">
        <v>1</v>
      </c>
      <c r="G3" s="2">
        <v>1</v>
      </c>
      <c r="H3" s="3">
        <v>1</v>
      </c>
      <c r="I3" s="2">
        <v>1</v>
      </c>
      <c r="J3" s="3">
        <v>1</v>
      </c>
      <c r="K3" s="2">
        <v>1</v>
      </c>
      <c r="L3" s="3" t="s">
        <v>24</v>
      </c>
      <c r="M3" s="2">
        <v>2</v>
      </c>
      <c r="N3" s="3" t="s">
        <v>26</v>
      </c>
      <c r="O3" s="2">
        <v>16</v>
      </c>
      <c r="P3" s="3" t="s">
        <v>24</v>
      </c>
      <c r="Q3" s="2">
        <v>2</v>
      </c>
      <c r="R3" s="3">
        <v>0.87</v>
      </c>
      <c r="S3" s="2">
        <v>0.07</v>
      </c>
      <c r="T3" s="3">
        <v>0.1</v>
      </c>
      <c r="U3" s="2">
        <v>0.99</v>
      </c>
    </row>
    <row r="4" spans="1:21">
      <c r="A4" s="2" t="s">
        <v>27</v>
      </c>
      <c r="B4" s="3">
        <v>11459</v>
      </c>
      <c r="C4" s="2" t="s">
        <v>22</v>
      </c>
      <c r="D4" s="3">
        <f>3</f>
        <v>3</v>
      </c>
      <c r="E4" s="2">
        <v>3</v>
      </c>
      <c r="F4" s="3">
        <v>2</v>
      </c>
      <c r="G4" s="2">
        <v>2</v>
      </c>
      <c r="H4" s="3">
        <v>2</v>
      </c>
      <c r="I4" s="2">
        <v>2</v>
      </c>
      <c r="J4" s="3">
        <v>2</v>
      </c>
      <c r="K4" s="2">
        <v>2</v>
      </c>
      <c r="L4" s="3" t="s">
        <v>28</v>
      </c>
      <c r="M4" s="2">
        <v>3</v>
      </c>
      <c r="N4" s="3" t="s">
        <v>29</v>
      </c>
      <c r="O4" s="2">
        <v>8</v>
      </c>
      <c r="P4" s="3" t="s">
        <v>28</v>
      </c>
      <c r="Q4" s="2">
        <v>3</v>
      </c>
      <c r="R4" s="3">
        <v>0.74</v>
      </c>
      <c r="S4" s="2">
        <v>0.05</v>
      </c>
      <c r="T4" s="3">
        <v>0.11</v>
      </c>
      <c r="U4" s="2">
        <v>0.96</v>
      </c>
    </row>
    <row r="5" spans="1:21">
      <c r="A5" s="2" t="s">
        <v>30</v>
      </c>
      <c r="B5" s="3">
        <v>16319</v>
      </c>
      <c r="C5" s="2" t="s">
        <v>22</v>
      </c>
      <c r="D5" s="3">
        <v>32</v>
      </c>
      <c r="E5" s="2">
        <v>32</v>
      </c>
      <c r="F5" s="3">
        <v>30</v>
      </c>
      <c r="G5" s="2">
        <v>30</v>
      </c>
      <c r="H5" s="3">
        <v>28</v>
      </c>
      <c r="I5" s="2">
        <v>28</v>
      </c>
      <c r="J5" s="3">
        <v>27</v>
      </c>
      <c r="K5" s="2">
        <v>27</v>
      </c>
      <c r="L5" s="3" t="s">
        <v>31</v>
      </c>
      <c r="M5" s="2">
        <v>4</v>
      </c>
      <c r="N5" s="3" t="s">
        <v>32</v>
      </c>
      <c r="O5" s="2">
        <v>10</v>
      </c>
      <c r="P5" s="3" t="s">
        <v>33</v>
      </c>
      <c r="Q5" s="2">
        <v>6</v>
      </c>
      <c r="R5" s="3">
        <v>0.76</v>
      </c>
      <c r="S5" s="2">
        <v>0.18</v>
      </c>
      <c r="T5" s="3">
        <v>0.13</v>
      </c>
      <c r="U5" s="2">
        <v>0.97</v>
      </c>
    </row>
    <row r="6" spans="1:17">
      <c r="A6" s="2" t="s">
        <v>34</v>
      </c>
      <c r="B6" s="3">
        <v>40306</v>
      </c>
      <c r="C6" s="2" t="s">
        <v>35</v>
      </c>
      <c r="D6" s="3">
        <v>2</v>
      </c>
      <c r="E6" s="2">
        <v>2</v>
      </c>
      <c r="F6" s="3">
        <v>5</v>
      </c>
      <c r="G6" s="2">
        <v>5</v>
      </c>
      <c r="H6" s="3">
        <v>4</v>
      </c>
      <c r="I6" s="2">
        <v>4</v>
      </c>
      <c r="J6" s="3">
        <v>5</v>
      </c>
      <c r="K6" s="2">
        <v>5</v>
      </c>
      <c r="L6" s="3" t="s">
        <v>36</v>
      </c>
      <c r="M6" s="2">
        <v>5</v>
      </c>
      <c r="N6" s="3" t="s">
        <v>23</v>
      </c>
      <c r="O6" s="2">
        <v>1</v>
      </c>
      <c r="P6" s="3" t="s">
        <v>29</v>
      </c>
      <c r="Q6" s="2">
        <v>8</v>
      </c>
    </row>
    <row r="7" spans="1:21">
      <c r="A7" s="2" t="s">
        <v>37</v>
      </c>
      <c r="B7" s="3">
        <v>0</v>
      </c>
      <c r="C7" s="2" t="s">
        <v>22</v>
      </c>
      <c r="D7" s="3">
        <v>19</v>
      </c>
      <c r="E7" s="2">
        <v>19</v>
      </c>
      <c r="F7" s="3">
        <v>19</v>
      </c>
      <c r="G7" s="2">
        <v>19</v>
      </c>
      <c r="H7" s="3">
        <f>18</f>
        <v>18</v>
      </c>
      <c r="I7" s="2">
        <v>18</v>
      </c>
      <c r="J7" s="3">
        <v>16</v>
      </c>
      <c r="K7" s="2">
        <v>16</v>
      </c>
      <c r="L7" s="3" t="s">
        <v>33</v>
      </c>
      <c r="M7" s="2">
        <v>6</v>
      </c>
      <c r="N7" s="3" t="s">
        <v>38</v>
      </c>
      <c r="O7" s="2">
        <v>18</v>
      </c>
      <c r="P7" s="3" t="s">
        <v>39</v>
      </c>
      <c r="Q7" s="2">
        <v>20</v>
      </c>
      <c r="R7" s="3">
        <v>0.86</v>
      </c>
      <c r="S7" s="2">
        <v>0.06</v>
      </c>
      <c r="T7" s="3">
        <v>0.17</v>
      </c>
      <c r="U7" s="2">
        <v>0.98</v>
      </c>
    </row>
    <row r="8" spans="1:21">
      <c r="A8" s="2" t="s">
        <v>40</v>
      </c>
      <c r="B8" s="3">
        <v>22801</v>
      </c>
      <c r="C8" s="2" t="s">
        <v>22</v>
      </c>
      <c r="D8" s="3">
        <f>85</f>
        <v>85</v>
      </c>
      <c r="E8" s="2">
        <v>86</v>
      </c>
      <c r="F8" s="3">
        <f>72</f>
        <v>72</v>
      </c>
      <c r="G8" s="2">
        <v>73</v>
      </c>
      <c r="H8" s="3">
        <v>68</v>
      </c>
      <c r="I8" s="2">
        <v>68</v>
      </c>
      <c r="J8" s="3">
        <v>66</v>
      </c>
      <c r="K8" s="2">
        <v>66</v>
      </c>
      <c r="L8" s="3" t="s">
        <v>41</v>
      </c>
      <c r="M8" s="2">
        <v>7</v>
      </c>
      <c r="N8" s="3" t="s">
        <v>42</v>
      </c>
      <c r="O8" s="2">
        <v>78</v>
      </c>
      <c r="P8" s="3" t="s">
        <v>43</v>
      </c>
      <c r="Q8" s="2">
        <v>13</v>
      </c>
      <c r="R8" s="3">
        <v>0.68</v>
      </c>
      <c r="T8" s="3">
        <v>0.15</v>
      </c>
      <c r="U8" s="2">
        <v>0.94</v>
      </c>
    </row>
    <row r="9" spans="1:17">
      <c r="A9" s="2" t="s">
        <v>44</v>
      </c>
      <c r="B9" s="3">
        <v>47606</v>
      </c>
      <c r="C9" s="2" t="s">
        <v>35</v>
      </c>
      <c r="D9" s="3">
        <f>3</f>
        <v>3</v>
      </c>
      <c r="E9" s="2">
        <v>4</v>
      </c>
      <c r="F9" s="3">
        <v>7</v>
      </c>
      <c r="G9" s="2">
        <v>7</v>
      </c>
      <c r="H9" s="3">
        <v>7</v>
      </c>
      <c r="I9" s="2">
        <v>7</v>
      </c>
      <c r="J9" s="3">
        <v>6</v>
      </c>
      <c r="K9" s="2">
        <v>6</v>
      </c>
      <c r="L9" s="3" t="s">
        <v>29</v>
      </c>
      <c r="M9" s="2">
        <v>8</v>
      </c>
      <c r="N9" s="3" t="s">
        <v>28</v>
      </c>
      <c r="O9" s="2">
        <v>3</v>
      </c>
      <c r="P9" s="3" t="s">
        <v>36</v>
      </c>
      <c r="Q9" s="2">
        <v>5</v>
      </c>
    </row>
    <row r="10" spans="1:21">
      <c r="A10" s="2" t="s">
        <v>45</v>
      </c>
      <c r="B10" s="3">
        <v>0</v>
      </c>
      <c r="C10" s="2" t="s">
        <v>22</v>
      </c>
      <c r="D10" s="3">
        <v>6</v>
      </c>
      <c r="E10" s="2">
        <v>6</v>
      </c>
      <c r="F10" s="3">
        <v>4</v>
      </c>
      <c r="G10" s="2">
        <v>4</v>
      </c>
      <c r="H10" s="3">
        <v>5</v>
      </c>
      <c r="I10" s="2">
        <v>5</v>
      </c>
      <c r="J10" s="3">
        <v>4</v>
      </c>
      <c r="K10" s="2">
        <v>4</v>
      </c>
      <c r="L10" s="3" t="s">
        <v>46</v>
      </c>
      <c r="M10" s="2">
        <v>9</v>
      </c>
      <c r="P10" s="3" t="s">
        <v>47</v>
      </c>
      <c r="Q10" s="2">
        <v>30</v>
      </c>
      <c r="R10" s="3">
        <v>0.86</v>
      </c>
      <c r="S10" s="2">
        <v>0.07</v>
      </c>
      <c r="T10" s="3">
        <v>0.08</v>
      </c>
      <c r="U10" s="2">
        <v>0.97</v>
      </c>
    </row>
    <row r="11" spans="1:21">
      <c r="A11" s="2" t="s">
        <v>48</v>
      </c>
      <c r="B11" s="3">
        <v>2233</v>
      </c>
      <c r="C11" s="2" t="s">
        <v>22</v>
      </c>
      <c r="D11" s="3">
        <v>25</v>
      </c>
      <c r="E11" s="2">
        <v>25</v>
      </c>
      <c r="F11" s="3">
        <f>25</f>
        <v>25</v>
      </c>
      <c r="G11" s="2">
        <v>25</v>
      </c>
      <c r="H11" s="3">
        <v>24</v>
      </c>
      <c r="I11" s="2">
        <v>24</v>
      </c>
      <c r="J11" s="3">
        <v>21</v>
      </c>
      <c r="K11" s="2">
        <v>21</v>
      </c>
      <c r="L11" s="3" t="s">
        <v>46</v>
      </c>
      <c r="M11" s="2">
        <v>10</v>
      </c>
      <c r="N11" s="3" t="s">
        <v>49</v>
      </c>
      <c r="O11" s="2">
        <v>84</v>
      </c>
      <c r="P11" s="3" t="s">
        <v>46</v>
      </c>
      <c r="Q11" s="2">
        <v>9</v>
      </c>
      <c r="R11" s="3">
        <v>0.89</v>
      </c>
      <c r="S11" s="2">
        <v>0.09</v>
      </c>
      <c r="T11" s="3">
        <v>0.12</v>
      </c>
      <c r="U11" s="2">
        <v>0.98</v>
      </c>
    </row>
    <row r="12" spans="1:17">
      <c r="A12" s="2" t="s">
        <v>50</v>
      </c>
      <c r="B12" s="3">
        <v>16552</v>
      </c>
      <c r="C12" s="2" t="s">
        <v>22</v>
      </c>
      <c r="L12" s="3" t="s">
        <v>51</v>
      </c>
      <c r="M12" s="2">
        <v>11</v>
      </c>
      <c r="P12" s="3" t="s">
        <v>31</v>
      </c>
      <c r="Q12" s="2">
        <v>4</v>
      </c>
    </row>
    <row r="13" spans="1:21">
      <c r="A13" s="2" t="s">
        <v>52</v>
      </c>
      <c r="B13" s="3">
        <v>0</v>
      </c>
      <c r="C13" s="2" t="s">
        <v>22</v>
      </c>
      <c r="D13" s="3">
        <f>14</f>
        <v>14</v>
      </c>
      <c r="E13" s="2">
        <v>15</v>
      </c>
      <c r="F13" s="3">
        <v>17</v>
      </c>
      <c r="G13" s="2">
        <v>17</v>
      </c>
      <c r="H13" s="3">
        <v>17</v>
      </c>
      <c r="I13" s="2">
        <v>17</v>
      </c>
      <c r="J13" s="3">
        <v>15</v>
      </c>
      <c r="K13" s="2">
        <v>15</v>
      </c>
      <c r="L13" s="3" t="s">
        <v>53</v>
      </c>
      <c r="M13" s="2">
        <v>12</v>
      </c>
      <c r="N13" s="3" t="s">
        <v>36</v>
      </c>
      <c r="O13" s="2">
        <v>5</v>
      </c>
      <c r="P13" s="3" t="s">
        <v>38</v>
      </c>
      <c r="Q13" s="2">
        <v>19</v>
      </c>
      <c r="R13" s="3">
        <v>0.84</v>
      </c>
      <c r="S13" s="2">
        <v>0.07</v>
      </c>
      <c r="T13" s="3">
        <v>0.1</v>
      </c>
      <c r="U13" s="2">
        <v>0.91</v>
      </c>
    </row>
    <row r="14" spans="1:21">
      <c r="A14" s="2" t="s">
        <v>54</v>
      </c>
      <c r="B14" s="3">
        <v>13317</v>
      </c>
      <c r="C14" s="2" t="s">
        <v>22</v>
      </c>
      <c r="D14" s="3">
        <v>13</v>
      </c>
      <c r="E14" s="2">
        <v>13</v>
      </c>
      <c r="F14" s="3">
        <v>16</v>
      </c>
      <c r="G14" s="2">
        <v>16</v>
      </c>
      <c r="H14" s="3">
        <v>15</v>
      </c>
      <c r="I14" s="2">
        <v>15</v>
      </c>
      <c r="J14" s="3">
        <v>19</v>
      </c>
      <c r="K14" s="2">
        <v>19</v>
      </c>
      <c r="L14" s="3" t="s">
        <v>43</v>
      </c>
      <c r="M14" s="2">
        <v>13</v>
      </c>
      <c r="N14" s="3" t="s">
        <v>43</v>
      </c>
      <c r="O14" s="2">
        <v>13</v>
      </c>
      <c r="P14" s="3" t="s">
        <v>38</v>
      </c>
      <c r="Q14" s="2">
        <v>18</v>
      </c>
      <c r="R14" s="3">
        <v>0.86</v>
      </c>
      <c r="S14" s="2">
        <v>0.09</v>
      </c>
      <c r="T14" s="3">
        <v>0.13</v>
      </c>
      <c r="U14" s="2">
        <v>0.97</v>
      </c>
    </row>
    <row r="15" spans="1:21">
      <c r="A15" s="2" t="s">
        <v>55</v>
      </c>
      <c r="B15" s="3">
        <v>21211</v>
      </c>
      <c r="C15" s="2" t="s">
        <v>22</v>
      </c>
      <c r="D15" s="3">
        <v>40</v>
      </c>
      <c r="E15" s="2">
        <v>40</v>
      </c>
      <c r="F15" s="3">
        <v>36</v>
      </c>
      <c r="G15" s="2">
        <v>36</v>
      </c>
      <c r="H15" s="3">
        <f>35</f>
        <v>35</v>
      </c>
      <c r="I15" s="2">
        <v>36</v>
      </c>
      <c r="J15" s="3">
        <v>32</v>
      </c>
      <c r="K15" s="2">
        <v>32</v>
      </c>
      <c r="L15" s="3" t="s">
        <v>56</v>
      </c>
      <c r="M15" s="2">
        <v>14</v>
      </c>
      <c r="N15" s="3" t="s">
        <v>56</v>
      </c>
      <c r="O15" s="2">
        <v>14</v>
      </c>
      <c r="P15" s="3" t="s">
        <v>56</v>
      </c>
      <c r="Q15" s="2">
        <v>14</v>
      </c>
      <c r="R15" s="3">
        <v>0.81</v>
      </c>
      <c r="S15" s="2">
        <v>0.14</v>
      </c>
      <c r="T15" s="3">
        <v>0.11</v>
      </c>
      <c r="U15" s="2">
        <v>0.97</v>
      </c>
    </row>
    <row r="16" spans="1:21">
      <c r="A16" s="2" t="s">
        <v>57</v>
      </c>
      <c r="B16" s="3">
        <v>42890</v>
      </c>
      <c r="C16" s="2" t="s">
        <v>22</v>
      </c>
      <c r="D16" s="3">
        <v>10</v>
      </c>
      <c r="E16" s="2">
        <v>10</v>
      </c>
      <c r="F16" s="3">
        <v>9</v>
      </c>
      <c r="G16" s="2">
        <v>9</v>
      </c>
      <c r="H16" s="3">
        <v>10</v>
      </c>
      <c r="I16" s="2">
        <v>10</v>
      </c>
      <c r="J16" s="3">
        <v>9</v>
      </c>
      <c r="K16" s="2">
        <v>9</v>
      </c>
      <c r="L16" s="3" t="s">
        <v>58</v>
      </c>
      <c r="M16" s="2">
        <v>15</v>
      </c>
      <c r="N16" s="3" t="s">
        <v>59</v>
      </c>
      <c r="O16" s="2">
        <v>21</v>
      </c>
      <c r="P16" s="3" t="s">
        <v>60</v>
      </c>
      <c r="Q16" s="2">
        <v>36</v>
      </c>
      <c r="R16" s="3">
        <v>0.91</v>
      </c>
      <c r="S16" s="2">
        <v>0.07</v>
      </c>
      <c r="T16" s="3">
        <v>0.15</v>
      </c>
      <c r="U16" s="2">
        <v>0.99</v>
      </c>
    </row>
    <row r="17" spans="1:21">
      <c r="A17" s="2" t="s">
        <v>61</v>
      </c>
      <c r="B17" s="3">
        <v>14895</v>
      </c>
      <c r="C17" s="2" t="s">
        <v>22</v>
      </c>
      <c r="D17" s="3">
        <v>20</v>
      </c>
      <c r="E17" s="2">
        <v>20</v>
      </c>
      <c r="F17" s="3">
        <v>12</v>
      </c>
      <c r="G17" s="2">
        <v>12</v>
      </c>
      <c r="H17" s="3">
        <v>13</v>
      </c>
      <c r="I17" s="2">
        <v>13</v>
      </c>
      <c r="J17" s="3">
        <v>13</v>
      </c>
      <c r="K17" s="2">
        <v>13</v>
      </c>
      <c r="L17" s="3" t="s">
        <v>26</v>
      </c>
      <c r="M17" s="2">
        <v>16</v>
      </c>
      <c r="N17" s="3" t="s">
        <v>62</v>
      </c>
      <c r="O17" s="2">
        <v>23</v>
      </c>
      <c r="P17" s="3" t="s">
        <v>63</v>
      </c>
      <c r="Q17" s="2">
        <v>55</v>
      </c>
      <c r="R17" s="3">
        <v>0.9</v>
      </c>
      <c r="S17" s="2">
        <v>0.06</v>
      </c>
      <c r="T17" s="3">
        <v>0.12</v>
      </c>
      <c r="U17" s="2">
        <v>0.94</v>
      </c>
    </row>
    <row r="18" spans="1:17">
      <c r="A18" s="2" t="s">
        <v>64</v>
      </c>
      <c r="B18" s="3">
        <v>0</v>
      </c>
      <c r="C18" s="2" t="s">
        <v>35</v>
      </c>
      <c r="L18" s="3" t="s">
        <v>26</v>
      </c>
      <c r="M18" s="2">
        <v>17</v>
      </c>
      <c r="N18" s="3" t="s">
        <v>31</v>
      </c>
      <c r="O18" s="2">
        <v>4</v>
      </c>
      <c r="P18" s="3" t="s">
        <v>53</v>
      </c>
      <c r="Q18" s="2">
        <v>12</v>
      </c>
    </row>
    <row r="19" spans="1:18">
      <c r="A19" s="2" t="s">
        <v>65</v>
      </c>
      <c r="B19" s="3">
        <v>35895</v>
      </c>
      <c r="C19" s="2" t="s">
        <v>66</v>
      </c>
      <c r="D19" s="3">
        <v>26</v>
      </c>
      <c r="E19" s="2">
        <v>26</v>
      </c>
      <c r="F19" s="3">
        <f>25</f>
        <v>25</v>
      </c>
      <c r="G19" s="2">
        <v>26</v>
      </c>
      <c r="H19" s="3">
        <f>29</f>
        <v>29</v>
      </c>
      <c r="I19" s="2">
        <v>30</v>
      </c>
      <c r="J19" s="3">
        <v>28</v>
      </c>
      <c r="K19" s="2">
        <v>28</v>
      </c>
      <c r="L19" s="3" t="s">
        <v>26</v>
      </c>
      <c r="M19" s="2">
        <v>18</v>
      </c>
      <c r="N19" s="3" t="s">
        <v>46</v>
      </c>
      <c r="O19" s="2">
        <v>9</v>
      </c>
      <c r="P19" s="3" t="s">
        <v>32</v>
      </c>
      <c r="Q19" s="2">
        <v>10</v>
      </c>
      <c r="R19" s="3">
        <v>0.43</v>
      </c>
    </row>
    <row r="20" spans="1:21">
      <c r="A20" s="2" t="s">
        <v>67</v>
      </c>
      <c r="B20" s="3">
        <v>75821</v>
      </c>
      <c r="C20" s="2" t="s">
        <v>22</v>
      </c>
      <c r="L20" s="3" t="s">
        <v>68</v>
      </c>
      <c r="M20" s="2">
        <v>19</v>
      </c>
      <c r="N20" s="3" t="s">
        <v>32</v>
      </c>
      <c r="O20" s="2">
        <v>11</v>
      </c>
      <c r="P20" s="3" t="s">
        <v>69</v>
      </c>
      <c r="Q20" s="2">
        <v>17</v>
      </c>
      <c r="R20" s="3">
        <v>0.81</v>
      </c>
      <c r="S20" s="2">
        <v>0.26</v>
      </c>
      <c r="T20" s="3">
        <v>0.07</v>
      </c>
      <c r="U20" s="2">
        <v>0.97</v>
      </c>
    </row>
    <row r="21" spans="1:17">
      <c r="A21" s="2" t="s">
        <v>70</v>
      </c>
      <c r="B21" s="3">
        <v>44663</v>
      </c>
      <c r="C21" s="2" t="s">
        <v>35</v>
      </c>
      <c r="D21" s="3">
        <v>7</v>
      </c>
      <c r="E21" s="2">
        <v>7</v>
      </c>
      <c r="F21" s="3">
        <v>8</v>
      </c>
      <c r="G21" s="2">
        <v>8</v>
      </c>
      <c r="H21" s="3">
        <v>9</v>
      </c>
      <c r="I21" s="2">
        <v>9</v>
      </c>
      <c r="J21" s="3">
        <v>8</v>
      </c>
      <c r="K21" s="2">
        <v>8</v>
      </c>
      <c r="L21" s="3" t="s">
        <v>39</v>
      </c>
      <c r="M21" s="2">
        <v>20</v>
      </c>
      <c r="P21" s="3" t="s">
        <v>62</v>
      </c>
      <c r="Q21" s="2">
        <v>23</v>
      </c>
    </row>
    <row r="22" spans="1:21">
      <c r="A22" s="2" t="s">
        <v>71</v>
      </c>
      <c r="B22" s="3">
        <v>17630</v>
      </c>
      <c r="C22" s="2" t="s">
        <v>22</v>
      </c>
      <c r="D22" s="3">
        <v>48</v>
      </c>
      <c r="E22" s="2">
        <v>48</v>
      </c>
      <c r="F22" s="3">
        <v>54</v>
      </c>
      <c r="G22" s="2">
        <v>54</v>
      </c>
      <c r="H22" s="3">
        <v>45</v>
      </c>
      <c r="I22" s="2">
        <v>45</v>
      </c>
      <c r="J22" s="3">
        <v>41</v>
      </c>
      <c r="K22" s="2">
        <v>41</v>
      </c>
      <c r="L22" s="3" t="s">
        <v>59</v>
      </c>
      <c r="M22" s="2">
        <v>21</v>
      </c>
      <c r="N22" s="3" t="s">
        <v>72</v>
      </c>
      <c r="O22" s="2">
        <v>61</v>
      </c>
      <c r="P22" s="3" t="s">
        <v>41</v>
      </c>
      <c r="Q22" s="2">
        <v>7</v>
      </c>
      <c r="R22" s="3">
        <v>0.68</v>
      </c>
      <c r="T22" s="3">
        <v>0.17</v>
      </c>
      <c r="U22" s="2">
        <v>0.94</v>
      </c>
    </row>
    <row r="23" spans="1:21">
      <c r="A23" s="2" t="s">
        <v>73</v>
      </c>
      <c r="B23" s="3">
        <v>36256</v>
      </c>
      <c r="C23" s="2" t="s">
        <v>22</v>
      </c>
      <c r="D23" s="3">
        <v>21</v>
      </c>
      <c r="E23" s="2">
        <v>21</v>
      </c>
      <c r="F23" s="3">
        <v>18</v>
      </c>
      <c r="G23" s="2">
        <v>18</v>
      </c>
      <c r="H23" s="3">
        <v>14</v>
      </c>
      <c r="I23" s="2">
        <v>14</v>
      </c>
      <c r="J23" s="3">
        <v>14</v>
      </c>
      <c r="K23" s="2">
        <v>14</v>
      </c>
      <c r="L23" s="3" t="s">
        <v>74</v>
      </c>
      <c r="M23" s="2">
        <v>22</v>
      </c>
      <c r="N23" s="3" t="s">
        <v>75</v>
      </c>
      <c r="O23" s="2">
        <v>66</v>
      </c>
      <c r="P23" s="3" t="s">
        <v>51</v>
      </c>
      <c r="Q23" s="2">
        <v>11</v>
      </c>
      <c r="R23" s="3">
        <v>0.89</v>
      </c>
      <c r="S23" s="2">
        <v>0.11</v>
      </c>
      <c r="T23" s="3">
        <v>0.1</v>
      </c>
      <c r="U23" s="2">
        <v>0.97</v>
      </c>
    </row>
    <row r="24" spans="1:21">
      <c r="A24" s="2" t="s">
        <v>76</v>
      </c>
      <c r="B24" s="3">
        <v>23600</v>
      </c>
      <c r="C24" s="2" t="s">
        <v>22</v>
      </c>
      <c r="D24" s="3">
        <v>52</v>
      </c>
      <c r="E24" s="2">
        <v>53</v>
      </c>
      <c r="F24" s="3">
        <v>42</v>
      </c>
      <c r="G24" s="2">
        <v>42</v>
      </c>
      <c r="H24" s="3">
        <f>25</f>
        <v>25</v>
      </c>
      <c r="I24" s="2">
        <v>25</v>
      </c>
      <c r="J24" s="3">
        <v>26</v>
      </c>
      <c r="K24" s="2">
        <v>26</v>
      </c>
      <c r="L24" s="3" t="s">
        <v>62</v>
      </c>
      <c r="M24" s="2">
        <v>23</v>
      </c>
      <c r="N24" s="3" t="s">
        <v>77</v>
      </c>
      <c r="O24" s="2">
        <v>52</v>
      </c>
      <c r="P24" s="3" t="s">
        <v>78</v>
      </c>
      <c r="Q24" s="2">
        <v>25</v>
      </c>
      <c r="R24" s="3">
        <v>0.9</v>
      </c>
      <c r="S24" s="2">
        <v>0.08</v>
      </c>
      <c r="U24" s="2">
        <v>0.97</v>
      </c>
    </row>
    <row r="25" spans="1:21">
      <c r="A25" s="2" t="s">
        <v>79</v>
      </c>
      <c r="B25" s="3">
        <v>0</v>
      </c>
      <c r="C25" s="2" t="s">
        <v>22</v>
      </c>
      <c r="D25" s="3">
        <v>30</v>
      </c>
      <c r="E25" s="2">
        <v>30</v>
      </c>
      <c r="F25" s="3">
        <v>29</v>
      </c>
      <c r="G25" s="2">
        <v>29</v>
      </c>
      <c r="H25" s="3">
        <v>31</v>
      </c>
      <c r="I25" s="2">
        <v>31</v>
      </c>
      <c r="J25" s="3">
        <v>34</v>
      </c>
      <c r="K25" s="2">
        <v>34</v>
      </c>
      <c r="L25" s="3" t="s">
        <v>80</v>
      </c>
      <c r="M25" s="2">
        <v>24</v>
      </c>
      <c r="N25" s="3" t="s">
        <v>81</v>
      </c>
      <c r="O25" s="2">
        <v>42</v>
      </c>
      <c r="P25" s="3" t="s">
        <v>82</v>
      </c>
      <c r="Q25" s="2">
        <v>49</v>
      </c>
      <c r="R25" s="3">
        <v>0.85</v>
      </c>
      <c r="S25" s="2">
        <v>0.09</v>
      </c>
      <c r="T25" s="3">
        <v>0.1</v>
      </c>
      <c r="U25" s="2">
        <v>0.98</v>
      </c>
    </row>
    <row r="26" spans="1:17">
      <c r="A26" s="2" t="s">
        <v>83</v>
      </c>
      <c r="B26" s="3">
        <v>0</v>
      </c>
      <c r="C26" s="2" t="s">
        <v>84</v>
      </c>
      <c r="L26" s="3" t="s">
        <v>78</v>
      </c>
      <c r="M26" s="2">
        <v>25</v>
      </c>
      <c r="N26" s="3" t="s">
        <v>26</v>
      </c>
      <c r="O26" s="2">
        <v>17</v>
      </c>
      <c r="P26" s="3" t="s">
        <v>85</v>
      </c>
      <c r="Q26" s="2">
        <v>32</v>
      </c>
    </row>
    <row r="27" spans="1:17">
      <c r="A27" s="2" t="s">
        <v>86</v>
      </c>
      <c r="B27" s="3">
        <v>0</v>
      </c>
      <c r="C27" s="2" t="s">
        <v>87</v>
      </c>
      <c r="L27" s="3" t="s">
        <v>88</v>
      </c>
      <c r="M27" s="2">
        <v>26</v>
      </c>
      <c r="P27" s="3" t="s">
        <v>26</v>
      </c>
      <c r="Q27" s="2">
        <v>16</v>
      </c>
    </row>
    <row r="28" spans="1:17">
      <c r="A28" s="2" t="s">
        <v>89</v>
      </c>
      <c r="B28" s="3">
        <v>19890</v>
      </c>
      <c r="C28" s="2" t="s">
        <v>90</v>
      </c>
      <c r="D28" s="3">
        <v>17</v>
      </c>
      <c r="E28" s="2">
        <v>17</v>
      </c>
      <c r="F28" s="3">
        <v>15</v>
      </c>
      <c r="G28" s="2">
        <v>15</v>
      </c>
      <c r="H28" s="3">
        <v>16</v>
      </c>
      <c r="I28" s="2">
        <v>16</v>
      </c>
      <c r="J28" s="3">
        <v>17</v>
      </c>
      <c r="K28" s="2">
        <v>17</v>
      </c>
      <c r="L28" s="3" t="s">
        <v>88</v>
      </c>
      <c r="M28" s="2">
        <v>27</v>
      </c>
      <c r="P28" s="3" t="s">
        <v>74</v>
      </c>
      <c r="Q28" s="2">
        <v>22</v>
      </c>
    </row>
    <row r="29" spans="1:17">
      <c r="A29" s="2" t="s">
        <v>91</v>
      </c>
      <c r="B29" s="3">
        <v>38221</v>
      </c>
      <c r="C29" s="2" t="s">
        <v>84</v>
      </c>
      <c r="L29" s="3" t="s">
        <v>92</v>
      </c>
      <c r="M29" s="2">
        <v>28</v>
      </c>
      <c r="N29" s="3" t="s">
        <v>53</v>
      </c>
      <c r="O29" s="2">
        <v>12</v>
      </c>
      <c r="P29" s="3" t="s">
        <v>93</v>
      </c>
      <c r="Q29" s="2">
        <v>99</v>
      </c>
    </row>
    <row r="30" spans="1:17">
      <c r="A30" s="2" t="s">
        <v>94</v>
      </c>
      <c r="B30" s="3">
        <v>49213</v>
      </c>
      <c r="C30" s="2" t="s">
        <v>95</v>
      </c>
      <c r="D30" s="3">
        <v>11</v>
      </c>
      <c r="E30" s="2">
        <v>11</v>
      </c>
      <c r="F30" s="3">
        <v>11</v>
      </c>
      <c r="G30" s="2">
        <v>11</v>
      </c>
      <c r="H30" s="3">
        <f>11</f>
        <v>11</v>
      </c>
      <c r="I30" s="2">
        <v>12</v>
      </c>
      <c r="J30" s="3">
        <v>11</v>
      </c>
      <c r="K30" s="2">
        <v>11</v>
      </c>
      <c r="L30" s="3" t="s">
        <v>96</v>
      </c>
      <c r="M30" s="2">
        <v>29</v>
      </c>
      <c r="N30" s="3" t="s">
        <v>97</v>
      </c>
      <c r="O30" s="2">
        <v>50</v>
      </c>
      <c r="P30" s="3" t="s">
        <v>96</v>
      </c>
      <c r="Q30" s="2">
        <v>29</v>
      </c>
    </row>
    <row r="31" spans="1:21">
      <c r="A31" s="2" t="s">
        <v>98</v>
      </c>
      <c r="B31" s="3">
        <v>31819</v>
      </c>
      <c r="C31" s="2" t="s">
        <v>22</v>
      </c>
      <c r="D31" s="3">
        <v>42</v>
      </c>
      <c r="E31" s="2">
        <v>42</v>
      </c>
      <c r="F31" s="3">
        <v>35</v>
      </c>
      <c r="G31" s="2">
        <v>35</v>
      </c>
      <c r="H31" s="3">
        <v>39</v>
      </c>
      <c r="I31" s="2">
        <v>39</v>
      </c>
      <c r="J31" s="3">
        <v>43</v>
      </c>
      <c r="K31" s="2">
        <v>43</v>
      </c>
      <c r="L31" s="3" t="s">
        <v>47</v>
      </c>
      <c r="M31" s="2">
        <v>30</v>
      </c>
      <c r="N31" s="3" t="s">
        <v>33</v>
      </c>
      <c r="O31" s="2">
        <v>6</v>
      </c>
      <c r="P31" s="3" t="s">
        <v>59</v>
      </c>
      <c r="Q31" s="2">
        <v>21</v>
      </c>
      <c r="R31" s="3">
        <v>0.79</v>
      </c>
      <c r="S31" s="2">
        <v>0.21</v>
      </c>
      <c r="T31" s="3">
        <v>0.24</v>
      </c>
      <c r="U31" s="2">
        <v>0.93</v>
      </c>
    </row>
    <row r="32" spans="1:21">
      <c r="A32" s="2" t="s">
        <v>99</v>
      </c>
      <c r="B32" s="3">
        <v>45424</v>
      </c>
      <c r="C32" s="2" t="s">
        <v>22</v>
      </c>
      <c r="D32" s="3">
        <v>107</v>
      </c>
      <c r="E32" s="2">
        <v>108</v>
      </c>
      <c r="F32" s="3">
        <v>105</v>
      </c>
      <c r="G32" s="2">
        <v>105</v>
      </c>
      <c r="H32" s="3">
        <f>108</f>
        <v>108</v>
      </c>
      <c r="I32" s="2">
        <v>109</v>
      </c>
      <c r="J32" s="3">
        <f>100</f>
        <v>100</v>
      </c>
      <c r="K32" s="2">
        <v>103</v>
      </c>
      <c r="L32" s="3" t="s">
        <v>85</v>
      </c>
      <c r="M32" s="2">
        <v>31</v>
      </c>
      <c r="N32" s="3" t="s">
        <v>100</v>
      </c>
      <c r="O32" s="2">
        <v>142</v>
      </c>
      <c r="P32" s="3" t="s">
        <v>101</v>
      </c>
      <c r="Q32" s="2">
        <v>27</v>
      </c>
      <c r="R32" s="3">
        <v>0.88</v>
      </c>
      <c r="S32" s="2">
        <v>0.16</v>
      </c>
      <c r="T32" s="3">
        <v>0.07</v>
      </c>
      <c r="U32" s="2">
        <v>0.96</v>
      </c>
    </row>
    <row r="33" spans="1:17">
      <c r="A33" s="2" t="s">
        <v>102</v>
      </c>
      <c r="B33" s="3">
        <v>14545</v>
      </c>
      <c r="C33" s="2" t="s">
        <v>35</v>
      </c>
      <c r="L33" s="3" t="s">
        <v>103</v>
      </c>
      <c r="M33" s="2">
        <v>32</v>
      </c>
      <c r="N33" s="3" t="s">
        <v>41</v>
      </c>
      <c r="O33" s="2">
        <v>7</v>
      </c>
      <c r="P33" s="3" t="s">
        <v>104</v>
      </c>
      <c r="Q33" s="2">
        <v>60</v>
      </c>
    </row>
    <row r="34" spans="1:17">
      <c r="A34" s="2" t="s">
        <v>105</v>
      </c>
      <c r="B34" s="3">
        <v>0</v>
      </c>
      <c r="C34" s="2" t="s">
        <v>35</v>
      </c>
      <c r="D34" s="3">
        <v>35</v>
      </c>
      <c r="E34" s="2">
        <v>35</v>
      </c>
      <c r="F34" s="3">
        <f>31</f>
        <v>31</v>
      </c>
      <c r="G34" s="2">
        <v>32</v>
      </c>
      <c r="H34" s="3">
        <f>33</f>
        <v>33</v>
      </c>
      <c r="I34" s="2">
        <v>33</v>
      </c>
      <c r="J34" s="3">
        <v>31</v>
      </c>
      <c r="K34" s="2">
        <v>31</v>
      </c>
      <c r="L34" s="3" t="s">
        <v>106</v>
      </c>
      <c r="M34" s="2">
        <v>33</v>
      </c>
      <c r="N34" s="3" t="s">
        <v>80</v>
      </c>
      <c r="O34" s="2">
        <v>24</v>
      </c>
      <c r="P34" s="3" t="s">
        <v>107</v>
      </c>
      <c r="Q34" s="2">
        <v>67</v>
      </c>
    </row>
    <row r="35" spans="1:17">
      <c r="A35" s="2" t="s">
        <v>108</v>
      </c>
      <c r="B35" s="3">
        <v>28460</v>
      </c>
      <c r="C35" s="2" t="s">
        <v>95</v>
      </c>
      <c r="L35" s="3" t="s">
        <v>106</v>
      </c>
      <c r="M35" s="2">
        <v>34</v>
      </c>
      <c r="N35" s="3" t="s">
        <v>109</v>
      </c>
      <c r="O35" s="2">
        <v>88</v>
      </c>
      <c r="P35" s="3" t="s">
        <v>110</v>
      </c>
      <c r="Q35" s="2">
        <v>117</v>
      </c>
    </row>
    <row r="36" spans="1:17">
      <c r="A36" s="2" t="s">
        <v>111</v>
      </c>
      <c r="B36" s="3">
        <v>23951</v>
      </c>
      <c r="C36" s="2" t="s">
        <v>66</v>
      </c>
      <c r="D36" s="3">
        <v>46</v>
      </c>
      <c r="E36" s="2">
        <v>46</v>
      </c>
      <c r="F36" s="3">
        <v>45</v>
      </c>
      <c r="G36" s="2">
        <v>45</v>
      </c>
      <c r="H36" s="3">
        <v>51</v>
      </c>
      <c r="I36" s="2">
        <v>51</v>
      </c>
      <c r="J36" s="3">
        <v>47</v>
      </c>
      <c r="K36" s="2">
        <v>47</v>
      </c>
      <c r="L36" s="3" t="s">
        <v>60</v>
      </c>
      <c r="M36" s="2">
        <v>35</v>
      </c>
      <c r="N36" s="3" t="s">
        <v>112</v>
      </c>
      <c r="O36" s="2">
        <v>48</v>
      </c>
      <c r="P36" s="3" t="s">
        <v>81</v>
      </c>
      <c r="Q36" s="2">
        <v>42</v>
      </c>
    </row>
    <row r="37" spans="1:17">
      <c r="A37" s="2" t="s">
        <v>113</v>
      </c>
      <c r="B37" s="3">
        <v>56921</v>
      </c>
      <c r="C37" s="2" t="s">
        <v>84</v>
      </c>
      <c r="L37" s="3" t="s">
        <v>114</v>
      </c>
      <c r="M37" s="2">
        <v>36</v>
      </c>
      <c r="N37" s="3" t="s">
        <v>81</v>
      </c>
      <c r="O37" s="2">
        <v>44</v>
      </c>
      <c r="P37" s="3" t="s">
        <v>115</v>
      </c>
      <c r="Q37" s="2">
        <v>44</v>
      </c>
    </row>
    <row r="38" spans="1:17">
      <c r="A38" s="2" t="s">
        <v>116</v>
      </c>
      <c r="B38" s="3">
        <v>41914</v>
      </c>
      <c r="C38" s="2" t="s">
        <v>117</v>
      </c>
      <c r="D38" s="3">
        <f>79</f>
        <v>79</v>
      </c>
      <c r="E38" s="2">
        <v>79</v>
      </c>
      <c r="F38" s="3">
        <v>76</v>
      </c>
      <c r="G38" s="2">
        <v>76</v>
      </c>
      <c r="H38" s="3">
        <f>81</f>
        <v>81</v>
      </c>
      <c r="I38" s="2">
        <v>81</v>
      </c>
      <c r="J38" s="3">
        <f>79</f>
        <v>79</v>
      </c>
      <c r="K38" s="2">
        <v>80</v>
      </c>
      <c r="L38" s="3" t="s">
        <v>118</v>
      </c>
      <c r="M38" s="2">
        <v>37</v>
      </c>
      <c r="N38" s="3" t="s">
        <v>119</v>
      </c>
      <c r="O38" s="2">
        <v>41</v>
      </c>
      <c r="P38" s="3" t="s">
        <v>58</v>
      </c>
      <c r="Q38" s="2">
        <v>15</v>
      </c>
    </row>
    <row r="39" spans="1:17">
      <c r="A39" s="2" t="s">
        <v>120</v>
      </c>
      <c r="B39" s="3">
        <v>0</v>
      </c>
      <c r="C39" s="2" t="s">
        <v>121</v>
      </c>
      <c r="D39" s="3">
        <v>55</v>
      </c>
      <c r="E39" s="2">
        <v>56</v>
      </c>
      <c r="F39" s="3">
        <f>61</f>
        <v>61</v>
      </c>
      <c r="G39" s="2">
        <v>62</v>
      </c>
      <c r="H39" s="3">
        <v>64</v>
      </c>
      <c r="I39" s="2">
        <v>64</v>
      </c>
      <c r="J39" s="3">
        <v>57</v>
      </c>
      <c r="K39" s="2">
        <v>57</v>
      </c>
      <c r="L39" s="3" t="s">
        <v>122</v>
      </c>
      <c r="M39" s="2">
        <v>38</v>
      </c>
      <c r="N39" s="3" t="s">
        <v>58</v>
      </c>
      <c r="O39" s="2">
        <v>15</v>
      </c>
      <c r="P39" s="3" t="s">
        <v>123</v>
      </c>
      <c r="Q39" s="2">
        <v>106</v>
      </c>
    </row>
    <row r="40" spans="1:21">
      <c r="A40" s="2" t="s">
        <v>124</v>
      </c>
      <c r="B40" s="3">
        <v>0</v>
      </c>
      <c r="C40" s="2" t="s">
        <v>22</v>
      </c>
      <c r="D40" s="3">
        <v>100</v>
      </c>
      <c r="E40" s="2">
        <v>101</v>
      </c>
      <c r="F40" s="3">
        <v>95</v>
      </c>
      <c r="G40" s="2">
        <v>95</v>
      </c>
      <c r="H40" s="3">
        <v>90</v>
      </c>
      <c r="I40" s="2">
        <v>90</v>
      </c>
      <c r="J40" s="3">
        <f>83</f>
        <v>83</v>
      </c>
      <c r="K40" s="2">
        <v>84</v>
      </c>
      <c r="L40" s="3" t="s">
        <v>125</v>
      </c>
      <c r="M40" s="2">
        <v>39</v>
      </c>
      <c r="N40" s="3" t="s">
        <v>126</v>
      </c>
      <c r="O40" s="2">
        <v>75</v>
      </c>
      <c r="P40" s="3" t="s">
        <v>119</v>
      </c>
      <c r="Q40" s="2">
        <v>41</v>
      </c>
      <c r="R40" s="3">
        <v>0.86</v>
      </c>
      <c r="S40" s="2">
        <v>0.24</v>
      </c>
      <c r="T40" s="3">
        <v>0.04</v>
      </c>
      <c r="U40" s="2">
        <v>0.96</v>
      </c>
    </row>
    <row r="41" spans="1:17">
      <c r="A41" s="2" t="s">
        <v>127</v>
      </c>
      <c r="B41" s="3">
        <v>30981</v>
      </c>
      <c r="C41" s="2" t="s">
        <v>84</v>
      </c>
      <c r="D41" s="3">
        <v>58</v>
      </c>
      <c r="E41" s="2">
        <v>59</v>
      </c>
      <c r="F41" s="3">
        <v>55</v>
      </c>
      <c r="G41" s="2">
        <v>55</v>
      </c>
      <c r="H41" s="3">
        <f>58</f>
        <v>58</v>
      </c>
      <c r="I41" s="2">
        <v>58</v>
      </c>
      <c r="J41" s="3">
        <f>59</f>
        <v>59</v>
      </c>
      <c r="K41" s="2">
        <v>59</v>
      </c>
      <c r="L41" s="3" t="s">
        <v>128</v>
      </c>
      <c r="M41" s="2">
        <v>40</v>
      </c>
      <c r="N41" s="3" t="s">
        <v>129</v>
      </c>
      <c r="O41" s="2">
        <v>64</v>
      </c>
      <c r="P41" s="3" t="s">
        <v>130</v>
      </c>
      <c r="Q41" s="2">
        <v>53</v>
      </c>
    </row>
    <row r="42" spans="1:17">
      <c r="A42" s="2" t="s">
        <v>131</v>
      </c>
      <c r="B42" s="3">
        <v>60211</v>
      </c>
      <c r="C42" s="2" t="s">
        <v>84</v>
      </c>
      <c r="L42" s="3" t="s">
        <v>119</v>
      </c>
      <c r="M42" s="2">
        <v>41</v>
      </c>
      <c r="N42" s="3" t="s">
        <v>132</v>
      </c>
      <c r="O42" s="2">
        <v>63</v>
      </c>
      <c r="P42" s="3" t="s">
        <v>133</v>
      </c>
      <c r="Q42" s="2">
        <v>105</v>
      </c>
    </row>
    <row r="43" spans="1:17">
      <c r="A43" s="2" t="s">
        <v>134</v>
      </c>
      <c r="B43" s="3">
        <v>48077</v>
      </c>
      <c r="C43" s="2" t="s">
        <v>22</v>
      </c>
      <c r="D43" s="3">
        <f>163</f>
        <v>163</v>
      </c>
      <c r="E43" s="2">
        <v>165</v>
      </c>
      <c r="F43" s="3">
        <v>156</v>
      </c>
      <c r="G43" s="2">
        <v>156</v>
      </c>
      <c r="H43" s="3">
        <f>140</f>
        <v>140</v>
      </c>
      <c r="I43" s="2">
        <v>142</v>
      </c>
      <c r="J43" s="3">
        <v>136</v>
      </c>
      <c r="K43" s="2">
        <v>136</v>
      </c>
      <c r="L43" s="3" t="s">
        <v>81</v>
      </c>
      <c r="M43" s="2">
        <v>42</v>
      </c>
      <c r="N43" s="3" t="s">
        <v>122</v>
      </c>
      <c r="O43" s="2">
        <v>38</v>
      </c>
      <c r="P43" s="3" t="s">
        <v>135</v>
      </c>
      <c r="Q43" s="2">
        <v>58</v>
      </c>
    </row>
    <row r="44" spans="1:17">
      <c r="A44" s="2" t="s">
        <v>136</v>
      </c>
      <c r="B44" s="3">
        <v>26841</v>
      </c>
      <c r="C44" s="2" t="s">
        <v>22</v>
      </c>
      <c r="L44" s="3" t="s">
        <v>137</v>
      </c>
      <c r="M44" s="2">
        <v>43</v>
      </c>
      <c r="N44" s="3" t="s">
        <v>80</v>
      </c>
      <c r="O44" s="2">
        <v>25</v>
      </c>
      <c r="P44" s="3" t="s">
        <v>138</v>
      </c>
      <c r="Q44" s="2">
        <v>131</v>
      </c>
    </row>
    <row r="45" spans="1:17">
      <c r="A45" s="2" t="s">
        <v>139</v>
      </c>
      <c r="B45" s="3">
        <v>0</v>
      </c>
      <c r="C45" s="2" t="s">
        <v>140</v>
      </c>
      <c r="D45" s="3">
        <v>109</v>
      </c>
      <c r="E45" s="2">
        <v>111</v>
      </c>
      <c r="F45" s="3">
        <v>143</v>
      </c>
      <c r="G45" s="2">
        <v>143</v>
      </c>
      <c r="H45" s="3">
        <f>186</f>
        <v>186</v>
      </c>
      <c r="I45" s="2">
        <v>186</v>
      </c>
      <c r="J45" s="3">
        <f>231</f>
        <v>231</v>
      </c>
      <c r="K45" s="2">
        <v>231</v>
      </c>
      <c r="L45" s="3" t="s">
        <v>115</v>
      </c>
      <c r="M45" s="2">
        <v>44</v>
      </c>
      <c r="P45" s="3" t="s">
        <v>141</v>
      </c>
      <c r="Q45" s="2">
        <v>45</v>
      </c>
    </row>
    <row r="46" spans="1:17">
      <c r="A46" s="2" t="s">
        <v>142</v>
      </c>
      <c r="B46" s="3">
        <v>0</v>
      </c>
      <c r="C46" s="2" t="s">
        <v>90</v>
      </c>
      <c r="D46" s="3">
        <v>18</v>
      </c>
      <c r="E46" s="2">
        <v>18</v>
      </c>
      <c r="F46" s="3">
        <v>23</v>
      </c>
      <c r="G46" s="2">
        <v>23</v>
      </c>
      <c r="H46" s="3">
        <f>22</f>
        <v>22</v>
      </c>
      <c r="I46" s="2">
        <v>22</v>
      </c>
      <c r="J46" s="3">
        <v>30</v>
      </c>
      <c r="K46" s="2">
        <v>30</v>
      </c>
      <c r="L46" s="3" t="s">
        <v>141</v>
      </c>
      <c r="M46" s="2">
        <v>45</v>
      </c>
      <c r="N46" s="3" t="s">
        <v>143</v>
      </c>
      <c r="O46" s="2">
        <v>135</v>
      </c>
      <c r="P46" s="3" t="s">
        <v>60</v>
      </c>
      <c r="Q46" s="2">
        <v>35</v>
      </c>
    </row>
    <row r="47" spans="1:17">
      <c r="A47" s="2" t="s">
        <v>144</v>
      </c>
      <c r="B47" s="3">
        <v>31606</v>
      </c>
      <c r="C47" s="2" t="s">
        <v>145</v>
      </c>
      <c r="L47" s="3" t="s">
        <v>146</v>
      </c>
      <c r="M47" s="2">
        <v>46</v>
      </c>
      <c r="N47" s="3" t="s">
        <v>147</v>
      </c>
      <c r="O47" s="2">
        <v>109</v>
      </c>
      <c r="P47" s="3" t="s">
        <v>85</v>
      </c>
      <c r="Q47" s="2">
        <v>31</v>
      </c>
    </row>
    <row r="48" spans="1:17">
      <c r="A48" s="2" t="s">
        <v>148</v>
      </c>
      <c r="B48" s="3">
        <v>42330</v>
      </c>
      <c r="C48" s="2" t="s">
        <v>149</v>
      </c>
      <c r="L48" s="3" t="s">
        <v>146</v>
      </c>
      <c r="M48" s="2">
        <v>47</v>
      </c>
      <c r="N48" s="3" t="s">
        <v>118</v>
      </c>
      <c r="O48" s="2">
        <v>37</v>
      </c>
      <c r="P48" s="3" t="s">
        <v>125</v>
      </c>
      <c r="Q48" s="2">
        <v>39</v>
      </c>
    </row>
    <row r="49" spans="1:17">
      <c r="A49" s="2" t="s">
        <v>150</v>
      </c>
      <c r="B49" s="3">
        <v>0</v>
      </c>
      <c r="C49" s="2" t="s">
        <v>151</v>
      </c>
      <c r="L49" s="3" t="s">
        <v>152</v>
      </c>
      <c r="M49" s="2">
        <v>48</v>
      </c>
      <c r="N49" s="3" t="s">
        <v>74</v>
      </c>
      <c r="O49" s="2">
        <v>22</v>
      </c>
      <c r="P49" s="3" t="s">
        <v>153</v>
      </c>
      <c r="Q49" s="2">
        <v>56</v>
      </c>
    </row>
    <row r="50" spans="1:17">
      <c r="A50" s="2" t="s">
        <v>154</v>
      </c>
      <c r="B50" s="3">
        <v>46327</v>
      </c>
      <c r="C50" s="2" t="s">
        <v>155</v>
      </c>
      <c r="L50" s="3" t="s">
        <v>152</v>
      </c>
      <c r="M50" s="2">
        <v>49</v>
      </c>
      <c r="P50" s="3" t="s">
        <v>88</v>
      </c>
      <c r="Q50" s="2">
        <v>26</v>
      </c>
    </row>
    <row r="51" spans="1:17">
      <c r="A51" s="2" t="s">
        <v>156</v>
      </c>
      <c r="B51" s="3">
        <v>7937</v>
      </c>
      <c r="C51" s="2" t="s">
        <v>121</v>
      </c>
      <c r="D51" s="3">
        <v>110</v>
      </c>
      <c r="E51" s="2">
        <v>112</v>
      </c>
      <c r="F51" s="3">
        <f>121</f>
        <v>121</v>
      </c>
      <c r="G51" s="2">
        <v>124</v>
      </c>
      <c r="H51" s="3">
        <f>120</f>
        <v>120</v>
      </c>
      <c r="I51" s="2">
        <v>122</v>
      </c>
      <c r="J51" s="3">
        <v>124</v>
      </c>
      <c r="K51" s="2">
        <v>124</v>
      </c>
      <c r="L51" s="3" t="s">
        <v>152</v>
      </c>
      <c r="M51" s="2">
        <v>50</v>
      </c>
      <c r="N51" s="3" t="s">
        <v>101</v>
      </c>
      <c r="O51" s="2">
        <v>27</v>
      </c>
      <c r="P51" s="3" t="s">
        <v>137</v>
      </c>
      <c r="Q51" s="2">
        <v>43</v>
      </c>
    </row>
    <row r="52" spans="1:17">
      <c r="A52" s="2" t="s">
        <v>157</v>
      </c>
      <c r="B52" s="3">
        <v>31027</v>
      </c>
      <c r="C52" s="2" t="s">
        <v>66</v>
      </c>
      <c r="D52" s="3">
        <f>27</f>
        <v>27</v>
      </c>
      <c r="E52" s="2">
        <v>27</v>
      </c>
      <c r="F52" s="3">
        <f>31</f>
        <v>31</v>
      </c>
      <c r="G52" s="2">
        <v>33</v>
      </c>
      <c r="H52" s="3">
        <f>35</f>
        <v>35</v>
      </c>
      <c r="I52" s="2">
        <v>35</v>
      </c>
      <c r="J52" s="3">
        <v>33</v>
      </c>
      <c r="K52" s="2">
        <v>33</v>
      </c>
      <c r="L52" s="3" t="s">
        <v>158</v>
      </c>
      <c r="M52" s="2">
        <v>51</v>
      </c>
      <c r="N52" s="3" t="s">
        <v>112</v>
      </c>
      <c r="O52" s="2">
        <v>47</v>
      </c>
      <c r="P52" s="3" t="s">
        <v>158</v>
      </c>
      <c r="Q52" s="2">
        <v>51</v>
      </c>
    </row>
    <row r="53" spans="1:21">
      <c r="A53" s="2" t="s">
        <v>159</v>
      </c>
      <c r="B53" s="3">
        <v>31581</v>
      </c>
      <c r="C53" s="2" t="s">
        <v>22</v>
      </c>
      <c r="L53" s="3" t="s">
        <v>77</v>
      </c>
      <c r="M53" s="2">
        <v>52</v>
      </c>
      <c r="N53" s="3" t="s">
        <v>47</v>
      </c>
      <c r="O53" s="2">
        <v>30</v>
      </c>
      <c r="P53" s="3" t="s">
        <v>160</v>
      </c>
      <c r="Q53" s="2">
        <v>74</v>
      </c>
      <c r="R53" s="3">
        <v>0.65</v>
      </c>
      <c r="T53" s="3">
        <v>0.07</v>
      </c>
      <c r="U53" s="2">
        <v>0.94</v>
      </c>
    </row>
    <row r="54" spans="1:21">
      <c r="A54" s="2" t="s">
        <v>161</v>
      </c>
      <c r="B54" s="3">
        <v>55809</v>
      </c>
      <c r="C54" s="2" t="s">
        <v>22</v>
      </c>
      <c r="L54" s="3" t="s">
        <v>77</v>
      </c>
      <c r="M54" s="2">
        <v>53</v>
      </c>
      <c r="N54" s="3" t="s">
        <v>103</v>
      </c>
      <c r="O54" s="2">
        <v>32</v>
      </c>
      <c r="P54" s="3" t="s">
        <v>112</v>
      </c>
      <c r="Q54" s="2">
        <v>47</v>
      </c>
      <c r="R54" s="3">
        <v>0.67</v>
      </c>
      <c r="T54" s="3">
        <v>0.09</v>
      </c>
      <c r="U54" s="2">
        <v>0.95</v>
      </c>
    </row>
    <row r="55" spans="1:18">
      <c r="A55" s="2" t="s">
        <v>162</v>
      </c>
      <c r="B55" s="3">
        <v>39783</v>
      </c>
      <c r="C55" s="2" t="s">
        <v>149</v>
      </c>
      <c r="L55" s="3" t="s">
        <v>163</v>
      </c>
      <c r="M55" s="2">
        <v>54</v>
      </c>
      <c r="N55" s="3" t="s">
        <v>164</v>
      </c>
      <c r="O55" s="2">
        <v>112</v>
      </c>
      <c r="P55" s="3" t="s">
        <v>92</v>
      </c>
      <c r="Q55" s="2">
        <v>28</v>
      </c>
      <c r="R55" s="3">
        <v>0.46</v>
      </c>
    </row>
    <row r="56" spans="1:21">
      <c r="A56" s="2" t="s">
        <v>165</v>
      </c>
      <c r="B56" s="3">
        <v>19530</v>
      </c>
      <c r="C56" s="2" t="s">
        <v>22</v>
      </c>
      <c r="L56" s="3" t="s">
        <v>63</v>
      </c>
      <c r="M56" s="2">
        <v>55</v>
      </c>
      <c r="N56" s="3" t="s">
        <v>166</v>
      </c>
      <c r="O56" s="2">
        <v>97</v>
      </c>
      <c r="P56" s="3" t="s">
        <v>167</v>
      </c>
      <c r="Q56" s="2">
        <v>80</v>
      </c>
      <c r="R56" s="3">
        <v>0.71</v>
      </c>
      <c r="T56" s="3">
        <v>0.07</v>
      </c>
      <c r="U56" s="2">
        <v>0.93</v>
      </c>
    </row>
    <row r="57" spans="1:17">
      <c r="A57" s="2" t="s">
        <v>168</v>
      </c>
      <c r="B57" s="3">
        <v>45219</v>
      </c>
      <c r="C57" s="2" t="s">
        <v>84</v>
      </c>
      <c r="L57" s="3" t="s">
        <v>153</v>
      </c>
      <c r="M57" s="2">
        <v>56</v>
      </c>
      <c r="N57" s="3" t="s">
        <v>39</v>
      </c>
      <c r="O57" s="2">
        <v>20</v>
      </c>
      <c r="P57" s="3" t="s">
        <v>169</v>
      </c>
      <c r="Q57" s="2">
        <v>150</v>
      </c>
    </row>
    <row r="58" spans="1:17">
      <c r="A58" s="2" t="s">
        <v>170</v>
      </c>
      <c r="B58" s="3">
        <v>18934</v>
      </c>
      <c r="C58" s="2" t="s">
        <v>22</v>
      </c>
      <c r="L58" s="3" t="s">
        <v>171</v>
      </c>
      <c r="M58" s="2">
        <v>57</v>
      </c>
      <c r="P58" s="3" t="s">
        <v>172</v>
      </c>
      <c r="Q58" s="2">
        <v>68</v>
      </c>
    </row>
    <row r="59" spans="1:21">
      <c r="A59" s="2" t="s">
        <v>173</v>
      </c>
      <c r="B59" s="3">
        <v>0</v>
      </c>
      <c r="C59" s="2" t="s">
        <v>22</v>
      </c>
      <c r="D59" s="3">
        <v>88</v>
      </c>
      <c r="E59" s="2">
        <v>89</v>
      </c>
      <c r="F59" s="3">
        <v>80</v>
      </c>
      <c r="G59" s="2">
        <v>80</v>
      </c>
      <c r="H59" s="3">
        <f>72</f>
        <v>72</v>
      </c>
      <c r="I59" s="2">
        <v>72</v>
      </c>
      <c r="J59" s="3">
        <f>69</f>
        <v>69</v>
      </c>
      <c r="K59" s="2">
        <v>69</v>
      </c>
      <c r="L59" s="3" t="s">
        <v>135</v>
      </c>
      <c r="M59" s="2">
        <v>58</v>
      </c>
      <c r="P59" s="3" t="s">
        <v>174</v>
      </c>
      <c r="Q59" s="2">
        <v>165</v>
      </c>
      <c r="R59" s="3">
        <v>0.47</v>
      </c>
      <c r="S59" s="2">
        <v>0.21</v>
      </c>
      <c r="T59" s="3">
        <v>0.09</v>
      </c>
      <c r="U59" s="2">
        <v>0.97</v>
      </c>
    </row>
    <row r="60" spans="1:17">
      <c r="A60" s="2" t="s">
        <v>175</v>
      </c>
      <c r="B60" s="3">
        <v>27838</v>
      </c>
      <c r="C60" s="2" t="s">
        <v>35</v>
      </c>
      <c r="L60" s="3" t="s">
        <v>135</v>
      </c>
      <c r="M60" s="2">
        <v>59</v>
      </c>
      <c r="N60" s="3" t="s">
        <v>60</v>
      </c>
      <c r="O60" s="2">
        <v>35</v>
      </c>
      <c r="P60" s="3" t="s">
        <v>176</v>
      </c>
      <c r="Q60" s="2">
        <v>65</v>
      </c>
    </row>
    <row r="61" spans="1:17">
      <c r="A61" s="2" t="s">
        <v>177</v>
      </c>
      <c r="B61" s="3">
        <v>0</v>
      </c>
      <c r="C61" s="2" t="s">
        <v>145</v>
      </c>
      <c r="L61" s="3" t="s">
        <v>104</v>
      </c>
      <c r="M61" s="2">
        <v>60</v>
      </c>
      <c r="P61" s="3" t="s">
        <v>178</v>
      </c>
      <c r="Q61" s="2">
        <v>79</v>
      </c>
    </row>
    <row r="62" spans="1:21">
      <c r="A62" s="2" t="s">
        <v>179</v>
      </c>
      <c r="B62" s="3">
        <v>0</v>
      </c>
      <c r="C62" s="2" t="s">
        <v>22</v>
      </c>
      <c r="D62" s="3">
        <v>158</v>
      </c>
      <c r="E62" s="2">
        <v>159</v>
      </c>
      <c r="F62" s="3">
        <f>152</f>
        <v>152</v>
      </c>
      <c r="G62" s="2">
        <v>154</v>
      </c>
      <c r="H62" s="3">
        <v>136</v>
      </c>
      <c r="I62" s="2">
        <v>137</v>
      </c>
      <c r="J62" s="3">
        <f>126</f>
        <v>126</v>
      </c>
      <c r="K62" s="2">
        <v>127</v>
      </c>
      <c r="L62" s="3" t="s">
        <v>104</v>
      </c>
      <c r="M62" s="2">
        <v>61</v>
      </c>
      <c r="N62" s="3" t="s">
        <v>163</v>
      </c>
      <c r="O62" s="2">
        <v>55</v>
      </c>
      <c r="P62" s="3" t="s">
        <v>180</v>
      </c>
      <c r="Q62" s="2">
        <v>161</v>
      </c>
      <c r="R62" s="3">
        <v>0.7</v>
      </c>
      <c r="T62" s="3">
        <v>0.04</v>
      </c>
      <c r="U62" s="2">
        <v>0.95</v>
      </c>
    </row>
    <row r="63" spans="1:17">
      <c r="A63" s="2" t="s">
        <v>181</v>
      </c>
      <c r="B63" s="3">
        <v>34017</v>
      </c>
      <c r="C63" s="2" t="s">
        <v>121</v>
      </c>
      <c r="D63" s="3">
        <v>179</v>
      </c>
      <c r="E63" s="2">
        <v>180</v>
      </c>
      <c r="F63" s="3">
        <f>197</f>
        <v>197</v>
      </c>
      <c r="G63" s="2">
        <v>197</v>
      </c>
      <c r="H63" s="3">
        <v>183</v>
      </c>
      <c r="I63" s="2">
        <v>183</v>
      </c>
      <c r="J63" s="3">
        <v>179</v>
      </c>
      <c r="K63" s="2">
        <v>179</v>
      </c>
      <c r="L63" s="3" t="s">
        <v>182</v>
      </c>
      <c r="M63" s="2">
        <v>62</v>
      </c>
      <c r="N63" s="3" t="s">
        <v>183</v>
      </c>
      <c r="O63" s="2">
        <v>222</v>
      </c>
      <c r="P63" s="3" t="s">
        <v>184</v>
      </c>
      <c r="Q63" s="2">
        <v>128</v>
      </c>
    </row>
    <row r="64" spans="1:17">
      <c r="A64" s="2" t="s">
        <v>185</v>
      </c>
      <c r="B64" s="3">
        <v>0</v>
      </c>
      <c r="C64" s="2" t="s">
        <v>22</v>
      </c>
      <c r="L64" s="3" t="s">
        <v>182</v>
      </c>
      <c r="M64" s="2">
        <v>63</v>
      </c>
      <c r="N64" s="3" t="s">
        <v>110</v>
      </c>
      <c r="O64" s="2">
        <v>115</v>
      </c>
      <c r="P64" s="3" t="s">
        <v>186</v>
      </c>
      <c r="Q64" s="2">
        <v>138</v>
      </c>
    </row>
    <row r="65" spans="1:17">
      <c r="A65" s="2" t="s">
        <v>187</v>
      </c>
      <c r="B65" s="3">
        <v>35491</v>
      </c>
      <c r="C65" s="2" t="s">
        <v>87</v>
      </c>
      <c r="D65" s="3">
        <f>70</f>
        <v>70</v>
      </c>
      <c r="E65" s="2">
        <v>71</v>
      </c>
      <c r="F65" s="3">
        <f>69</f>
        <v>69</v>
      </c>
      <c r="G65" s="2">
        <v>70</v>
      </c>
      <c r="H65" s="3">
        <v>76</v>
      </c>
      <c r="I65" s="2">
        <v>75</v>
      </c>
      <c r="J65" s="3">
        <v>78</v>
      </c>
      <c r="K65" s="2">
        <v>78</v>
      </c>
      <c r="L65" s="3" t="s">
        <v>129</v>
      </c>
      <c r="M65" s="2">
        <v>64</v>
      </c>
      <c r="N65" s="3" t="s">
        <v>188</v>
      </c>
      <c r="O65" s="2">
        <v>105</v>
      </c>
      <c r="P65" s="3" t="s">
        <v>80</v>
      </c>
      <c r="Q65" s="2">
        <v>24</v>
      </c>
    </row>
    <row r="66" spans="1:21">
      <c r="A66" s="2" t="s">
        <v>189</v>
      </c>
      <c r="B66" s="3">
        <v>24033</v>
      </c>
      <c r="C66" s="2" t="s">
        <v>22</v>
      </c>
      <c r="D66" s="3">
        <f>112</f>
        <v>112</v>
      </c>
      <c r="E66" s="2">
        <v>115</v>
      </c>
      <c r="F66" s="3">
        <f>110</f>
        <v>110</v>
      </c>
      <c r="G66" s="2">
        <v>110</v>
      </c>
      <c r="H66" s="3">
        <f>98</f>
        <v>98</v>
      </c>
      <c r="I66" s="2">
        <v>98</v>
      </c>
      <c r="J66" s="3">
        <f>93</f>
        <v>93</v>
      </c>
      <c r="K66" s="2">
        <v>93</v>
      </c>
      <c r="L66" s="3" t="s">
        <v>176</v>
      </c>
      <c r="M66" s="2">
        <v>65</v>
      </c>
      <c r="N66" s="3" t="s">
        <v>190</v>
      </c>
      <c r="O66" s="2">
        <v>71</v>
      </c>
      <c r="P66" s="3" t="s">
        <v>191</v>
      </c>
      <c r="Q66" s="2">
        <v>85</v>
      </c>
      <c r="R66" s="3">
        <v>0.84</v>
      </c>
      <c r="S66" s="2">
        <v>0.2</v>
      </c>
      <c r="T66" s="3">
        <v>0.21</v>
      </c>
      <c r="U66" s="2">
        <v>0.93</v>
      </c>
    </row>
    <row r="67" spans="1:17">
      <c r="A67" s="2" t="s">
        <v>192</v>
      </c>
      <c r="B67" s="3">
        <v>27785</v>
      </c>
      <c r="C67" s="2" t="s">
        <v>84</v>
      </c>
      <c r="L67" s="3" t="s">
        <v>75</v>
      </c>
      <c r="M67" s="2">
        <v>66</v>
      </c>
      <c r="N67" s="3" t="s">
        <v>193</v>
      </c>
      <c r="O67" s="2">
        <v>184</v>
      </c>
      <c r="P67" s="3" t="s">
        <v>194</v>
      </c>
      <c r="Q67" s="2">
        <v>232</v>
      </c>
    </row>
    <row r="68" spans="1:17">
      <c r="A68" s="2" t="s">
        <v>195</v>
      </c>
      <c r="B68" s="3">
        <v>22061</v>
      </c>
      <c r="C68" s="2" t="s">
        <v>145</v>
      </c>
      <c r="D68" s="3">
        <f>261</f>
        <v>261</v>
      </c>
      <c r="E68" s="2">
        <v>264</v>
      </c>
      <c r="F68" s="3">
        <f>275</f>
        <v>275</v>
      </c>
      <c r="G68" s="2">
        <v>278</v>
      </c>
      <c r="L68" s="3" t="s">
        <v>107</v>
      </c>
      <c r="M68" s="2">
        <v>67</v>
      </c>
      <c r="N68" s="3" t="s">
        <v>196</v>
      </c>
      <c r="O68" s="2">
        <v>138</v>
      </c>
      <c r="P68" s="3" t="s">
        <v>182</v>
      </c>
      <c r="Q68" s="2">
        <v>62</v>
      </c>
    </row>
    <row r="69" spans="1:21">
      <c r="A69" s="2" t="s">
        <v>197</v>
      </c>
      <c r="B69" s="3">
        <v>62366</v>
      </c>
      <c r="C69" s="2" t="s">
        <v>22</v>
      </c>
      <c r="D69" s="3">
        <f>108</f>
        <v>108</v>
      </c>
      <c r="E69" s="2">
        <v>110</v>
      </c>
      <c r="F69" s="3">
        <v>112</v>
      </c>
      <c r="G69" s="2">
        <v>112</v>
      </c>
      <c r="H69" s="3">
        <f>104</f>
        <v>104</v>
      </c>
      <c r="I69" s="2">
        <v>104</v>
      </c>
      <c r="J69" s="3">
        <f>100</f>
        <v>100</v>
      </c>
      <c r="K69" s="2">
        <v>102</v>
      </c>
      <c r="L69" s="3" t="s">
        <v>107</v>
      </c>
      <c r="M69" s="2">
        <v>68</v>
      </c>
      <c r="N69" s="3" t="s">
        <v>198</v>
      </c>
      <c r="O69" s="2">
        <v>121</v>
      </c>
      <c r="P69" s="3" t="s">
        <v>106</v>
      </c>
      <c r="Q69" s="2">
        <v>33</v>
      </c>
      <c r="T69" s="3">
        <v>0.16</v>
      </c>
      <c r="U69" s="2">
        <v>0.93</v>
      </c>
    </row>
    <row r="70" spans="1:21">
      <c r="A70" s="2" t="s">
        <v>199</v>
      </c>
      <c r="B70" s="3">
        <v>0</v>
      </c>
      <c r="C70" s="2" t="s">
        <v>22</v>
      </c>
      <c r="D70" s="3">
        <v>146</v>
      </c>
      <c r="E70" s="2">
        <v>147</v>
      </c>
      <c r="F70" s="3">
        <f>152</f>
        <v>152</v>
      </c>
      <c r="G70" s="2">
        <v>153</v>
      </c>
      <c r="H70" s="3">
        <v>135</v>
      </c>
      <c r="I70" s="2">
        <v>136</v>
      </c>
      <c r="J70" s="3">
        <f>132</f>
        <v>132</v>
      </c>
      <c r="K70" s="2">
        <v>133</v>
      </c>
      <c r="L70" s="3" t="s">
        <v>107</v>
      </c>
      <c r="M70" s="2">
        <v>69</v>
      </c>
      <c r="N70" s="3" t="s">
        <v>200</v>
      </c>
      <c r="O70" s="2">
        <v>83</v>
      </c>
      <c r="P70" s="3" t="s">
        <v>201</v>
      </c>
      <c r="Q70" s="2">
        <v>197</v>
      </c>
      <c r="R70" s="3">
        <v>0.71</v>
      </c>
      <c r="T70" s="3">
        <v>0.12</v>
      </c>
      <c r="U70" s="2">
        <v>0.93</v>
      </c>
    </row>
    <row r="71" spans="1:17">
      <c r="A71" s="2" t="s">
        <v>202</v>
      </c>
      <c r="B71" s="3">
        <v>25578</v>
      </c>
      <c r="C71" s="2" t="s">
        <v>87</v>
      </c>
      <c r="L71" s="3" t="s">
        <v>203</v>
      </c>
      <c r="M71" s="2">
        <v>70</v>
      </c>
      <c r="P71" s="3" t="s">
        <v>204</v>
      </c>
      <c r="Q71" s="2">
        <v>98</v>
      </c>
    </row>
    <row r="72" spans="1:21">
      <c r="A72" s="2" t="s">
        <v>205</v>
      </c>
      <c r="B72" s="3">
        <v>11266</v>
      </c>
      <c r="C72" s="2" t="s">
        <v>22</v>
      </c>
      <c r="D72" s="3">
        <f>112</f>
        <v>112</v>
      </c>
      <c r="E72" s="2">
        <v>117</v>
      </c>
      <c r="F72" s="3">
        <f>121</f>
        <v>121</v>
      </c>
      <c r="G72" s="2">
        <v>123</v>
      </c>
      <c r="H72" s="3">
        <v>129</v>
      </c>
      <c r="I72" s="2">
        <v>130</v>
      </c>
      <c r="J72" s="3">
        <v>115</v>
      </c>
      <c r="K72" s="2">
        <v>115</v>
      </c>
      <c r="L72" s="3" t="s">
        <v>203</v>
      </c>
      <c r="M72" s="2">
        <v>71</v>
      </c>
      <c r="N72" s="3" t="s">
        <v>178</v>
      </c>
      <c r="O72" s="2">
        <v>80</v>
      </c>
      <c r="P72" s="3" t="s">
        <v>118</v>
      </c>
      <c r="Q72" s="2">
        <v>37</v>
      </c>
      <c r="R72" s="3">
        <v>0.79</v>
      </c>
      <c r="S72" s="2">
        <v>0.16</v>
      </c>
      <c r="T72" s="3">
        <v>0.12</v>
      </c>
      <c r="U72" s="2">
        <v>0.95</v>
      </c>
    </row>
    <row r="73" spans="1:21">
      <c r="A73" s="2" t="s">
        <v>206</v>
      </c>
      <c r="B73" s="3">
        <v>42502</v>
      </c>
      <c r="C73" s="2" t="s">
        <v>22</v>
      </c>
      <c r="L73" s="3" t="s">
        <v>207</v>
      </c>
      <c r="M73" s="2">
        <v>72</v>
      </c>
      <c r="N73" s="3" t="s">
        <v>171</v>
      </c>
      <c r="O73" s="2">
        <v>58</v>
      </c>
      <c r="P73" s="3" t="s">
        <v>97</v>
      </c>
      <c r="Q73" s="2">
        <v>50</v>
      </c>
      <c r="R73" s="3">
        <v>0.72</v>
      </c>
      <c r="T73" s="3">
        <v>0.13</v>
      </c>
      <c r="U73" s="2">
        <v>0.93</v>
      </c>
    </row>
    <row r="74" spans="1:21">
      <c r="A74" s="2" t="s">
        <v>208</v>
      </c>
      <c r="B74" s="3">
        <v>47202</v>
      </c>
      <c r="C74" s="2" t="s">
        <v>22</v>
      </c>
      <c r="D74" s="3">
        <v>218</v>
      </c>
      <c r="E74" s="2">
        <v>219</v>
      </c>
      <c r="F74" s="3">
        <f>187</f>
        <v>187</v>
      </c>
      <c r="G74" s="2">
        <v>188</v>
      </c>
      <c r="H74" s="3">
        <f>200</f>
        <v>200</v>
      </c>
      <c r="I74" s="2">
        <v>202</v>
      </c>
      <c r="J74" s="3">
        <f>195</f>
        <v>195</v>
      </c>
      <c r="K74" s="2">
        <v>196</v>
      </c>
      <c r="L74" s="3" t="s">
        <v>160</v>
      </c>
      <c r="M74" s="2">
        <v>73</v>
      </c>
      <c r="N74" s="3" t="s">
        <v>209</v>
      </c>
      <c r="O74" s="2">
        <v>120</v>
      </c>
      <c r="P74" s="3" t="s">
        <v>210</v>
      </c>
      <c r="Q74" s="2">
        <v>81</v>
      </c>
      <c r="R74" s="3">
        <v>0.88</v>
      </c>
      <c r="S74" s="2">
        <v>0.12</v>
      </c>
      <c r="T74" s="3">
        <v>0.09</v>
      </c>
      <c r="U74" s="2">
        <v>0.97</v>
      </c>
    </row>
    <row r="75" spans="1:21">
      <c r="A75" s="2" t="s">
        <v>211</v>
      </c>
      <c r="B75" s="3">
        <v>12366</v>
      </c>
      <c r="C75" s="2" t="s">
        <v>22</v>
      </c>
      <c r="D75" s="3">
        <v>160</v>
      </c>
      <c r="E75" s="2">
        <v>161</v>
      </c>
      <c r="F75" s="3">
        <v>158</v>
      </c>
      <c r="G75" s="2">
        <v>158</v>
      </c>
      <c r="H75" s="3">
        <f>156</f>
        <v>156</v>
      </c>
      <c r="I75" s="2">
        <v>156</v>
      </c>
      <c r="J75" s="3">
        <v>148</v>
      </c>
      <c r="K75" s="2">
        <v>148</v>
      </c>
      <c r="L75" s="3" t="s">
        <v>212</v>
      </c>
      <c r="M75" s="2">
        <v>74</v>
      </c>
      <c r="N75" s="3" t="s">
        <v>213</v>
      </c>
      <c r="O75" s="2">
        <v>173</v>
      </c>
      <c r="P75" s="3" t="s">
        <v>214</v>
      </c>
      <c r="Q75" s="2">
        <v>95</v>
      </c>
      <c r="R75" s="3">
        <v>0.82</v>
      </c>
      <c r="S75" s="2">
        <v>0.19</v>
      </c>
      <c r="T75" s="3">
        <v>0.15</v>
      </c>
      <c r="U75" s="2">
        <v>0.94</v>
      </c>
    </row>
    <row r="76" spans="1:17">
      <c r="A76" s="2" t="s">
        <v>215</v>
      </c>
      <c r="B76" s="3">
        <v>13179</v>
      </c>
      <c r="C76" s="2" t="s">
        <v>149</v>
      </c>
      <c r="D76" s="3">
        <f>50</f>
        <v>50</v>
      </c>
      <c r="E76" s="2">
        <v>52</v>
      </c>
      <c r="F76" s="3">
        <v>50</v>
      </c>
      <c r="G76" s="2">
        <v>50</v>
      </c>
      <c r="H76" s="3">
        <v>55</v>
      </c>
      <c r="I76" s="2">
        <v>55</v>
      </c>
      <c r="J76" s="3">
        <v>61</v>
      </c>
      <c r="K76" s="2">
        <v>61</v>
      </c>
      <c r="L76" s="3" t="s">
        <v>212</v>
      </c>
      <c r="M76" s="2">
        <v>75</v>
      </c>
      <c r="P76" s="3" t="s">
        <v>146</v>
      </c>
      <c r="Q76" s="2">
        <v>46</v>
      </c>
    </row>
    <row r="77" spans="1:17">
      <c r="A77" s="2" t="s">
        <v>216</v>
      </c>
      <c r="B77" s="3">
        <v>32672</v>
      </c>
      <c r="C77" s="2" t="s">
        <v>217</v>
      </c>
      <c r="L77" s="3" t="s">
        <v>218</v>
      </c>
      <c r="M77" s="2">
        <v>76</v>
      </c>
      <c r="N77" s="3" t="s">
        <v>68</v>
      </c>
      <c r="O77" s="2">
        <v>19</v>
      </c>
      <c r="P77" s="3" t="s">
        <v>219</v>
      </c>
      <c r="Q77" s="2">
        <v>127</v>
      </c>
    </row>
    <row r="78" spans="1:17">
      <c r="A78" s="2" t="s">
        <v>220</v>
      </c>
      <c r="B78" s="3">
        <v>18037</v>
      </c>
      <c r="C78" s="2" t="s">
        <v>221</v>
      </c>
      <c r="L78" s="3" t="s">
        <v>42</v>
      </c>
      <c r="M78" s="2">
        <v>77</v>
      </c>
      <c r="N78" s="3" t="s">
        <v>138</v>
      </c>
      <c r="O78" s="2">
        <v>132</v>
      </c>
      <c r="P78" s="3" t="s">
        <v>222</v>
      </c>
      <c r="Q78" s="2">
        <v>34</v>
      </c>
    </row>
    <row r="79" spans="1:17">
      <c r="A79" s="2" t="s">
        <v>223</v>
      </c>
      <c r="B79" s="3">
        <v>25959</v>
      </c>
      <c r="C79" s="2" t="s">
        <v>149</v>
      </c>
      <c r="D79" s="3">
        <f>128</f>
        <v>128</v>
      </c>
      <c r="E79" s="2">
        <v>130</v>
      </c>
      <c r="F79" s="3">
        <v>117</v>
      </c>
      <c r="G79" s="2">
        <v>118</v>
      </c>
      <c r="H79" s="3">
        <f>120</f>
        <v>120</v>
      </c>
      <c r="I79" s="2">
        <v>120</v>
      </c>
      <c r="J79" s="3">
        <v>121</v>
      </c>
      <c r="K79" s="2">
        <v>121</v>
      </c>
      <c r="L79" s="3" t="s">
        <v>224</v>
      </c>
      <c r="M79" s="2">
        <v>78</v>
      </c>
      <c r="N79" s="3" t="s">
        <v>130</v>
      </c>
      <c r="O79" s="2">
        <v>53</v>
      </c>
      <c r="P79" s="3" t="s">
        <v>225</v>
      </c>
      <c r="Q79" s="2">
        <v>89</v>
      </c>
    </row>
    <row r="80" spans="1:17">
      <c r="A80" s="2" t="s">
        <v>226</v>
      </c>
      <c r="B80" s="3">
        <v>33868</v>
      </c>
      <c r="C80" s="2" t="s">
        <v>84</v>
      </c>
      <c r="L80" s="3" t="s">
        <v>224</v>
      </c>
      <c r="M80" s="2">
        <v>79</v>
      </c>
      <c r="N80" s="3" t="s">
        <v>227</v>
      </c>
      <c r="O80" s="2">
        <v>148</v>
      </c>
      <c r="P80" s="3" t="s">
        <v>228</v>
      </c>
      <c r="Q80" s="2">
        <v>119</v>
      </c>
    </row>
    <row r="81" spans="1:21">
      <c r="A81" s="2" t="s">
        <v>229</v>
      </c>
      <c r="B81" s="3">
        <v>18683</v>
      </c>
      <c r="C81" s="2" t="s">
        <v>22</v>
      </c>
      <c r="L81" s="3" t="s">
        <v>167</v>
      </c>
      <c r="M81" s="2">
        <v>80</v>
      </c>
      <c r="N81" s="3" t="s">
        <v>88</v>
      </c>
      <c r="O81" s="2">
        <v>26</v>
      </c>
      <c r="P81" s="3" t="s">
        <v>133</v>
      </c>
      <c r="Q81" s="2">
        <v>102</v>
      </c>
      <c r="R81" s="3">
        <v>0.7</v>
      </c>
      <c r="T81" s="3">
        <v>0.12</v>
      </c>
      <c r="U81" s="2">
        <v>0.93</v>
      </c>
    </row>
    <row r="82" spans="1:17">
      <c r="A82" s="2" t="s">
        <v>230</v>
      </c>
      <c r="B82" s="3">
        <v>46513</v>
      </c>
      <c r="C82" s="2" t="s">
        <v>121</v>
      </c>
      <c r="L82" s="3" t="s">
        <v>167</v>
      </c>
      <c r="M82" s="2">
        <v>81</v>
      </c>
      <c r="P82" s="3" t="s">
        <v>72</v>
      </c>
      <c r="Q82" s="2">
        <v>61</v>
      </c>
    </row>
    <row r="83" spans="1:17">
      <c r="A83" s="2" t="s">
        <v>231</v>
      </c>
      <c r="B83" s="3">
        <v>14871</v>
      </c>
      <c r="C83" s="2" t="s">
        <v>217</v>
      </c>
      <c r="L83" s="3" t="s">
        <v>232</v>
      </c>
      <c r="M83" s="2">
        <v>82</v>
      </c>
      <c r="N83" s="3" t="s">
        <v>218</v>
      </c>
      <c r="O83" s="2">
        <v>76</v>
      </c>
      <c r="P83" s="3" t="s">
        <v>233</v>
      </c>
      <c r="Q83" s="2">
        <v>229</v>
      </c>
    </row>
    <row r="84" spans="1:17">
      <c r="A84" s="2" t="s">
        <v>234</v>
      </c>
      <c r="B84" s="3">
        <v>18478</v>
      </c>
      <c r="C84" s="2" t="s">
        <v>121</v>
      </c>
      <c r="D84" s="3">
        <f>112</f>
        <v>112</v>
      </c>
      <c r="E84" s="2">
        <v>116</v>
      </c>
      <c r="F84" s="3">
        <f>128</f>
        <v>128</v>
      </c>
      <c r="G84" s="2">
        <v>129</v>
      </c>
      <c r="H84" s="3">
        <v>118</v>
      </c>
      <c r="I84" s="2">
        <v>118</v>
      </c>
      <c r="J84" s="3">
        <f>122</f>
        <v>122</v>
      </c>
      <c r="K84" s="2">
        <v>122</v>
      </c>
      <c r="L84" s="3" t="s">
        <v>232</v>
      </c>
      <c r="M84" s="2">
        <v>83</v>
      </c>
      <c r="N84" s="3" t="s">
        <v>125</v>
      </c>
      <c r="O84" s="2">
        <v>40</v>
      </c>
      <c r="P84" s="3" t="s">
        <v>232</v>
      </c>
      <c r="Q84" s="2">
        <v>82</v>
      </c>
    </row>
    <row r="85" spans="1:17">
      <c r="A85" s="2" t="s">
        <v>235</v>
      </c>
      <c r="B85" s="3">
        <v>0</v>
      </c>
      <c r="C85" s="2" t="s">
        <v>35</v>
      </c>
      <c r="D85" s="3">
        <v>73</v>
      </c>
      <c r="E85" s="2">
        <v>73</v>
      </c>
      <c r="F85" s="3">
        <f>77</f>
        <v>77</v>
      </c>
      <c r="G85" s="2">
        <v>78</v>
      </c>
      <c r="H85" s="3">
        <v>67</v>
      </c>
      <c r="I85" s="2">
        <v>67</v>
      </c>
      <c r="J85" s="3">
        <f>69</f>
        <v>69</v>
      </c>
      <c r="K85" s="2">
        <v>70</v>
      </c>
      <c r="L85" s="3" t="s">
        <v>49</v>
      </c>
      <c r="M85" s="2">
        <v>84</v>
      </c>
      <c r="N85" s="3" t="s">
        <v>236</v>
      </c>
      <c r="O85" s="2">
        <v>86</v>
      </c>
      <c r="P85" s="3" t="s">
        <v>133</v>
      </c>
      <c r="Q85" s="2">
        <v>104</v>
      </c>
    </row>
    <row r="86" spans="1:17">
      <c r="A86" s="2" t="s">
        <v>237</v>
      </c>
      <c r="B86" s="3">
        <v>0</v>
      </c>
      <c r="C86" s="2" t="s">
        <v>121</v>
      </c>
      <c r="D86" s="3">
        <f>209</f>
        <v>209</v>
      </c>
      <c r="E86" s="2">
        <v>211</v>
      </c>
      <c r="F86" s="3">
        <f>236</f>
        <v>236</v>
      </c>
      <c r="G86" s="2">
        <v>237</v>
      </c>
      <c r="H86" s="3">
        <f>219</f>
        <v>219</v>
      </c>
      <c r="I86" s="2">
        <v>221</v>
      </c>
      <c r="J86" s="3">
        <f>231</f>
        <v>231</v>
      </c>
      <c r="K86" s="2">
        <v>233</v>
      </c>
      <c r="L86" s="3" t="s">
        <v>49</v>
      </c>
      <c r="M86" s="2">
        <v>85</v>
      </c>
      <c r="N86" s="3" t="s">
        <v>133</v>
      </c>
      <c r="O86" s="2">
        <v>102</v>
      </c>
      <c r="P86" s="3" t="s">
        <v>238</v>
      </c>
      <c r="Q86" s="2">
        <v>135</v>
      </c>
    </row>
    <row r="87" spans="1:21">
      <c r="A87" s="2" t="s">
        <v>239</v>
      </c>
      <c r="B87" s="3">
        <v>0</v>
      </c>
      <c r="C87" s="2" t="s">
        <v>22</v>
      </c>
      <c r="D87" s="3">
        <v>232</v>
      </c>
      <c r="E87" s="2">
        <v>233</v>
      </c>
      <c r="F87" s="3">
        <v>210</v>
      </c>
      <c r="G87" s="2">
        <v>210</v>
      </c>
      <c r="H87" s="3">
        <f>219</f>
        <v>219</v>
      </c>
      <c r="I87" s="2">
        <v>220</v>
      </c>
      <c r="J87" s="3">
        <v>169</v>
      </c>
      <c r="K87" s="2">
        <v>169</v>
      </c>
      <c r="L87" s="3" t="s">
        <v>236</v>
      </c>
      <c r="M87" s="2">
        <v>86</v>
      </c>
      <c r="N87" s="3" t="s">
        <v>240</v>
      </c>
      <c r="O87" s="2">
        <v>91</v>
      </c>
      <c r="P87" s="3" t="s">
        <v>241</v>
      </c>
      <c r="Q87" s="2">
        <v>162</v>
      </c>
      <c r="R87" s="3">
        <v>0.69</v>
      </c>
      <c r="S87" s="2">
        <v>0.3</v>
      </c>
      <c r="T87" s="3">
        <v>0.16</v>
      </c>
      <c r="U87" s="2">
        <v>0.94</v>
      </c>
    </row>
    <row r="88" spans="1:17">
      <c r="A88" s="2" t="s">
        <v>242</v>
      </c>
      <c r="B88" s="3">
        <v>35944</v>
      </c>
      <c r="C88" s="2" t="s">
        <v>243</v>
      </c>
      <c r="L88" s="3" t="s">
        <v>244</v>
      </c>
      <c r="M88" s="2">
        <v>87</v>
      </c>
      <c r="N88" s="3" t="s">
        <v>147</v>
      </c>
      <c r="O88" s="2">
        <v>110</v>
      </c>
      <c r="P88" s="3" t="s">
        <v>245</v>
      </c>
      <c r="Q88" s="2">
        <v>111</v>
      </c>
    </row>
    <row r="89" spans="1:17">
      <c r="A89" s="2" t="s">
        <v>246</v>
      </c>
      <c r="B89" s="3">
        <v>45382</v>
      </c>
      <c r="C89" s="2" t="s">
        <v>121</v>
      </c>
      <c r="D89" s="3">
        <f>128</f>
        <v>128</v>
      </c>
      <c r="E89" s="2">
        <v>131</v>
      </c>
      <c r="F89" s="3">
        <f>128</f>
        <v>128</v>
      </c>
      <c r="G89" s="2">
        <v>130</v>
      </c>
      <c r="H89" s="3">
        <v>114</v>
      </c>
      <c r="I89" s="2">
        <v>114</v>
      </c>
      <c r="J89" s="3">
        <v>120</v>
      </c>
      <c r="K89" s="2">
        <v>120</v>
      </c>
      <c r="L89" s="3" t="s">
        <v>109</v>
      </c>
      <c r="M89" s="2">
        <v>88</v>
      </c>
      <c r="N89" s="3" t="s">
        <v>182</v>
      </c>
      <c r="O89" s="2">
        <v>62</v>
      </c>
      <c r="P89" s="3" t="s">
        <v>240</v>
      </c>
      <c r="Q89" s="2">
        <v>91</v>
      </c>
    </row>
    <row r="90" spans="1:17">
      <c r="A90" s="2" t="s">
        <v>247</v>
      </c>
      <c r="B90" s="3">
        <v>29440</v>
      </c>
      <c r="C90" s="2" t="s">
        <v>22</v>
      </c>
      <c r="L90" s="3" t="s">
        <v>225</v>
      </c>
      <c r="M90" s="2">
        <v>89</v>
      </c>
      <c r="P90" s="3" t="s">
        <v>248</v>
      </c>
      <c r="Q90" s="2">
        <v>59</v>
      </c>
    </row>
    <row r="91" spans="1:17">
      <c r="A91" s="2" t="s">
        <v>249</v>
      </c>
      <c r="B91" s="3">
        <v>0</v>
      </c>
      <c r="C91" s="2" t="s">
        <v>250</v>
      </c>
      <c r="D91" s="3">
        <v>102</v>
      </c>
      <c r="E91" s="2">
        <v>103</v>
      </c>
      <c r="F91" s="3">
        <v>113</v>
      </c>
      <c r="G91" s="2">
        <v>113</v>
      </c>
      <c r="H91" s="3">
        <v>119</v>
      </c>
      <c r="I91" s="2">
        <v>119</v>
      </c>
      <c r="J91" s="3">
        <v>135</v>
      </c>
      <c r="K91" s="2">
        <v>135</v>
      </c>
      <c r="L91" s="3" t="s">
        <v>251</v>
      </c>
      <c r="M91" s="2">
        <v>90</v>
      </c>
      <c r="N91" s="3" t="s">
        <v>106</v>
      </c>
      <c r="O91" s="2">
        <v>33</v>
      </c>
      <c r="P91" s="3" t="s">
        <v>252</v>
      </c>
      <c r="Q91" s="2">
        <v>158</v>
      </c>
    </row>
    <row r="92" spans="1:17">
      <c r="A92" s="2" t="s">
        <v>253</v>
      </c>
      <c r="B92" s="3">
        <v>0</v>
      </c>
      <c r="C92" s="2" t="s">
        <v>35</v>
      </c>
      <c r="D92" s="3">
        <v>90</v>
      </c>
      <c r="E92" s="2">
        <v>91</v>
      </c>
      <c r="F92" s="3">
        <v>87</v>
      </c>
      <c r="G92" s="2">
        <v>87</v>
      </c>
      <c r="H92" s="3">
        <v>81</v>
      </c>
      <c r="I92" s="2">
        <v>80</v>
      </c>
      <c r="J92" s="3">
        <f>79</f>
        <v>79</v>
      </c>
      <c r="K92" s="2">
        <v>79</v>
      </c>
      <c r="L92" s="3" t="s">
        <v>240</v>
      </c>
      <c r="M92" s="2">
        <v>91</v>
      </c>
      <c r="N92" s="3" t="s">
        <v>158</v>
      </c>
      <c r="O92" s="2">
        <v>51</v>
      </c>
      <c r="P92" s="3" t="s">
        <v>254</v>
      </c>
      <c r="Q92" s="2">
        <v>154</v>
      </c>
    </row>
    <row r="93" spans="1:17">
      <c r="A93" s="2" t="s">
        <v>255</v>
      </c>
      <c r="B93" s="3">
        <v>32130</v>
      </c>
      <c r="C93" s="2" t="s">
        <v>151</v>
      </c>
      <c r="D93" s="3">
        <v>141</v>
      </c>
      <c r="E93" s="2">
        <v>142</v>
      </c>
      <c r="F93" s="3">
        <f>135</f>
        <v>135</v>
      </c>
      <c r="G93" s="2">
        <v>136</v>
      </c>
      <c r="H93" s="3">
        <f>130</f>
        <v>130</v>
      </c>
      <c r="I93" s="2">
        <v>132</v>
      </c>
      <c r="J93" s="3">
        <v>138</v>
      </c>
      <c r="K93" s="2">
        <v>138</v>
      </c>
      <c r="L93" s="3" t="s">
        <v>256</v>
      </c>
      <c r="M93" s="2">
        <v>92</v>
      </c>
      <c r="N93" s="3" t="s">
        <v>104</v>
      </c>
      <c r="O93" s="2">
        <v>60</v>
      </c>
      <c r="P93" s="3" t="s">
        <v>207</v>
      </c>
      <c r="Q93" s="2">
        <v>72</v>
      </c>
    </row>
    <row r="94" spans="1:17">
      <c r="A94" s="2" t="s">
        <v>257</v>
      </c>
      <c r="B94" s="3">
        <v>38984</v>
      </c>
      <c r="C94" s="2" t="s">
        <v>35</v>
      </c>
      <c r="D94" s="3">
        <v>62</v>
      </c>
      <c r="E94" s="2">
        <v>62</v>
      </c>
      <c r="F94" s="3">
        <v>58</v>
      </c>
      <c r="G94" s="2">
        <v>58</v>
      </c>
      <c r="H94" s="3">
        <v>49</v>
      </c>
      <c r="I94" s="2">
        <v>49</v>
      </c>
      <c r="J94" s="3">
        <v>51</v>
      </c>
      <c r="K94" s="2">
        <v>51</v>
      </c>
      <c r="L94" s="3" t="s">
        <v>256</v>
      </c>
      <c r="M94" s="2">
        <v>93</v>
      </c>
      <c r="N94" s="3" t="s">
        <v>244</v>
      </c>
      <c r="O94" s="2">
        <v>87</v>
      </c>
      <c r="P94" s="3" t="s">
        <v>174</v>
      </c>
      <c r="Q94" s="2">
        <v>167</v>
      </c>
    </row>
    <row r="95" spans="1:17">
      <c r="A95" s="2" t="s">
        <v>258</v>
      </c>
      <c r="B95" s="3">
        <v>0</v>
      </c>
      <c r="C95" s="2" t="s">
        <v>259</v>
      </c>
      <c r="D95" s="3">
        <v>104</v>
      </c>
      <c r="E95" s="2">
        <v>105</v>
      </c>
      <c r="F95" s="3">
        <v>104</v>
      </c>
      <c r="G95" s="2">
        <v>104</v>
      </c>
      <c r="H95" s="3">
        <v>107</v>
      </c>
      <c r="I95" s="2">
        <v>107</v>
      </c>
      <c r="J95" s="3">
        <v>110</v>
      </c>
      <c r="K95" s="2">
        <v>110</v>
      </c>
      <c r="L95" s="3" t="s">
        <v>260</v>
      </c>
      <c r="M95" s="2">
        <v>94</v>
      </c>
      <c r="N95" s="3" t="s">
        <v>92</v>
      </c>
      <c r="O95" s="2">
        <v>28</v>
      </c>
      <c r="P95" s="3" t="s">
        <v>261</v>
      </c>
      <c r="Q95" s="2">
        <v>69</v>
      </c>
    </row>
    <row r="96" spans="1:17">
      <c r="A96" s="2" t="s">
        <v>262</v>
      </c>
      <c r="B96" s="3">
        <v>0</v>
      </c>
      <c r="C96" s="2" t="s">
        <v>149</v>
      </c>
      <c r="L96" s="3" t="s">
        <v>214</v>
      </c>
      <c r="M96" s="2">
        <v>95</v>
      </c>
      <c r="N96" s="3" t="s">
        <v>160</v>
      </c>
      <c r="O96" s="2">
        <v>73</v>
      </c>
      <c r="P96" s="3" t="s">
        <v>263</v>
      </c>
      <c r="Q96" s="2">
        <v>94</v>
      </c>
    </row>
    <row r="97" spans="1:17">
      <c r="A97" s="2" t="s">
        <v>264</v>
      </c>
      <c r="B97" s="3">
        <v>36958</v>
      </c>
      <c r="C97" s="2" t="s">
        <v>155</v>
      </c>
      <c r="D97" s="3">
        <v>87</v>
      </c>
      <c r="E97" s="2">
        <v>88</v>
      </c>
      <c r="F97" s="3">
        <v>97</v>
      </c>
      <c r="G97" s="2">
        <v>97</v>
      </c>
      <c r="H97" s="3">
        <v>92</v>
      </c>
      <c r="I97" s="2">
        <v>92</v>
      </c>
      <c r="J97" s="3">
        <v>92</v>
      </c>
      <c r="K97" s="2">
        <v>92</v>
      </c>
      <c r="L97" s="3" t="s">
        <v>214</v>
      </c>
      <c r="M97" s="2">
        <v>96</v>
      </c>
      <c r="N97" s="3" t="s">
        <v>123</v>
      </c>
      <c r="O97" s="2">
        <v>106</v>
      </c>
      <c r="P97" s="3" t="s">
        <v>265</v>
      </c>
      <c r="Q97" s="2">
        <v>100</v>
      </c>
    </row>
    <row r="98" spans="1:17">
      <c r="A98" s="2" t="s">
        <v>266</v>
      </c>
      <c r="B98" s="3">
        <v>28498</v>
      </c>
      <c r="C98" s="2" t="s">
        <v>140</v>
      </c>
      <c r="L98" s="3" t="s">
        <v>166</v>
      </c>
      <c r="M98" s="2">
        <v>97</v>
      </c>
      <c r="P98" s="3" t="s">
        <v>267</v>
      </c>
      <c r="Q98" s="2">
        <v>172</v>
      </c>
    </row>
    <row r="99" spans="1:17">
      <c r="A99" s="2" t="s">
        <v>268</v>
      </c>
      <c r="B99" s="3">
        <v>0</v>
      </c>
      <c r="C99" s="2" t="s">
        <v>35</v>
      </c>
      <c r="D99" s="3">
        <v>77</v>
      </c>
      <c r="E99" s="2">
        <v>77</v>
      </c>
      <c r="F99" s="3">
        <v>90</v>
      </c>
      <c r="G99" s="2">
        <v>90</v>
      </c>
      <c r="H99" s="3">
        <v>97</v>
      </c>
      <c r="I99" s="2">
        <v>97</v>
      </c>
      <c r="J99" s="3">
        <v>96</v>
      </c>
      <c r="K99" s="2">
        <v>96</v>
      </c>
      <c r="L99" s="3" t="s">
        <v>166</v>
      </c>
      <c r="M99" s="2">
        <v>98</v>
      </c>
      <c r="N99" s="3" t="s">
        <v>269</v>
      </c>
      <c r="O99" s="2">
        <v>107</v>
      </c>
      <c r="P99" s="3" t="s">
        <v>270</v>
      </c>
      <c r="Q99" s="2">
        <v>236</v>
      </c>
    </row>
    <row r="100" spans="1:21">
      <c r="A100" s="2" t="s">
        <v>271</v>
      </c>
      <c r="B100" s="3">
        <v>0</v>
      </c>
      <c r="C100" s="2" t="s">
        <v>22</v>
      </c>
      <c r="L100" s="3" t="s">
        <v>93</v>
      </c>
      <c r="M100" s="2">
        <v>99</v>
      </c>
      <c r="N100" s="3" t="s">
        <v>81</v>
      </c>
      <c r="O100" s="2">
        <v>43</v>
      </c>
      <c r="P100" s="3" t="s">
        <v>272</v>
      </c>
      <c r="Q100" s="2">
        <v>239</v>
      </c>
      <c r="R100" s="3">
        <v>0.49</v>
      </c>
      <c r="T100" s="3">
        <v>0.05</v>
      </c>
      <c r="U100" s="2">
        <v>0.83</v>
      </c>
    </row>
    <row r="101" spans="1:21">
      <c r="A101" s="2" t="s">
        <v>273</v>
      </c>
      <c r="B101" s="3">
        <v>39616</v>
      </c>
      <c r="C101" s="2" t="s">
        <v>22</v>
      </c>
      <c r="D101" s="3">
        <f>173</f>
        <v>173</v>
      </c>
      <c r="E101" s="2">
        <v>175</v>
      </c>
      <c r="F101" s="3">
        <f>162</f>
        <v>162</v>
      </c>
      <c r="G101" s="2">
        <v>163</v>
      </c>
      <c r="H101" s="3">
        <f>167</f>
        <v>167</v>
      </c>
      <c r="I101" s="2">
        <v>169</v>
      </c>
      <c r="J101" s="3">
        <f>180</f>
        <v>180</v>
      </c>
      <c r="K101" s="2">
        <v>182</v>
      </c>
      <c r="L101" s="3" t="s">
        <v>93</v>
      </c>
      <c r="M101" s="2">
        <v>100</v>
      </c>
      <c r="N101" s="3" t="s">
        <v>274</v>
      </c>
      <c r="O101" s="2">
        <v>167</v>
      </c>
      <c r="P101" s="3" t="s">
        <v>275</v>
      </c>
      <c r="Q101" s="2">
        <v>109</v>
      </c>
      <c r="R101" s="3">
        <v>0.67</v>
      </c>
      <c r="S101" s="2">
        <v>0.31</v>
      </c>
      <c r="T101" s="3">
        <v>0.02</v>
      </c>
      <c r="U101" s="2">
        <v>0.97</v>
      </c>
    </row>
    <row r="102" spans="1:17">
      <c r="A102" s="2" t="s">
        <v>276</v>
      </c>
      <c r="B102" s="3">
        <v>47007</v>
      </c>
      <c r="C102" s="2" t="s">
        <v>87</v>
      </c>
      <c r="D102" s="3">
        <f>105</f>
        <v>105</v>
      </c>
      <c r="E102" s="2">
        <v>107</v>
      </c>
      <c r="F102" s="3">
        <f>106</f>
        <v>106</v>
      </c>
      <c r="G102" s="2">
        <v>107</v>
      </c>
      <c r="H102" s="3">
        <v>110</v>
      </c>
      <c r="I102" s="2">
        <v>110</v>
      </c>
      <c r="J102" s="3">
        <v>108</v>
      </c>
      <c r="K102" s="2">
        <v>108</v>
      </c>
      <c r="L102" s="3" t="s">
        <v>277</v>
      </c>
      <c r="M102" s="2">
        <v>101</v>
      </c>
      <c r="N102" s="3" t="s">
        <v>214</v>
      </c>
      <c r="O102" s="2">
        <v>95</v>
      </c>
      <c r="P102" s="3" t="s">
        <v>190</v>
      </c>
      <c r="Q102" s="2">
        <v>71</v>
      </c>
    </row>
    <row r="103" spans="1:21">
      <c r="A103" s="2" t="s">
        <v>278</v>
      </c>
      <c r="B103" s="3">
        <v>0</v>
      </c>
      <c r="C103" s="2" t="s">
        <v>22</v>
      </c>
      <c r="D103" s="3">
        <f>53</f>
        <v>53</v>
      </c>
      <c r="E103" s="2">
        <v>54</v>
      </c>
      <c r="F103" s="3">
        <v>51</v>
      </c>
      <c r="G103" s="2">
        <v>51</v>
      </c>
      <c r="H103" s="3">
        <v>48</v>
      </c>
      <c r="I103" s="2">
        <v>48</v>
      </c>
      <c r="J103" s="3">
        <v>46</v>
      </c>
      <c r="K103" s="2">
        <v>46</v>
      </c>
      <c r="L103" s="3" t="s">
        <v>133</v>
      </c>
      <c r="M103" s="2">
        <v>102</v>
      </c>
      <c r="N103" s="3" t="s">
        <v>176</v>
      </c>
      <c r="O103" s="2">
        <v>65</v>
      </c>
      <c r="P103" s="3" t="s">
        <v>279</v>
      </c>
      <c r="Q103" s="2">
        <v>290</v>
      </c>
      <c r="R103" s="3">
        <v>0.8</v>
      </c>
      <c r="S103" s="2">
        <v>0.17</v>
      </c>
      <c r="T103" s="3">
        <v>0.21</v>
      </c>
      <c r="U103" s="2">
        <v>0.97</v>
      </c>
    </row>
    <row r="104" spans="1:17">
      <c r="A104" s="2" t="s">
        <v>280</v>
      </c>
      <c r="B104" s="3">
        <v>0</v>
      </c>
      <c r="C104" s="2" t="s">
        <v>117</v>
      </c>
      <c r="D104" s="3">
        <v>155</v>
      </c>
      <c r="E104" s="2">
        <v>156</v>
      </c>
      <c r="F104" s="3">
        <v>147</v>
      </c>
      <c r="G104" s="2">
        <v>147</v>
      </c>
      <c r="H104" s="3">
        <v>145</v>
      </c>
      <c r="I104" s="2">
        <v>145</v>
      </c>
      <c r="J104" s="3">
        <f>141</f>
        <v>141</v>
      </c>
      <c r="K104" s="2">
        <v>141</v>
      </c>
      <c r="L104" s="3" t="s">
        <v>281</v>
      </c>
      <c r="M104" s="2">
        <v>103</v>
      </c>
      <c r="N104" s="3" t="s">
        <v>207</v>
      </c>
      <c r="O104" s="2">
        <v>72</v>
      </c>
      <c r="P104" s="3" t="s">
        <v>282</v>
      </c>
      <c r="Q104" s="2">
        <v>130</v>
      </c>
    </row>
    <row r="105" spans="1:21">
      <c r="A105" s="2" t="s">
        <v>283</v>
      </c>
      <c r="B105" s="3">
        <v>26521</v>
      </c>
      <c r="C105" s="2" t="s">
        <v>22</v>
      </c>
      <c r="D105" s="3">
        <f>347</f>
        <v>347</v>
      </c>
      <c r="E105" s="2">
        <v>350</v>
      </c>
      <c r="F105" s="3">
        <f>416</f>
        <v>416</v>
      </c>
      <c r="G105" s="2">
        <v>418</v>
      </c>
      <c r="H105" s="3">
        <v>367</v>
      </c>
      <c r="I105" s="2">
        <v>367</v>
      </c>
      <c r="J105" s="3">
        <f>336</f>
        <v>336</v>
      </c>
      <c r="K105" s="2">
        <v>336</v>
      </c>
      <c r="L105" s="3" t="s">
        <v>281</v>
      </c>
      <c r="M105" s="2">
        <v>104</v>
      </c>
      <c r="N105" s="3" t="s">
        <v>284</v>
      </c>
      <c r="O105" s="2">
        <v>176</v>
      </c>
      <c r="P105" s="3" t="s">
        <v>256</v>
      </c>
      <c r="Q105" s="2">
        <v>92</v>
      </c>
      <c r="R105" s="3">
        <v>0.55</v>
      </c>
      <c r="T105" s="3">
        <v>0.08</v>
      </c>
      <c r="U105" s="2">
        <v>0.88</v>
      </c>
    </row>
    <row r="106" spans="1:17">
      <c r="A106" s="2" t="s">
        <v>285</v>
      </c>
      <c r="B106" s="3">
        <v>19700</v>
      </c>
      <c r="C106" s="2" t="s">
        <v>217</v>
      </c>
      <c r="L106" s="3" t="s">
        <v>188</v>
      </c>
      <c r="M106" s="2">
        <v>105</v>
      </c>
      <c r="P106" s="3" t="s">
        <v>286</v>
      </c>
      <c r="Q106" s="2">
        <v>374</v>
      </c>
    </row>
    <row r="107" spans="1:17">
      <c r="A107" s="2" t="s">
        <v>287</v>
      </c>
      <c r="B107" s="3">
        <v>10147</v>
      </c>
      <c r="C107" s="2" t="s">
        <v>90</v>
      </c>
      <c r="D107" s="3">
        <f>50</f>
        <v>50</v>
      </c>
      <c r="E107" s="2">
        <v>51</v>
      </c>
      <c r="F107" s="3">
        <v>47</v>
      </c>
      <c r="G107" s="2">
        <v>47</v>
      </c>
      <c r="H107" s="3">
        <f>60</f>
        <v>60</v>
      </c>
      <c r="I107" s="2">
        <v>61</v>
      </c>
      <c r="J107" s="3">
        <f>59</f>
        <v>59</v>
      </c>
      <c r="K107" s="2">
        <v>60</v>
      </c>
      <c r="L107" s="3" t="s">
        <v>188</v>
      </c>
      <c r="M107" s="2">
        <v>106</v>
      </c>
      <c r="P107" s="3" t="s">
        <v>158</v>
      </c>
      <c r="Q107" s="2">
        <v>52</v>
      </c>
    </row>
    <row r="108" spans="1:17">
      <c r="A108" s="2" t="s">
        <v>288</v>
      </c>
      <c r="B108" s="3">
        <v>36638</v>
      </c>
      <c r="C108" s="2" t="s">
        <v>121</v>
      </c>
      <c r="L108" s="3" t="s">
        <v>269</v>
      </c>
      <c r="M108" s="2">
        <v>107</v>
      </c>
      <c r="N108" s="3" t="s">
        <v>85</v>
      </c>
      <c r="O108" s="2">
        <v>31</v>
      </c>
      <c r="P108" s="3" t="s">
        <v>277</v>
      </c>
      <c r="Q108" s="2">
        <v>101</v>
      </c>
    </row>
    <row r="109" spans="1:21">
      <c r="A109" s="2" t="s">
        <v>289</v>
      </c>
      <c r="B109" s="3">
        <v>21818</v>
      </c>
      <c r="C109" s="2" t="s">
        <v>22</v>
      </c>
      <c r="D109" s="3">
        <v>157</v>
      </c>
      <c r="E109" s="2">
        <v>158</v>
      </c>
      <c r="F109" s="3">
        <v>157</v>
      </c>
      <c r="G109" s="2">
        <v>157</v>
      </c>
      <c r="H109" s="3">
        <v>144</v>
      </c>
      <c r="I109" s="2">
        <v>144</v>
      </c>
      <c r="J109" s="3">
        <f>141</f>
        <v>141</v>
      </c>
      <c r="K109" s="2">
        <v>142</v>
      </c>
      <c r="L109" s="3" t="s">
        <v>275</v>
      </c>
      <c r="M109" s="2">
        <v>108</v>
      </c>
      <c r="N109" s="3" t="s">
        <v>171</v>
      </c>
      <c r="O109" s="2">
        <v>57</v>
      </c>
      <c r="P109" s="3" t="s">
        <v>290</v>
      </c>
      <c r="Q109" s="2">
        <v>124</v>
      </c>
      <c r="R109" s="3">
        <v>0.58</v>
      </c>
      <c r="T109" s="3">
        <v>0.07</v>
      </c>
      <c r="U109" s="2">
        <v>0.92</v>
      </c>
    </row>
    <row r="110" spans="1:17">
      <c r="A110" s="2" t="s">
        <v>291</v>
      </c>
      <c r="B110" s="3">
        <v>46774</v>
      </c>
      <c r="C110" s="2" t="s">
        <v>292</v>
      </c>
      <c r="D110" s="3">
        <f>226</f>
        <v>226</v>
      </c>
      <c r="E110" s="2">
        <v>228</v>
      </c>
      <c r="F110" s="3">
        <f>220</f>
        <v>220</v>
      </c>
      <c r="G110" s="2">
        <v>222</v>
      </c>
      <c r="L110" s="3" t="s">
        <v>147</v>
      </c>
      <c r="M110" s="2">
        <v>109</v>
      </c>
      <c r="N110" s="3" t="s">
        <v>241</v>
      </c>
      <c r="O110" s="2">
        <v>162</v>
      </c>
      <c r="P110" s="3" t="s">
        <v>293</v>
      </c>
      <c r="Q110" s="2">
        <v>285</v>
      </c>
    </row>
    <row r="111" spans="1:17">
      <c r="A111" s="2" t="s">
        <v>294</v>
      </c>
      <c r="B111" s="3">
        <v>21757</v>
      </c>
      <c r="C111" s="2" t="s">
        <v>35</v>
      </c>
      <c r="L111" s="3" t="s">
        <v>295</v>
      </c>
      <c r="M111" s="2">
        <v>110</v>
      </c>
      <c r="N111" s="3" t="s">
        <v>296</v>
      </c>
      <c r="O111" s="2">
        <v>116</v>
      </c>
      <c r="P111" s="3" t="s">
        <v>201</v>
      </c>
      <c r="Q111" s="2">
        <v>196</v>
      </c>
    </row>
    <row r="112" spans="1:17">
      <c r="A112" s="2" t="s">
        <v>297</v>
      </c>
      <c r="B112" s="3">
        <v>0</v>
      </c>
      <c r="C112" s="2" t="s">
        <v>90</v>
      </c>
      <c r="D112" s="3">
        <v>98</v>
      </c>
      <c r="E112" s="2">
        <v>99</v>
      </c>
      <c r="F112" s="3">
        <f>93</f>
        <v>93</v>
      </c>
      <c r="G112" s="2">
        <v>94</v>
      </c>
      <c r="H112" s="3">
        <v>89</v>
      </c>
      <c r="I112" s="2">
        <v>89</v>
      </c>
      <c r="J112" s="3">
        <v>98</v>
      </c>
      <c r="K112" s="2">
        <v>98</v>
      </c>
      <c r="L112" s="3" t="s">
        <v>295</v>
      </c>
      <c r="M112" s="2">
        <v>111</v>
      </c>
      <c r="P112" s="3" t="s">
        <v>298</v>
      </c>
      <c r="Q112" s="2">
        <v>203</v>
      </c>
    </row>
    <row r="113" spans="1:21">
      <c r="A113" s="2" t="s">
        <v>299</v>
      </c>
      <c r="B113" s="3">
        <v>16718</v>
      </c>
      <c r="C113" s="2" t="s">
        <v>22</v>
      </c>
      <c r="D113" s="3">
        <f>226</f>
        <v>226</v>
      </c>
      <c r="E113" s="2">
        <v>230</v>
      </c>
      <c r="F113" s="3">
        <f>217</f>
        <v>217</v>
      </c>
      <c r="G113" s="2">
        <v>219</v>
      </c>
      <c r="H113" s="3">
        <f>198</f>
        <v>198</v>
      </c>
      <c r="I113" s="2">
        <v>199</v>
      </c>
      <c r="J113" s="3">
        <v>192</v>
      </c>
      <c r="K113" s="2">
        <v>192</v>
      </c>
      <c r="L113" s="3" t="s">
        <v>295</v>
      </c>
      <c r="M113" s="2">
        <v>112</v>
      </c>
      <c r="N113" s="3" t="s">
        <v>219</v>
      </c>
      <c r="O113" s="2">
        <v>127</v>
      </c>
      <c r="P113" s="3" t="s">
        <v>300</v>
      </c>
      <c r="Q113" s="2">
        <v>122</v>
      </c>
      <c r="R113" s="3">
        <v>0.89</v>
      </c>
      <c r="S113" s="2">
        <v>0.23</v>
      </c>
      <c r="T113" s="3">
        <v>0.04</v>
      </c>
      <c r="U113" s="2">
        <v>0.97</v>
      </c>
    </row>
    <row r="114" spans="1:17">
      <c r="A114" s="2" t="s">
        <v>301</v>
      </c>
      <c r="B114" s="3">
        <v>0</v>
      </c>
      <c r="C114" s="2" t="s">
        <v>155</v>
      </c>
      <c r="D114" s="3">
        <v>124</v>
      </c>
      <c r="E114" s="2">
        <v>126</v>
      </c>
      <c r="F114" s="3">
        <f>124</f>
        <v>124</v>
      </c>
      <c r="G114" s="2">
        <v>127</v>
      </c>
      <c r="H114" s="3">
        <f>116</f>
        <v>116</v>
      </c>
      <c r="I114" s="2">
        <v>117</v>
      </c>
      <c r="J114" s="3">
        <v>117</v>
      </c>
      <c r="K114" s="2">
        <v>117</v>
      </c>
      <c r="L114" s="3" t="s">
        <v>302</v>
      </c>
      <c r="M114" s="2">
        <v>113</v>
      </c>
      <c r="N114" s="3" t="s">
        <v>256</v>
      </c>
      <c r="O114" s="2">
        <v>92</v>
      </c>
      <c r="P114" s="3" t="s">
        <v>225</v>
      </c>
      <c r="Q114" s="2">
        <v>90</v>
      </c>
    </row>
    <row r="115" spans="1:17">
      <c r="A115" s="2" t="s">
        <v>303</v>
      </c>
      <c r="B115" s="3">
        <v>0</v>
      </c>
      <c r="C115" s="2" t="s">
        <v>87</v>
      </c>
      <c r="D115" s="3">
        <v>119</v>
      </c>
      <c r="E115" s="2">
        <v>121</v>
      </c>
      <c r="F115" s="3">
        <f>114</f>
        <v>114</v>
      </c>
      <c r="G115" s="2">
        <v>115</v>
      </c>
      <c r="H115" s="3">
        <v>123</v>
      </c>
      <c r="I115" s="2">
        <v>123</v>
      </c>
      <c r="J115" s="3">
        <v>139</v>
      </c>
      <c r="K115" s="2">
        <v>139</v>
      </c>
      <c r="L115" s="3" t="s">
        <v>304</v>
      </c>
      <c r="M115" s="2">
        <v>114</v>
      </c>
      <c r="N115" s="3" t="s">
        <v>305</v>
      </c>
      <c r="O115" s="2">
        <v>195</v>
      </c>
      <c r="P115" s="3" t="s">
        <v>306</v>
      </c>
      <c r="Q115" s="2">
        <v>170</v>
      </c>
    </row>
    <row r="116" spans="1:17">
      <c r="A116" s="2" t="s">
        <v>307</v>
      </c>
      <c r="B116" s="3">
        <v>11564</v>
      </c>
      <c r="C116" s="2" t="s">
        <v>308</v>
      </c>
      <c r="D116" s="3">
        <f>121</f>
        <v>121</v>
      </c>
      <c r="E116" s="2">
        <v>124</v>
      </c>
      <c r="F116" s="3">
        <f>115</f>
        <v>115</v>
      </c>
      <c r="G116" s="2">
        <v>116</v>
      </c>
      <c r="H116" s="3">
        <f>116</f>
        <v>116</v>
      </c>
      <c r="I116" s="2">
        <v>116</v>
      </c>
      <c r="J116" s="3">
        <v>118</v>
      </c>
      <c r="K116" s="2">
        <v>118</v>
      </c>
      <c r="L116" s="3" t="s">
        <v>110</v>
      </c>
      <c r="M116" s="2">
        <v>115</v>
      </c>
      <c r="N116" s="3" t="s">
        <v>309</v>
      </c>
      <c r="O116" s="2">
        <v>212</v>
      </c>
      <c r="P116" s="3" t="s">
        <v>132</v>
      </c>
      <c r="Q116" s="2">
        <v>64</v>
      </c>
    </row>
    <row r="117" spans="1:17">
      <c r="A117" s="2" t="s">
        <v>310</v>
      </c>
      <c r="B117" s="3">
        <v>82323</v>
      </c>
      <c r="C117" s="2" t="s">
        <v>90</v>
      </c>
      <c r="D117" s="3">
        <v>45</v>
      </c>
      <c r="E117" s="2">
        <v>45</v>
      </c>
      <c r="F117" s="3">
        <v>53</v>
      </c>
      <c r="G117" s="2">
        <v>53</v>
      </c>
      <c r="H117" s="3">
        <v>54</v>
      </c>
      <c r="I117" s="2">
        <v>54</v>
      </c>
      <c r="J117" s="3">
        <v>68</v>
      </c>
      <c r="K117" s="2">
        <v>68</v>
      </c>
      <c r="L117" s="3" t="s">
        <v>110</v>
      </c>
      <c r="M117" s="2">
        <v>116</v>
      </c>
      <c r="N117" s="3" t="s">
        <v>311</v>
      </c>
      <c r="O117" s="2">
        <v>231</v>
      </c>
      <c r="P117" s="3" t="s">
        <v>160</v>
      </c>
      <c r="Q117" s="2">
        <v>75</v>
      </c>
    </row>
    <row r="118" spans="1:17">
      <c r="A118" s="2" t="s">
        <v>312</v>
      </c>
      <c r="B118" s="3">
        <v>40352</v>
      </c>
      <c r="C118" s="2" t="s">
        <v>313</v>
      </c>
      <c r="L118" s="3" t="s">
        <v>314</v>
      </c>
      <c r="M118" s="2">
        <v>117</v>
      </c>
      <c r="N118" s="3" t="s">
        <v>265</v>
      </c>
      <c r="O118" s="2">
        <v>100</v>
      </c>
      <c r="P118" s="3" t="s">
        <v>272</v>
      </c>
      <c r="Q118" s="2">
        <v>240</v>
      </c>
    </row>
    <row r="119" spans="1:17">
      <c r="A119" s="2" t="s">
        <v>315</v>
      </c>
      <c r="B119" s="3">
        <v>0</v>
      </c>
      <c r="C119" s="2" t="s">
        <v>316</v>
      </c>
      <c r="L119" s="3" t="s">
        <v>228</v>
      </c>
      <c r="M119" s="2">
        <v>118</v>
      </c>
      <c r="N119" s="3" t="s">
        <v>178</v>
      </c>
      <c r="O119" s="2">
        <v>79</v>
      </c>
      <c r="P119" s="3" t="s">
        <v>317</v>
      </c>
      <c r="Q119" s="2">
        <v>182</v>
      </c>
    </row>
    <row r="120" spans="1:21">
      <c r="A120" s="2" t="s">
        <v>318</v>
      </c>
      <c r="B120" s="3">
        <v>32983</v>
      </c>
      <c r="C120" s="2" t="s">
        <v>22</v>
      </c>
      <c r="D120" s="3">
        <v>60</v>
      </c>
      <c r="E120" s="2">
        <v>60</v>
      </c>
      <c r="F120" s="3">
        <v>60</v>
      </c>
      <c r="G120" s="2">
        <v>60</v>
      </c>
      <c r="H120" s="3">
        <v>57</v>
      </c>
      <c r="I120" s="2">
        <v>57</v>
      </c>
      <c r="J120" s="3">
        <v>56</v>
      </c>
      <c r="K120" s="2">
        <v>56</v>
      </c>
      <c r="L120" s="3" t="s">
        <v>209</v>
      </c>
      <c r="M120" s="2">
        <v>119</v>
      </c>
      <c r="N120" s="3" t="s">
        <v>277</v>
      </c>
      <c r="O120" s="2">
        <v>101</v>
      </c>
      <c r="P120" s="3" t="s">
        <v>319</v>
      </c>
      <c r="Q120" s="2">
        <v>174</v>
      </c>
      <c r="R120" s="3">
        <v>0.84</v>
      </c>
      <c r="S120" s="2">
        <v>0.08</v>
      </c>
      <c r="T120" s="3">
        <v>0.11</v>
      </c>
      <c r="U120" s="2">
        <v>0.97</v>
      </c>
    </row>
    <row r="121" spans="1:17">
      <c r="A121" s="2" t="s">
        <v>320</v>
      </c>
      <c r="B121" s="3">
        <v>9851</v>
      </c>
      <c r="C121" s="2" t="s">
        <v>149</v>
      </c>
      <c r="L121" s="3" t="s">
        <v>209</v>
      </c>
      <c r="M121" s="2">
        <v>120</v>
      </c>
      <c r="P121" s="3" t="s">
        <v>321</v>
      </c>
      <c r="Q121" s="2">
        <v>149</v>
      </c>
    </row>
    <row r="122" spans="1:17">
      <c r="A122" s="2" t="s">
        <v>322</v>
      </c>
      <c r="B122" s="3">
        <v>27743</v>
      </c>
      <c r="C122" s="2" t="s">
        <v>313</v>
      </c>
      <c r="L122" s="3" t="s">
        <v>209</v>
      </c>
      <c r="M122" s="2">
        <v>121</v>
      </c>
      <c r="N122" s="3" t="s">
        <v>323</v>
      </c>
      <c r="O122" s="2">
        <v>144</v>
      </c>
      <c r="P122" s="3" t="s">
        <v>164</v>
      </c>
      <c r="Q122" s="2">
        <v>112</v>
      </c>
    </row>
    <row r="123" spans="1:17">
      <c r="A123" s="2" t="s">
        <v>324</v>
      </c>
      <c r="B123" s="3">
        <v>48651</v>
      </c>
      <c r="C123" s="2" t="s">
        <v>325</v>
      </c>
      <c r="L123" s="3" t="s">
        <v>300</v>
      </c>
      <c r="M123" s="2">
        <v>122</v>
      </c>
      <c r="P123" s="3" t="s">
        <v>191</v>
      </c>
      <c r="Q123" s="2">
        <v>86</v>
      </c>
    </row>
    <row r="124" spans="1:17">
      <c r="A124" s="2" t="s">
        <v>326</v>
      </c>
      <c r="B124" s="3">
        <v>0</v>
      </c>
      <c r="C124" s="2" t="s">
        <v>155</v>
      </c>
      <c r="D124" s="3">
        <v>148</v>
      </c>
      <c r="E124" s="2">
        <v>149</v>
      </c>
      <c r="F124" s="3">
        <f>181</f>
        <v>181</v>
      </c>
      <c r="G124" s="2">
        <v>181</v>
      </c>
      <c r="H124" s="3">
        <v>191</v>
      </c>
      <c r="I124" s="2">
        <v>191</v>
      </c>
      <c r="J124" s="3">
        <f>200</f>
        <v>200</v>
      </c>
      <c r="K124" s="2">
        <v>200</v>
      </c>
      <c r="L124" s="3" t="s">
        <v>327</v>
      </c>
      <c r="M124" s="2">
        <v>123</v>
      </c>
      <c r="N124" s="3" t="s">
        <v>212</v>
      </c>
      <c r="O124" s="2">
        <v>74</v>
      </c>
      <c r="P124" s="3" t="s">
        <v>200</v>
      </c>
      <c r="Q124" s="2">
        <v>84</v>
      </c>
    </row>
    <row r="125" spans="1:15">
      <c r="A125" s="2" t="s">
        <v>328</v>
      </c>
      <c r="B125" s="3">
        <v>0</v>
      </c>
      <c r="C125" s="2" t="s">
        <v>217</v>
      </c>
      <c r="L125" s="3" t="s">
        <v>290</v>
      </c>
      <c r="M125" s="2">
        <v>124</v>
      </c>
      <c r="N125" s="3" t="s">
        <v>281</v>
      </c>
      <c r="O125" s="2">
        <v>103</v>
      </c>
    </row>
    <row r="126" spans="1:17">
      <c r="A126" s="2" t="s">
        <v>329</v>
      </c>
      <c r="B126" s="3">
        <v>21979</v>
      </c>
      <c r="C126" s="2" t="s">
        <v>313</v>
      </c>
      <c r="D126" s="3">
        <v>171</v>
      </c>
      <c r="E126" s="2">
        <v>172</v>
      </c>
      <c r="F126" s="3">
        <v>171</v>
      </c>
      <c r="G126" s="2">
        <v>171</v>
      </c>
      <c r="H126" s="3">
        <v>203</v>
      </c>
      <c r="I126" s="2">
        <v>203</v>
      </c>
      <c r="J126" s="3">
        <v>217</v>
      </c>
      <c r="K126" s="2">
        <v>217</v>
      </c>
      <c r="L126" s="3" t="s">
        <v>290</v>
      </c>
      <c r="M126" s="2">
        <v>125</v>
      </c>
      <c r="N126" s="3" t="s">
        <v>228</v>
      </c>
      <c r="O126" s="2">
        <v>118</v>
      </c>
      <c r="P126" s="3" t="s">
        <v>330</v>
      </c>
      <c r="Q126" s="2">
        <v>160</v>
      </c>
    </row>
    <row r="127" spans="1:17">
      <c r="A127" s="2" t="s">
        <v>331</v>
      </c>
      <c r="B127" s="3">
        <v>79548</v>
      </c>
      <c r="C127" s="2" t="s">
        <v>22</v>
      </c>
      <c r="L127" s="3" t="s">
        <v>290</v>
      </c>
      <c r="M127" s="2">
        <v>126</v>
      </c>
      <c r="P127" s="3" t="s">
        <v>128</v>
      </c>
      <c r="Q127" s="2">
        <v>40</v>
      </c>
    </row>
    <row r="128" spans="1:17">
      <c r="A128" s="2" t="s">
        <v>332</v>
      </c>
      <c r="B128" s="3">
        <v>0</v>
      </c>
      <c r="C128" s="2" t="s">
        <v>221</v>
      </c>
      <c r="D128" s="3">
        <v>33</v>
      </c>
      <c r="E128" s="2">
        <v>33</v>
      </c>
      <c r="F128" s="3">
        <v>38</v>
      </c>
      <c r="G128" s="2">
        <v>38</v>
      </c>
      <c r="H128" s="3">
        <f>33</f>
        <v>33</v>
      </c>
      <c r="I128" s="2">
        <v>34</v>
      </c>
      <c r="J128" s="3">
        <v>35</v>
      </c>
      <c r="K128" s="2">
        <v>35</v>
      </c>
      <c r="L128" s="3" t="s">
        <v>219</v>
      </c>
      <c r="M128" s="2">
        <v>127</v>
      </c>
      <c r="P128" s="3" t="s">
        <v>163</v>
      </c>
      <c r="Q128" s="2">
        <v>54</v>
      </c>
    </row>
    <row r="129" spans="1:21">
      <c r="A129" s="2" t="s">
        <v>333</v>
      </c>
      <c r="B129" s="3">
        <v>0</v>
      </c>
      <c r="C129" s="2" t="s">
        <v>22</v>
      </c>
      <c r="L129" s="3" t="s">
        <v>219</v>
      </c>
      <c r="M129" s="2">
        <v>128</v>
      </c>
      <c r="N129" s="3" t="s">
        <v>209</v>
      </c>
      <c r="O129" s="2">
        <v>119</v>
      </c>
      <c r="P129" s="3" t="s">
        <v>201</v>
      </c>
      <c r="Q129" s="2">
        <v>195</v>
      </c>
      <c r="R129" s="3">
        <v>0.6</v>
      </c>
      <c r="T129" s="3">
        <v>0.12</v>
      </c>
      <c r="U129" s="2">
        <v>0.93</v>
      </c>
    </row>
    <row r="130" spans="1:17">
      <c r="A130" s="2" t="s">
        <v>334</v>
      </c>
      <c r="B130" s="3">
        <v>0</v>
      </c>
      <c r="C130" s="2" t="s">
        <v>84</v>
      </c>
      <c r="D130" s="3">
        <v>133</v>
      </c>
      <c r="E130" s="2">
        <v>135</v>
      </c>
      <c r="F130" s="3">
        <f>133</f>
        <v>133</v>
      </c>
      <c r="G130" s="2">
        <v>134</v>
      </c>
      <c r="H130" s="3">
        <f>140</f>
        <v>140</v>
      </c>
      <c r="I130" s="2">
        <v>143</v>
      </c>
      <c r="J130" s="3">
        <f>160</f>
        <v>160</v>
      </c>
      <c r="K130" s="2">
        <v>160</v>
      </c>
      <c r="L130" s="3" t="s">
        <v>219</v>
      </c>
      <c r="M130" s="2">
        <v>129</v>
      </c>
      <c r="N130" s="3" t="s">
        <v>321</v>
      </c>
      <c r="O130" s="2">
        <v>150</v>
      </c>
      <c r="P130" s="3" t="s">
        <v>335</v>
      </c>
      <c r="Q130" s="2">
        <v>144</v>
      </c>
    </row>
    <row r="131" spans="1:13">
      <c r="A131" s="2" t="s">
        <v>336</v>
      </c>
      <c r="B131" s="3">
        <v>0</v>
      </c>
      <c r="C131" s="2" t="s">
        <v>35</v>
      </c>
      <c r="L131" s="3" t="s">
        <v>282</v>
      </c>
      <c r="M131" s="2">
        <v>130</v>
      </c>
    </row>
    <row r="132" spans="1:17">
      <c r="A132" s="2" t="s">
        <v>337</v>
      </c>
      <c r="B132" s="3">
        <v>0</v>
      </c>
      <c r="C132" s="2" t="s">
        <v>22</v>
      </c>
      <c r="L132" s="3" t="s">
        <v>282</v>
      </c>
      <c r="M132" s="2">
        <v>131</v>
      </c>
      <c r="N132" s="3" t="s">
        <v>141</v>
      </c>
      <c r="O132" s="2">
        <v>46</v>
      </c>
      <c r="P132" s="3" t="s">
        <v>200</v>
      </c>
      <c r="Q132" s="2">
        <v>83</v>
      </c>
    </row>
    <row r="133" spans="1:17">
      <c r="A133" s="2" t="s">
        <v>338</v>
      </c>
      <c r="B133" s="3">
        <v>45235</v>
      </c>
      <c r="C133" s="2" t="s">
        <v>339</v>
      </c>
      <c r="D133" s="3">
        <v>36</v>
      </c>
      <c r="E133" s="2">
        <v>36</v>
      </c>
      <c r="F133" s="3">
        <v>37</v>
      </c>
      <c r="G133" s="2">
        <v>37</v>
      </c>
      <c r="H133" s="3">
        <v>37</v>
      </c>
      <c r="I133" s="2">
        <v>37</v>
      </c>
      <c r="J133" s="3">
        <v>36</v>
      </c>
      <c r="K133" s="2">
        <v>36</v>
      </c>
      <c r="L133" s="3" t="s">
        <v>282</v>
      </c>
      <c r="M133" s="2">
        <v>132</v>
      </c>
      <c r="N133" s="3" t="s">
        <v>340</v>
      </c>
      <c r="O133" s="2">
        <v>208</v>
      </c>
      <c r="P133" s="3" t="s">
        <v>218</v>
      </c>
      <c r="Q133" s="2">
        <v>77</v>
      </c>
    </row>
    <row r="134" spans="1:17">
      <c r="A134" s="2" t="s">
        <v>341</v>
      </c>
      <c r="B134" s="3">
        <v>0</v>
      </c>
      <c r="C134" s="2" t="s">
        <v>66</v>
      </c>
      <c r="D134" s="3">
        <v>140</v>
      </c>
      <c r="E134" s="2">
        <v>141</v>
      </c>
      <c r="F134" s="3">
        <v>144</v>
      </c>
      <c r="G134" s="2">
        <v>144</v>
      </c>
      <c r="H134" s="3">
        <f>140</f>
        <v>140</v>
      </c>
      <c r="I134" s="2">
        <v>141</v>
      </c>
      <c r="J134" s="3">
        <v>146</v>
      </c>
      <c r="K134" s="2">
        <v>146</v>
      </c>
      <c r="L134" s="3" t="s">
        <v>342</v>
      </c>
      <c r="M134" s="2">
        <v>133</v>
      </c>
      <c r="N134" s="3" t="s">
        <v>343</v>
      </c>
      <c r="O134" s="2">
        <v>244</v>
      </c>
      <c r="P134" s="3" t="s">
        <v>344</v>
      </c>
      <c r="Q134" s="2">
        <v>259</v>
      </c>
    </row>
    <row r="135" spans="1:17">
      <c r="A135" s="2" t="s">
        <v>345</v>
      </c>
      <c r="B135" s="3">
        <v>0</v>
      </c>
      <c r="C135" s="2" t="s">
        <v>155</v>
      </c>
      <c r="D135" s="3">
        <f>180</f>
        <v>180</v>
      </c>
      <c r="E135" s="2">
        <v>183</v>
      </c>
      <c r="F135" s="3">
        <v>202</v>
      </c>
      <c r="G135" s="2">
        <v>202</v>
      </c>
      <c r="H135" s="3">
        <v>256</v>
      </c>
      <c r="I135" s="2">
        <v>256</v>
      </c>
      <c r="J135" s="3">
        <f>269</f>
        <v>269</v>
      </c>
      <c r="K135" s="2">
        <v>270</v>
      </c>
      <c r="L135" s="3" t="s">
        <v>143</v>
      </c>
      <c r="M135" s="2">
        <v>134</v>
      </c>
      <c r="N135" s="3" t="s">
        <v>296</v>
      </c>
      <c r="O135" s="2">
        <v>117</v>
      </c>
      <c r="P135" s="3" t="s">
        <v>218</v>
      </c>
      <c r="Q135" s="2">
        <v>78</v>
      </c>
    </row>
    <row r="136" spans="1:17">
      <c r="A136" s="2" t="s">
        <v>346</v>
      </c>
      <c r="B136" s="3">
        <v>19877</v>
      </c>
      <c r="C136" s="2" t="s">
        <v>22</v>
      </c>
      <c r="J136" s="3" t="s">
        <v>347</v>
      </c>
      <c r="K136" s="2">
        <v>1000</v>
      </c>
      <c r="L136" s="3" t="s">
        <v>238</v>
      </c>
      <c r="M136" s="2">
        <v>135</v>
      </c>
      <c r="P136" s="3" t="s">
        <v>132</v>
      </c>
      <c r="Q136" s="2">
        <v>63</v>
      </c>
    </row>
    <row r="137" spans="1:17">
      <c r="A137" s="2" t="s">
        <v>348</v>
      </c>
      <c r="B137" s="3">
        <v>0</v>
      </c>
      <c r="C137" s="2" t="s">
        <v>90</v>
      </c>
      <c r="D137" s="3">
        <v>131</v>
      </c>
      <c r="E137" s="2">
        <v>133</v>
      </c>
      <c r="F137" s="3">
        <f>124</f>
        <v>124</v>
      </c>
      <c r="G137" s="2">
        <v>126</v>
      </c>
      <c r="H137" s="3">
        <f>120</f>
        <v>120</v>
      </c>
      <c r="I137" s="2">
        <v>121</v>
      </c>
      <c r="J137" s="3">
        <f>122</f>
        <v>122</v>
      </c>
      <c r="K137" s="2">
        <v>123</v>
      </c>
      <c r="L137" s="3" t="s">
        <v>238</v>
      </c>
      <c r="M137" s="2">
        <v>136</v>
      </c>
      <c r="P137" s="3" t="s">
        <v>270</v>
      </c>
      <c r="Q137" s="2">
        <v>234</v>
      </c>
    </row>
    <row r="138" spans="1:17">
      <c r="A138" s="2" t="s">
        <v>349</v>
      </c>
      <c r="B138" s="3">
        <v>37137</v>
      </c>
      <c r="C138" s="2" t="s">
        <v>66</v>
      </c>
      <c r="D138" s="3">
        <v>126</v>
      </c>
      <c r="E138" s="2">
        <v>128</v>
      </c>
      <c r="F138" s="3">
        <v>119</v>
      </c>
      <c r="G138" s="2">
        <v>120</v>
      </c>
      <c r="H138" s="3">
        <v>113</v>
      </c>
      <c r="I138" s="2">
        <v>113</v>
      </c>
      <c r="J138" s="3">
        <v>109</v>
      </c>
      <c r="K138" s="2">
        <v>109</v>
      </c>
      <c r="L138" s="3" t="s">
        <v>238</v>
      </c>
      <c r="M138" s="2">
        <v>137</v>
      </c>
      <c r="N138" s="3" t="s">
        <v>330</v>
      </c>
      <c r="O138" s="2">
        <v>160</v>
      </c>
      <c r="P138" s="3" t="s">
        <v>75</v>
      </c>
      <c r="Q138" s="2">
        <v>66</v>
      </c>
    </row>
    <row r="139" spans="1:17">
      <c r="A139" s="2" t="s">
        <v>350</v>
      </c>
      <c r="B139" s="3">
        <v>0</v>
      </c>
      <c r="C139" s="2" t="s">
        <v>87</v>
      </c>
      <c r="D139" s="3">
        <f>138</f>
        <v>138</v>
      </c>
      <c r="E139" s="2">
        <v>140</v>
      </c>
      <c r="F139" s="3">
        <v>149</v>
      </c>
      <c r="G139" s="2">
        <v>149</v>
      </c>
      <c r="H139" s="3">
        <v>151</v>
      </c>
      <c r="I139" s="2">
        <v>151</v>
      </c>
      <c r="J139" s="3">
        <f>160</f>
        <v>160</v>
      </c>
      <c r="K139" s="2">
        <v>159</v>
      </c>
      <c r="L139" s="3" t="s">
        <v>238</v>
      </c>
      <c r="M139" s="2">
        <v>138</v>
      </c>
      <c r="N139" s="3" t="s">
        <v>196</v>
      </c>
      <c r="O139" s="2">
        <v>139</v>
      </c>
      <c r="P139" s="3" t="s">
        <v>203</v>
      </c>
      <c r="Q139" s="2">
        <v>70</v>
      </c>
    </row>
    <row r="140" spans="1:17">
      <c r="A140" s="2" t="s">
        <v>351</v>
      </c>
      <c r="B140" s="3">
        <v>0</v>
      </c>
      <c r="C140" s="2" t="s">
        <v>35</v>
      </c>
      <c r="L140" s="3" t="s">
        <v>238</v>
      </c>
      <c r="M140" s="2">
        <v>139</v>
      </c>
      <c r="N140" s="3" t="s">
        <v>171</v>
      </c>
      <c r="O140" s="2">
        <v>59</v>
      </c>
      <c r="P140" s="3" t="s">
        <v>352</v>
      </c>
      <c r="Q140" s="2">
        <v>225</v>
      </c>
    </row>
    <row r="141" spans="1:17">
      <c r="A141" s="2" t="s">
        <v>353</v>
      </c>
      <c r="B141" s="3">
        <v>27685</v>
      </c>
      <c r="C141" s="2" t="s">
        <v>22</v>
      </c>
      <c r="L141" s="3" t="s">
        <v>100</v>
      </c>
      <c r="M141" s="2">
        <v>140</v>
      </c>
      <c r="N141" s="3" t="s">
        <v>270</v>
      </c>
      <c r="O141" s="2">
        <v>234</v>
      </c>
      <c r="P141" s="3" t="s">
        <v>354</v>
      </c>
      <c r="Q141" s="2">
        <v>125</v>
      </c>
    </row>
    <row r="142" spans="1:15">
      <c r="A142" s="2" t="s">
        <v>355</v>
      </c>
      <c r="B142" s="3">
        <v>62790</v>
      </c>
      <c r="C142" s="2" t="s">
        <v>217</v>
      </c>
      <c r="L142" s="3" t="s">
        <v>356</v>
      </c>
      <c r="M142" s="2">
        <v>141</v>
      </c>
      <c r="N142" s="3" t="s">
        <v>357</v>
      </c>
      <c r="O142" s="2">
        <v>190</v>
      </c>
    </row>
    <row r="143" spans="1:17">
      <c r="A143" s="2" t="s">
        <v>358</v>
      </c>
      <c r="B143" s="3">
        <v>9506</v>
      </c>
      <c r="C143" s="2" t="s">
        <v>90</v>
      </c>
      <c r="D143" s="3">
        <v>31</v>
      </c>
      <c r="E143" s="2">
        <v>31</v>
      </c>
      <c r="F143" s="3">
        <v>34</v>
      </c>
      <c r="G143" s="2">
        <v>34</v>
      </c>
      <c r="H143" s="3">
        <v>40</v>
      </c>
      <c r="I143" s="2">
        <v>40</v>
      </c>
      <c r="J143" s="3">
        <v>44</v>
      </c>
      <c r="K143" s="2">
        <v>44</v>
      </c>
      <c r="L143" s="3" t="s">
        <v>356</v>
      </c>
      <c r="M143" s="2">
        <v>142</v>
      </c>
      <c r="P143" s="3" t="s">
        <v>160</v>
      </c>
      <c r="Q143" s="2">
        <v>73</v>
      </c>
    </row>
    <row r="144" spans="1:21">
      <c r="A144" s="2" t="s">
        <v>359</v>
      </c>
      <c r="B144" s="3">
        <v>33140</v>
      </c>
      <c r="C144" s="2" t="s">
        <v>22</v>
      </c>
      <c r="L144" s="3" t="s">
        <v>356</v>
      </c>
      <c r="M144" s="2">
        <v>143</v>
      </c>
      <c r="N144" s="3" t="s">
        <v>125</v>
      </c>
      <c r="O144" s="2">
        <v>39</v>
      </c>
      <c r="P144" s="3" t="s">
        <v>304</v>
      </c>
      <c r="Q144" s="2">
        <v>114</v>
      </c>
      <c r="R144" s="3">
        <v>0.69</v>
      </c>
      <c r="T144" s="3">
        <v>0.06</v>
      </c>
      <c r="U144" s="2">
        <v>0.91</v>
      </c>
    </row>
    <row r="145" spans="1:17">
      <c r="A145" s="2" t="s">
        <v>360</v>
      </c>
      <c r="B145" s="3">
        <v>0</v>
      </c>
      <c r="C145" s="2" t="s">
        <v>243</v>
      </c>
      <c r="L145" s="3" t="s">
        <v>361</v>
      </c>
      <c r="M145" s="2">
        <v>144</v>
      </c>
      <c r="N145" s="3" t="s">
        <v>204</v>
      </c>
      <c r="O145" s="2">
        <v>98</v>
      </c>
      <c r="P145" s="3" t="s">
        <v>362</v>
      </c>
      <c r="Q145" s="2">
        <v>192</v>
      </c>
    </row>
    <row r="146" spans="1:21">
      <c r="A146" s="2" t="s">
        <v>363</v>
      </c>
      <c r="B146" s="3">
        <v>31595</v>
      </c>
      <c r="C146" s="2" t="s">
        <v>22</v>
      </c>
      <c r="D146" s="3">
        <f>161</f>
        <v>161</v>
      </c>
      <c r="E146" s="2">
        <v>162</v>
      </c>
      <c r="F146" s="3">
        <f>162</f>
        <v>162</v>
      </c>
      <c r="G146" s="2">
        <v>162</v>
      </c>
      <c r="H146" s="3">
        <f>167</f>
        <v>167</v>
      </c>
      <c r="I146" s="2">
        <v>167</v>
      </c>
      <c r="J146" s="3">
        <f>186</f>
        <v>186</v>
      </c>
      <c r="K146" s="2">
        <v>186</v>
      </c>
      <c r="L146" s="3" t="s">
        <v>361</v>
      </c>
      <c r="M146" s="2">
        <v>145</v>
      </c>
      <c r="P146" s="3" t="s">
        <v>364</v>
      </c>
      <c r="Q146" s="2">
        <v>145</v>
      </c>
      <c r="R146" s="3">
        <v>0.64</v>
      </c>
      <c r="S146" s="2">
        <v>0.3</v>
      </c>
      <c r="T146" s="3">
        <v>0.14</v>
      </c>
      <c r="U146" s="2">
        <v>0.93</v>
      </c>
    </row>
    <row r="147" spans="1:17">
      <c r="A147" s="2" t="s">
        <v>365</v>
      </c>
      <c r="B147" s="3">
        <v>10880</v>
      </c>
      <c r="C147" s="2" t="s">
        <v>35</v>
      </c>
      <c r="L147" s="3" t="s">
        <v>361</v>
      </c>
      <c r="M147" s="2">
        <v>146</v>
      </c>
      <c r="N147" s="3" t="s">
        <v>82</v>
      </c>
      <c r="O147" s="2">
        <v>49</v>
      </c>
      <c r="P147" s="3" t="s">
        <v>366</v>
      </c>
      <c r="Q147" s="2">
        <v>282</v>
      </c>
    </row>
    <row r="148" spans="1:17">
      <c r="A148" s="2" t="s">
        <v>367</v>
      </c>
      <c r="B148" s="3">
        <v>23435</v>
      </c>
      <c r="C148" s="2" t="s">
        <v>22</v>
      </c>
      <c r="L148" s="3" t="s">
        <v>368</v>
      </c>
      <c r="M148" s="2">
        <v>147</v>
      </c>
      <c r="P148" s="3" t="s">
        <v>319</v>
      </c>
      <c r="Q148" s="2">
        <v>175</v>
      </c>
    </row>
    <row r="149" spans="1:21">
      <c r="A149" s="2" t="s">
        <v>369</v>
      </c>
      <c r="B149" s="3">
        <v>0</v>
      </c>
      <c r="C149" s="2" t="s">
        <v>22</v>
      </c>
      <c r="L149" s="3" t="s">
        <v>227</v>
      </c>
      <c r="M149" s="2">
        <v>148</v>
      </c>
      <c r="N149" s="3" t="s">
        <v>275</v>
      </c>
      <c r="O149" s="2">
        <v>108</v>
      </c>
      <c r="P149" s="3" t="s">
        <v>370</v>
      </c>
      <c r="Q149" s="2">
        <v>191</v>
      </c>
      <c r="R149" s="3">
        <v>0.76</v>
      </c>
      <c r="T149" s="3">
        <v>0.07</v>
      </c>
      <c r="U149" s="2">
        <v>0.91</v>
      </c>
    </row>
    <row r="150" spans="1:17">
      <c r="A150" s="2" t="s">
        <v>371</v>
      </c>
      <c r="B150" s="3">
        <v>0</v>
      </c>
      <c r="C150" s="2" t="s">
        <v>149</v>
      </c>
      <c r="D150" s="3">
        <v>204</v>
      </c>
      <c r="E150" s="2">
        <v>205</v>
      </c>
      <c r="F150" s="3">
        <v>195</v>
      </c>
      <c r="G150" s="2">
        <v>195</v>
      </c>
      <c r="H150" s="3">
        <v>197</v>
      </c>
      <c r="I150" s="2">
        <v>197</v>
      </c>
      <c r="J150" s="3">
        <v>197</v>
      </c>
      <c r="K150" s="2">
        <v>197</v>
      </c>
      <c r="L150" s="3" t="s">
        <v>321</v>
      </c>
      <c r="M150" s="2">
        <v>149</v>
      </c>
      <c r="N150" s="3" t="s">
        <v>372</v>
      </c>
      <c r="O150" s="2">
        <v>179</v>
      </c>
      <c r="P150" s="3" t="s">
        <v>275</v>
      </c>
      <c r="Q150" s="2">
        <v>110</v>
      </c>
    </row>
    <row r="151" spans="1:17">
      <c r="A151" s="2" t="s">
        <v>373</v>
      </c>
      <c r="B151" s="3">
        <v>30610</v>
      </c>
      <c r="C151" s="2" t="s">
        <v>35</v>
      </c>
      <c r="D151" s="3">
        <v>92</v>
      </c>
      <c r="E151" s="2">
        <v>93</v>
      </c>
      <c r="F151" s="3">
        <v>91</v>
      </c>
      <c r="G151" s="2">
        <v>91</v>
      </c>
      <c r="H151" s="3">
        <f>93</f>
        <v>93</v>
      </c>
      <c r="I151" s="2">
        <v>94</v>
      </c>
      <c r="J151" s="3">
        <f>93</f>
        <v>93</v>
      </c>
      <c r="K151" s="2">
        <v>94</v>
      </c>
      <c r="L151" s="3" t="s">
        <v>321</v>
      </c>
      <c r="M151" s="2">
        <v>150</v>
      </c>
      <c r="N151" s="3" t="s">
        <v>153</v>
      </c>
      <c r="O151" s="2">
        <v>56</v>
      </c>
      <c r="P151" s="3" t="s">
        <v>374</v>
      </c>
      <c r="Q151" s="2">
        <v>187</v>
      </c>
    </row>
    <row r="152" spans="1:17">
      <c r="A152" s="2" t="s">
        <v>375</v>
      </c>
      <c r="B152" s="3">
        <v>0</v>
      </c>
      <c r="C152" s="2" t="s">
        <v>22</v>
      </c>
      <c r="L152" s="3" t="s">
        <v>376</v>
      </c>
      <c r="M152" s="2">
        <v>151</v>
      </c>
      <c r="P152" s="3" t="s">
        <v>218</v>
      </c>
      <c r="Q152" s="2">
        <v>76</v>
      </c>
    </row>
    <row r="153" spans="1:17">
      <c r="A153" s="2" t="s">
        <v>377</v>
      </c>
      <c r="B153" s="3">
        <v>0</v>
      </c>
      <c r="C153" s="2" t="s">
        <v>66</v>
      </c>
      <c r="L153" s="3" t="s">
        <v>376</v>
      </c>
      <c r="M153" s="2">
        <v>152</v>
      </c>
      <c r="N153" s="3" t="s">
        <v>378</v>
      </c>
      <c r="O153" s="2">
        <v>197</v>
      </c>
      <c r="P153" s="3" t="s">
        <v>379</v>
      </c>
      <c r="Q153" s="2">
        <v>129</v>
      </c>
    </row>
    <row r="154" spans="1:17">
      <c r="A154" s="2" t="s">
        <v>380</v>
      </c>
      <c r="B154" s="3">
        <v>36524</v>
      </c>
      <c r="C154" s="2" t="s">
        <v>35</v>
      </c>
      <c r="D154" s="3">
        <v>103</v>
      </c>
      <c r="E154" s="2">
        <v>104</v>
      </c>
      <c r="F154" s="3">
        <v>99</v>
      </c>
      <c r="G154" s="2">
        <v>99</v>
      </c>
      <c r="H154" s="3">
        <v>96</v>
      </c>
      <c r="I154" s="2">
        <v>96</v>
      </c>
      <c r="J154" s="3">
        <v>82</v>
      </c>
      <c r="K154" s="2">
        <v>82</v>
      </c>
      <c r="L154" s="3" t="s">
        <v>376</v>
      </c>
      <c r="M154" s="2">
        <v>153</v>
      </c>
      <c r="N154" s="3" t="s">
        <v>172</v>
      </c>
      <c r="O154" s="2">
        <v>69</v>
      </c>
      <c r="P154" s="3" t="s">
        <v>174</v>
      </c>
      <c r="Q154" s="2">
        <v>168</v>
      </c>
    </row>
    <row r="155" spans="1:21">
      <c r="A155" s="2" t="s">
        <v>381</v>
      </c>
      <c r="B155" s="3">
        <v>0</v>
      </c>
      <c r="C155" s="2" t="s">
        <v>22</v>
      </c>
      <c r="D155" s="3">
        <f>358</f>
        <v>358</v>
      </c>
      <c r="E155" s="2">
        <v>362</v>
      </c>
      <c r="F155" s="3">
        <f>333</f>
        <v>333</v>
      </c>
      <c r="G155" s="2">
        <v>341</v>
      </c>
      <c r="H155" s="3">
        <f>353</f>
        <v>353</v>
      </c>
      <c r="I155" s="2">
        <v>354</v>
      </c>
      <c r="J155" s="3">
        <f>345</f>
        <v>345</v>
      </c>
      <c r="K155" s="2">
        <v>347</v>
      </c>
      <c r="L155" s="3" t="s">
        <v>376</v>
      </c>
      <c r="M155" s="2">
        <v>154</v>
      </c>
      <c r="N155" s="3" t="s">
        <v>382</v>
      </c>
      <c r="O155" s="2">
        <v>221</v>
      </c>
      <c r="P155" s="3" t="s">
        <v>383</v>
      </c>
      <c r="Q155" s="2">
        <v>140</v>
      </c>
      <c r="R155" s="3">
        <v>0.34</v>
      </c>
      <c r="T155" s="3">
        <v>0.05</v>
      </c>
      <c r="U155" s="2">
        <v>0.9</v>
      </c>
    </row>
    <row r="156" spans="1:17">
      <c r="A156" s="2" t="s">
        <v>384</v>
      </c>
      <c r="B156" s="3">
        <v>30794</v>
      </c>
      <c r="C156" s="2" t="s">
        <v>35</v>
      </c>
      <c r="D156" s="3">
        <f>189</f>
        <v>189</v>
      </c>
      <c r="E156" s="2">
        <v>190</v>
      </c>
      <c r="F156" s="3">
        <f>181</f>
        <v>181</v>
      </c>
      <c r="G156" s="2">
        <v>182</v>
      </c>
      <c r="H156" s="3">
        <v>181</v>
      </c>
      <c r="I156" s="2">
        <v>181</v>
      </c>
      <c r="J156" s="3">
        <v>164</v>
      </c>
      <c r="K156" s="2">
        <v>164</v>
      </c>
      <c r="L156" s="3" t="s">
        <v>385</v>
      </c>
      <c r="M156" s="2">
        <v>155</v>
      </c>
      <c r="N156" s="3" t="s">
        <v>364</v>
      </c>
      <c r="O156" s="2">
        <v>145</v>
      </c>
      <c r="P156" s="3" t="s">
        <v>386</v>
      </c>
      <c r="Q156" s="2">
        <v>278</v>
      </c>
    </row>
    <row r="157" spans="1:17">
      <c r="A157" s="2" t="s">
        <v>387</v>
      </c>
      <c r="B157" s="3">
        <v>26865</v>
      </c>
      <c r="C157" s="2" t="s">
        <v>84</v>
      </c>
      <c r="D157" s="3">
        <f>194</f>
        <v>194</v>
      </c>
      <c r="E157" s="2">
        <v>195</v>
      </c>
      <c r="F157" s="3">
        <f>217</f>
        <v>217</v>
      </c>
      <c r="G157" s="2">
        <v>217</v>
      </c>
      <c r="H157" s="3">
        <v>230</v>
      </c>
      <c r="I157" s="2">
        <v>231</v>
      </c>
      <c r="J157" s="3">
        <f>250</f>
        <v>250</v>
      </c>
      <c r="K157" s="2">
        <v>250</v>
      </c>
      <c r="L157" s="3" t="s">
        <v>252</v>
      </c>
      <c r="M157" s="2">
        <v>156</v>
      </c>
      <c r="N157" s="3" t="s">
        <v>388</v>
      </c>
      <c r="O157" s="2">
        <v>201</v>
      </c>
      <c r="P157" s="3" t="s">
        <v>389</v>
      </c>
      <c r="Q157" s="2">
        <v>416</v>
      </c>
    </row>
    <row r="158" spans="1:17">
      <c r="A158" s="2" t="s">
        <v>390</v>
      </c>
      <c r="B158" s="3">
        <v>30221</v>
      </c>
      <c r="C158" s="2" t="s">
        <v>35</v>
      </c>
      <c r="D158" s="3">
        <v>134</v>
      </c>
      <c r="E158" s="2">
        <v>136</v>
      </c>
      <c r="F158" s="3">
        <f>152</f>
        <v>152</v>
      </c>
      <c r="G158" s="2">
        <v>152</v>
      </c>
      <c r="H158" s="3">
        <v>146</v>
      </c>
      <c r="I158" s="2">
        <v>146</v>
      </c>
      <c r="J158" s="3">
        <f>141</f>
        <v>141</v>
      </c>
      <c r="K158" s="2">
        <v>143</v>
      </c>
      <c r="L158" s="3" t="s">
        <v>252</v>
      </c>
      <c r="M158" s="2">
        <v>157</v>
      </c>
      <c r="N158" s="3" t="s">
        <v>290</v>
      </c>
      <c r="O158" s="2">
        <v>124</v>
      </c>
      <c r="P158" s="3" t="s">
        <v>342</v>
      </c>
      <c r="Q158" s="2">
        <v>133</v>
      </c>
    </row>
    <row r="159" spans="1:17">
      <c r="A159" s="2" t="s">
        <v>391</v>
      </c>
      <c r="B159" s="3">
        <v>26045</v>
      </c>
      <c r="C159" s="2" t="s">
        <v>149</v>
      </c>
      <c r="L159" s="3" t="s">
        <v>252</v>
      </c>
      <c r="M159" s="2">
        <v>158</v>
      </c>
      <c r="N159" s="3" t="s">
        <v>342</v>
      </c>
      <c r="O159" s="2">
        <v>133</v>
      </c>
      <c r="P159" s="3" t="s">
        <v>327</v>
      </c>
      <c r="Q159" s="2">
        <v>123</v>
      </c>
    </row>
    <row r="160" spans="1:17">
      <c r="A160" s="2" t="s">
        <v>392</v>
      </c>
      <c r="B160" s="3">
        <v>30953</v>
      </c>
      <c r="C160" s="2" t="s">
        <v>90</v>
      </c>
      <c r="D160" s="3">
        <v>260</v>
      </c>
      <c r="E160" s="2">
        <v>262</v>
      </c>
      <c r="F160" s="3">
        <v>263</v>
      </c>
      <c r="G160" s="2">
        <v>263</v>
      </c>
      <c r="H160" s="3">
        <f>287</f>
        <v>287</v>
      </c>
      <c r="I160" s="2">
        <v>289</v>
      </c>
      <c r="J160" s="3">
        <f>295</f>
        <v>295</v>
      </c>
      <c r="K160" s="2">
        <v>296</v>
      </c>
      <c r="L160" s="3" t="s">
        <v>393</v>
      </c>
      <c r="M160" s="2">
        <v>159</v>
      </c>
      <c r="P160" s="3" t="s">
        <v>394</v>
      </c>
      <c r="Q160" s="2">
        <v>126</v>
      </c>
    </row>
    <row r="161" spans="1:17">
      <c r="A161" s="2" t="s">
        <v>395</v>
      </c>
      <c r="B161" s="3">
        <v>56788</v>
      </c>
      <c r="C161" s="2" t="s">
        <v>90</v>
      </c>
      <c r="L161" s="3" t="s">
        <v>393</v>
      </c>
      <c r="M161" s="2">
        <v>160</v>
      </c>
      <c r="P161" s="3" t="s">
        <v>152</v>
      </c>
      <c r="Q161" s="2">
        <v>48</v>
      </c>
    </row>
    <row r="162" spans="1:17">
      <c r="A162" s="2" t="s">
        <v>396</v>
      </c>
      <c r="B162" s="3">
        <v>0</v>
      </c>
      <c r="C162" s="2" t="s">
        <v>117</v>
      </c>
      <c r="D162" s="3">
        <v>99</v>
      </c>
      <c r="E162" s="2">
        <v>100</v>
      </c>
      <c r="F162" s="3">
        <v>103</v>
      </c>
      <c r="G162" s="2">
        <v>103</v>
      </c>
      <c r="H162" s="3">
        <v>112</v>
      </c>
      <c r="I162" s="2">
        <v>112</v>
      </c>
      <c r="J162" s="3">
        <v>112</v>
      </c>
      <c r="K162" s="2">
        <v>112</v>
      </c>
      <c r="L162" s="3" t="s">
        <v>180</v>
      </c>
      <c r="M162" s="2">
        <v>161</v>
      </c>
      <c r="P162" s="3" t="s">
        <v>122</v>
      </c>
      <c r="Q162" s="2">
        <v>38</v>
      </c>
    </row>
    <row r="163" spans="1:21">
      <c r="A163" s="2" t="s">
        <v>397</v>
      </c>
      <c r="B163" s="3">
        <v>9321</v>
      </c>
      <c r="C163" s="2" t="s">
        <v>22</v>
      </c>
      <c r="D163" s="3">
        <v>154</v>
      </c>
      <c r="E163" s="2">
        <v>155</v>
      </c>
      <c r="F163" s="3">
        <f>165</f>
        <v>165</v>
      </c>
      <c r="G163" s="2">
        <v>165</v>
      </c>
      <c r="H163" s="3">
        <v>170</v>
      </c>
      <c r="I163" s="2">
        <v>172</v>
      </c>
      <c r="J163" s="3">
        <f>184</f>
        <v>184</v>
      </c>
      <c r="K163" s="2">
        <v>185</v>
      </c>
      <c r="L163" s="3" t="s">
        <v>180</v>
      </c>
      <c r="M163" s="2">
        <v>162</v>
      </c>
      <c r="N163" s="3" t="s">
        <v>298</v>
      </c>
      <c r="O163" s="2">
        <v>202</v>
      </c>
      <c r="P163" s="3" t="s">
        <v>317</v>
      </c>
      <c r="Q163" s="2">
        <v>183</v>
      </c>
      <c r="R163" s="3">
        <v>0.76</v>
      </c>
      <c r="T163" s="3">
        <v>0.27</v>
      </c>
      <c r="U163" s="2">
        <v>0.95</v>
      </c>
    </row>
    <row r="164" spans="1:17">
      <c r="A164" s="2" t="s">
        <v>398</v>
      </c>
      <c r="B164" s="3">
        <v>10177</v>
      </c>
      <c r="C164" s="2" t="s">
        <v>35</v>
      </c>
      <c r="L164" s="3" t="s">
        <v>399</v>
      </c>
      <c r="M164" s="2">
        <v>163</v>
      </c>
      <c r="N164" s="3" t="s">
        <v>93</v>
      </c>
      <c r="O164" s="2">
        <v>99</v>
      </c>
      <c r="P164" s="3" t="s">
        <v>352</v>
      </c>
      <c r="Q164" s="2">
        <v>223</v>
      </c>
    </row>
    <row r="165" spans="1:17">
      <c r="A165" s="2" t="s">
        <v>400</v>
      </c>
      <c r="B165" s="3">
        <v>23550</v>
      </c>
      <c r="C165" s="2" t="s">
        <v>35</v>
      </c>
      <c r="D165" s="3">
        <f>226</f>
        <v>226</v>
      </c>
      <c r="E165" s="2">
        <v>229</v>
      </c>
      <c r="F165" s="3">
        <f>246</f>
        <v>246</v>
      </c>
      <c r="G165" s="2">
        <v>248</v>
      </c>
      <c r="H165" s="3">
        <v>246</v>
      </c>
      <c r="I165" s="2">
        <v>247</v>
      </c>
      <c r="J165" s="3">
        <v>227</v>
      </c>
      <c r="K165" s="2">
        <v>227</v>
      </c>
      <c r="L165" s="3" t="s">
        <v>399</v>
      </c>
      <c r="M165" s="2">
        <v>164</v>
      </c>
      <c r="N165" s="3" t="s">
        <v>379</v>
      </c>
      <c r="O165" s="2">
        <v>129</v>
      </c>
      <c r="P165" s="3" t="s">
        <v>401</v>
      </c>
      <c r="Q165" s="2">
        <v>382</v>
      </c>
    </row>
    <row r="166" spans="1:21">
      <c r="A166" s="2" t="s">
        <v>402</v>
      </c>
      <c r="B166" s="3">
        <v>17515</v>
      </c>
      <c r="C166" s="2" t="s">
        <v>22</v>
      </c>
      <c r="D166" s="3">
        <f>216</f>
        <v>216</v>
      </c>
      <c r="E166" s="2">
        <v>217</v>
      </c>
      <c r="F166" s="3">
        <f>220</f>
        <v>220</v>
      </c>
      <c r="G166" s="2">
        <v>221</v>
      </c>
      <c r="H166" s="3">
        <f>215</f>
        <v>215</v>
      </c>
      <c r="I166" s="2">
        <v>215</v>
      </c>
      <c r="J166" s="3">
        <f>212</f>
        <v>212</v>
      </c>
      <c r="K166" s="2">
        <v>212</v>
      </c>
      <c r="L166" s="3" t="s">
        <v>174</v>
      </c>
      <c r="M166" s="2">
        <v>165</v>
      </c>
      <c r="R166" s="3">
        <v>0.51</v>
      </c>
      <c r="T166" s="3">
        <v>0.07</v>
      </c>
      <c r="U166" s="2">
        <v>0.86</v>
      </c>
    </row>
    <row r="167" spans="1:17">
      <c r="A167" s="2" t="s">
        <v>403</v>
      </c>
      <c r="B167" s="3">
        <v>48255</v>
      </c>
      <c r="C167" s="2" t="s">
        <v>35</v>
      </c>
      <c r="D167" s="3">
        <f>151</f>
        <v>151</v>
      </c>
      <c r="E167" s="2">
        <v>152</v>
      </c>
      <c r="F167" s="3">
        <v>159</v>
      </c>
      <c r="G167" s="2">
        <v>159</v>
      </c>
      <c r="H167" s="3">
        <f>154</f>
        <v>154</v>
      </c>
      <c r="I167" s="2">
        <v>154</v>
      </c>
      <c r="J167" s="3">
        <v>145</v>
      </c>
      <c r="K167" s="2">
        <v>145</v>
      </c>
      <c r="L167" s="3" t="s">
        <v>274</v>
      </c>
      <c r="M167" s="2">
        <v>166</v>
      </c>
      <c r="N167" s="3" t="s">
        <v>404</v>
      </c>
      <c r="O167" s="2">
        <v>96</v>
      </c>
      <c r="P167" s="3" t="s">
        <v>374</v>
      </c>
      <c r="Q167" s="2">
        <v>186</v>
      </c>
    </row>
    <row r="168" spans="1:21">
      <c r="A168" s="2" t="s">
        <v>405</v>
      </c>
      <c r="B168" s="3">
        <v>0</v>
      </c>
      <c r="C168" s="2" t="s">
        <v>22</v>
      </c>
      <c r="D168" s="3">
        <v>94</v>
      </c>
      <c r="E168" s="2">
        <v>95</v>
      </c>
      <c r="F168" s="3">
        <v>89</v>
      </c>
      <c r="G168" s="2">
        <v>89</v>
      </c>
      <c r="H168" s="3">
        <v>85</v>
      </c>
      <c r="I168" s="2">
        <v>86</v>
      </c>
      <c r="J168" s="3">
        <f>87</f>
        <v>87</v>
      </c>
      <c r="K168" s="2">
        <v>87</v>
      </c>
      <c r="L168" s="3" t="s">
        <v>406</v>
      </c>
      <c r="M168" s="2">
        <v>167</v>
      </c>
      <c r="N168" s="3" t="s">
        <v>233</v>
      </c>
      <c r="O168" s="2">
        <v>228</v>
      </c>
      <c r="P168" s="3" t="s">
        <v>352</v>
      </c>
      <c r="Q168" s="2">
        <v>221</v>
      </c>
      <c r="R168" s="3">
        <v>0.85</v>
      </c>
      <c r="S168" s="2">
        <v>0.11</v>
      </c>
      <c r="T168" s="3">
        <v>0.12</v>
      </c>
      <c r="U168" s="2">
        <v>0.97</v>
      </c>
    </row>
    <row r="169" spans="1:17">
      <c r="A169" s="2" t="s">
        <v>407</v>
      </c>
      <c r="B169" s="3">
        <v>6885</v>
      </c>
      <c r="C169" s="2" t="s">
        <v>151</v>
      </c>
      <c r="L169" s="3" t="s">
        <v>406</v>
      </c>
      <c r="M169" s="2">
        <v>168</v>
      </c>
      <c r="N169" s="3" t="s">
        <v>213</v>
      </c>
      <c r="O169" s="2">
        <v>174</v>
      </c>
      <c r="P169" s="3" t="s">
        <v>267</v>
      </c>
      <c r="Q169" s="2">
        <v>173</v>
      </c>
    </row>
    <row r="170" spans="1:17">
      <c r="A170" s="2" t="s">
        <v>408</v>
      </c>
      <c r="B170" s="3">
        <v>26424</v>
      </c>
      <c r="C170" s="2" t="s">
        <v>66</v>
      </c>
      <c r="D170" s="3">
        <v>235</v>
      </c>
      <c r="E170" s="2">
        <v>236</v>
      </c>
      <c r="F170" s="3">
        <f>246</f>
        <v>246</v>
      </c>
      <c r="G170" s="2">
        <v>247</v>
      </c>
      <c r="H170" s="3">
        <v>233</v>
      </c>
      <c r="I170" s="2">
        <v>234</v>
      </c>
      <c r="J170" s="3">
        <v>229</v>
      </c>
      <c r="K170" s="2">
        <v>229</v>
      </c>
      <c r="L170" s="3" t="s">
        <v>306</v>
      </c>
      <c r="M170" s="2">
        <v>169</v>
      </c>
      <c r="N170" s="3" t="s">
        <v>409</v>
      </c>
      <c r="O170" s="2">
        <v>233</v>
      </c>
      <c r="P170" s="3" t="s">
        <v>410</v>
      </c>
      <c r="Q170" s="2">
        <v>255</v>
      </c>
    </row>
    <row r="171" spans="1:21">
      <c r="A171" s="2" t="s">
        <v>411</v>
      </c>
      <c r="B171" s="3">
        <v>33099</v>
      </c>
      <c r="C171" s="2" t="s">
        <v>22</v>
      </c>
      <c r="D171" s="3">
        <f>403</f>
        <v>403</v>
      </c>
      <c r="E171" s="2">
        <v>406</v>
      </c>
      <c r="F171" s="3">
        <f>449</f>
        <v>449</v>
      </c>
      <c r="G171" s="2">
        <v>450</v>
      </c>
      <c r="H171" s="3">
        <f>454</f>
        <v>454</v>
      </c>
      <c r="I171" s="2">
        <v>457</v>
      </c>
      <c r="J171" s="3">
        <f>384</f>
        <v>384</v>
      </c>
      <c r="K171" s="2">
        <v>385</v>
      </c>
      <c r="L171" s="3" t="s">
        <v>306</v>
      </c>
      <c r="M171" s="2">
        <v>170</v>
      </c>
      <c r="N171" s="3" t="s">
        <v>412</v>
      </c>
      <c r="O171" s="2">
        <v>242</v>
      </c>
      <c r="P171" s="3" t="s">
        <v>413</v>
      </c>
      <c r="Q171" s="2">
        <v>207</v>
      </c>
      <c r="R171" s="3">
        <v>0.62</v>
      </c>
      <c r="T171" s="3">
        <v>0.03</v>
      </c>
      <c r="U171" s="2">
        <v>0.9</v>
      </c>
    </row>
    <row r="172" spans="1:17">
      <c r="A172" s="2" t="s">
        <v>414</v>
      </c>
      <c r="B172" s="3">
        <v>23155</v>
      </c>
      <c r="C172" s="2" t="s">
        <v>313</v>
      </c>
      <c r="D172" s="3">
        <v>316</v>
      </c>
      <c r="E172" s="2">
        <v>317</v>
      </c>
      <c r="F172" s="3">
        <f>301</f>
        <v>301</v>
      </c>
      <c r="G172" s="2">
        <v>302</v>
      </c>
      <c r="H172" s="3">
        <f>302</f>
        <v>302</v>
      </c>
      <c r="I172" s="2">
        <v>303</v>
      </c>
      <c r="J172" s="3">
        <v>325</v>
      </c>
      <c r="K172" s="2">
        <v>325</v>
      </c>
      <c r="L172" s="3" t="s">
        <v>306</v>
      </c>
      <c r="M172" s="2">
        <v>171</v>
      </c>
      <c r="P172" s="3" t="s">
        <v>335</v>
      </c>
      <c r="Q172" s="2">
        <v>143</v>
      </c>
    </row>
    <row r="173" spans="1:17">
      <c r="A173" s="2" t="s">
        <v>415</v>
      </c>
      <c r="B173" s="3">
        <v>0</v>
      </c>
      <c r="C173" s="2" t="s">
        <v>325</v>
      </c>
      <c r="D173" s="3">
        <f>255</f>
        <v>255</v>
      </c>
      <c r="E173" s="2">
        <v>258</v>
      </c>
      <c r="F173" s="3">
        <f>230</f>
        <v>230</v>
      </c>
      <c r="G173" s="2">
        <v>231</v>
      </c>
      <c r="H173" s="3">
        <f>219</f>
        <v>219</v>
      </c>
      <c r="I173" s="2">
        <v>219</v>
      </c>
      <c r="J173" s="3">
        <v>230</v>
      </c>
      <c r="K173" s="2">
        <v>230</v>
      </c>
      <c r="L173" s="3" t="s">
        <v>416</v>
      </c>
      <c r="M173" s="2">
        <v>172</v>
      </c>
      <c r="N173" s="3" t="s">
        <v>225</v>
      </c>
      <c r="O173" s="2">
        <v>89</v>
      </c>
      <c r="P173" s="3" t="s">
        <v>302</v>
      </c>
      <c r="Q173" s="2">
        <v>113</v>
      </c>
    </row>
    <row r="174" spans="1:17">
      <c r="A174" s="2" t="s">
        <v>417</v>
      </c>
      <c r="B174" s="3">
        <v>22809</v>
      </c>
      <c r="C174" s="2" t="s">
        <v>149</v>
      </c>
      <c r="L174" s="3" t="s">
        <v>416</v>
      </c>
      <c r="M174" s="2">
        <v>173</v>
      </c>
      <c r="N174" s="3" t="s">
        <v>174</v>
      </c>
      <c r="O174" s="2">
        <v>165</v>
      </c>
      <c r="P174" s="3" t="s">
        <v>166</v>
      </c>
      <c r="Q174" s="2">
        <v>97</v>
      </c>
    </row>
    <row r="175" spans="1:17">
      <c r="A175" s="2" t="s">
        <v>418</v>
      </c>
      <c r="B175" s="3">
        <v>0</v>
      </c>
      <c r="C175" s="2" t="s">
        <v>121</v>
      </c>
      <c r="D175" s="3">
        <v>57</v>
      </c>
      <c r="E175" s="2">
        <v>58</v>
      </c>
      <c r="F175" s="3">
        <v>57</v>
      </c>
      <c r="G175" s="2">
        <v>57</v>
      </c>
      <c r="H175" s="3">
        <v>50</v>
      </c>
      <c r="I175" s="2">
        <v>50</v>
      </c>
      <c r="J175" s="3">
        <v>52</v>
      </c>
      <c r="K175" s="2">
        <v>52</v>
      </c>
      <c r="L175" s="3" t="s">
        <v>319</v>
      </c>
      <c r="M175" s="2">
        <v>174</v>
      </c>
      <c r="N175" s="3" t="s">
        <v>107</v>
      </c>
      <c r="O175" s="2">
        <v>67</v>
      </c>
      <c r="P175" s="3" t="s">
        <v>419</v>
      </c>
      <c r="Q175" s="2">
        <v>250</v>
      </c>
    </row>
    <row r="176" spans="1:21">
      <c r="A176" s="2" t="s">
        <v>420</v>
      </c>
      <c r="B176" s="3">
        <v>0</v>
      </c>
      <c r="C176" s="2" t="s">
        <v>22</v>
      </c>
      <c r="D176" s="3">
        <f>455</f>
        <v>455</v>
      </c>
      <c r="E176" s="2">
        <v>457</v>
      </c>
      <c r="F176" s="3">
        <f>420</f>
        <v>420</v>
      </c>
      <c r="G176" s="2">
        <v>422</v>
      </c>
      <c r="H176" s="3">
        <f>421</f>
        <v>421</v>
      </c>
      <c r="I176" s="2">
        <v>423</v>
      </c>
      <c r="J176" s="3">
        <f>435</f>
        <v>435</v>
      </c>
      <c r="K176" s="2">
        <v>438</v>
      </c>
      <c r="L176" s="3" t="s">
        <v>319</v>
      </c>
      <c r="M176" s="2">
        <v>175</v>
      </c>
      <c r="N176" s="3" t="s">
        <v>368</v>
      </c>
      <c r="O176" s="2">
        <v>147</v>
      </c>
      <c r="P176" s="3" t="s">
        <v>352</v>
      </c>
      <c r="Q176" s="2">
        <v>224</v>
      </c>
      <c r="R176" s="3">
        <v>0.54</v>
      </c>
      <c r="T176" s="3">
        <v>0.04</v>
      </c>
      <c r="U176" s="2">
        <v>0.87</v>
      </c>
    </row>
    <row r="177" spans="1:17">
      <c r="A177" s="2" t="s">
        <v>421</v>
      </c>
      <c r="B177" s="3">
        <v>29591</v>
      </c>
      <c r="C177" s="2" t="s">
        <v>90</v>
      </c>
      <c r="D177" s="3">
        <f>334</f>
        <v>334</v>
      </c>
      <c r="E177" s="2">
        <v>335</v>
      </c>
      <c r="F177" s="3">
        <f>396</f>
        <v>396</v>
      </c>
      <c r="G177" s="2">
        <v>396</v>
      </c>
      <c r="H177" s="3">
        <f>400</f>
        <v>400</v>
      </c>
      <c r="I177" s="2">
        <v>401</v>
      </c>
      <c r="J177" s="3">
        <f>415</f>
        <v>415</v>
      </c>
      <c r="K177" s="2">
        <v>415</v>
      </c>
      <c r="L177" s="3" t="s">
        <v>422</v>
      </c>
      <c r="M177" s="2">
        <v>176</v>
      </c>
      <c r="P177" s="3" t="s">
        <v>368</v>
      </c>
      <c r="Q177" s="2">
        <v>147</v>
      </c>
    </row>
    <row r="178" spans="1:21">
      <c r="A178" s="2" t="s">
        <v>423</v>
      </c>
      <c r="B178" s="3">
        <v>56709</v>
      </c>
      <c r="C178" s="2" t="s">
        <v>22</v>
      </c>
      <c r="D178" s="3">
        <v>342</v>
      </c>
      <c r="E178" s="2">
        <v>343</v>
      </c>
      <c r="F178" s="3">
        <f>362</f>
        <v>362</v>
      </c>
      <c r="G178" s="2">
        <v>365</v>
      </c>
      <c r="H178" s="3">
        <f>344</f>
        <v>344</v>
      </c>
      <c r="I178" s="2">
        <v>344</v>
      </c>
      <c r="J178" s="3">
        <f>326</f>
        <v>326</v>
      </c>
      <c r="K178" s="2">
        <v>326</v>
      </c>
      <c r="L178" s="3" t="s">
        <v>422</v>
      </c>
      <c r="M178" s="2">
        <v>177</v>
      </c>
      <c r="P178" s="3" t="s">
        <v>419</v>
      </c>
      <c r="Q178" s="2">
        <v>251</v>
      </c>
      <c r="S178" s="2">
        <v>0.2</v>
      </c>
      <c r="T178" s="3">
        <v>0.16</v>
      </c>
      <c r="U178" s="2">
        <v>0.97</v>
      </c>
    </row>
    <row r="179" spans="1:17">
      <c r="A179" s="2" t="s">
        <v>424</v>
      </c>
      <c r="B179" s="3">
        <v>20910</v>
      </c>
      <c r="C179" s="2" t="s">
        <v>84</v>
      </c>
      <c r="D179" s="3">
        <v>213</v>
      </c>
      <c r="E179" s="2">
        <v>214</v>
      </c>
      <c r="F179" s="3">
        <f>217</f>
        <v>217</v>
      </c>
      <c r="G179" s="2">
        <v>218</v>
      </c>
      <c r="H179" s="3">
        <v>224</v>
      </c>
      <c r="I179" s="2">
        <v>224</v>
      </c>
      <c r="J179" s="3">
        <f>244</f>
        <v>244</v>
      </c>
      <c r="K179" s="2">
        <v>245</v>
      </c>
      <c r="L179" s="3" t="s">
        <v>422</v>
      </c>
      <c r="M179" s="2">
        <v>178</v>
      </c>
      <c r="N179" s="3" t="s">
        <v>425</v>
      </c>
      <c r="O179" s="2">
        <v>214</v>
      </c>
      <c r="P179" s="3" t="s">
        <v>426</v>
      </c>
      <c r="Q179" s="2">
        <v>309</v>
      </c>
    </row>
    <row r="180" spans="1:17">
      <c r="A180" s="2" t="s">
        <v>427</v>
      </c>
      <c r="B180" s="3">
        <v>38432</v>
      </c>
      <c r="C180" s="2" t="s">
        <v>22</v>
      </c>
      <c r="L180" s="3" t="s">
        <v>422</v>
      </c>
      <c r="M180" s="2">
        <v>179</v>
      </c>
      <c r="P180" s="3" t="s">
        <v>186</v>
      </c>
      <c r="Q180" s="2">
        <v>137</v>
      </c>
    </row>
    <row r="181" spans="1:17">
      <c r="A181" s="2" t="s">
        <v>428</v>
      </c>
      <c r="B181" s="3">
        <v>0</v>
      </c>
      <c r="C181" s="2" t="s">
        <v>149</v>
      </c>
      <c r="L181" s="3" t="s">
        <v>429</v>
      </c>
      <c r="M181" s="2">
        <v>180</v>
      </c>
      <c r="N181" s="3" t="s">
        <v>172</v>
      </c>
      <c r="O181" s="2">
        <v>68</v>
      </c>
      <c r="P181" s="3" t="s">
        <v>263</v>
      </c>
      <c r="Q181" s="2">
        <v>93</v>
      </c>
    </row>
    <row r="182" spans="1:17">
      <c r="A182" s="2" t="s">
        <v>430</v>
      </c>
      <c r="B182" s="3">
        <v>0</v>
      </c>
      <c r="C182" s="2" t="s">
        <v>145</v>
      </c>
      <c r="L182" s="3" t="s">
        <v>429</v>
      </c>
      <c r="M182" s="2">
        <v>181</v>
      </c>
      <c r="P182" s="3" t="s">
        <v>413</v>
      </c>
      <c r="Q182" s="2">
        <v>206</v>
      </c>
    </row>
    <row r="183" spans="1:17">
      <c r="A183" s="2" t="s">
        <v>431</v>
      </c>
      <c r="B183" s="3">
        <v>50732</v>
      </c>
      <c r="C183" s="2" t="s">
        <v>145</v>
      </c>
      <c r="L183" s="3" t="s">
        <v>429</v>
      </c>
      <c r="M183" s="2">
        <v>182</v>
      </c>
      <c r="N183" s="3" t="s">
        <v>432</v>
      </c>
      <c r="O183" s="2">
        <v>158</v>
      </c>
      <c r="P183" s="3" t="s">
        <v>133</v>
      </c>
      <c r="Q183" s="2">
        <v>103</v>
      </c>
    </row>
    <row r="184" spans="1:17">
      <c r="A184" s="2" t="s">
        <v>433</v>
      </c>
      <c r="B184" s="3">
        <v>69948</v>
      </c>
      <c r="C184" s="2" t="s">
        <v>250</v>
      </c>
      <c r="D184" s="3">
        <v>199</v>
      </c>
      <c r="E184" s="2">
        <v>200</v>
      </c>
      <c r="F184" s="3">
        <v>194</v>
      </c>
      <c r="G184" s="2">
        <v>194</v>
      </c>
      <c r="H184" s="3">
        <f>163</f>
        <v>163</v>
      </c>
      <c r="I184" s="2">
        <v>163</v>
      </c>
      <c r="J184" s="3">
        <v>171</v>
      </c>
      <c r="K184" s="2">
        <v>171</v>
      </c>
      <c r="L184" s="3" t="s">
        <v>434</v>
      </c>
      <c r="M184" s="2">
        <v>183</v>
      </c>
      <c r="N184" s="3" t="s">
        <v>435</v>
      </c>
      <c r="O184" s="2">
        <v>204</v>
      </c>
      <c r="P184" s="3" t="s">
        <v>436</v>
      </c>
      <c r="Q184" s="2">
        <v>291</v>
      </c>
    </row>
    <row r="185" spans="1:17">
      <c r="A185" s="2" t="s">
        <v>437</v>
      </c>
      <c r="B185" s="3">
        <v>14327</v>
      </c>
      <c r="C185" s="2" t="s">
        <v>87</v>
      </c>
      <c r="D185" s="3">
        <v>176</v>
      </c>
      <c r="E185" s="2">
        <v>177</v>
      </c>
      <c r="F185" s="3">
        <f>169</f>
        <v>169</v>
      </c>
      <c r="G185" s="2">
        <v>170</v>
      </c>
      <c r="H185" s="3">
        <v>153</v>
      </c>
      <c r="I185" s="2">
        <v>153</v>
      </c>
      <c r="J185" s="3">
        <f>149</f>
        <v>149</v>
      </c>
      <c r="K185" s="2">
        <v>150</v>
      </c>
      <c r="L185" s="3" t="s">
        <v>193</v>
      </c>
      <c r="M185" s="2">
        <v>184</v>
      </c>
      <c r="N185" s="3" t="s">
        <v>419</v>
      </c>
      <c r="O185" s="2">
        <v>250</v>
      </c>
      <c r="P185" s="3" t="s">
        <v>438</v>
      </c>
      <c r="Q185" s="2">
        <v>120</v>
      </c>
    </row>
    <row r="186" spans="1:17">
      <c r="A186" s="2" t="s">
        <v>439</v>
      </c>
      <c r="B186" s="3">
        <v>13016</v>
      </c>
      <c r="C186" s="2" t="s">
        <v>149</v>
      </c>
      <c r="L186" s="3" t="s">
        <v>440</v>
      </c>
      <c r="M186" s="2">
        <v>185</v>
      </c>
      <c r="P186" s="3" t="s">
        <v>383</v>
      </c>
      <c r="Q186" s="2">
        <v>139</v>
      </c>
    </row>
    <row r="187" spans="1:17">
      <c r="A187" s="2" t="s">
        <v>441</v>
      </c>
      <c r="B187" s="3">
        <v>31140</v>
      </c>
      <c r="C187" s="2" t="s">
        <v>149</v>
      </c>
      <c r="L187" s="3" t="s">
        <v>440</v>
      </c>
      <c r="M187" s="2">
        <v>186</v>
      </c>
      <c r="P187" s="3" t="s">
        <v>171</v>
      </c>
      <c r="Q187" s="2">
        <v>57</v>
      </c>
    </row>
    <row r="188" spans="1:15">
      <c r="A188" s="2" t="s">
        <v>442</v>
      </c>
      <c r="B188" s="3">
        <v>0</v>
      </c>
      <c r="C188" s="2" t="s">
        <v>35</v>
      </c>
      <c r="D188" s="3">
        <v>132</v>
      </c>
      <c r="E188" s="2">
        <v>134</v>
      </c>
      <c r="F188" s="3">
        <f>135</f>
        <v>135</v>
      </c>
      <c r="G188" s="2">
        <v>135</v>
      </c>
      <c r="H188" s="3">
        <v>128</v>
      </c>
      <c r="I188" s="2">
        <v>129</v>
      </c>
      <c r="J188" s="3">
        <v>131</v>
      </c>
      <c r="K188" s="2">
        <v>131</v>
      </c>
      <c r="L188" s="3" t="s">
        <v>443</v>
      </c>
      <c r="M188" s="2">
        <v>187</v>
      </c>
      <c r="N188" s="3" t="s">
        <v>96</v>
      </c>
      <c r="O188" s="2">
        <v>29</v>
      </c>
    </row>
    <row r="189" spans="1:17">
      <c r="A189" s="2" t="s">
        <v>444</v>
      </c>
      <c r="B189" s="3">
        <v>0</v>
      </c>
      <c r="C189" s="2" t="s">
        <v>243</v>
      </c>
      <c r="L189" s="3" t="s">
        <v>445</v>
      </c>
      <c r="M189" s="2">
        <v>188</v>
      </c>
      <c r="N189" s="3" t="s">
        <v>302</v>
      </c>
      <c r="O189" s="2">
        <v>113</v>
      </c>
      <c r="P189" s="3" t="s">
        <v>298</v>
      </c>
      <c r="Q189" s="2">
        <v>202</v>
      </c>
    </row>
    <row r="190" spans="1:17">
      <c r="A190" s="2" t="s">
        <v>446</v>
      </c>
      <c r="B190" s="3">
        <v>11863</v>
      </c>
      <c r="C190" s="2" t="s">
        <v>313</v>
      </c>
      <c r="L190" s="3" t="s">
        <v>445</v>
      </c>
      <c r="M190" s="2">
        <v>189</v>
      </c>
      <c r="P190" s="3" t="s">
        <v>435</v>
      </c>
      <c r="Q190" s="2">
        <v>205</v>
      </c>
    </row>
    <row r="191" spans="1:17">
      <c r="A191" s="2" t="s">
        <v>447</v>
      </c>
      <c r="B191" s="3">
        <v>0</v>
      </c>
      <c r="C191" s="2" t="s">
        <v>121</v>
      </c>
      <c r="L191" s="3" t="s">
        <v>448</v>
      </c>
      <c r="M191" s="2">
        <v>190</v>
      </c>
      <c r="P191" s="3" t="s">
        <v>449</v>
      </c>
      <c r="Q191" s="2">
        <v>200</v>
      </c>
    </row>
    <row r="192" spans="1:21">
      <c r="A192" s="2" t="s">
        <v>450</v>
      </c>
      <c r="B192" s="3">
        <v>0</v>
      </c>
      <c r="C192" s="2" t="s">
        <v>22</v>
      </c>
      <c r="D192" s="3" t="s">
        <v>451</v>
      </c>
      <c r="E192" s="2">
        <v>641</v>
      </c>
      <c r="F192" s="3" t="s">
        <v>451</v>
      </c>
      <c r="G192" s="2">
        <v>644</v>
      </c>
      <c r="H192" s="3" t="s">
        <v>452</v>
      </c>
      <c r="I192" s="2">
        <v>571</v>
      </c>
      <c r="J192" s="3" t="s">
        <v>453</v>
      </c>
      <c r="K192" s="2">
        <v>551</v>
      </c>
      <c r="L192" s="3" t="s">
        <v>370</v>
      </c>
      <c r="M192" s="2">
        <v>191</v>
      </c>
      <c r="N192" s="3" t="s">
        <v>449</v>
      </c>
      <c r="O192" s="2">
        <v>200</v>
      </c>
      <c r="P192" s="3" t="s">
        <v>233</v>
      </c>
      <c r="Q192" s="2">
        <v>230</v>
      </c>
      <c r="R192" s="3">
        <v>0.37</v>
      </c>
      <c r="T192" s="3">
        <v>0.04</v>
      </c>
      <c r="U192" s="2">
        <v>0.87</v>
      </c>
    </row>
    <row r="193" spans="1:17">
      <c r="A193" s="2" t="s">
        <v>454</v>
      </c>
      <c r="B193" s="3">
        <v>0</v>
      </c>
      <c r="C193" s="2" t="s">
        <v>455</v>
      </c>
      <c r="D193" s="3">
        <v>68</v>
      </c>
      <c r="E193" s="2">
        <v>68</v>
      </c>
      <c r="F193" s="3">
        <f>66</f>
        <v>66</v>
      </c>
      <c r="G193" s="2">
        <v>67</v>
      </c>
      <c r="H193" s="3">
        <v>69</v>
      </c>
      <c r="I193" s="2">
        <v>69</v>
      </c>
      <c r="J193" s="3">
        <v>72</v>
      </c>
      <c r="K193" s="2">
        <v>72</v>
      </c>
      <c r="L193" s="3" t="s">
        <v>362</v>
      </c>
      <c r="M193" s="2">
        <v>192</v>
      </c>
      <c r="P193" s="3" t="s">
        <v>422</v>
      </c>
      <c r="Q193" s="2">
        <v>176</v>
      </c>
    </row>
    <row r="194" spans="1:17">
      <c r="A194" s="2" t="s">
        <v>456</v>
      </c>
      <c r="B194" s="3">
        <v>24810</v>
      </c>
      <c r="C194" s="2" t="s">
        <v>149</v>
      </c>
      <c r="D194" s="3">
        <v>165</v>
      </c>
      <c r="E194" s="2">
        <v>166</v>
      </c>
      <c r="F194" s="3">
        <v>145</v>
      </c>
      <c r="G194" s="2">
        <v>145</v>
      </c>
      <c r="H194" s="3">
        <v>138</v>
      </c>
      <c r="I194" s="2">
        <v>139</v>
      </c>
      <c r="J194" s="3">
        <v>144</v>
      </c>
      <c r="K194" s="2">
        <v>144</v>
      </c>
      <c r="L194" s="3" t="s">
        <v>362</v>
      </c>
      <c r="M194" s="2">
        <v>193</v>
      </c>
      <c r="P194" s="3" t="s">
        <v>388</v>
      </c>
      <c r="Q194" s="2">
        <v>201</v>
      </c>
    </row>
    <row r="195" spans="1:17">
      <c r="A195" s="2" t="s">
        <v>457</v>
      </c>
      <c r="B195" s="3">
        <v>45628</v>
      </c>
      <c r="C195" s="2" t="s">
        <v>145</v>
      </c>
      <c r="L195" s="3" t="s">
        <v>362</v>
      </c>
      <c r="M195" s="2">
        <v>194</v>
      </c>
      <c r="P195" s="3" t="s">
        <v>244</v>
      </c>
      <c r="Q195" s="2">
        <v>87</v>
      </c>
    </row>
    <row r="196" spans="1:17">
      <c r="A196" s="2" t="s">
        <v>458</v>
      </c>
      <c r="B196" s="3">
        <v>39909</v>
      </c>
      <c r="C196" s="2" t="s">
        <v>90</v>
      </c>
      <c r="D196" s="3" t="s">
        <v>459</v>
      </c>
      <c r="E196" s="2">
        <v>575</v>
      </c>
      <c r="F196" s="3" t="s">
        <v>451</v>
      </c>
      <c r="G196" s="2">
        <v>612</v>
      </c>
      <c r="H196" s="3" t="s">
        <v>460</v>
      </c>
      <c r="I196" s="2">
        <v>717</v>
      </c>
      <c r="J196" s="3" t="s">
        <v>460</v>
      </c>
      <c r="K196" s="2">
        <v>715</v>
      </c>
      <c r="L196" s="3" t="s">
        <v>461</v>
      </c>
      <c r="M196" s="2">
        <v>195</v>
      </c>
      <c r="P196" s="3" t="s">
        <v>385</v>
      </c>
      <c r="Q196" s="2">
        <v>155</v>
      </c>
    </row>
    <row r="197" spans="1:21">
      <c r="A197" s="2" t="s">
        <v>462</v>
      </c>
      <c r="B197" s="3">
        <v>40198</v>
      </c>
      <c r="C197" s="2" t="s">
        <v>22</v>
      </c>
      <c r="L197" s="3" t="s">
        <v>461</v>
      </c>
      <c r="M197" s="2">
        <v>196</v>
      </c>
      <c r="P197" s="3" t="s">
        <v>317</v>
      </c>
      <c r="Q197" s="2">
        <v>181</v>
      </c>
      <c r="R197" s="3">
        <v>0.63</v>
      </c>
      <c r="T197" s="3">
        <v>0.1</v>
      </c>
      <c r="U197" s="2">
        <v>0.9</v>
      </c>
    </row>
    <row r="198" spans="1:17">
      <c r="A198" s="2" t="s">
        <v>463</v>
      </c>
      <c r="B198" s="3">
        <v>25296</v>
      </c>
      <c r="C198" s="2" t="s">
        <v>464</v>
      </c>
      <c r="D198" s="3">
        <f>356</f>
        <v>356</v>
      </c>
      <c r="E198" s="2">
        <v>358</v>
      </c>
      <c r="F198" s="3">
        <f>357</f>
        <v>357</v>
      </c>
      <c r="G198" s="2">
        <v>359</v>
      </c>
      <c r="H198" s="3">
        <f>338</f>
        <v>338</v>
      </c>
      <c r="I198" s="2">
        <v>339</v>
      </c>
      <c r="J198" s="3">
        <f>355</f>
        <v>355</v>
      </c>
      <c r="K198" s="2">
        <v>358</v>
      </c>
      <c r="L198" s="3" t="s">
        <v>378</v>
      </c>
      <c r="M198" s="2">
        <v>197</v>
      </c>
      <c r="N198" s="3" t="s">
        <v>282</v>
      </c>
      <c r="O198" s="2">
        <v>130</v>
      </c>
      <c r="P198" s="3" t="s">
        <v>374</v>
      </c>
      <c r="Q198" s="2">
        <v>188</v>
      </c>
    </row>
    <row r="199" spans="1:21">
      <c r="A199" s="2" t="s">
        <v>465</v>
      </c>
      <c r="B199" s="3">
        <v>49198</v>
      </c>
      <c r="C199" s="2" t="s">
        <v>22</v>
      </c>
      <c r="D199" s="3">
        <f>275</f>
        <v>275</v>
      </c>
      <c r="E199" s="2">
        <v>278</v>
      </c>
      <c r="F199" s="3">
        <f>260</f>
        <v>260</v>
      </c>
      <c r="G199" s="2">
        <v>262</v>
      </c>
      <c r="H199" s="3">
        <f>253</f>
        <v>253</v>
      </c>
      <c r="I199" s="2">
        <v>253</v>
      </c>
      <c r="J199" s="3">
        <f>237</f>
        <v>237</v>
      </c>
      <c r="K199" s="2">
        <v>238</v>
      </c>
      <c r="L199" s="3" t="s">
        <v>466</v>
      </c>
      <c r="M199" s="2">
        <v>198</v>
      </c>
      <c r="P199" s="3" t="s">
        <v>467</v>
      </c>
      <c r="Q199" s="2">
        <v>217</v>
      </c>
      <c r="R199" s="3">
        <v>0.89</v>
      </c>
      <c r="S199" s="2">
        <v>0.16</v>
      </c>
      <c r="T199" s="3">
        <v>0.11</v>
      </c>
      <c r="U199" s="2">
        <v>0.95</v>
      </c>
    </row>
    <row r="200" spans="1:17">
      <c r="A200" s="2" t="s">
        <v>468</v>
      </c>
      <c r="B200" s="3">
        <v>11152</v>
      </c>
      <c r="C200" s="2" t="s">
        <v>66</v>
      </c>
      <c r="D200" s="3">
        <v>230</v>
      </c>
      <c r="E200" s="2">
        <v>231</v>
      </c>
      <c r="F200" s="3">
        <f>279</f>
        <v>279</v>
      </c>
      <c r="G200" s="2">
        <v>280</v>
      </c>
      <c r="H200" s="3">
        <f>281</f>
        <v>281</v>
      </c>
      <c r="I200" s="2">
        <v>283</v>
      </c>
      <c r="J200" s="3">
        <f>289</f>
        <v>289</v>
      </c>
      <c r="K200" s="2">
        <v>290</v>
      </c>
      <c r="L200" s="3" t="s">
        <v>469</v>
      </c>
      <c r="M200" s="2">
        <v>199</v>
      </c>
      <c r="N200" s="3" t="s">
        <v>470</v>
      </c>
      <c r="O200" s="2">
        <v>240</v>
      </c>
      <c r="P200" s="3" t="s">
        <v>471</v>
      </c>
      <c r="Q200" s="2">
        <v>270</v>
      </c>
    </row>
    <row r="201" spans="1:17">
      <c r="A201" s="2" t="s">
        <v>472</v>
      </c>
      <c r="B201" s="3">
        <v>35791</v>
      </c>
      <c r="C201" s="2" t="s">
        <v>66</v>
      </c>
      <c r="D201" s="3">
        <f>149</f>
        <v>149</v>
      </c>
      <c r="E201" s="2">
        <v>151</v>
      </c>
      <c r="F201" s="3">
        <f>166</f>
        <v>166</v>
      </c>
      <c r="G201" s="2">
        <v>167</v>
      </c>
      <c r="H201" s="3">
        <f>173</f>
        <v>173</v>
      </c>
      <c r="I201" s="2">
        <v>176</v>
      </c>
      <c r="J201" s="3">
        <f>163</f>
        <v>163</v>
      </c>
      <c r="K201" s="2">
        <v>163</v>
      </c>
      <c r="L201" s="3" t="s">
        <v>469</v>
      </c>
      <c r="M201" s="2">
        <v>200</v>
      </c>
      <c r="P201" s="3" t="s">
        <v>473</v>
      </c>
      <c r="Q201" s="2">
        <v>356</v>
      </c>
    </row>
    <row r="202" spans="1:17">
      <c r="A202" s="2" t="s">
        <v>474</v>
      </c>
      <c r="B202" s="3">
        <v>33613</v>
      </c>
      <c r="C202" s="2" t="s">
        <v>84</v>
      </c>
      <c r="D202" s="3">
        <f>290</f>
        <v>290</v>
      </c>
      <c r="E202" s="2">
        <v>291</v>
      </c>
      <c r="F202" s="3">
        <f>303</f>
        <v>303</v>
      </c>
      <c r="G202" s="2">
        <v>303</v>
      </c>
      <c r="H202" s="3">
        <f>320</f>
        <v>320</v>
      </c>
      <c r="I202" s="2">
        <v>320</v>
      </c>
      <c r="J202" s="3">
        <f>329</f>
        <v>329</v>
      </c>
      <c r="K202" s="2">
        <v>329</v>
      </c>
      <c r="L202" s="3" t="s">
        <v>388</v>
      </c>
      <c r="M202" s="2">
        <v>201</v>
      </c>
      <c r="N202" s="3" t="s">
        <v>394</v>
      </c>
      <c r="O202" s="2">
        <v>126</v>
      </c>
      <c r="P202" s="3" t="s">
        <v>473</v>
      </c>
      <c r="Q202" s="2">
        <v>355</v>
      </c>
    </row>
    <row r="203" spans="1:17">
      <c r="A203" s="2" t="s">
        <v>475</v>
      </c>
      <c r="B203" s="3">
        <v>35020</v>
      </c>
      <c r="C203" s="2" t="s">
        <v>476</v>
      </c>
      <c r="D203" s="3">
        <f>151</f>
        <v>151</v>
      </c>
      <c r="E203" s="2">
        <v>153</v>
      </c>
      <c r="F203" s="3">
        <f>150</f>
        <v>150</v>
      </c>
      <c r="G203" s="2">
        <v>150</v>
      </c>
      <c r="H203" s="3">
        <f>154</f>
        <v>154</v>
      </c>
      <c r="I203" s="2">
        <v>155</v>
      </c>
      <c r="J203" s="3">
        <f>175</f>
        <v>175</v>
      </c>
      <c r="K203" s="2">
        <v>176</v>
      </c>
      <c r="L203" s="3" t="s">
        <v>388</v>
      </c>
      <c r="M203" s="2">
        <v>202</v>
      </c>
      <c r="N203" s="3" t="s">
        <v>114</v>
      </c>
      <c r="O203" s="2">
        <v>36</v>
      </c>
      <c r="P203" s="3" t="s">
        <v>244</v>
      </c>
      <c r="Q203" s="2">
        <v>88</v>
      </c>
    </row>
    <row r="204" spans="1:17">
      <c r="A204" s="2" t="s">
        <v>477</v>
      </c>
      <c r="B204" s="3">
        <v>0</v>
      </c>
      <c r="C204" s="2" t="s">
        <v>90</v>
      </c>
      <c r="D204" s="3">
        <f>236</f>
        <v>236</v>
      </c>
      <c r="E204" s="2">
        <v>237</v>
      </c>
      <c r="F204" s="3">
        <f>260</f>
        <v>260</v>
      </c>
      <c r="G204" s="2">
        <v>261</v>
      </c>
      <c r="H204" s="3">
        <f>277</f>
        <v>277</v>
      </c>
      <c r="I204" s="2">
        <v>278</v>
      </c>
      <c r="J204" s="3">
        <f>285</f>
        <v>285</v>
      </c>
      <c r="K204" s="2">
        <v>285</v>
      </c>
      <c r="L204" s="3" t="s">
        <v>478</v>
      </c>
      <c r="M204" s="2">
        <v>203</v>
      </c>
      <c r="P204" s="3" t="s">
        <v>364</v>
      </c>
      <c r="Q204" s="2">
        <v>146</v>
      </c>
    </row>
    <row r="205" spans="1:17">
      <c r="A205" s="2" t="s">
        <v>479</v>
      </c>
      <c r="B205" s="3">
        <v>31208</v>
      </c>
      <c r="C205" s="2" t="s">
        <v>476</v>
      </c>
      <c r="L205" s="3" t="s">
        <v>478</v>
      </c>
      <c r="M205" s="2">
        <v>204</v>
      </c>
      <c r="P205" s="3" t="s">
        <v>269</v>
      </c>
      <c r="Q205" s="2">
        <v>107</v>
      </c>
    </row>
    <row r="206" spans="1:17">
      <c r="A206" s="2" t="s">
        <v>480</v>
      </c>
      <c r="B206" s="3">
        <v>7232</v>
      </c>
      <c r="C206" s="2" t="s">
        <v>313</v>
      </c>
      <c r="D206" s="3">
        <f>388</f>
        <v>388</v>
      </c>
      <c r="E206" s="2">
        <v>390</v>
      </c>
      <c r="F206" s="3">
        <f>383</f>
        <v>383</v>
      </c>
      <c r="G206" s="2">
        <v>385</v>
      </c>
      <c r="H206" s="3">
        <f>389</f>
        <v>389</v>
      </c>
      <c r="I206" s="2">
        <v>391</v>
      </c>
      <c r="J206" s="3">
        <f>422</f>
        <v>422</v>
      </c>
      <c r="K206" s="2">
        <v>424</v>
      </c>
      <c r="L206" s="3" t="s">
        <v>478</v>
      </c>
      <c r="M206" s="2">
        <v>205</v>
      </c>
      <c r="P206" s="3" t="s">
        <v>481</v>
      </c>
      <c r="Q206" s="2">
        <v>247</v>
      </c>
    </row>
    <row r="207" spans="1:17">
      <c r="A207" s="2" t="s">
        <v>482</v>
      </c>
      <c r="B207" s="3">
        <v>33780</v>
      </c>
      <c r="C207" s="2" t="s">
        <v>84</v>
      </c>
      <c r="D207" s="3">
        <v>193</v>
      </c>
      <c r="E207" s="2">
        <v>194</v>
      </c>
      <c r="F207" s="3">
        <v>196</v>
      </c>
      <c r="G207" s="2">
        <v>196</v>
      </c>
      <c r="H207" s="3">
        <f>212</f>
        <v>212</v>
      </c>
      <c r="I207" s="2">
        <v>213</v>
      </c>
      <c r="J207" s="3">
        <f>218</f>
        <v>218</v>
      </c>
      <c r="K207" s="2">
        <v>219</v>
      </c>
      <c r="L207" s="3" t="s">
        <v>478</v>
      </c>
      <c r="M207" s="2">
        <v>206</v>
      </c>
      <c r="N207" s="3" t="s">
        <v>469</v>
      </c>
      <c r="O207" s="2">
        <v>199</v>
      </c>
      <c r="P207" s="3" t="s">
        <v>483</v>
      </c>
      <c r="Q207" s="2">
        <v>423</v>
      </c>
    </row>
    <row r="208" spans="1:17">
      <c r="A208" s="2" t="s">
        <v>484</v>
      </c>
      <c r="B208" s="3">
        <v>19739</v>
      </c>
      <c r="C208" s="2" t="s">
        <v>84</v>
      </c>
      <c r="D208" s="3">
        <v>200</v>
      </c>
      <c r="E208" s="2">
        <v>201</v>
      </c>
      <c r="F208" s="3">
        <f>214</f>
        <v>214</v>
      </c>
      <c r="G208" s="2">
        <v>214</v>
      </c>
      <c r="H208" s="3">
        <v>237</v>
      </c>
      <c r="I208" s="2">
        <v>238</v>
      </c>
      <c r="J208" s="3">
        <f>250</f>
        <v>250</v>
      </c>
      <c r="K208" s="2">
        <v>251</v>
      </c>
      <c r="L208" s="3" t="s">
        <v>340</v>
      </c>
      <c r="M208" s="2">
        <v>207</v>
      </c>
      <c r="N208" s="3" t="s">
        <v>222</v>
      </c>
      <c r="O208" s="2">
        <v>34</v>
      </c>
      <c r="P208" s="3" t="s">
        <v>485</v>
      </c>
      <c r="Q208" s="2">
        <v>343</v>
      </c>
    </row>
    <row r="209" spans="1:17">
      <c r="A209" s="2" t="s">
        <v>486</v>
      </c>
      <c r="B209" s="3">
        <v>30249</v>
      </c>
      <c r="C209" s="2" t="s">
        <v>243</v>
      </c>
      <c r="L209" s="3" t="s">
        <v>487</v>
      </c>
      <c r="M209" s="2">
        <v>208</v>
      </c>
      <c r="P209" s="3" t="s">
        <v>429</v>
      </c>
      <c r="Q209" s="2">
        <v>180</v>
      </c>
    </row>
    <row r="210" spans="1:17">
      <c r="A210" s="2" t="s">
        <v>488</v>
      </c>
      <c r="B210" s="3">
        <v>29813</v>
      </c>
      <c r="C210" s="2" t="s">
        <v>313</v>
      </c>
      <c r="D210" s="3">
        <f>485</f>
        <v>485</v>
      </c>
      <c r="E210" s="2">
        <v>486</v>
      </c>
      <c r="F210" s="3" t="s">
        <v>489</v>
      </c>
      <c r="G210" s="2">
        <v>526</v>
      </c>
      <c r="H210" s="3" t="s">
        <v>453</v>
      </c>
      <c r="I210" s="2">
        <v>549</v>
      </c>
      <c r="J210" s="3" t="s">
        <v>459</v>
      </c>
      <c r="K210" s="2">
        <v>579</v>
      </c>
      <c r="L210" s="3" t="s">
        <v>490</v>
      </c>
      <c r="M210" s="2">
        <v>209</v>
      </c>
      <c r="N210" s="3" t="s">
        <v>193</v>
      </c>
      <c r="O210" s="2">
        <v>185</v>
      </c>
      <c r="P210" s="3" t="s">
        <v>491</v>
      </c>
      <c r="Q210" s="2">
        <v>311</v>
      </c>
    </row>
    <row r="211" spans="1:17">
      <c r="A211" s="2" t="s">
        <v>492</v>
      </c>
      <c r="B211" s="3">
        <v>57586</v>
      </c>
      <c r="C211" s="2" t="s">
        <v>90</v>
      </c>
      <c r="D211" s="3">
        <v>225</v>
      </c>
      <c r="E211" s="2">
        <v>226</v>
      </c>
      <c r="F211" s="3">
        <f>246</f>
        <v>246</v>
      </c>
      <c r="G211" s="2">
        <v>249</v>
      </c>
      <c r="H211" s="3">
        <f>257</f>
        <v>257</v>
      </c>
      <c r="I211" s="2">
        <v>258</v>
      </c>
      <c r="J211" s="3">
        <f>257</f>
        <v>257</v>
      </c>
      <c r="K211" s="2">
        <v>258</v>
      </c>
      <c r="L211" s="3" t="s">
        <v>490</v>
      </c>
      <c r="M211" s="2">
        <v>210</v>
      </c>
      <c r="P211" s="3" t="s">
        <v>305</v>
      </c>
      <c r="Q211" s="2">
        <v>193</v>
      </c>
    </row>
    <row r="212" spans="1:17">
      <c r="A212" s="2" t="s">
        <v>493</v>
      </c>
      <c r="B212" s="3">
        <v>54421</v>
      </c>
      <c r="C212" s="2" t="s">
        <v>494</v>
      </c>
      <c r="L212" s="3" t="s">
        <v>495</v>
      </c>
      <c r="M212" s="2">
        <v>211</v>
      </c>
      <c r="P212" s="3" t="s">
        <v>496</v>
      </c>
      <c r="Q212" s="2">
        <v>242</v>
      </c>
    </row>
    <row r="213" spans="1:17">
      <c r="A213" s="2" t="s">
        <v>497</v>
      </c>
      <c r="B213" s="3">
        <v>17391</v>
      </c>
      <c r="C213" s="2" t="s">
        <v>155</v>
      </c>
      <c r="L213" s="3" t="s">
        <v>309</v>
      </c>
      <c r="M213" s="2">
        <v>212</v>
      </c>
      <c r="P213" s="3" t="s">
        <v>275</v>
      </c>
      <c r="Q213" s="2">
        <v>108</v>
      </c>
    </row>
    <row r="214" spans="1:17">
      <c r="A214" s="2" t="s">
        <v>498</v>
      </c>
      <c r="B214" s="3">
        <v>13422</v>
      </c>
      <c r="C214" s="2" t="s">
        <v>35</v>
      </c>
      <c r="D214" s="3">
        <f>236</f>
        <v>236</v>
      </c>
      <c r="E214" s="2">
        <v>239</v>
      </c>
      <c r="F214" s="3">
        <f>242</f>
        <v>242</v>
      </c>
      <c r="G214" s="2">
        <v>244</v>
      </c>
      <c r="H214" s="3">
        <f>239</f>
        <v>239</v>
      </c>
      <c r="I214" s="2">
        <v>242</v>
      </c>
      <c r="J214" s="3">
        <f>223</f>
        <v>223</v>
      </c>
      <c r="K214" s="2">
        <v>225</v>
      </c>
      <c r="L214" s="3" t="s">
        <v>309</v>
      </c>
      <c r="M214" s="2">
        <v>213</v>
      </c>
      <c r="N214" s="3" t="s">
        <v>393</v>
      </c>
      <c r="O214" s="2">
        <v>159</v>
      </c>
      <c r="P214" s="3" t="s">
        <v>499</v>
      </c>
      <c r="Q214" s="2">
        <v>341</v>
      </c>
    </row>
    <row r="215" spans="1:17">
      <c r="A215" s="2" t="s">
        <v>500</v>
      </c>
      <c r="B215" s="3">
        <v>0</v>
      </c>
      <c r="C215" s="2" t="s">
        <v>243</v>
      </c>
      <c r="L215" s="3" t="s">
        <v>309</v>
      </c>
      <c r="M215" s="2">
        <v>214</v>
      </c>
      <c r="N215" s="3" t="s">
        <v>252</v>
      </c>
      <c r="O215" s="2">
        <v>157</v>
      </c>
      <c r="P215" s="3" t="s">
        <v>501</v>
      </c>
      <c r="Q215" s="2">
        <v>276</v>
      </c>
    </row>
    <row r="216" spans="1:17">
      <c r="A216" s="2" t="s">
        <v>502</v>
      </c>
      <c r="B216" s="3">
        <v>50601</v>
      </c>
      <c r="C216" s="2" t="s">
        <v>292</v>
      </c>
      <c r="D216" s="3">
        <f>424</f>
        <v>424</v>
      </c>
      <c r="E216" s="2">
        <v>426</v>
      </c>
      <c r="F216" s="3">
        <f>403</f>
        <v>403</v>
      </c>
      <c r="G216" s="2">
        <v>407</v>
      </c>
      <c r="H216" s="3">
        <f>400</f>
        <v>400</v>
      </c>
      <c r="I216" s="2">
        <v>405</v>
      </c>
      <c r="J216" s="3">
        <f>381</f>
        <v>381</v>
      </c>
      <c r="K216" s="2">
        <v>383</v>
      </c>
      <c r="L216" s="3" t="s">
        <v>309</v>
      </c>
      <c r="M216" s="2">
        <v>215</v>
      </c>
      <c r="N216" s="3" t="s">
        <v>385</v>
      </c>
      <c r="O216" s="2">
        <v>155</v>
      </c>
      <c r="P216" s="3" t="s">
        <v>503</v>
      </c>
      <c r="Q216" s="2">
        <v>453</v>
      </c>
    </row>
    <row r="217" spans="1:17">
      <c r="A217" s="2" t="s">
        <v>504</v>
      </c>
      <c r="B217" s="3">
        <v>26873</v>
      </c>
      <c r="C217" s="2" t="s">
        <v>149</v>
      </c>
      <c r="L217" s="3" t="s">
        <v>505</v>
      </c>
      <c r="M217" s="2">
        <v>216</v>
      </c>
      <c r="P217" s="3" t="s">
        <v>506</v>
      </c>
      <c r="Q217" s="2">
        <v>353</v>
      </c>
    </row>
    <row r="218" spans="1:17">
      <c r="A218" s="2" t="s">
        <v>507</v>
      </c>
      <c r="B218" s="3">
        <v>25882</v>
      </c>
      <c r="C218" s="2" t="s">
        <v>151</v>
      </c>
      <c r="L218" s="3" t="s">
        <v>505</v>
      </c>
      <c r="M218" s="2">
        <v>217</v>
      </c>
      <c r="P218" s="3" t="s">
        <v>352</v>
      </c>
      <c r="Q218" s="2">
        <v>222</v>
      </c>
    </row>
    <row r="219" spans="1:17">
      <c r="A219" s="2" t="s">
        <v>508</v>
      </c>
      <c r="B219" s="3">
        <v>25743</v>
      </c>
      <c r="C219" s="2" t="s">
        <v>509</v>
      </c>
      <c r="L219" s="3" t="s">
        <v>510</v>
      </c>
      <c r="M219" s="2">
        <v>218</v>
      </c>
      <c r="N219" s="3" t="s">
        <v>511</v>
      </c>
      <c r="O219" s="2">
        <v>177</v>
      </c>
      <c r="P219" s="3" t="s">
        <v>512</v>
      </c>
      <c r="Q219" s="2">
        <v>213</v>
      </c>
    </row>
    <row r="220" spans="1:17">
      <c r="A220" s="2" t="s">
        <v>513</v>
      </c>
      <c r="B220" s="3">
        <v>47182</v>
      </c>
      <c r="C220" s="2" t="s">
        <v>84</v>
      </c>
      <c r="D220" s="3">
        <v>283</v>
      </c>
      <c r="E220" s="2">
        <v>285</v>
      </c>
      <c r="F220" s="3">
        <f>275</f>
        <v>275</v>
      </c>
      <c r="G220" s="2">
        <v>275</v>
      </c>
      <c r="H220" s="3">
        <f>271</f>
        <v>271</v>
      </c>
      <c r="I220" s="2">
        <v>271</v>
      </c>
      <c r="J220" s="3">
        <v>309</v>
      </c>
      <c r="K220" s="2">
        <v>309</v>
      </c>
      <c r="L220" s="3" t="s">
        <v>510</v>
      </c>
      <c r="M220" s="2">
        <v>219</v>
      </c>
      <c r="N220" s="3" t="s">
        <v>511</v>
      </c>
      <c r="O220" s="2">
        <v>178</v>
      </c>
      <c r="P220" s="3" t="s">
        <v>514</v>
      </c>
      <c r="Q220" s="2">
        <v>490</v>
      </c>
    </row>
    <row r="221" spans="1:17">
      <c r="A221" s="2" t="s">
        <v>515</v>
      </c>
      <c r="B221" s="3">
        <v>42675</v>
      </c>
      <c r="C221" s="2" t="s">
        <v>151</v>
      </c>
      <c r="D221" s="3">
        <f>233</f>
        <v>233</v>
      </c>
      <c r="E221" s="2">
        <v>235</v>
      </c>
      <c r="F221" s="3">
        <f>238</f>
        <v>238</v>
      </c>
      <c r="G221" s="2">
        <v>239</v>
      </c>
      <c r="H221" s="3">
        <v>223</v>
      </c>
      <c r="I221" s="2">
        <v>223</v>
      </c>
      <c r="J221" s="3">
        <f>223</f>
        <v>223</v>
      </c>
      <c r="K221" s="2">
        <v>224</v>
      </c>
      <c r="L221" s="3" t="s">
        <v>510</v>
      </c>
      <c r="M221" s="2">
        <v>220</v>
      </c>
      <c r="N221" s="3" t="s">
        <v>304</v>
      </c>
      <c r="O221" s="2">
        <v>114</v>
      </c>
      <c r="P221" s="3" t="s">
        <v>499</v>
      </c>
      <c r="Q221" s="2">
        <v>339</v>
      </c>
    </row>
    <row r="222" spans="1:21">
      <c r="A222" s="2" t="s">
        <v>516</v>
      </c>
      <c r="B222" s="3">
        <v>15347</v>
      </c>
      <c r="C222" s="2" t="s">
        <v>22</v>
      </c>
      <c r="L222" s="3" t="s">
        <v>510</v>
      </c>
      <c r="M222" s="2">
        <v>221</v>
      </c>
      <c r="P222" s="3" t="s">
        <v>501</v>
      </c>
      <c r="Q222" s="2">
        <v>275</v>
      </c>
      <c r="R222" s="3">
        <v>0.51</v>
      </c>
      <c r="U222" s="2">
        <v>0.87</v>
      </c>
    </row>
    <row r="223" spans="1:17">
      <c r="A223" s="2" t="s">
        <v>517</v>
      </c>
      <c r="B223" s="3">
        <v>26721</v>
      </c>
      <c r="C223" s="2" t="s">
        <v>518</v>
      </c>
      <c r="L223" s="3" t="s">
        <v>183</v>
      </c>
      <c r="M223" s="2">
        <v>222</v>
      </c>
      <c r="N223" s="3" t="s">
        <v>519</v>
      </c>
      <c r="O223" s="2">
        <v>154</v>
      </c>
      <c r="P223" s="3" t="s">
        <v>520</v>
      </c>
      <c r="Q223" s="2">
        <v>246</v>
      </c>
    </row>
    <row r="224" spans="1:21">
      <c r="A224" s="2" t="s">
        <v>521</v>
      </c>
      <c r="B224" s="3">
        <v>0</v>
      </c>
      <c r="C224" s="2" t="s">
        <v>22</v>
      </c>
      <c r="D224" s="3">
        <v>475</v>
      </c>
      <c r="E224" s="2">
        <v>475</v>
      </c>
      <c r="F224" s="3">
        <f>456</f>
        <v>456</v>
      </c>
      <c r="G224" s="2">
        <v>457</v>
      </c>
      <c r="H224" s="3">
        <f>448</f>
        <v>448</v>
      </c>
      <c r="I224" s="2">
        <v>448</v>
      </c>
      <c r="J224" s="3">
        <f>472</f>
        <v>472</v>
      </c>
      <c r="K224" s="2">
        <v>472</v>
      </c>
      <c r="L224" s="3" t="s">
        <v>522</v>
      </c>
      <c r="M224" s="2">
        <v>223</v>
      </c>
      <c r="N224" s="3" t="s">
        <v>143</v>
      </c>
      <c r="O224" s="2">
        <v>134</v>
      </c>
      <c r="P224" s="3" t="s">
        <v>523</v>
      </c>
      <c r="Q224" s="2">
        <v>331</v>
      </c>
      <c r="R224" s="3">
        <v>0.72</v>
      </c>
      <c r="U224" s="2">
        <v>0.94</v>
      </c>
    </row>
    <row r="225" spans="1:17">
      <c r="A225" s="2" t="s">
        <v>524</v>
      </c>
      <c r="B225" s="3">
        <v>0</v>
      </c>
      <c r="C225" s="2" t="s">
        <v>325</v>
      </c>
      <c r="L225" s="3" t="s">
        <v>525</v>
      </c>
      <c r="M225" s="2">
        <v>224</v>
      </c>
      <c r="N225" s="3" t="s">
        <v>260</v>
      </c>
      <c r="O225" s="2">
        <v>94</v>
      </c>
      <c r="P225" s="3" t="s">
        <v>393</v>
      </c>
      <c r="Q225" s="2">
        <v>159</v>
      </c>
    </row>
    <row r="226" spans="1:17">
      <c r="A226" s="2" t="s">
        <v>526</v>
      </c>
      <c r="B226" s="3">
        <v>16254</v>
      </c>
      <c r="C226" s="2" t="s">
        <v>90</v>
      </c>
      <c r="D226" s="3">
        <v>211</v>
      </c>
      <c r="E226" s="2">
        <v>212</v>
      </c>
      <c r="F226" s="3">
        <f>256</f>
        <v>256</v>
      </c>
      <c r="G226" s="2">
        <v>256</v>
      </c>
      <c r="H226" s="3">
        <v>265</v>
      </c>
      <c r="I226" s="2">
        <v>265</v>
      </c>
      <c r="J226" s="3">
        <v>291</v>
      </c>
      <c r="K226" s="2">
        <v>291</v>
      </c>
      <c r="L226" s="3" t="s">
        <v>525</v>
      </c>
      <c r="M226" s="2">
        <v>225</v>
      </c>
      <c r="P226" s="3" t="s">
        <v>527</v>
      </c>
      <c r="Q226" s="2">
        <v>319</v>
      </c>
    </row>
    <row r="227" spans="1:17">
      <c r="A227" s="2" t="s">
        <v>528</v>
      </c>
      <c r="B227" s="3">
        <v>30525</v>
      </c>
      <c r="C227" s="2" t="s">
        <v>149</v>
      </c>
      <c r="L227" s="3" t="s">
        <v>529</v>
      </c>
      <c r="M227" s="2">
        <v>226</v>
      </c>
      <c r="N227" s="3" t="s">
        <v>519</v>
      </c>
      <c r="O227" s="2">
        <v>153</v>
      </c>
      <c r="P227" s="3" t="s">
        <v>530</v>
      </c>
      <c r="Q227" s="2">
        <v>132</v>
      </c>
    </row>
    <row r="228" spans="1:17">
      <c r="A228" s="2" t="s">
        <v>531</v>
      </c>
      <c r="B228" s="3">
        <v>45179</v>
      </c>
      <c r="C228" s="2" t="s">
        <v>22</v>
      </c>
      <c r="L228" s="3" t="s">
        <v>532</v>
      </c>
      <c r="M228" s="2">
        <v>227</v>
      </c>
      <c r="P228" s="3" t="s">
        <v>342</v>
      </c>
      <c r="Q228" s="2">
        <v>134</v>
      </c>
    </row>
    <row r="229" spans="1:21">
      <c r="A229" s="2" t="s">
        <v>533</v>
      </c>
      <c r="B229" s="3">
        <v>30907</v>
      </c>
      <c r="C229" s="2" t="s">
        <v>22</v>
      </c>
      <c r="L229" s="3" t="s">
        <v>532</v>
      </c>
      <c r="M229" s="2">
        <v>228</v>
      </c>
      <c r="N229" s="3" t="s">
        <v>370</v>
      </c>
      <c r="O229" s="2">
        <v>191</v>
      </c>
      <c r="P229" s="3" t="s">
        <v>252</v>
      </c>
      <c r="Q229" s="2">
        <v>157</v>
      </c>
      <c r="R229" s="3">
        <v>0.37</v>
      </c>
      <c r="T229" s="3">
        <v>0.06</v>
      </c>
      <c r="U229" s="2">
        <v>0.8</v>
      </c>
    </row>
    <row r="230" spans="1:17">
      <c r="A230" s="2" t="s">
        <v>534</v>
      </c>
      <c r="B230" s="3">
        <v>0</v>
      </c>
      <c r="C230" s="2" t="s">
        <v>149</v>
      </c>
      <c r="L230" s="3" t="s">
        <v>532</v>
      </c>
      <c r="M230" s="2">
        <v>229</v>
      </c>
      <c r="N230" s="3" t="s">
        <v>321</v>
      </c>
      <c r="O230" s="2">
        <v>149</v>
      </c>
      <c r="P230" s="3" t="s">
        <v>535</v>
      </c>
      <c r="Q230" s="2">
        <v>216</v>
      </c>
    </row>
    <row r="231" spans="1:17">
      <c r="A231" s="2" t="s">
        <v>536</v>
      </c>
      <c r="B231" s="3">
        <v>28541</v>
      </c>
      <c r="C231" s="2" t="s">
        <v>149</v>
      </c>
      <c r="L231" s="3" t="s">
        <v>311</v>
      </c>
      <c r="M231" s="2">
        <v>230</v>
      </c>
      <c r="N231" s="3" t="s">
        <v>413</v>
      </c>
      <c r="O231" s="2">
        <v>206</v>
      </c>
      <c r="P231" s="3" t="s">
        <v>537</v>
      </c>
      <c r="Q231" s="2">
        <v>256</v>
      </c>
    </row>
    <row r="232" spans="1:15">
      <c r="A232" s="2" t="s">
        <v>538</v>
      </c>
      <c r="B232" s="3">
        <v>0</v>
      </c>
      <c r="C232" s="2" t="s">
        <v>35</v>
      </c>
      <c r="L232" s="3" t="s">
        <v>311</v>
      </c>
      <c r="M232" s="2">
        <v>231</v>
      </c>
      <c r="N232" s="3" t="s">
        <v>141</v>
      </c>
      <c r="O232" s="2">
        <v>45</v>
      </c>
    </row>
    <row r="233" spans="1:17">
      <c r="A233" s="2" t="s">
        <v>539</v>
      </c>
      <c r="B233" s="3">
        <v>10970</v>
      </c>
      <c r="C233" s="2" t="s">
        <v>339</v>
      </c>
      <c r="L233" s="3" t="s">
        <v>311</v>
      </c>
      <c r="M233" s="2">
        <v>232</v>
      </c>
      <c r="P233" s="3" t="s">
        <v>425</v>
      </c>
      <c r="Q233" s="2">
        <v>214</v>
      </c>
    </row>
    <row r="234" spans="1:17">
      <c r="A234" s="2" t="s">
        <v>540</v>
      </c>
      <c r="B234" s="3">
        <v>23104</v>
      </c>
      <c r="C234" s="2" t="s">
        <v>149</v>
      </c>
      <c r="D234" s="3">
        <f>311</f>
        <v>311</v>
      </c>
      <c r="E234" s="2">
        <v>313</v>
      </c>
      <c r="F234" s="3">
        <f>282</f>
        <v>282</v>
      </c>
      <c r="G234" s="2">
        <v>283</v>
      </c>
      <c r="H234" s="3">
        <v>308</v>
      </c>
      <c r="I234" s="2">
        <v>308</v>
      </c>
      <c r="J234" s="3">
        <f>306</f>
        <v>306</v>
      </c>
      <c r="K234" s="2">
        <v>307</v>
      </c>
      <c r="L234" s="3" t="s">
        <v>311</v>
      </c>
      <c r="M234" s="2">
        <v>233</v>
      </c>
      <c r="N234" s="3" t="s">
        <v>100</v>
      </c>
      <c r="O234" s="2">
        <v>141</v>
      </c>
      <c r="P234" s="3" t="s">
        <v>541</v>
      </c>
      <c r="Q234" s="2">
        <v>164</v>
      </c>
    </row>
    <row r="235" spans="1:17">
      <c r="A235" s="2" t="s">
        <v>542</v>
      </c>
      <c r="B235" s="3">
        <v>0</v>
      </c>
      <c r="C235" s="2" t="s">
        <v>84</v>
      </c>
      <c r="L235" s="3" t="s">
        <v>311</v>
      </c>
      <c r="M235" s="2">
        <v>234</v>
      </c>
      <c r="N235" s="3" t="s">
        <v>529</v>
      </c>
      <c r="O235" s="2">
        <v>227</v>
      </c>
      <c r="P235" s="3" t="s">
        <v>543</v>
      </c>
      <c r="Q235" s="2">
        <v>413</v>
      </c>
    </row>
    <row r="236" spans="1:17">
      <c r="A236" s="2" t="s">
        <v>544</v>
      </c>
      <c r="B236" s="3">
        <v>0</v>
      </c>
      <c r="C236" s="2" t="s">
        <v>316</v>
      </c>
      <c r="D236" s="3">
        <f>194</f>
        <v>194</v>
      </c>
      <c r="E236" s="2">
        <v>197</v>
      </c>
      <c r="F236" s="3">
        <v>184</v>
      </c>
      <c r="G236" s="2">
        <v>184</v>
      </c>
      <c r="H236" s="3">
        <v>176</v>
      </c>
      <c r="I236" s="2">
        <v>177</v>
      </c>
      <c r="J236" s="3">
        <f>175</f>
        <v>175</v>
      </c>
      <c r="K236" s="2">
        <v>177</v>
      </c>
      <c r="L236" s="3" t="s">
        <v>311</v>
      </c>
      <c r="M236" s="2">
        <v>235</v>
      </c>
      <c r="N236" s="3" t="s">
        <v>305</v>
      </c>
      <c r="O236" s="2">
        <v>196</v>
      </c>
      <c r="P236" s="3" t="s">
        <v>545</v>
      </c>
      <c r="Q236" s="2">
        <v>272</v>
      </c>
    </row>
    <row r="237" spans="1:17">
      <c r="A237" s="2" t="s">
        <v>546</v>
      </c>
      <c r="B237" s="3">
        <v>18690</v>
      </c>
      <c r="C237" s="2" t="s">
        <v>90</v>
      </c>
      <c r="D237" s="3" t="s">
        <v>489</v>
      </c>
      <c r="E237" s="2">
        <v>521</v>
      </c>
      <c r="F237" s="3" t="s">
        <v>547</v>
      </c>
      <c r="G237" s="2">
        <v>660</v>
      </c>
      <c r="H237" s="3" t="s">
        <v>460</v>
      </c>
      <c r="I237" s="2">
        <v>711</v>
      </c>
      <c r="J237" s="3" t="s">
        <v>548</v>
      </c>
      <c r="K237" s="2">
        <v>832</v>
      </c>
      <c r="L237" s="3" t="s">
        <v>549</v>
      </c>
      <c r="M237" s="2">
        <v>236</v>
      </c>
      <c r="P237" s="3" t="s">
        <v>550</v>
      </c>
      <c r="Q237" s="2">
        <v>254</v>
      </c>
    </row>
    <row r="238" spans="1:17">
      <c r="A238" s="2" t="s">
        <v>551</v>
      </c>
      <c r="B238" s="3">
        <v>54903</v>
      </c>
      <c r="C238" s="2" t="s">
        <v>22</v>
      </c>
      <c r="D238" s="3">
        <f>494</f>
        <v>494</v>
      </c>
      <c r="E238" s="2">
        <v>498</v>
      </c>
      <c r="F238" s="3" t="s">
        <v>453</v>
      </c>
      <c r="G238" s="2">
        <v>544</v>
      </c>
      <c r="H238" s="3" t="s">
        <v>552</v>
      </c>
      <c r="I238" s="2">
        <v>512</v>
      </c>
      <c r="J238" s="3">
        <f>489</f>
        <v>489</v>
      </c>
      <c r="K238" s="2">
        <v>489</v>
      </c>
      <c r="L238" s="3" t="s">
        <v>272</v>
      </c>
      <c r="M238" s="2">
        <v>237</v>
      </c>
      <c r="P238" s="3" t="s">
        <v>286</v>
      </c>
      <c r="Q238" s="2">
        <v>375</v>
      </c>
    </row>
    <row r="239" spans="1:17">
      <c r="A239" s="2" t="s">
        <v>553</v>
      </c>
      <c r="B239" s="3">
        <v>0</v>
      </c>
      <c r="C239" s="2" t="s">
        <v>149</v>
      </c>
      <c r="L239" s="3" t="s">
        <v>272</v>
      </c>
      <c r="M239" s="2">
        <v>238</v>
      </c>
      <c r="P239" s="3" t="s">
        <v>201</v>
      </c>
      <c r="Q239" s="2">
        <v>198</v>
      </c>
    </row>
    <row r="240" spans="1:13">
      <c r="A240" s="2" t="s">
        <v>554</v>
      </c>
      <c r="B240" s="3">
        <v>36015</v>
      </c>
      <c r="C240" s="2" t="s">
        <v>313</v>
      </c>
      <c r="D240" s="3">
        <f>440</f>
        <v>440</v>
      </c>
      <c r="E240" s="2">
        <v>442</v>
      </c>
      <c r="F240" s="3">
        <f>403</f>
        <v>403</v>
      </c>
      <c r="G240" s="2">
        <v>406</v>
      </c>
      <c r="H240" s="3">
        <f>389</f>
        <v>389</v>
      </c>
      <c r="I240" s="2">
        <v>390</v>
      </c>
      <c r="J240" s="3">
        <f>426</f>
        <v>426</v>
      </c>
      <c r="K240" s="2">
        <v>427</v>
      </c>
      <c r="L240" s="3" t="s">
        <v>272</v>
      </c>
      <c r="M240" s="2">
        <v>239</v>
      </c>
    </row>
    <row r="241" spans="1:17">
      <c r="A241" s="2" t="s">
        <v>555</v>
      </c>
      <c r="B241" s="3">
        <v>0</v>
      </c>
      <c r="C241" s="2" t="s">
        <v>313</v>
      </c>
      <c r="D241" s="3">
        <f>451</f>
        <v>451</v>
      </c>
      <c r="E241" s="2">
        <v>454</v>
      </c>
      <c r="F241" s="3">
        <f>432</f>
        <v>432</v>
      </c>
      <c r="G241" s="2">
        <v>434</v>
      </c>
      <c r="H241" s="3">
        <f>448</f>
        <v>448</v>
      </c>
      <c r="I241" s="2">
        <v>450</v>
      </c>
      <c r="J241" s="3" t="s">
        <v>556</v>
      </c>
      <c r="K241" s="2">
        <v>512</v>
      </c>
      <c r="L241" s="3" t="s">
        <v>470</v>
      </c>
      <c r="M241" s="2">
        <v>240</v>
      </c>
      <c r="P241" s="3" t="s">
        <v>198</v>
      </c>
      <c r="Q241" s="2">
        <v>121</v>
      </c>
    </row>
    <row r="242" spans="1:17">
      <c r="A242" s="2" t="s">
        <v>557</v>
      </c>
      <c r="B242" s="3">
        <v>0</v>
      </c>
      <c r="C242" s="2" t="s">
        <v>117</v>
      </c>
      <c r="D242" s="3">
        <f>326</f>
        <v>326</v>
      </c>
      <c r="E242" s="2">
        <v>327</v>
      </c>
      <c r="F242" s="3">
        <f>305</f>
        <v>305</v>
      </c>
      <c r="G242" s="2">
        <v>305</v>
      </c>
      <c r="H242" s="3">
        <f>324</f>
        <v>324</v>
      </c>
      <c r="I242" s="2">
        <v>324</v>
      </c>
      <c r="J242" s="3">
        <f>343</f>
        <v>343</v>
      </c>
      <c r="K242" s="2">
        <v>343</v>
      </c>
      <c r="L242" s="3" t="s">
        <v>496</v>
      </c>
      <c r="M242" s="2">
        <v>241</v>
      </c>
      <c r="P242" s="3" t="s">
        <v>558</v>
      </c>
      <c r="Q242" s="2">
        <v>287</v>
      </c>
    </row>
    <row r="243" spans="1:13">
      <c r="A243" s="2" t="s">
        <v>559</v>
      </c>
      <c r="B243" s="3">
        <v>16114</v>
      </c>
      <c r="C243" s="2" t="s">
        <v>84</v>
      </c>
      <c r="D243" s="3">
        <v>321</v>
      </c>
      <c r="E243" s="2">
        <v>322</v>
      </c>
      <c r="F243" s="3">
        <v>372</v>
      </c>
      <c r="G243" s="2">
        <v>372</v>
      </c>
      <c r="H243" s="3">
        <f>383</f>
        <v>383</v>
      </c>
      <c r="I243" s="2">
        <v>386</v>
      </c>
      <c r="J243" s="3">
        <f>387</f>
        <v>387</v>
      </c>
      <c r="K243" s="2">
        <v>389</v>
      </c>
      <c r="L243" s="3" t="s">
        <v>496</v>
      </c>
      <c r="M243" s="2">
        <v>242</v>
      </c>
    </row>
    <row r="244" spans="1:21">
      <c r="A244" s="2" t="s">
        <v>560</v>
      </c>
      <c r="B244" s="3">
        <v>16186</v>
      </c>
      <c r="C244" s="2" t="s">
        <v>22</v>
      </c>
      <c r="D244" s="3">
        <f>311</f>
        <v>311</v>
      </c>
      <c r="E244" s="2">
        <v>314</v>
      </c>
      <c r="F244" s="3">
        <f>291</f>
        <v>291</v>
      </c>
      <c r="G244" s="2">
        <v>294</v>
      </c>
      <c r="H244" s="3">
        <f>271</f>
        <v>271</v>
      </c>
      <c r="I244" s="2">
        <v>273</v>
      </c>
      <c r="J244" s="3">
        <f>242</f>
        <v>242</v>
      </c>
      <c r="K244" s="2">
        <v>243</v>
      </c>
      <c r="L244" s="3" t="s">
        <v>496</v>
      </c>
      <c r="M244" s="2">
        <v>243</v>
      </c>
      <c r="P244" s="3" t="s">
        <v>270</v>
      </c>
      <c r="Q244" s="2">
        <v>235</v>
      </c>
      <c r="R244" s="3">
        <v>0.72</v>
      </c>
      <c r="T244" s="3">
        <v>0.13</v>
      </c>
      <c r="U244" s="2">
        <v>0.92</v>
      </c>
    </row>
    <row r="245" spans="1:15">
      <c r="A245" s="2" t="s">
        <v>561</v>
      </c>
      <c r="B245" s="3">
        <v>16479</v>
      </c>
      <c r="C245" s="2" t="s">
        <v>84</v>
      </c>
      <c r="D245" s="3">
        <v>206</v>
      </c>
      <c r="E245" s="2">
        <v>207</v>
      </c>
      <c r="F245" s="3">
        <f>223</f>
        <v>223</v>
      </c>
      <c r="G245" s="2">
        <v>223</v>
      </c>
      <c r="H245" s="3">
        <v>238</v>
      </c>
      <c r="I245" s="2">
        <v>239</v>
      </c>
      <c r="J245" s="3">
        <f>250</f>
        <v>250</v>
      </c>
      <c r="K245" s="2">
        <v>252</v>
      </c>
      <c r="L245" s="3" t="s">
        <v>343</v>
      </c>
      <c r="M245" s="2">
        <v>244</v>
      </c>
      <c r="N245" s="3" t="s">
        <v>305</v>
      </c>
      <c r="O245" s="2">
        <v>193</v>
      </c>
    </row>
    <row r="246" spans="1:17">
      <c r="A246" s="2" t="s">
        <v>562</v>
      </c>
      <c r="B246" s="3">
        <v>32723</v>
      </c>
      <c r="C246" s="2" t="s">
        <v>518</v>
      </c>
      <c r="D246" s="3">
        <f>173</f>
        <v>173</v>
      </c>
      <c r="E246" s="2">
        <v>174</v>
      </c>
      <c r="F246" s="3">
        <f>177</f>
        <v>177</v>
      </c>
      <c r="G246" s="2">
        <v>178</v>
      </c>
      <c r="H246" s="3">
        <v>185</v>
      </c>
      <c r="I246" s="2">
        <v>185</v>
      </c>
      <c r="J246" s="3">
        <f>193</f>
        <v>193</v>
      </c>
      <c r="K246" s="2">
        <v>194</v>
      </c>
      <c r="L246" s="3" t="s">
        <v>343</v>
      </c>
      <c r="M246" s="2">
        <v>245</v>
      </c>
      <c r="N246" s="3" t="s">
        <v>143</v>
      </c>
      <c r="O246" s="2">
        <v>136</v>
      </c>
      <c r="P246" s="3" t="s">
        <v>563</v>
      </c>
      <c r="Q246" s="2">
        <v>293</v>
      </c>
    </row>
    <row r="247" spans="1:21">
      <c r="A247" s="2" t="s">
        <v>564</v>
      </c>
      <c r="B247" s="3">
        <v>23148</v>
      </c>
      <c r="C247" s="2" t="s">
        <v>22</v>
      </c>
      <c r="D247" s="3" t="s">
        <v>547</v>
      </c>
      <c r="E247" s="2">
        <v>695</v>
      </c>
      <c r="F247" s="3" t="s">
        <v>451</v>
      </c>
      <c r="G247" s="2">
        <v>651</v>
      </c>
      <c r="H247" s="3" t="s">
        <v>451</v>
      </c>
      <c r="I247" s="2">
        <v>646</v>
      </c>
      <c r="J247" s="3" t="s">
        <v>565</v>
      </c>
      <c r="K247" s="2">
        <v>592</v>
      </c>
      <c r="L247" s="3" t="s">
        <v>343</v>
      </c>
      <c r="M247" s="2">
        <v>246</v>
      </c>
      <c r="N247" s="3" t="s">
        <v>138</v>
      </c>
      <c r="O247" s="2">
        <v>131</v>
      </c>
      <c r="P247" s="3" t="s">
        <v>467</v>
      </c>
      <c r="Q247" s="2">
        <v>218</v>
      </c>
      <c r="R247" s="3">
        <v>0.58</v>
      </c>
      <c r="T247" s="3">
        <v>0.05</v>
      </c>
      <c r="U247" s="2">
        <v>0.85</v>
      </c>
    </row>
    <row r="248" spans="1:21">
      <c r="A248" s="2" t="s">
        <v>566</v>
      </c>
      <c r="B248" s="3">
        <v>0</v>
      </c>
      <c r="C248" s="2" t="s">
        <v>22</v>
      </c>
      <c r="D248" s="3">
        <f>191</f>
        <v>191</v>
      </c>
      <c r="E248" s="2">
        <v>192</v>
      </c>
      <c r="F248" s="3">
        <f>203</f>
        <v>203</v>
      </c>
      <c r="G248" s="2">
        <v>203</v>
      </c>
      <c r="H248" s="3">
        <f>207</f>
        <v>207</v>
      </c>
      <c r="I248" s="2">
        <v>208</v>
      </c>
      <c r="J248" s="3">
        <v>183</v>
      </c>
      <c r="K248" s="2">
        <v>183</v>
      </c>
      <c r="L248" s="3" t="s">
        <v>481</v>
      </c>
      <c r="M248" s="2">
        <v>247</v>
      </c>
      <c r="P248" s="3" t="s">
        <v>527</v>
      </c>
      <c r="Q248" s="2">
        <v>317</v>
      </c>
      <c r="R248" s="3">
        <v>0.87</v>
      </c>
      <c r="S248" s="2">
        <v>0.09</v>
      </c>
      <c r="T248" s="3">
        <v>0.11</v>
      </c>
      <c r="U248" s="2">
        <v>0.97</v>
      </c>
    </row>
    <row r="249" spans="1:21">
      <c r="A249" s="2" t="s">
        <v>567</v>
      </c>
      <c r="B249" s="3">
        <v>6378</v>
      </c>
      <c r="C249" s="2" t="s">
        <v>22</v>
      </c>
      <c r="D249" s="3">
        <v>355</v>
      </c>
      <c r="E249" s="2">
        <v>356</v>
      </c>
      <c r="F249" s="3">
        <f>353</f>
        <v>353</v>
      </c>
      <c r="G249" s="2">
        <v>354</v>
      </c>
      <c r="H249" s="3">
        <f>336</f>
        <v>336</v>
      </c>
      <c r="I249" s="2">
        <v>336</v>
      </c>
      <c r="J249" s="3">
        <f>345</f>
        <v>345</v>
      </c>
      <c r="K249" s="2">
        <v>345</v>
      </c>
      <c r="L249" s="3" t="s">
        <v>481</v>
      </c>
      <c r="M249" s="2">
        <v>248</v>
      </c>
      <c r="N249" s="3" t="s">
        <v>495</v>
      </c>
      <c r="O249" s="2">
        <v>211</v>
      </c>
      <c r="P249" s="3" t="s">
        <v>558</v>
      </c>
      <c r="Q249" s="2">
        <v>288</v>
      </c>
      <c r="R249" s="3">
        <v>0.79</v>
      </c>
      <c r="T249" s="3">
        <v>0.1</v>
      </c>
      <c r="U249" s="2">
        <v>0.91</v>
      </c>
    </row>
    <row r="250" spans="1:15">
      <c r="A250" s="2" t="s">
        <v>568</v>
      </c>
      <c r="B250" s="3">
        <v>23375</v>
      </c>
      <c r="C250" s="2" t="s">
        <v>84</v>
      </c>
      <c r="D250" s="3">
        <f>494</f>
        <v>494</v>
      </c>
      <c r="E250" s="2">
        <v>494</v>
      </c>
      <c r="F250" s="3">
        <f>474</f>
        <v>474</v>
      </c>
      <c r="G250" s="2">
        <v>476</v>
      </c>
      <c r="H250" s="3">
        <f>468</f>
        <v>468</v>
      </c>
      <c r="I250" s="2">
        <v>472</v>
      </c>
      <c r="J250" s="3">
        <f>498</f>
        <v>498</v>
      </c>
      <c r="K250" s="2">
        <v>499</v>
      </c>
      <c r="L250" s="3" t="s">
        <v>481</v>
      </c>
      <c r="M250" s="2">
        <v>249</v>
      </c>
      <c r="N250" s="3" t="s">
        <v>219</v>
      </c>
      <c r="O250" s="2">
        <v>128</v>
      </c>
    </row>
    <row r="251" spans="1:17">
      <c r="A251" s="2" t="s">
        <v>569</v>
      </c>
      <c r="B251" s="3">
        <v>35766</v>
      </c>
      <c r="C251" s="2" t="s">
        <v>90</v>
      </c>
      <c r="D251" s="3">
        <f>407</f>
        <v>407</v>
      </c>
      <c r="E251" s="2">
        <v>408</v>
      </c>
      <c r="F251" s="3">
        <f>462</f>
        <v>462</v>
      </c>
      <c r="G251" s="2">
        <v>463</v>
      </c>
      <c r="H251" s="3">
        <f>480</f>
        <v>480</v>
      </c>
      <c r="I251" s="2">
        <v>480</v>
      </c>
      <c r="J251" s="3" t="s">
        <v>453</v>
      </c>
      <c r="K251" s="2">
        <v>547</v>
      </c>
      <c r="L251" s="3" t="s">
        <v>419</v>
      </c>
      <c r="M251" s="2">
        <v>250</v>
      </c>
      <c r="P251" s="3" t="s">
        <v>570</v>
      </c>
      <c r="Q251" s="2">
        <v>363</v>
      </c>
    </row>
    <row r="252" spans="1:21">
      <c r="A252" s="2" t="s">
        <v>571</v>
      </c>
      <c r="B252" s="3">
        <v>41095</v>
      </c>
      <c r="C252" s="2" t="s">
        <v>22</v>
      </c>
      <c r="L252" s="3" t="s">
        <v>419</v>
      </c>
      <c r="M252" s="2">
        <v>251</v>
      </c>
      <c r="N252" s="3" t="s">
        <v>572</v>
      </c>
      <c r="O252" s="2">
        <v>248</v>
      </c>
      <c r="P252" s="3" t="s">
        <v>573</v>
      </c>
      <c r="Q252" s="2">
        <v>396</v>
      </c>
      <c r="R252" s="3">
        <v>0.65</v>
      </c>
      <c r="T252" s="3">
        <v>0.06</v>
      </c>
      <c r="U252" s="2">
        <v>0.93</v>
      </c>
    </row>
    <row r="253" spans="1:21">
      <c r="A253" s="2" t="s">
        <v>574</v>
      </c>
      <c r="B253" s="3">
        <v>34950</v>
      </c>
      <c r="C253" s="2" t="s">
        <v>22</v>
      </c>
      <c r="D253" s="3">
        <f>252</f>
        <v>252</v>
      </c>
      <c r="E253" s="2">
        <v>254</v>
      </c>
      <c r="F253" s="3">
        <v>341</v>
      </c>
      <c r="G253" s="2">
        <v>342</v>
      </c>
      <c r="H253" s="3">
        <f>359</f>
        <v>359</v>
      </c>
      <c r="I253" s="2">
        <v>363</v>
      </c>
      <c r="J253" s="3">
        <f>310</f>
        <v>310</v>
      </c>
      <c r="K253" s="2">
        <v>311</v>
      </c>
      <c r="L253" s="3" t="s">
        <v>419</v>
      </c>
      <c r="M253" s="2">
        <v>252</v>
      </c>
      <c r="P253" s="3" t="s">
        <v>169</v>
      </c>
      <c r="Q253" s="2">
        <v>153</v>
      </c>
      <c r="R253" s="3">
        <v>0.69</v>
      </c>
      <c r="T253" s="3">
        <v>0.08</v>
      </c>
      <c r="U253" s="2">
        <v>0.92</v>
      </c>
    </row>
    <row r="254" spans="1:17">
      <c r="A254" s="2" t="s">
        <v>575</v>
      </c>
      <c r="B254" s="3">
        <v>0</v>
      </c>
      <c r="C254" s="2" t="s">
        <v>35</v>
      </c>
      <c r="D254" s="3">
        <v>205</v>
      </c>
      <c r="E254" s="2">
        <v>206</v>
      </c>
      <c r="F254" s="3">
        <v>207</v>
      </c>
      <c r="G254" s="2">
        <v>207</v>
      </c>
      <c r="H254" s="3">
        <v>194</v>
      </c>
      <c r="I254" s="2">
        <v>194</v>
      </c>
      <c r="J254" s="3">
        <f>172</f>
        <v>172</v>
      </c>
      <c r="K254" s="2">
        <v>173</v>
      </c>
      <c r="L254" s="3" t="s">
        <v>576</v>
      </c>
      <c r="M254" s="2">
        <v>253</v>
      </c>
      <c r="P254" s="3" t="s">
        <v>577</v>
      </c>
      <c r="Q254" s="2">
        <v>325</v>
      </c>
    </row>
    <row r="255" spans="1:17">
      <c r="A255" s="2" t="s">
        <v>578</v>
      </c>
      <c r="B255" s="3">
        <v>0</v>
      </c>
      <c r="C255" s="2" t="s">
        <v>145</v>
      </c>
      <c r="L255" s="3" t="s">
        <v>576</v>
      </c>
      <c r="M255" s="2">
        <v>254</v>
      </c>
      <c r="P255" s="3" t="s">
        <v>228</v>
      </c>
      <c r="Q255" s="2">
        <v>118</v>
      </c>
    </row>
    <row r="256" spans="1:17">
      <c r="A256" s="2" t="s">
        <v>579</v>
      </c>
      <c r="B256" s="3">
        <v>0</v>
      </c>
      <c r="C256" s="2" t="s">
        <v>90</v>
      </c>
      <c r="D256" s="3">
        <f>465</f>
        <v>465</v>
      </c>
      <c r="E256" s="2">
        <v>467</v>
      </c>
      <c r="F256" s="3">
        <f>493</f>
        <v>493</v>
      </c>
      <c r="G256" s="2">
        <v>496</v>
      </c>
      <c r="H256" s="3" t="s">
        <v>556</v>
      </c>
      <c r="I256" s="2">
        <v>504</v>
      </c>
      <c r="J256" s="3" t="s">
        <v>552</v>
      </c>
      <c r="K256" s="2">
        <v>517</v>
      </c>
      <c r="L256" s="3" t="s">
        <v>410</v>
      </c>
      <c r="M256" s="2">
        <v>255</v>
      </c>
      <c r="P256" s="3" t="s">
        <v>580</v>
      </c>
      <c r="Q256" s="2">
        <v>359</v>
      </c>
    </row>
    <row r="257" spans="1:17">
      <c r="A257" s="2" t="s">
        <v>581</v>
      </c>
      <c r="B257" s="3">
        <v>35211</v>
      </c>
      <c r="C257" s="2" t="s">
        <v>464</v>
      </c>
      <c r="D257" s="3">
        <f>295</f>
        <v>295</v>
      </c>
      <c r="E257" s="2">
        <v>297</v>
      </c>
      <c r="F257" s="3">
        <f>357</f>
        <v>357</v>
      </c>
      <c r="G257" s="2">
        <v>360</v>
      </c>
      <c r="H257" s="3">
        <f>353</f>
        <v>353</v>
      </c>
      <c r="I257" s="2">
        <v>353</v>
      </c>
      <c r="J257" s="3">
        <v>328</v>
      </c>
      <c r="K257" s="2">
        <v>328</v>
      </c>
      <c r="L257" s="3" t="s">
        <v>410</v>
      </c>
      <c r="M257" s="2">
        <v>256</v>
      </c>
      <c r="P257" s="3" t="s">
        <v>413</v>
      </c>
      <c r="Q257" s="2">
        <v>208</v>
      </c>
    </row>
    <row r="258" spans="1:17">
      <c r="A258" s="2" t="s">
        <v>582</v>
      </c>
      <c r="B258" s="3">
        <v>33120</v>
      </c>
      <c r="C258" s="2" t="s">
        <v>117</v>
      </c>
      <c r="D258" s="3">
        <f>309</f>
        <v>309</v>
      </c>
      <c r="E258" s="2">
        <v>311</v>
      </c>
      <c r="F258" s="3">
        <f>353</f>
        <v>353</v>
      </c>
      <c r="G258" s="2">
        <v>355</v>
      </c>
      <c r="H258" s="3">
        <f>372</f>
        <v>372</v>
      </c>
      <c r="I258" s="2">
        <v>374</v>
      </c>
      <c r="J258" s="3">
        <f>376</f>
        <v>376</v>
      </c>
      <c r="K258" s="2">
        <v>379</v>
      </c>
      <c r="L258" s="3" t="s">
        <v>410</v>
      </c>
      <c r="M258" s="2">
        <v>257</v>
      </c>
      <c r="N258" s="3" t="s">
        <v>583</v>
      </c>
      <c r="O258" s="2">
        <v>152</v>
      </c>
      <c r="P258" s="3" t="s">
        <v>584</v>
      </c>
      <c r="Q258" s="2">
        <v>266</v>
      </c>
    </row>
    <row r="259" spans="1:13">
      <c r="A259" s="2" t="s">
        <v>585</v>
      </c>
      <c r="B259" s="3">
        <v>0</v>
      </c>
      <c r="C259" s="2" t="s">
        <v>586</v>
      </c>
      <c r="D259" s="3">
        <f>300</f>
        <v>300</v>
      </c>
      <c r="E259" s="2">
        <v>302</v>
      </c>
      <c r="F259" s="3">
        <v>285</v>
      </c>
      <c r="G259" s="2">
        <v>285</v>
      </c>
      <c r="H259" s="3">
        <v>301</v>
      </c>
      <c r="I259" s="2">
        <v>301</v>
      </c>
      <c r="J259" s="3">
        <f>321</f>
        <v>321</v>
      </c>
      <c r="K259" s="2">
        <v>322</v>
      </c>
      <c r="L259" s="3" t="s">
        <v>410</v>
      </c>
      <c r="M259" s="2">
        <v>258</v>
      </c>
    </row>
    <row r="260" spans="1:17">
      <c r="A260" s="2" t="s">
        <v>587</v>
      </c>
      <c r="B260" s="3">
        <v>9087</v>
      </c>
      <c r="C260" s="2" t="s">
        <v>90</v>
      </c>
      <c r="L260" s="3" t="s">
        <v>410</v>
      </c>
      <c r="M260" s="2">
        <v>259</v>
      </c>
      <c r="P260" s="3" t="s">
        <v>523</v>
      </c>
      <c r="Q260" s="2">
        <v>332</v>
      </c>
    </row>
    <row r="261" spans="1:17">
      <c r="A261" s="2" t="s">
        <v>588</v>
      </c>
      <c r="B261" s="3">
        <v>38879</v>
      </c>
      <c r="C261" s="2" t="s">
        <v>589</v>
      </c>
      <c r="D261" s="3" t="s">
        <v>547</v>
      </c>
      <c r="E261" s="2">
        <v>673</v>
      </c>
      <c r="F261" s="3" t="s">
        <v>547</v>
      </c>
      <c r="G261" s="2">
        <v>669</v>
      </c>
      <c r="H261" s="3" t="s">
        <v>547</v>
      </c>
      <c r="I261" s="2">
        <v>674</v>
      </c>
      <c r="J261" s="3" t="s">
        <v>547</v>
      </c>
      <c r="K261" s="2">
        <v>675</v>
      </c>
      <c r="L261" s="3" t="s">
        <v>590</v>
      </c>
      <c r="M261" s="2">
        <v>260</v>
      </c>
      <c r="P261" s="3" t="s">
        <v>591</v>
      </c>
      <c r="Q261" s="2">
        <v>354</v>
      </c>
    </row>
    <row r="262" spans="1:17">
      <c r="A262" s="2" t="s">
        <v>592</v>
      </c>
      <c r="B262" s="3">
        <v>0</v>
      </c>
      <c r="C262" s="2" t="s">
        <v>35</v>
      </c>
      <c r="D262" s="3">
        <f>151</f>
        <v>151</v>
      </c>
      <c r="E262" s="2">
        <v>154</v>
      </c>
      <c r="F262" s="3">
        <f>150</f>
        <v>150</v>
      </c>
      <c r="G262" s="2">
        <v>151</v>
      </c>
      <c r="H262" s="3">
        <v>148</v>
      </c>
      <c r="I262" s="2">
        <v>148</v>
      </c>
      <c r="J262" s="3">
        <v>134</v>
      </c>
      <c r="K262" s="2">
        <v>134</v>
      </c>
      <c r="L262" s="3" t="s">
        <v>590</v>
      </c>
      <c r="M262" s="2">
        <v>261</v>
      </c>
      <c r="N262" s="3" t="s">
        <v>210</v>
      </c>
      <c r="O262" s="2">
        <v>81</v>
      </c>
      <c r="P262" s="3" t="s">
        <v>593</v>
      </c>
      <c r="Q262" s="2">
        <v>268</v>
      </c>
    </row>
    <row r="263" spans="1:17">
      <c r="A263" s="2" t="s">
        <v>594</v>
      </c>
      <c r="B263" s="3">
        <v>0</v>
      </c>
      <c r="C263" s="2" t="s">
        <v>149</v>
      </c>
      <c r="L263" s="3" t="s">
        <v>595</v>
      </c>
      <c r="M263" s="2">
        <v>262</v>
      </c>
      <c r="P263" s="3" t="s">
        <v>596</v>
      </c>
      <c r="Q263" s="2">
        <v>263</v>
      </c>
    </row>
    <row r="264" spans="1:15">
      <c r="A264" s="2" t="s">
        <v>597</v>
      </c>
      <c r="B264" s="3">
        <v>0</v>
      </c>
      <c r="C264" s="2" t="s">
        <v>35</v>
      </c>
      <c r="D264" s="3">
        <f>82</f>
        <v>82</v>
      </c>
      <c r="E264" s="2">
        <v>82</v>
      </c>
      <c r="F264" s="3">
        <v>86</v>
      </c>
      <c r="G264" s="2">
        <v>86</v>
      </c>
      <c r="H264" s="3">
        <f>78</f>
        <v>78</v>
      </c>
      <c r="I264" s="2">
        <v>77</v>
      </c>
      <c r="J264" s="3">
        <v>74</v>
      </c>
      <c r="K264" s="2">
        <v>74</v>
      </c>
      <c r="L264" s="3" t="s">
        <v>596</v>
      </c>
      <c r="M264" s="2">
        <v>263</v>
      </c>
      <c r="N264" s="3" t="s">
        <v>163</v>
      </c>
      <c r="O264" s="2">
        <v>54</v>
      </c>
    </row>
    <row r="265" spans="1:17">
      <c r="A265" s="2" t="s">
        <v>598</v>
      </c>
      <c r="B265" s="3">
        <v>0</v>
      </c>
      <c r="C265" s="2" t="s">
        <v>145</v>
      </c>
      <c r="L265" s="3" t="s">
        <v>596</v>
      </c>
      <c r="M265" s="2">
        <v>264</v>
      </c>
      <c r="N265" s="3" t="s">
        <v>100</v>
      </c>
      <c r="O265" s="2">
        <v>140</v>
      </c>
      <c r="P265" s="3" t="s">
        <v>335</v>
      </c>
      <c r="Q265" s="2">
        <v>142</v>
      </c>
    </row>
    <row r="266" spans="1:17">
      <c r="A266" s="2" t="s">
        <v>599</v>
      </c>
      <c r="B266" s="3">
        <v>0</v>
      </c>
      <c r="C266" s="2" t="s">
        <v>221</v>
      </c>
      <c r="D266" s="3">
        <f>75</f>
        <v>75</v>
      </c>
      <c r="E266" s="2">
        <v>75</v>
      </c>
      <c r="F266" s="3">
        <f>72</f>
        <v>72</v>
      </c>
      <c r="G266" s="2">
        <v>72</v>
      </c>
      <c r="H266" s="3">
        <v>71</v>
      </c>
      <c r="I266" s="2">
        <v>71</v>
      </c>
      <c r="J266" s="3">
        <v>67</v>
      </c>
      <c r="K266" s="2">
        <v>67</v>
      </c>
      <c r="L266" s="3" t="s">
        <v>596</v>
      </c>
      <c r="M266" s="2">
        <v>265</v>
      </c>
      <c r="P266" s="3" t="s">
        <v>404</v>
      </c>
      <c r="Q266" s="2">
        <v>96</v>
      </c>
    </row>
    <row r="267" spans="1:13">
      <c r="A267" s="2" t="s">
        <v>600</v>
      </c>
      <c r="B267" s="3">
        <v>22960</v>
      </c>
      <c r="C267" s="2" t="s">
        <v>90</v>
      </c>
      <c r="D267" s="3">
        <f>383</f>
        <v>383</v>
      </c>
      <c r="E267" s="2">
        <v>385</v>
      </c>
      <c r="F267" s="3">
        <f>449</f>
        <v>449</v>
      </c>
      <c r="G267" s="2">
        <v>449</v>
      </c>
      <c r="H267" s="3">
        <f>462</f>
        <v>462</v>
      </c>
      <c r="I267" s="2">
        <v>462</v>
      </c>
      <c r="J267" s="3">
        <f>491</f>
        <v>491</v>
      </c>
      <c r="K267" s="2">
        <v>491</v>
      </c>
      <c r="L267" s="3" t="s">
        <v>601</v>
      </c>
      <c r="M267" s="2">
        <v>266</v>
      </c>
    </row>
    <row r="268" spans="1:21">
      <c r="A268" s="2" t="s">
        <v>602</v>
      </c>
      <c r="B268" s="3">
        <v>30837</v>
      </c>
      <c r="C268" s="2" t="s">
        <v>22</v>
      </c>
      <c r="D268" s="3">
        <f>431</f>
        <v>431</v>
      </c>
      <c r="E268" s="2">
        <v>431</v>
      </c>
      <c r="F268" s="3">
        <f>443</f>
        <v>443</v>
      </c>
      <c r="G268" s="2">
        <v>443</v>
      </c>
      <c r="H268" s="3">
        <f>442</f>
        <v>442</v>
      </c>
      <c r="I268" s="2">
        <v>446</v>
      </c>
      <c r="J268" s="3">
        <f>450</f>
        <v>450</v>
      </c>
      <c r="K268" s="2">
        <v>450</v>
      </c>
      <c r="L268" s="3" t="s">
        <v>601</v>
      </c>
      <c r="M268" s="2">
        <v>267</v>
      </c>
      <c r="P268" s="3" t="s">
        <v>435</v>
      </c>
      <c r="Q268" s="2">
        <v>204</v>
      </c>
      <c r="R268" s="3">
        <v>0.47</v>
      </c>
      <c r="T268" s="3">
        <v>0.03</v>
      </c>
      <c r="U268" s="2">
        <v>0.85</v>
      </c>
    </row>
    <row r="269" spans="1:17">
      <c r="A269" s="2" t="s">
        <v>603</v>
      </c>
      <c r="B269" s="3">
        <v>26464</v>
      </c>
      <c r="C269" s="2" t="s">
        <v>140</v>
      </c>
      <c r="D269" s="3">
        <f>277</f>
        <v>277</v>
      </c>
      <c r="E269" s="2">
        <v>281</v>
      </c>
      <c r="F269" s="3">
        <f>287</f>
        <v>287</v>
      </c>
      <c r="G269" s="2">
        <v>287</v>
      </c>
      <c r="H269" s="3">
        <f>281</f>
        <v>281</v>
      </c>
      <c r="I269" s="2">
        <v>282</v>
      </c>
      <c r="J269" s="3">
        <v>256</v>
      </c>
      <c r="K269" s="2">
        <v>256</v>
      </c>
      <c r="L269" s="3" t="s">
        <v>601</v>
      </c>
      <c r="M269" s="2">
        <v>268</v>
      </c>
      <c r="P269" s="3" t="s">
        <v>227</v>
      </c>
      <c r="Q269" s="2">
        <v>148</v>
      </c>
    </row>
    <row r="270" spans="1:17">
      <c r="A270" s="2" t="s">
        <v>604</v>
      </c>
      <c r="B270" s="3">
        <v>34952</v>
      </c>
      <c r="C270" s="2" t="s">
        <v>250</v>
      </c>
      <c r="L270" s="3" t="s">
        <v>601</v>
      </c>
      <c r="M270" s="2">
        <v>269</v>
      </c>
      <c r="N270" s="3" t="s">
        <v>317</v>
      </c>
      <c r="O270" s="2">
        <v>181</v>
      </c>
      <c r="P270" s="3" t="s">
        <v>499</v>
      </c>
      <c r="Q270" s="2">
        <v>338</v>
      </c>
    </row>
    <row r="271" spans="1:17">
      <c r="A271" s="2" t="s">
        <v>605</v>
      </c>
      <c r="B271" s="3">
        <v>37132</v>
      </c>
      <c r="C271" s="2" t="s">
        <v>22</v>
      </c>
      <c r="L271" s="3" t="s">
        <v>601</v>
      </c>
      <c r="M271" s="2">
        <v>270</v>
      </c>
      <c r="P271" s="3" t="s">
        <v>169</v>
      </c>
      <c r="Q271" s="2">
        <v>152</v>
      </c>
    </row>
    <row r="272" spans="1:17">
      <c r="A272" s="2" t="s">
        <v>606</v>
      </c>
      <c r="B272" s="3">
        <v>0</v>
      </c>
      <c r="C272" s="2" t="s">
        <v>22</v>
      </c>
      <c r="L272" s="3" t="s">
        <v>601</v>
      </c>
      <c r="M272" s="2">
        <v>271</v>
      </c>
      <c r="P272" s="3" t="s">
        <v>317</v>
      </c>
      <c r="Q272" s="2">
        <v>184</v>
      </c>
    </row>
    <row r="273" spans="1:17">
      <c r="A273" s="2" t="s">
        <v>607</v>
      </c>
      <c r="B273" s="3">
        <v>0</v>
      </c>
      <c r="C273" s="2" t="s">
        <v>339</v>
      </c>
      <c r="D273" s="3">
        <v>74</v>
      </c>
      <c r="E273" s="2">
        <v>74</v>
      </c>
      <c r="F273" s="3">
        <f>69</f>
        <v>69</v>
      </c>
      <c r="G273" s="2">
        <v>69</v>
      </c>
      <c r="H273" s="3">
        <v>83</v>
      </c>
      <c r="I273" s="2">
        <v>84</v>
      </c>
      <c r="J273" s="3">
        <v>86</v>
      </c>
      <c r="K273" s="2">
        <v>86</v>
      </c>
      <c r="L273" s="3" t="s">
        <v>608</v>
      </c>
      <c r="M273" s="2">
        <v>272</v>
      </c>
      <c r="P273" s="3" t="s">
        <v>201</v>
      </c>
      <c r="Q273" s="2">
        <v>194</v>
      </c>
    </row>
    <row r="274" spans="1:17">
      <c r="A274" s="2" t="s">
        <v>609</v>
      </c>
      <c r="B274" s="3">
        <v>0</v>
      </c>
      <c r="C274" s="2" t="s">
        <v>90</v>
      </c>
      <c r="D274" s="3" t="s">
        <v>610</v>
      </c>
      <c r="E274" s="2">
        <v>600</v>
      </c>
      <c r="F274" s="3" t="s">
        <v>460</v>
      </c>
      <c r="G274" s="2">
        <v>746</v>
      </c>
      <c r="J274" s="3" t="s">
        <v>611</v>
      </c>
      <c r="K274" s="2">
        <v>797</v>
      </c>
      <c r="L274" s="3" t="s">
        <v>608</v>
      </c>
      <c r="M274" s="2">
        <v>273</v>
      </c>
      <c r="P274" s="3" t="s">
        <v>399</v>
      </c>
      <c r="Q274" s="2">
        <v>163</v>
      </c>
    </row>
    <row r="275" spans="1:17">
      <c r="A275" s="2" t="s">
        <v>612</v>
      </c>
      <c r="B275" s="3">
        <v>36595</v>
      </c>
      <c r="C275" s="2" t="s">
        <v>145</v>
      </c>
      <c r="L275" s="3" t="s">
        <v>501</v>
      </c>
      <c r="M275" s="2">
        <v>274</v>
      </c>
      <c r="P275" s="3" t="s">
        <v>174</v>
      </c>
      <c r="Q275" s="2">
        <v>166</v>
      </c>
    </row>
    <row r="276" spans="1:17">
      <c r="A276" s="2" t="s">
        <v>613</v>
      </c>
      <c r="B276" s="3">
        <v>54346</v>
      </c>
      <c r="C276" s="2" t="s">
        <v>259</v>
      </c>
      <c r="D276" s="3">
        <f>112</f>
        <v>112</v>
      </c>
      <c r="E276" s="2">
        <v>114</v>
      </c>
      <c r="F276" s="3">
        <v>127</v>
      </c>
      <c r="G276" s="2">
        <v>128</v>
      </c>
      <c r="H276" s="3">
        <v>134</v>
      </c>
      <c r="I276" s="2">
        <v>135</v>
      </c>
      <c r="J276" s="3">
        <v>140</v>
      </c>
      <c r="K276" s="2">
        <v>140</v>
      </c>
      <c r="L276" s="3" t="s">
        <v>614</v>
      </c>
      <c r="M276" s="2">
        <v>275</v>
      </c>
      <c r="P276" s="3" t="s">
        <v>570</v>
      </c>
      <c r="Q276" s="2">
        <v>360</v>
      </c>
    </row>
    <row r="277" spans="1:17">
      <c r="A277" s="2" t="s">
        <v>615</v>
      </c>
      <c r="B277" s="3">
        <v>12815</v>
      </c>
      <c r="C277" s="2" t="s">
        <v>308</v>
      </c>
      <c r="L277" s="3" t="s">
        <v>614</v>
      </c>
      <c r="M277" s="2">
        <v>276</v>
      </c>
      <c r="P277" s="3" t="s">
        <v>448</v>
      </c>
      <c r="Q277" s="2">
        <v>190</v>
      </c>
    </row>
    <row r="278" spans="1:17">
      <c r="A278" s="2" t="s">
        <v>616</v>
      </c>
      <c r="B278" s="3">
        <v>29466</v>
      </c>
      <c r="C278" s="2" t="s">
        <v>221</v>
      </c>
      <c r="D278" s="3">
        <f>82</f>
        <v>82</v>
      </c>
      <c r="E278" s="2">
        <v>83</v>
      </c>
      <c r="F278" s="3">
        <v>79</v>
      </c>
      <c r="G278" s="2">
        <v>79</v>
      </c>
      <c r="H278" s="3">
        <v>82</v>
      </c>
      <c r="I278" s="2">
        <v>82</v>
      </c>
      <c r="J278" s="3">
        <v>77</v>
      </c>
      <c r="K278" s="2">
        <v>77</v>
      </c>
      <c r="L278" s="3" t="s">
        <v>614</v>
      </c>
      <c r="M278" s="2">
        <v>277</v>
      </c>
      <c r="P278" s="3" t="s">
        <v>186</v>
      </c>
      <c r="Q278" s="2">
        <v>136</v>
      </c>
    </row>
    <row r="279" spans="1:17">
      <c r="A279" s="2" t="s">
        <v>617</v>
      </c>
      <c r="B279" s="3">
        <v>17888</v>
      </c>
      <c r="C279" s="2" t="s">
        <v>313</v>
      </c>
      <c r="D279" s="3" t="s">
        <v>451</v>
      </c>
      <c r="E279" s="2">
        <v>642</v>
      </c>
      <c r="F279" s="3" t="s">
        <v>547</v>
      </c>
      <c r="G279" s="2">
        <v>690</v>
      </c>
      <c r="H279" s="3" t="s">
        <v>547</v>
      </c>
      <c r="I279" s="2">
        <v>691</v>
      </c>
      <c r="J279" s="3" t="s">
        <v>460</v>
      </c>
      <c r="K279" s="2">
        <v>731</v>
      </c>
      <c r="L279" s="3" t="s">
        <v>618</v>
      </c>
      <c r="M279" s="2">
        <v>278</v>
      </c>
      <c r="P279" s="3" t="s">
        <v>619</v>
      </c>
      <c r="Q279" s="2">
        <v>475</v>
      </c>
    </row>
    <row r="280" spans="1:17">
      <c r="A280" s="2" t="s">
        <v>620</v>
      </c>
      <c r="B280" s="3">
        <v>0</v>
      </c>
      <c r="C280" s="2" t="s">
        <v>90</v>
      </c>
      <c r="D280" s="3">
        <f>407</f>
        <v>407</v>
      </c>
      <c r="E280" s="2">
        <v>410</v>
      </c>
      <c r="F280" s="3">
        <f>432</f>
        <v>432</v>
      </c>
      <c r="G280" s="2">
        <v>436</v>
      </c>
      <c r="H280" s="3">
        <f>451</f>
        <v>451</v>
      </c>
      <c r="I280" s="2">
        <v>453</v>
      </c>
      <c r="J280" s="3">
        <f>476</f>
        <v>476</v>
      </c>
      <c r="K280" s="2">
        <v>477</v>
      </c>
      <c r="L280" s="3" t="s">
        <v>618</v>
      </c>
      <c r="M280" s="2">
        <v>279</v>
      </c>
      <c r="P280" s="3" t="s">
        <v>621</v>
      </c>
      <c r="Q280" s="2">
        <v>245</v>
      </c>
    </row>
    <row r="281" spans="1:17">
      <c r="A281" s="2" t="s">
        <v>622</v>
      </c>
      <c r="B281" s="3">
        <v>42141</v>
      </c>
      <c r="C281" s="2" t="s">
        <v>339</v>
      </c>
      <c r="L281" s="3" t="s">
        <v>366</v>
      </c>
      <c r="M281" s="2">
        <v>280</v>
      </c>
      <c r="P281" s="3" t="s">
        <v>110</v>
      </c>
      <c r="Q281" s="2">
        <v>116</v>
      </c>
    </row>
    <row r="282" spans="1:21">
      <c r="A282" s="2" t="s">
        <v>623</v>
      </c>
      <c r="B282" s="3">
        <v>9504</v>
      </c>
      <c r="C282" s="2" t="s">
        <v>22</v>
      </c>
      <c r="L282" s="3" t="s">
        <v>366</v>
      </c>
      <c r="M282" s="2">
        <v>281</v>
      </c>
      <c r="N282" s="3" t="s">
        <v>284</v>
      </c>
      <c r="O282" s="2">
        <v>175</v>
      </c>
      <c r="P282" s="3" t="s">
        <v>624</v>
      </c>
      <c r="Q282" s="2">
        <v>304</v>
      </c>
      <c r="R282" s="3">
        <v>0.59</v>
      </c>
      <c r="T282" s="3">
        <v>0.14</v>
      </c>
      <c r="U282" s="2">
        <v>0.87</v>
      </c>
    </row>
    <row r="283" spans="1:17">
      <c r="A283" s="2" t="s">
        <v>625</v>
      </c>
      <c r="B283" s="3">
        <v>27114</v>
      </c>
      <c r="C283" s="2" t="s">
        <v>149</v>
      </c>
      <c r="L283" s="3" t="s">
        <v>366</v>
      </c>
      <c r="M283" s="2">
        <v>282</v>
      </c>
      <c r="P283" s="3" t="s">
        <v>501</v>
      </c>
      <c r="Q283" s="2">
        <v>274</v>
      </c>
    </row>
    <row r="284" spans="1:21">
      <c r="A284" s="2" t="s">
        <v>626</v>
      </c>
      <c r="B284" s="3">
        <v>0</v>
      </c>
      <c r="C284" s="2" t="s">
        <v>22</v>
      </c>
      <c r="D284" s="3">
        <v>387</v>
      </c>
      <c r="E284" s="2">
        <v>388</v>
      </c>
      <c r="F284" s="3">
        <f>383</f>
        <v>383</v>
      </c>
      <c r="G284" s="2">
        <v>386</v>
      </c>
      <c r="H284" s="3">
        <f>372</f>
        <v>372</v>
      </c>
      <c r="I284" s="2">
        <v>373</v>
      </c>
      <c r="J284" s="3">
        <f>367</f>
        <v>367</v>
      </c>
      <c r="K284" s="2">
        <v>368</v>
      </c>
      <c r="L284" s="3" t="s">
        <v>366</v>
      </c>
      <c r="M284" s="2">
        <v>283</v>
      </c>
      <c r="N284" s="3" t="s">
        <v>306</v>
      </c>
      <c r="O284" s="2">
        <v>170</v>
      </c>
      <c r="P284" s="3" t="s">
        <v>627</v>
      </c>
      <c r="Q284" s="2">
        <v>389</v>
      </c>
      <c r="R284" s="3">
        <v>0.46</v>
      </c>
      <c r="T284" s="3">
        <v>0.05</v>
      </c>
      <c r="U284" s="2">
        <v>0.85</v>
      </c>
    </row>
    <row r="285" spans="1:17">
      <c r="A285" s="2" t="s">
        <v>628</v>
      </c>
      <c r="B285" s="3">
        <v>24372</v>
      </c>
      <c r="C285" s="2" t="s">
        <v>151</v>
      </c>
      <c r="L285" s="3" t="s">
        <v>629</v>
      </c>
      <c r="M285" s="2">
        <v>284</v>
      </c>
      <c r="N285" s="3" t="s">
        <v>467</v>
      </c>
      <c r="O285" s="2">
        <v>217</v>
      </c>
      <c r="P285" s="3" t="s">
        <v>529</v>
      </c>
      <c r="Q285" s="2">
        <v>226</v>
      </c>
    </row>
    <row r="286" spans="1:21">
      <c r="A286" s="2" t="s">
        <v>630</v>
      </c>
      <c r="B286" s="3">
        <v>13301</v>
      </c>
      <c r="C286" s="2" t="s">
        <v>22</v>
      </c>
      <c r="D286" s="3">
        <v>222</v>
      </c>
      <c r="E286" s="2">
        <v>223</v>
      </c>
      <c r="F286" s="3">
        <f>211</f>
        <v>211</v>
      </c>
      <c r="G286" s="2">
        <v>212</v>
      </c>
      <c r="H286" s="3">
        <v>210</v>
      </c>
      <c r="I286" s="2">
        <v>210</v>
      </c>
      <c r="J286" s="3">
        <f>212</f>
        <v>212</v>
      </c>
      <c r="K286" s="2">
        <v>213</v>
      </c>
      <c r="L286" s="3" t="s">
        <v>629</v>
      </c>
      <c r="M286" s="2">
        <v>285</v>
      </c>
      <c r="N286" s="3" t="s">
        <v>191</v>
      </c>
      <c r="O286" s="2">
        <v>85</v>
      </c>
      <c r="P286" s="3" t="s">
        <v>563</v>
      </c>
      <c r="Q286" s="2">
        <v>294</v>
      </c>
      <c r="R286" s="3">
        <v>0.93</v>
      </c>
      <c r="S286" s="2">
        <v>0.19</v>
      </c>
      <c r="T286" s="3">
        <v>0.05</v>
      </c>
      <c r="U286" s="2">
        <v>0.98</v>
      </c>
    </row>
    <row r="287" spans="1:17">
      <c r="A287" s="2" t="s">
        <v>631</v>
      </c>
      <c r="B287" s="3">
        <v>12234</v>
      </c>
      <c r="C287" s="2" t="s">
        <v>313</v>
      </c>
      <c r="L287" s="3" t="s">
        <v>629</v>
      </c>
      <c r="M287" s="2">
        <v>286</v>
      </c>
      <c r="P287" s="3" t="s">
        <v>632</v>
      </c>
      <c r="Q287" s="2">
        <v>368</v>
      </c>
    </row>
    <row r="288" spans="1:13">
      <c r="A288" s="2" t="s">
        <v>633</v>
      </c>
      <c r="B288" s="3">
        <v>0</v>
      </c>
      <c r="C288" s="2" t="s">
        <v>634</v>
      </c>
      <c r="L288" s="3" t="s">
        <v>558</v>
      </c>
      <c r="M288" s="2">
        <v>287</v>
      </c>
    </row>
    <row r="289" spans="1:17">
      <c r="A289" s="2" t="s">
        <v>635</v>
      </c>
      <c r="B289" s="3">
        <v>0</v>
      </c>
      <c r="C289" s="2" t="s">
        <v>325</v>
      </c>
      <c r="L289" s="3" t="s">
        <v>558</v>
      </c>
      <c r="M289" s="2">
        <v>288</v>
      </c>
      <c r="P289" s="3" t="s">
        <v>495</v>
      </c>
      <c r="Q289" s="2">
        <v>212</v>
      </c>
    </row>
    <row r="290" spans="1:13">
      <c r="A290" s="2" t="s">
        <v>636</v>
      </c>
      <c r="B290" s="3">
        <v>14482</v>
      </c>
      <c r="C290" s="2" t="s">
        <v>313</v>
      </c>
      <c r="L290" s="3" t="s">
        <v>637</v>
      </c>
      <c r="M290" s="2">
        <v>289</v>
      </c>
    </row>
    <row r="291" spans="1:17">
      <c r="A291" s="2" t="s">
        <v>638</v>
      </c>
      <c r="B291" s="3">
        <v>0</v>
      </c>
      <c r="C291" s="2" t="s">
        <v>90</v>
      </c>
      <c r="D291" s="3">
        <f>358</f>
        <v>358</v>
      </c>
      <c r="E291" s="2">
        <v>359</v>
      </c>
      <c r="F291" s="3">
        <f>377</f>
        <v>377</v>
      </c>
      <c r="G291" s="2">
        <v>377</v>
      </c>
      <c r="H291" s="3">
        <f>368</f>
        <v>368</v>
      </c>
      <c r="I291" s="2">
        <v>368</v>
      </c>
      <c r="J291" s="3">
        <f>338</f>
        <v>338</v>
      </c>
      <c r="K291" s="2">
        <v>338</v>
      </c>
      <c r="L291" s="3" t="s">
        <v>637</v>
      </c>
      <c r="M291" s="2">
        <v>290</v>
      </c>
      <c r="P291" s="3" t="s">
        <v>639</v>
      </c>
      <c r="Q291" s="2">
        <v>350</v>
      </c>
    </row>
    <row r="292" spans="1:21">
      <c r="A292" s="2" t="s">
        <v>640</v>
      </c>
      <c r="B292" s="3">
        <v>30456</v>
      </c>
      <c r="C292" s="2" t="s">
        <v>22</v>
      </c>
      <c r="D292" s="3" t="s">
        <v>547</v>
      </c>
      <c r="E292" s="2">
        <v>693</v>
      </c>
      <c r="F292" s="3" t="s">
        <v>451</v>
      </c>
      <c r="G292" s="2">
        <v>650</v>
      </c>
      <c r="H292" s="3" t="s">
        <v>451</v>
      </c>
      <c r="I292" s="2">
        <v>645</v>
      </c>
      <c r="J292" s="3">
        <v>494</v>
      </c>
      <c r="K292" s="2">
        <v>494</v>
      </c>
      <c r="L292" s="3" t="s">
        <v>637</v>
      </c>
      <c r="M292" s="2">
        <v>291</v>
      </c>
      <c r="N292" s="3" t="s">
        <v>445</v>
      </c>
      <c r="O292" s="2">
        <v>188</v>
      </c>
      <c r="P292" s="3" t="s">
        <v>641</v>
      </c>
      <c r="Q292" s="2">
        <v>459</v>
      </c>
      <c r="R292" s="3">
        <v>0.34</v>
      </c>
      <c r="T292" s="3">
        <v>0.02</v>
      </c>
      <c r="U292" s="2">
        <v>0.77</v>
      </c>
    </row>
    <row r="293" spans="1:17">
      <c r="A293" s="2" t="s">
        <v>642</v>
      </c>
      <c r="B293" s="3">
        <v>19150</v>
      </c>
      <c r="C293" s="2" t="s">
        <v>313</v>
      </c>
      <c r="L293" s="3" t="s">
        <v>637</v>
      </c>
      <c r="M293" s="2">
        <v>292</v>
      </c>
      <c r="P293" s="3" t="s">
        <v>643</v>
      </c>
      <c r="Q293" s="2">
        <v>487</v>
      </c>
    </row>
    <row r="294" spans="1:13">
      <c r="A294" s="2" t="s">
        <v>644</v>
      </c>
      <c r="B294" s="3">
        <v>0</v>
      </c>
      <c r="C294" s="2" t="s">
        <v>84</v>
      </c>
      <c r="D294" s="3">
        <f>424</f>
        <v>424</v>
      </c>
      <c r="E294" s="2">
        <v>424</v>
      </c>
      <c r="F294" s="3">
        <f>462</f>
        <v>462</v>
      </c>
      <c r="G294" s="2">
        <v>462</v>
      </c>
      <c r="H294" s="3">
        <f>377</f>
        <v>377</v>
      </c>
      <c r="I294" s="2">
        <v>378</v>
      </c>
      <c r="J294" s="3">
        <f>369</f>
        <v>369</v>
      </c>
      <c r="K294" s="2">
        <v>369</v>
      </c>
      <c r="L294" s="3" t="s">
        <v>563</v>
      </c>
      <c r="M294" s="2">
        <v>293</v>
      </c>
    </row>
    <row r="295" spans="1:17">
      <c r="A295" s="2" t="s">
        <v>645</v>
      </c>
      <c r="B295" s="3">
        <v>10794</v>
      </c>
      <c r="C295" s="2" t="s">
        <v>66</v>
      </c>
      <c r="D295" s="3">
        <v>170</v>
      </c>
      <c r="E295" s="2">
        <v>171</v>
      </c>
      <c r="F295" s="3">
        <f>203</f>
        <v>203</v>
      </c>
      <c r="G295" s="2">
        <v>204</v>
      </c>
      <c r="H295" s="3">
        <v>211</v>
      </c>
      <c r="I295" s="2">
        <v>211</v>
      </c>
      <c r="J295" s="3">
        <f>214</f>
        <v>214</v>
      </c>
      <c r="K295" s="2">
        <v>216</v>
      </c>
      <c r="L295" s="3" t="s">
        <v>646</v>
      </c>
      <c r="M295" s="2">
        <v>294</v>
      </c>
      <c r="N295" s="3" t="s">
        <v>478</v>
      </c>
      <c r="O295" s="2">
        <v>203</v>
      </c>
      <c r="P295" s="3" t="s">
        <v>647</v>
      </c>
      <c r="Q295" s="2">
        <v>298</v>
      </c>
    </row>
    <row r="296" spans="1:17">
      <c r="A296" s="2" t="s">
        <v>648</v>
      </c>
      <c r="B296" s="3">
        <v>28301</v>
      </c>
      <c r="C296" s="2" t="s">
        <v>90</v>
      </c>
      <c r="D296" s="3">
        <f>270</f>
        <v>270</v>
      </c>
      <c r="E296" s="2">
        <v>272</v>
      </c>
      <c r="F296" s="3">
        <f>279</f>
        <v>279</v>
      </c>
      <c r="G296" s="2">
        <v>279</v>
      </c>
      <c r="H296" s="3">
        <f>277</f>
        <v>277</v>
      </c>
      <c r="I296" s="2">
        <v>277</v>
      </c>
      <c r="J296" s="3">
        <f>292</f>
        <v>292</v>
      </c>
      <c r="K296" s="2">
        <v>292</v>
      </c>
      <c r="L296" s="3" t="s">
        <v>649</v>
      </c>
      <c r="M296" s="2">
        <v>295</v>
      </c>
      <c r="P296" s="3" t="s">
        <v>650</v>
      </c>
      <c r="Q296" s="2">
        <v>430</v>
      </c>
    </row>
    <row r="297" spans="1:21">
      <c r="A297" s="2" t="s">
        <v>651</v>
      </c>
      <c r="B297" s="3">
        <v>23424</v>
      </c>
      <c r="C297" s="2" t="s">
        <v>22</v>
      </c>
      <c r="D297" s="3" t="s">
        <v>652</v>
      </c>
      <c r="E297" s="2">
        <v>538</v>
      </c>
      <c r="F297" s="3">
        <f>499</f>
        <v>499</v>
      </c>
      <c r="G297" s="2">
        <v>499</v>
      </c>
      <c r="H297" s="3">
        <v>461</v>
      </c>
      <c r="I297" s="2">
        <v>461</v>
      </c>
      <c r="J297" s="3">
        <f>450</f>
        <v>450</v>
      </c>
      <c r="K297" s="2">
        <v>451</v>
      </c>
      <c r="L297" s="3" t="s">
        <v>649</v>
      </c>
      <c r="M297" s="2">
        <v>296</v>
      </c>
      <c r="P297" s="3" t="s">
        <v>545</v>
      </c>
      <c r="Q297" s="2">
        <v>271</v>
      </c>
      <c r="R297" s="3">
        <v>0.41</v>
      </c>
      <c r="T297" s="3">
        <v>0.06</v>
      </c>
      <c r="U297" s="2">
        <v>0.85</v>
      </c>
    </row>
    <row r="298" spans="1:13">
      <c r="A298" s="2" t="s">
        <v>653</v>
      </c>
      <c r="B298" s="3">
        <v>0</v>
      </c>
      <c r="C298" s="2" t="s">
        <v>313</v>
      </c>
      <c r="L298" s="3" t="s">
        <v>649</v>
      </c>
      <c r="M298" s="2">
        <v>297</v>
      </c>
    </row>
    <row r="299" spans="1:21">
      <c r="A299" s="2" t="s">
        <v>654</v>
      </c>
      <c r="B299" s="3">
        <v>0</v>
      </c>
      <c r="C299" s="2" t="s">
        <v>22</v>
      </c>
      <c r="D299" s="3" t="s">
        <v>565</v>
      </c>
      <c r="E299" s="2">
        <v>590</v>
      </c>
      <c r="F299" s="3" t="s">
        <v>565</v>
      </c>
      <c r="G299" s="2">
        <v>590</v>
      </c>
      <c r="H299" s="3" t="s">
        <v>451</v>
      </c>
      <c r="I299" s="2">
        <v>648</v>
      </c>
      <c r="J299" s="3" t="s">
        <v>489</v>
      </c>
      <c r="K299" s="2">
        <v>531</v>
      </c>
      <c r="L299" s="3" t="s">
        <v>647</v>
      </c>
      <c r="M299" s="2">
        <v>298</v>
      </c>
      <c r="N299" s="3" t="s">
        <v>655</v>
      </c>
      <c r="O299" s="2">
        <v>229</v>
      </c>
      <c r="P299" s="3" t="s">
        <v>656</v>
      </c>
      <c r="Q299" s="2">
        <v>408</v>
      </c>
      <c r="R299" s="3">
        <v>0.59</v>
      </c>
      <c r="T299" s="3">
        <v>0.06</v>
      </c>
      <c r="U299" s="2">
        <v>0.92</v>
      </c>
    </row>
    <row r="300" spans="1:17">
      <c r="A300" s="2" t="s">
        <v>657</v>
      </c>
      <c r="B300" s="3">
        <v>39779</v>
      </c>
      <c r="C300" s="2" t="s">
        <v>145</v>
      </c>
      <c r="L300" s="3" t="s">
        <v>647</v>
      </c>
      <c r="M300" s="2">
        <v>299</v>
      </c>
      <c r="P300" s="3" t="s">
        <v>658</v>
      </c>
      <c r="Q300" s="2">
        <v>258</v>
      </c>
    </row>
    <row r="301" spans="1:13">
      <c r="A301" s="2" t="s">
        <v>659</v>
      </c>
      <c r="B301" s="3">
        <v>0</v>
      </c>
      <c r="C301" s="2" t="s">
        <v>313</v>
      </c>
      <c r="L301" s="3" t="s">
        <v>660</v>
      </c>
      <c r="M301" s="2">
        <v>300</v>
      </c>
    </row>
    <row r="302" spans="1:17">
      <c r="A302" s="2" t="s">
        <v>661</v>
      </c>
      <c r="B302" s="3">
        <v>0</v>
      </c>
      <c r="C302" s="2" t="s">
        <v>35</v>
      </c>
      <c r="D302" s="3">
        <f>322</f>
        <v>322</v>
      </c>
      <c r="E302" s="2">
        <v>323</v>
      </c>
      <c r="F302" s="3">
        <v>319</v>
      </c>
      <c r="G302" s="2">
        <v>320</v>
      </c>
      <c r="H302" s="3">
        <f>302</f>
        <v>302</v>
      </c>
      <c r="I302" s="2">
        <v>304</v>
      </c>
      <c r="J302" s="3">
        <f>272</f>
        <v>272</v>
      </c>
      <c r="K302" s="2">
        <v>273</v>
      </c>
      <c r="L302" s="3" t="s">
        <v>660</v>
      </c>
      <c r="M302" s="2">
        <v>301</v>
      </c>
      <c r="P302" s="3" t="s">
        <v>252</v>
      </c>
      <c r="Q302" s="2">
        <v>156</v>
      </c>
    </row>
    <row r="303" spans="1:21">
      <c r="A303" s="2" t="s">
        <v>662</v>
      </c>
      <c r="B303" s="3">
        <v>12935</v>
      </c>
      <c r="C303" s="2" t="s">
        <v>22</v>
      </c>
      <c r="D303" s="3">
        <f>427</f>
        <v>427</v>
      </c>
      <c r="E303" s="2">
        <v>428</v>
      </c>
      <c r="F303" s="3">
        <f>411</f>
        <v>411</v>
      </c>
      <c r="G303" s="2">
        <v>413</v>
      </c>
      <c r="H303" s="3">
        <f>400</f>
        <v>400</v>
      </c>
      <c r="I303" s="2">
        <v>406</v>
      </c>
      <c r="J303" s="3">
        <f>391</f>
        <v>391</v>
      </c>
      <c r="K303" s="2">
        <v>393</v>
      </c>
      <c r="L303" s="3" t="s">
        <v>663</v>
      </c>
      <c r="M303" s="2">
        <v>302</v>
      </c>
      <c r="P303" s="3" t="s">
        <v>293</v>
      </c>
      <c r="Q303" s="2">
        <v>286</v>
      </c>
      <c r="R303" s="3">
        <v>0.37</v>
      </c>
      <c r="T303" s="3">
        <v>0.04</v>
      </c>
      <c r="U303" s="2">
        <v>0.8</v>
      </c>
    </row>
    <row r="304" spans="1:13">
      <c r="A304" s="2" t="s">
        <v>664</v>
      </c>
      <c r="B304" s="3">
        <v>29326</v>
      </c>
      <c r="C304" s="2" t="s">
        <v>313</v>
      </c>
      <c r="L304" s="3" t="s">
        <v>624</v>
      </c>
      <c r="M304" s="2">
        <v>303</v>
      </c>
    </row>
    <row r="305" spans="1:21">
      <c r="A305" s="2" t="s">
        <v>665</v>
      </c>
      <c r="B305" s="3">
        <v>0</v>
      </c>
      <c r="C305" s="2" t="s">
        <v>22</v>
      </c>
      <c r="D305" s="3" t="s">
        <v>611</v>
      </c>
      <c r="E305" s="2">
        <v>780</v>
      </c>
      <c r="F305" s="3" t="s">
        <v>460</v>
      </c>
      <c r="G305" s="2">
        <v>733</v>
      </c>
      <c r="H305" s="3" t="s">
        <v>547</v>
      </c>
      <c r="I305" s="2">
        <v>684</v>
      </c>
      <c r="J305" s="3" t="s">
        <v>547</v>
      </c>
      <c r="K305" s="2">
        <v>683</v>
      </c>
      <c r="L305" s="3" t="s">
        <v>624</v>
      </c>
      <c r="M305" s="2">
        <v>304</v>
      </c>
      <c r="N305" s="3" t="s">
        <v>305</v>
      </c>
      <c r="O305" s="2">
        <v>194</v>
      </c>
      <c r="P305" s="3" t="s">
        <v>666</v>
      </c>
      <c r="Q305" s="2">
        <v>404</v>
      </c>
      <c r="R305" s="3">
        <v>0.55</v>
      </c>
      <c r="T305" s="3">
        <v>0.04</v>
      </c>
      <c r="U305" s="2">
        <v>0.89</v>
      </c>
    </row>
    <row r="306" spans="1:21">
      <c r="A306" s="2" t="s">
        <v>667</v>
      </c>
      <c r="B306" s="3">
        <v>36423</v>
      </c>
      <c r="C306" s="2" t="s">
        <v>22</v>
      </c>
      <c r="L306" s="3" t="s">
        <v>624</v>
      </c>
      <c r="M306" s="2">
        <v>305</v>
      </c>
      <c r="N306" s="3" t="s">
        <v>529</v>
      </c>
      <c r="O306" s="2">
        <v>226</v>
      </c>
      <c r="P306" s="3" t="s">
        <v>356</v>
      </c>
      <c r="Q306" s="2">
        <v>141</v>
      </c>
      <c r="R306" s="3">
        <v>0.68</v>
      </c>
      <c r="U306" s="2">
        <v>0.95</v>
      </c>
    </row>
    <row r="307" spans="1:17">
      <c r="A307" s="2" t="s">
        <v>668</v>
      </c>
      <c r="B307" s="3">
        <v>37190</v>
      </c>
      <c r="C307" s="2" t="s">
        <v>243</v>
      </c>
      <c r="D307" s="3">
        <f>492</f>
        <v>492</v>
      </c>
      <c r="E307" s="2">
        <v>493</v>
      </c>
      <c r="F307" s="3" t="s">
        <v>556</v>
      </c>
      <c r="G307" s="2">
        <v>506</v>
      </c>
      <c r="H307" s="3" t="s">
        <v>552</v>
      </c>
      <c r="I307" s="2">
        <v>518</v>
      </c>
      <c r="J307" s="3">
        <f>495</f>
        <v>495</v>
      </c>
      <c r="K307" s="2">
        <v>495</v>
      </c>
      <c r="L307" s="3" t="s">
        <v>624</v>
      </c>
      <c r="M307" s="2">
        <v>306</v>
      </c>
      <c r="N307" s="3" t="s">
        <v>343</v>
      </c>
      <c r="O307" s="2">
        <v>245</v>
      </c>
      <c r="P307" s="3" t="s">
        <v>669</v>
      </c>
      <c r="Q307" s="2">
        <v>450</v>
      </c>
    </row>
    <row r="308" spans="1:13">
      <c r="A308" s="2" t="s">
        <v>670</v>
      </c>
      <c r="B308" s="3">
        <v>0</v>
      </c>
      <c r="C308" s="2" t="s">
        <v>84</v>
      </c>
      <c r="D308" s="3">
        <f>303</f>
        <v>303</v>
      </c>
      <c r="E308" s="2">
        <v>305</v>
      </c>
      <c r="F308" s="3">
        <f>308</f>
        <v>308</v>
      </c>
      <c r="G308" s="2">
        <v>311</v>
      </c>
      <c r="H308" s="3">
        <f>291</f>
        <v>291</v>
      </c>
      <c r="I308" s="2">
        <v>295</v>
      </c>
      <c r="J308" s="3">
        <v>287</v>
      </c>
      <c r="K308" s="2">
        <v>287</v>
      </c>
      <c r="L308" s="3" t="s">
        <v>624</v>
      </c>
      <c r="M308" s="2">
        <v>307</v>
      </c>
    </row>
    <row r="309" spans="1:17">
      <c r="A309" s="2" t="s">
        <v>671</v>
      </c>
      <c r="B309" s="3">
        <v>18610</v>
      </c>
      <c r="C309" s="2" t="s">
        <v>476</v>
      </c>
      <c r="L309" s="3" t="s">
        <v>672</v>
      </c>
      <c r="M309" s="2">
        <v>308</v>
      </c>
      <c r="P309" s="3" t="s">
        <v>673</v>
      </c>
      <c r="Q309" s="2">
        <v>345</v>
      </c>
    </row>
    <row r="310" spans="1:17">
      <c r="A310" s="2" t="s">
        <v>674</v>
      </c>
      <c r="B310" s="3">
        <v>0</v>
      </c>
      <c r="C310" s="2" t="s">
        <v>675</v>
      </c>
      <c r="L310" s="3" t="s">
        <v>672</v>
      </c>
      <c r="M310" s="2">
        <v>309</v>
      </c>
      <c r="P310" s="3" t="s">
        <v>676</v>
      </c>
      <c r="Q310" s="2">
        <v>296</v>
      </c>
    </row>
    <row r="311" spans="1:17">
      <c r="A311" s="2" t="s">
        <v>677</v>
      </c>
      <c r="B311" s="3">
        <v>29756</v>
      </c>
      <c r="C311" s="2" t="s">
        <v>35</v>
      </c>
      <c r="D311" s="3">
        <f>216</f>
        <v>216</v>
      </c>
      <c r="E311" s="2">
        <v>218</v>
      </c>
      <c r="F311" s="3">
        <v>209</v>
      </c>
      <c r="G311" s="2">
        <v>209</v>
      </c>
      <c r="H311" s="3">
        <f>173</f>
        <v>173</v>
      </c>
      <c r="I311" s="2">
        <v>175</v>
      </c>
      <c r="J311" s="3">
        <f>180</f>
        <v>180</v>
      </c>
      <c r="K311" s="2">
        <v>180</v>
      </c>
      <c r="L311" s="3" t="s">
        <v>672</v>
      </c>
      <c r="M311" s="2">
        <v>310</v>
      </c>
      <c r="N311" s="3" t="s">
        <v>512</v>
      </c>
      <c r="O311" s="2">
        <v>213</v>
      </c>
      <c r="P311" s="3" t="s">
        <v>678</v>
      </c>
      <c r="Q311" s="2">
        <v>400</v>
      </c>
    </row>
    <row r="312" spans="1:17">
      <c r="A312" s="2" t="s">
        <v>679</v>
      </c>
      <c r="B312" s="3">
        <v>19785</v>
      </c>
      <c r="C312" s="2" t="s">
        <v>90</v>
      </c>
      <c r="D312" s="3">
        <f>334</f>
        <v>334</v>
      </c>
      <c r="E312" s="2">
        <v>339</v>
      </c>
      <c r="F312" s="3">
        <f>387</f>
        <v>387</v>
      </c>
      <c r="G312" s="2">
        <v>390</v>
      </c>
      <c r="H312" s="3">
        <f>429</f>
        <v>429</v>
      </c>
      <c r="I312" s="2">
        <v>430</v>
      </c>
      <c r="J312" s="3">
        <f>443</f>
        <v>443</v>
      </c>
      <c r="K312" s="2">
        <v>444</v>
      </c>
      <c r="L312" s="3" t="s">
        <v>672</v>
      </c>
      <c r="M312" s="2">
        <v>311</v>
      </c>
      <c r="P312" s="3" t="s">
        <v>680</v>
      </c>
      <c r="Q312" s="2">
        <v>273</v>
      </c>
    </row>
    <row r="313" spans="1:13">
      <c r="A313" s="2" t="s">
        <v>681</v>
      </c>
      <c r="B313" s="3">
        <v>0</v>
      </c>
      <c r="C313" s="2" t="s">
        <v>22</v>
      </c>
      <c r="L313" s="3" t="s">
        <v>672</v>
      </c>
      <c r="M313" s="2">
        <v>312</v>
      </c>
    </row>
    <row r="314" spans="1:17">
      <c r="A314" s="2" t="s">
        <v>682</v>
      </c>
      <c r="B314" s="3">
        <v>25464</v>
      </c>
      <c r="C314" s="2" t="s">
        <v>66</v>
      </c>
      <c r="D314" s="3">
        <f>298</f>
        <v>298</v>
      </c>
      <c r="E314" s="2">
        <v>299</v>
      </c>
      <c r="F314" s="3">
        <f>323</f>
        <v>323</v>
      </c>
      <c r="G314" s="2">
        <v>324</v>
      </c>
      <c r="H314" s="3">
        <f>314</f>
        <v>314</v>
      </c>
      <c r="I314" s="2">
        <v>316</v>
      </c>
      <c r="J314" s="3">
        <f>264</f>
        <v>264</v>
      </c>
      <c r="K314" s="2">
        <v>266</v>
      </c>
      <c r="L314" s="3" t="s">
        <v>683</v>
      </c>
      <c r="M314" s="2">
        <v>313</v>
      </c>
      <c r="N314" s="3" t="s">
        <v>684</v>
      </c>
      <c r="O314" s="2">
        <v>239</v>
      </c>
      <c r="P314" s="3" t="s">
        <v>685</v>
      </c>
      <c r="Q314" s="2">
        <v>315</v>
      </c>
    </row>
    <row r="315" spans="1:13">
      <c r="A315" s="2" t="s">
        <v>686</v>
      </c>
      <c r="B315" s="3">
        <v>27015</v>
      </c>
      <c r="C315" s="2" t="s">
        <v>90</v>
      </c>
      <c r="D315" s="3" t="s">
        <v>489</v>
      </c>
      <c r="E315" s="2">
        <v>522</v>
      </c>
      <c r="F315" s="3" t="s">
        <v>459</v>
      </c>
      <c r="G315" s="2">
        <v>574</v>
      </c>
      <c r="L315" s="3" t="s">
        <v>685</v>
      </c>
      <c r="M315" s="2">
        <v>314</v>
      </c>
    </row>
    <row r="316" spans="1:21">
      <c r="A316" s="2" t="s">
        <v>687</v>
      </c>
      <c r="B316" s="3">
        <v>0</v>
      </c>
      <c r="C316" s="2" t="s">
        <v>22</v>
      </c>
      <c r="D316" s="3">
        <f>248</f>
        <v>248</v>
      </c>
      <c r="E316" s="2">
        <v>249</v>
      </c>
      <c r="F316" s="3">
        <f>230</f>
        <v>230</v>
      </c>
      <c r="G316" s="2">
        <v>230</v>
      </c>
      <c r="H316" s="3">
        <v>226</v>
      </c>
      <c r="I316" s="2">
        <v>227</v>
      </c>
      <c r="J316" s="3">
        <v>226</v>
      </c>
      <c r="K316" s="2">
        <v>226</v>
      </c>
      <c r="L316" s="3" t="s">
        <v>685</v>
      </c>
      <c r="M316" s="2">
        <v>315</v>
      </c>
      <c r="N316" s="3" t="s">
        <v>203</v>
      </c>
      <c r="O316" s="2">
        <v>70</v>
      </c>
      <c r="P316" s="3" t="s">
        <v>110</v>
      </c>
      <c r="Q316" s="2">
        <v>115</v>
      </c>
      <c r="R316" s="3">
        <v>0.9</v>
      </c>
      <c r="S316" s="2">
        <v>0.17</v>
      </c>
      <c r="T316" s="3">
        <v>0.14</v>
      </c>
      <c r="U316" s="2">
        <v>0.96</v>
      </c>
    </row>
    <row r="317" spans="1:17">
      <c r="A317" s="2" t="s">
        <v>688</v>
      </c>
      <c r="B317" s="3">
        <v>16703</v>
      </c>
      <c r="C317" s="2" t="s">
        <v>149</v>
      </c>
      <c r="L317" s="3" t="s">
        <v>685</v>
      </c>
      <c r="M317" s="2">
        <v>316</v>
      </c>
      <c r="P317" s="3" t="s">
        <v>689</v>
      </c>
      <c r="Q317" s="2">
        <v>279</v>
      </c>
    </row>
    <row r="318" spans="1:17">
      <c r="A318" s="2" t="s">
        <v>690</v>
      </c>
      <c r="B318" s="3">
        <v>10284</v>
      </c>
      <c r="C318" s="2" t="s">
        <v>66</v>
      </c>
      <c r="D318" s="3">
        <f>272</f>
        <v>272</v>
      </c>
      <c r="E318" s="2">
        <v>274</v>
      </c>
      <c r="F318" s="3">
        <f>291</f>
        <v>291</v>
      </c>
      <c r="G318" s="2">
        <v>291</v>
      </c>
      <c r="H318" s="3">
        <v>280</v>
      </c>
      <c r="I318" s="2">
        <v>280</v>
      </c>
      <c r="J318" s="3">
        <f>279</f>
        <v>279</v>
      </c>
      <c r="K318" s="2">
        <v>279</v>
      </c>
      <c r="L318" s="3" t="s">
        <v>527</v>
      </c>
      <c r="M318" s="2">
        <v>317</v>
      </c>
      <c r="P318" s="3" t="s">
        <v>691</v>
      </c>
      <c r="Q318" s="2">
        <v>326</v>
      </c>
    </row>
    <row r="319" spans="1:17">
      <c r="A319" s="2" t="s">
        <v>692</v>
      </c>
      <c r="B319" s="3">
        <v>16077</v>
      </c>
      <c r="C319" s="2" t="s">
        <v>292</v>
      </c>
      <c r="D319" s="3">
        <f>482</f>
        <v>482</v>
      </c>
      <c r="E319" s="2">
        <v>483</v>
      </c>
      <c r="F319" s="3">
        <f>456</f>
        <v>456</v>
      </c>
      <c r="G319" s="2">
        <v>459</v>
      </c>
      <c r="H319" s="3">
        <f>427</f>
        <v>427</v>
      </c>
      <c r="I319" s="2">
        <v>428</v>
      </c>
      <c r="J319" s="3">
        <f>405</f>
        <v>405</v>
      </c>
      <c r="K319" s="2">
        <v>405</v>
      </c>
      <c r="L319" s="3" t="s">
        <v>527</v>
      </c>
      <c r="M319" s="2">
        <v>318</v>
      </c>
      <c r="N319" s="3" t="s">
        <v>382</v>
      </c>
      <c r="O319" s="2">
        <v>219</v>
      </c>
      <c r="P319" s="3" t="s">
        <v>584</v>
      </c>
      <c r="Q319" s="2">
        <v>264</v>
      </c>
    </row>
    <row r="320" spans="1:17">
      <c r="A320" s="2" t="s">
        <v>693</v>
      </c>
      <c r="B320" s="3">
        <v>24733</v>
      </c>
      <c r="C320" s="2" t="s">
        <v>339</v>
      </c>
      <c r="D320" s="3">
        <f>79</f>
        <v>79</v>
      </c>
      <c r="E320" s="2">
        <v>80</v>
      </c>
      <c r="F320" s="3">
        <v>85</v>
      </c>
      <c r="G320" s="2">
        <v>85</v>
      </c>
      <c r="H320" s="3">
        <f>104</f>
        <v>104</v>
      </c>
      <c r="I320" s="2">
        <v>105</v>
      </c>
      <c r="J320" s="3">
        <v>107</v>
      </c>
      <c r="K320" s="2">
        <v>107</v>
      </c>
      <c r="L320" s="3" t="s">
        <v>527</v>
      </c>
      <c r="M320" s="2">
        <v>319</v>
      </c>
      <c r="P320" s="3" t="s">
        <v>374</v>
      </c>
      <c r="Q320" s="2">
        <v>189</v>
      </c>
    </row>
    <row r="321" spans="1:21">
      <c r="A321" s="2" t="s">
        <v>694</v>
      </c>
      <c r="B321" s="3">
        <v>0</v>
      </c>
      <c r="C321" s="2" t="s">
        <v>22</v>
      </c>
      <c r="D321" s="3">
        <f>455</f>
        <v>455</v>
      </c>
      <c r="E321" s="2">
        <v>455</v>
      </c>
      <c r="F321" s="3">
        <f>446</f>
        <v>446</v>
      </c>
      <c r="G321" s="2">
        <v>447</v>
      </c>
      <c r="H321" s="3">
        <f>468</f>
        <v>468</v>
      </c>
      <c r="I321" s="2">
        <v>468</v>
      </c>
      <c r="J321" s="3">
        <f>429</f>
        <v>429</v>
      </c>
      <c r="K321" s="2">
        <v>429</v>
      </c>
      <c r="L321" s="3" t="s">
        <v>695</v>
      </c>
      <c r="M321" s="2">
        <v>320</v>
      </c>
      <c r="P321" s="3" t="s">
        <v>696</v>
      </c>
      <c r="Q321" s="2">
        <v>411</v>
      </c>
      <c r="R321" s="3">
        <v>0.82</v>
      </c>
      <c r="T321" s="3">
        <v>0.2</v>
      </c>
      <c r="U321" s="2">
        <v>0.92</v>
      </c>
    </row>
    <row r="322" spans="1:17">
      <c r="A322" s="2" t="s">
        <v>697</v>
      </c>
      <c r="B322" s="3">
        <v>5425</v>
      </c>
      <c r="C322" s="2" t="s">
        <v>145</v>
      </c>
      <c r="L322" s="3" t="s">
        <v>695</v>
      </c>
      <c r="M322" s="2">
        <v>321</v>
      </c>
      <c r="P322" s="3" t="s">
        <v>440</v>
      </c>
      <c r="Q322" s="2">
        <v>185</v>
      </c>
    </row>
    <row r="323" spans="1:17">
      <c r="A323" s="2" t="s">
        <v>698</v>
      </c>
      <c r="B323" s="3">
        <v>29907</v>
      </c>
      <c r="C323" s="2" t="s">
        <v>699</v>
      </c>
      <c r="D323" s="3">
        <f>309</f>
        <v>309</v>
      </c>
      <c r="E323" s="2">
        <v>310</v>
      </c>
      <c r="F323" s="3">
        <f>326</f>
        <v>326</v>
      </c>
      <c r="G323" s="2">
        <v>328</v>
      </c>
      <c r="H323" s="3">
        <f>338</f>
        <v>338</v>
      </c>
      <c r="I323" s="2">
        <v>338</v>
      </c>
      <c r="J323" s="3">
        <v>411</v>
      </c>
      <c r="K323" s="2">
        <v>411</v>
      </c>
      <c r="L323" s="3" t="s">
        <v>695</v>
      </c>
      <c r="M323" s="2">
        <v>322</v>
      </c>
      <c r="N323" s="3" t="s">
        <v>311</v>
      </c>
      <c r="O323" s="2">
        <v>230</v>
      </c>
      <c r="P323" s="3" t="s">
        <v>700</v>
      </c>
      <c r="Q323" s="2">
        <v>299</v>
      </c>
    </row>
    <row r="324" spans="1:17">
      <c r="A324" s="2" t="s">
        <v>701</v>
      </c>
      <c r="B324" s="3">
        <v>36354</v>
      </c>
      <c r="C324" s="2" t="s">
        <v>35</v>
      </c>
      <c r="D324" s="3">
        <v>307</v>
      </c>
      <c r="E324" s="2">
        <v>308</v>
      </c>
      <c r="F324" s="3">
        <f>333</f>
        <v>333</v>
      </c>
      <c r="G324" s="2">
        <v>338</v>
      </c>
      <c r="H324" s="3">
        <f>314</f>
        <v>314</v>
      </c>
      <c r="I324" s="2">
        <v>318</v>
      </c>
      <c r="J324" s="3">
        <f>269</f>
        <v>269</v>
      </c>
      <c r="K324" s="2">
        <v>269</v>
      </c>
      <c r="L324" s="3" t="s">
        <v>695</v>
      </c>
      <c r="M324" s="2">
        <v>323</v>
      </c>
      <c r="N324" s="3" t="s">
        <v>274</v>
      </c>
      <c r="O324" s="2">
        <v>166</v>
      </c>
      <c r="P324" s="3" t="s">
        <v>702</v>
      </c>
      <c r="Q324" s="2">
        <v>335</v>
      </c>
    </row>
    <row r="325" spans="1:17">
      <c r="A325" s="2" t="s">
        <v>703</v>
      </c>
      <c r="B325" s="3">
        <v>16345</v>
      </c>
      <c r="C325" s="2" t="s">
        <v>704</v>
      </c>
      <c r="L325" s="3" t="s">
        <v>705</v>
      </c>
      <c r="M325" s="2">
        <v>324</v>
      </c>
      <c r="N325" s="3" t="s">
        <v>183</v>
      </c>
      <c r="O325" s="2">
        <v>223</v>
      </c>
      <c r="P325" s="3" t="s">
        <v>706</v>
      </c>
      <c r="Q325" s="2">
        <v>210</v>
      </c>
    </row>
    <row r="326" spans="1:17">
      <c r="A326" s="2" t="s">
        <v>707</v>
      </c>
      <c r="B326" s="3">
        <v>0</v>
      </c>
      <c r="C326" s="2" t="s">
        <v>221</v>
      </c>
      <c r="D326" s="3">
        <v>118</v>
      </c>
      <c r="E326" s="2">
        <v>120</v>
      </c>
      <c r="F326" s="3">
        <f>110</f>
        <v>110</v>
      </c>
      <c r="G326" s="2">
        <v>111</v>
      </c>
      <c r="H326" s="3">
        <v>115</v>
      </c>
      <c r="I326" s="2">
        <v>115</v>
      </c>
      <c r="J326" s="3">
        <v>111</v>
      </c>
      <c r="K326" s="2">
        <v>111</v>
      </c>
      <c r="L326" s="3" t="s">
        <v>705</v>
      </c>
      <c r="M326" s="2">
        <v>325</v>
      </c>
      <c r="P326" s="3" t="s">
        <v>535</v>
      </c>
      <c r="Q326" s="2">
        <v>215</v>
      </c>
    </row>
    <row r="327" spans="1:21">
      <c r="A327" s="2" t="s">
        <v>708</v>
      </c>
      <c r="B327" s="3">
        <v>15564</v>
      </c>
      <c r="C327" s="2" t="s">
        <v>22</v>
      </c>
      <c r="D327" s="3">
        <f>373</f>
        <v>373</v>
      </c>
      <c r="E327" s="2">
        <v>376</v>
      </c>
      <c r="F327" s="3" t="s">
        <v>556</v>
      </c>
      <c r="G327" s="2">
        <v>510</v>
      </c>
      <c r="H327" s="3">
        <f>377</f>
        <v>377</v>
      </c>
      <c r="I327" s="2">
        <v>379</v>
      </c>
      <c r="J327" s="3">
        <f>373</f>
        <v>373</v>
      </c>
      <c r="K327" s="2">
        <v>374</v>
      </c>
      <c r="L327" s="3" t="s">
        <v>705</v>
      </c>
      <c r="M327" s="2">
        <v>326</v>
      </c>
      <c r="N327" s="3" t="s">
        <v>281</v>
      </c>
      <c r="O327" s="2">
        <v>104</v>
      </c>
      <c r="P327" s="3" t="s">
        <v>401</v>
      </c>
      <c r="Q327" s="2">
        <v>381</v>
      </c>
      <c r="R327" s="3">
        <v>0.73</v>
      </c>
      <c r="T327" s="3">
        <v>0.1</v>
      </c>
      <c r="U327" s="2">
        <v>0.94</v>
      </c>
    </row>
    <row r="328" spans="1:17">
      <c r="A328" s="2" t="s">
        <v>709</v>
      </c>
      <c r="B328" s="3">
        <v>28851</v>
      </c>
      <c r="C328" s="2" t="s">
        <v>90</v>
      </c>
      <c r="D328" s="3" t="s">
        <v>451</v>
      </c>
      <c r="E328" s="2">
        <v>628</v>
      </c>
      <c r="F328" s="3" t="s">
        <v>451</v>
      </c>
      <c r="G328" s="2">
        <v>627</v>
      </c>
      <c r="H328" s="3" t="s">
        <v>460</v>
      </c>
      <c r="I328" s="2">
        <v>730</v>
      </c>
      <c r="L328" s="3" t="s">
        <v>710</v>
      </c>
      <c r="M328" s="2">
        <v>327</v>
      </c>
      <c r="P328" s="3" t="s">
        <v>711</v>
      </c>
      <c r="Q328" s="2">
        <v>456</v>
      </c>
    </row>
    <row r="329" spans="1:17">
      <c r="A329" s="2" t="s">
        <v>712</v>
      </c>
      <c r="B329" s="3">
        <v>36401</v>
      </c>
      <c r="C329" s="2" t="s">
        <v>90</v>
      </c>
      <c r="D329" s="3" t="s">
        <v>451</v>
      </c>
      <c r="E329" s="2">
        <v>630</v>
      </c>
      <c r="F329" s="3" t="s">
        <v>547</v>
      </c>
      <c r="G329" s="2">
        <v>679</v>
      </c>
      <c r="L329" s="3" t="s">
        <v>710</v>
      </c>
      <c r="M329" s="2">
        <v>328</v>
      </c>
      <c r="P329" s="3" t="s">
        <v>713</v>
      </c>
      <c r="Q329" s="2">
        <v>365</v>
      </c>
    </row>
    <row r="330" spans="1:17">
      <c r="A330" s="2" t="s">
        <v>714</v>
      </c>
      <c r="B330" s="3">
        <v>46800</v>
      </c>
      <c r="C330" s="2" t="s">
        <v>259</v>
      </c>
      <c r="D330" s="3">
        <f>295</f>
        <v>295</v>
      </c>
      <c r="E330" s="2">
        <v>298</v>
      </c>
      <c r="F330" s="3">
        <f>287</f>
        <v>287</v>
      </c>
      <c r="G330" s="2">
        <v>290</v>
      </c>
      <c r="H330" s="3">
        <f>287</f>
        <v>287</v>
      </c>
      <c r="I330" s="2">
        <v>290</v>
      </c>
      <c r="J330" s="3">
        <f>285</f>
        <v>285</v>
      </c>
      <c r="K330" s="2">
        <v>286</v>
      </c>
      <c r="L330" s="3" t="s">
        <v>710</v>
      </c>
      <c r="M330" s="2">
        <v>329</v>
      </c>
      <c r="N330" s="3" t="s">
        <v>382</v>
      </c>
      <c r="O330" s="2">
        <v>220</v>
      </c>
      <c r="P330" s="3" t="s">
        <v>496</v>
      </c>
      <c r="Q330" s="2">
        <v>243</v>
      </c>
    </row>
    <row r="331" spans="1:17">
      <c r="A331" s="2" t="s">
        <v>715</v>
      </c>
      <c r="B331" s="3">
        <v>12670</v>
      </c>
      <c r="C331" s="2" t="s">
        <v>84</v>
      </c>
      <c r="D331" s="3">
        <f>362</f>
        <v>362</v>
      </c>
      <c r="E331" s="2">
        <v>364</v>
      </c>
      <c r="F331" s="3">
        <f>398</f>
        <v>398</v>
      </c>
      <c r="G331" s="2">
        <v>398</v>
      </c>
      <c r="H331" s="3">
        <f>400</f>
        <v>400</v>
      </c>
      <c r="I331" s="2">
        <v>402</v>
      </c>
      <c r="J331" s="3">
        <f>397</f>
        <v>397</v>
      </c>
      <c r="K331" s="2">
        <v>398</v>
      </c>
      <c r="L331" s="3" t="s">
        <v>716</v>
      </c>
      <c r="M331" s="2">
        <v>330</v>
      </c>
      <c r="N331" s="3" t="s">
        <v>327</v>
      </c>
      <c r="O331" s="2">
        <v>123</v>
      </c>
      <c r="P331" s="3" t="s">
        <v>717</v>
      </c>
      <c r="Q331" s="2">
        <v>329</v>
      </c>
    </row>
    <row r="332" spans="1:17">
      <c r="A332" s="2" t="s">
        <v>718</v>
      </c>
      <c r="B332" s="3">
        <v>26097</v>
      </c>
      <c r="C332" s="2" t="s">
        <v>149</v>
      </c>
      <c r="L332" s="3" t="s">
        <v>716</v>
      </c>
      <c r="M332" s="2">
        <v>331</v>
      </c>
      <c r="P332" s="3" t="s">
        <v>711</v>
      </c>
      <c r="Q332" s="2">
        <v>457</v>
      </c>
    </row>
    <row r="333" spans="1:15">
      <c r="A333" s="2" t="s">
        <v>719</v>
      </c>
      <c r="B333" s="3">
        <v>22118</v>
      </c>
      <c r="C333" s="2" t="s">
        <v>35</v>
      </c>
      <c r="D333" s="3">
        <v>202</v>
      </c>
      <c r="E333" s="2">
        <v>203</v>
      </c>
      <c r="F333" s="3">
        <v>205</v>
      </c>
      <c r="G333" s="2">
        <v>205</v>
      </c>
      <c r="H333" s="3">
        <v>205</v>
      </c>
      <c r="I333" s="2">
        <v>205</v>
      </c>
      <c r="J333" s="3">
        <f>195</f>
        <v>195</v>
      </c>
      <c r="K333" s="2">
        <v>195</v>
      </c>
      <c r="L333" s="3" t="s">
        <v>716</v>
      </c>
      <c r="M333" s="2">
        <v>332</v>
      </c>
      <c r="N333" s="3" t="s">
        <v>232</v>
      </c>
      <c r="O333" s="2">
        <v>82</v>
      </c>
    </row>
    <row r="334" spans="1:13">
      <c r="A334" s="2" t="s">
        <v>720</v>
      </c>
      <c r="B334" s="3">
        <v>0</v>
      </c>
      <c r="C334" s="2" t="s">
        <v>22</v>
      </c>
      <c r="L334" s="3" t="s">
        <v>716</v>
      </c>
      <c r="M334" s="2">
        <v>333</v>
      </c>
    </row>
    <row r="335" spans="1:17">
      <c r="A335" s="2" t="s">
        <v>721</v>
      </c>
      <c r="B335" s="3">
        <v>0</v>
      </c>
      <c r="C335" s="2" t="s">
        <v>66</v>
      </c>
      <c r="D335" s="3">
        <f>334</f>
        <v>334</v>
      </c>
      <c r="E335" s="2">
        <v>340</v>
      </c>
      <c r="F335" s="3">
        <f>370</f>
        <v>370</v>
      </c>
      <c r="G335" s="2">
        <v>371</v>
      </c>
      <c r="H335" s="3">
        <f>364</f>
        <v>364</v>
      </c>
      <c r="I335" s="2">
        <v>364</v>
      </c>
      <c r="J335" s="3">
        <f>359</f>
        <v>359</v>
      </c>
      <c r="K335" s="2">
        <v>360</v>
      </c>
      <c r="L335" s="3" t="s">
        <v>722</v>
      </c>
      <c r="M335" s="2">
        <v>334</v>
      </c>
      <c r="N335" s="3" t="s">
        <v>535</v>
      </c>
      <c r="O335" s="2">
        <v>216</v>
      </c>
      <c r="P335" s="3" t="s">
        <v>723</v>
      </c>
      <c r="Q335" s="2">
        <v>437</v>
      </c>
    </row>
    <row r="336" spans="1:17">
      <c r="A336" s="2" t="s">
        <v>724</v>
      </c>
      <c r="B336" s="3">
        <v>22550</v>
      </c>
      <c r="C336" s="2" t="s">
        <v>155</v>
      </c>
      <c r="L336" s="3" t="s">
        <v>725</v>
      </c>
      <c r="M336" s="2">
        <v>335</v>
      </c>
      <c r="P336" s="3" t="s">
        <v>471</v>
      </c>
      <c r="Q336" s="2">
        <v>269</v>
      </c>
    </row>
    <row r="337" spans="1:17">
      <c r="A337" s="2" t="s">
        <v>726</v>
      </c>
      <c r="B337" s="3">
        <v>0</v>
      </c>
      <c r="C337" s="2" t="s">
        <v>589</v>
      </c>
      <c r="D337" s="3" t="s">
        <v>727</v>
      </c>
      <c r="E337" s="2">
        <v>554</v>
      </c>
      <c r="F337" s="3" t="s">
        <v>459</v>
      </c>
      <c r="G337" s="2">
        <v>573</v>
      </c>
      <c r="H337" s="3" t="s">
        <v>452</v>
      </c>
      <c r="I337" s="2">
        <v>562</v>
      </c>
      <c r="J337" s="3" t="s">
        <v>452</v>
      </c>
      <c r="K337" s="2">
        <v>563</v>
      </c>
      <c r="L337" s="3" t="s">
        <v>499</v>
      </c>
      <c r="M337" s="2">
        <v>336</v>
      </c>
      <c r="P337" s="3" t="s">
        <v>573</v>
      </c>
      <c r="Q337" s="2">
        <v>394</v>
      </c>
    </row>
    <row r="338" spans="1:17">
      <c r="A338" s="2" t="s">
        <v>728</v>
      </c>
      <c r="B338" s="3">
        <v>47827</v>
      </c>
      <c r="C338" s="2" t="s">
        <v>221</v>
      </c>
      <c r="D338" s="3">
        <v>137</v>
      </c>
      <c r="E338" s="2">
        <v>139</v>
      </c>
      <c r="F338" s="3">
        <f>124</f>
        <v>124</v>
      </c>
      <c r="G338" s="2">
        <v>125</v>
      </c>
      <c r="H338" s="3">
        <f>132</f>
        <v>132</v>
      </c>
      <c r="I338" s="2">
        <v>134</v>
      </c>
      <c r="J338" s="3">
        <f>126</f>
        <v>126</v>
      </c>
      <c r="K338" s="2">
        <v>126</v>
      </c>
      <c r="L338" s="3" t="s">
        <v>499</v>
      </c>
      <c r="M338" s="2">
        <v>337</v>
      </c>
      <c r="P338" s="3" t="s">
        <v>272</v>
      </c>
      <c r="Q338" s="2">
        <v>237</v>
      </c>
    </row>
    <row r="339" spans="1:17">
      <c r="A339" s="2" t="s">
        <v>729</v>
      </c>
      <c r="B339" s="3">
        <v>0</v>
      </c>
      <c r="C339" s="2" t="s">
        <v>313</v>
      </c>
      <c r="L339" s="3" t="s">
        <v>499</v>
      </c>
      <c r="M339" s="2">
        <v>338</v>
      </c>
      <c r="P339" s="3" t="s">
        <v>730</v>
      </c>
      <c r="Q339" s="2">
        <v>444</v>
      </c>
    </row>
    <row r="340" spans="1:17">
      <c r="A340" s="2" t="s">
        <v>731</v>
      </c>
      <c r="B340" s="3">
        <v>0</v>
      </c>
      <c r="C340" s="2" t="s">
        <v>155</v>
      </c>
      <c r="D340" s="3">
        <f>121</f>
        <v>121</v>
      </c>
      <c r="E340" s="2">
        <v>123</v>
      </c>
      <c r="F340" s="3">
        <f>139</f>
        <v>139</v>
      </c>
      <c r="G340" s="2">
        <v>139</v>
      </c>
      <c r="H340" s="3">
        <f>125</f>
        <v>125</v>
      </c>
      <c r="I340" s="2">
        <v>125</v>
      </c>
      <c r="J340" s="3">
        <f>128</f>
        <v>128</v>
      </c>
      <c r="K340" s="2">
        <v>128</v>
      </c>
      <c r="L340" s="3" t="s">
        <v>732</v>
      </c>
      <c r="M340" s="2">
        <v>339</v>
      </c>
      <c r="P340" s="3" t="s">
        <v>267</v>
      </c>
      <c r="Q340" s="2">
        <v>171</v>
      </c>
    </row>
    <row r="341" spans="1:17">
      <c r="A341" s="2" t="s">
        <v>733</v>
      </c>
      <c r="B341" s="3">
        <v>9009</v>
      </c>
      <c r="C341" s="2" t="s">
        <v>476</v>
      </c>
      <c r="L341" s="3" t="s">
        <v>732</v>
      </c>
      <c r="M341" s="2">
        <v>340</v>
      </c>
      <c r="P341" s="3" t="s">
        <v>499</v>
      </c>
      <c r="Q341" s="2">
        <v>337</v>
      </c>
    </row>
    <row r="342" spans="1:21">
      <c r="A342" s="2" t="s">
        <v>734</v>
      </c>
      <c r="B342" s="3">
        <v>0</v>
      </c>
      <c r="C342" s="2" t="s">
        <v>22</v>
      </c>
      <c r="L342" s="3" t="s">
        <v>732</v>
      </c>
      <c r="M342" s="2">
        <v>341</v>
      </c>
      <c r="R342" s="3">
        <v>0.58</v>
      </c>
      <c r="T342" s="3">
        <v>0.04</v>
      </c>
      <c r="U342" s="2">
        <v>0.82</v>
      </c>
    </row>
    <row r="343" spans="1:17">
      <c r="A343" s="2" t="s">
        <v>735</v>
      </c>
      <c r="B343" s="3">
        <v>0</v>
      </c>
      <c r="C343" s="2" t="s">
        <v>221</v>
      </c>
      <c r="D343" s="3">
        <v>56</v>
      </c>
      <c r="E343" s="2">
        <v>57</v>
      </c>
      <c r="F343" s="3">
        <v>56</v>
      </c>
      <c r="G343" s="2">
        <v>56</v>
      </c>
      <c r="H343" s="3">
        <f>58</f>
        <v>58</v>
      </c>
      <c r="I343" s="2">
        <v>59</v>
      </c>
      <c r="J343" s="3">
        <v>58</v>
      </c>
      <c r="K343" s="2">
        <v>58</v>
      </c>
      <c r="L343" s="3" t="s">
        <v>485</v>
      </c>
      <c r="M343" s="2">
        <v>342</v>
      </c>
      <c r="P343" s="3" t="s">
        <v>386</v>
      </c>
      <c r="Q343" s="2">
        <v>277</v>
      </c>
    </row>
    <row r="344" spans="1:17">
      <c r="A344" s="2" t="s">
        <v>736</v>
      </c>
      <c r="B344" s="3">
        <v>9835</v>
      </c>
      <c r="C344" s="2" t="s">
        <v>35</v>
      </c>
      <c r="L344" s="3" t="s">
        <v>485</v>
      </c>
      <c r="M344" s="2">
        <v>343</v>
      </c>
      <c r="N344" s="3" t="s">
        <v>263</v>
      </c>
      <c r="O344" s="2">
        <v>93</v>
      </c>
      <c r="P344" s="3" t="s">
        <v>737</v>
      </c>
      <c r="Q344" s="2">
        <v>425</v>
      </c>
    </row>
    <row r="345" spans="1:13">
      <c r="A345" s="2" t="s">
        <v>738</v>
      </c>
      <c r="B345" s="3">
        <v>9535</v>
      </c>
      <c r="C345" s="2" t="s">
        <v>121</v>
      </c>
      <c r="D345" s="3">
        <v>125</v>
      </c>
      <c r="E345" s="2">
        <v>127</v>
      </c>
      <c r="F345" s="3">
        <v>120</v>
      </c>
      <c r="G345" s="2">
        <v>121</v>
      </c>
      <c r="H345" s="3">
        <v>102</v>
      </c>
      <c r="I345" s="2">
        <v>102</v>
      </c>
      <c r="J345" s="3">
        <v>99</v>
      </c>
      <c r="K345" s="2">
        <v>99</v>
      </c>
      <c r="L345" s="3" t="s">
        <v>673</v>
      </c>
      <c r="M345" s="2">
        <v>344</v>
      </c>
    </row>
    <row r="346" spans="1:17">
      <c r="A346" s="2" t="s">
        <v>739</v>
      </c>
      <c r="B346" s="3">
        <v>0</v>
      </c>
      <c r="C346" s="2" t="s">
        <v>699</v>
      </c>
      <c r="D346" s="3">
        <v>308</v>
      </c>
      <c r="E346" s="2">
        <v>309</v>
      </c>
      <c r="F346" s="3">
        <f>321</f>
        <v>321</v>
      </c>
      <c r="G346" s="2">
        <v>323</v>
      </c>
      <c r="H346" s="3">
        <f>349</f>
        <v>349</v>
      </c>
      <c r="I346" s="2">
        <v>350</v>
      </c>
      <c r="J346" s="3">
        <f>394</f>
        <v>394</v>
      </c>
      <c r="K346" s="2">
        <v>395</v>
      </c>
      <c r="L346" s="3" t="s">
        <v>673</v>
      </c>
      <c r="M346" s="2">
        <v>345</v>
      </c>
      <c r="N346" s="3" t="s">
        <v>541</v>
      </c>
      <c r="O346" s="2">
        <v>164</v>
      </c>
      <c r="P346" s="3" t="s">
        <v>527</v>
      </c>
      <c r="Q346" s="2">
        <v>321</v>
      </c>
    </row>
    <row r="347" spans="1:17">
      <c r="A347" s="2" t="s">
        <v>740</v>
      </c>
      <c r="B347" s="3">
        <v>37540</v>
      </c>
      <c r="C347" s="2" t="s">
        <v>243</v>
      </c>
      <c r="D347" s="3">
        <v>223</v>
      </c>
      <c r="E347" s="2">
        <v>224</v>
      </c>
      <c r="F347" s="3">
        <v>206</v>
      </c>
      <c r="G347" s="2">
        <v>206</v>
      </c>
      <c r="H347" s="3">
        <f>212</f>
        <v>212</v>
      </c>
      <c r="I347" s="2">
        <v>212</v>
      </c>
      <c r="J347" s="3">
        <v>206</v>
      </c>
      <c r="K347" s="2">
        <v>206</v>
      </c>
      <c r="L347" s="3" t="s">
        <v>741</v>
      </c>
      <c r="M347" s="2">
        <v>346</v>
      </c>
      <c r="N347" s="3" t="s">
        <v>374</v>
      </c>
      <c r="O347" s="2">
        <v>186</v>
      </c>
      <c r="P347" s="3" t="s">
        <v>742</v>
      </c>
      <c r="Q347" s="2">
        <v>391</v>
      </c>
    </row>
    <row r="348" spans="1:21">
      <c r="A348" s="2" t="s">
        <v>743</v>
      </c>
      <c r="B348" s="3">
        <v>66338</v>
      </c>
      <c r="C348" s="2" t="s">
        <v>22</v>
      </c>
      <c r="D348" s="3" t="s">
        <v>652</v>
      </c>
      <c r="E348" s="2">
        <v>543</v>
      </c>
      <c r="F348" s="3" t="s">
        <v>453</v>
      </c>
      <c r="G348" s="2">
        <v>551</v>
      </c>
      <c r="H348" s="3">
        <f>491</f>
        <v>491</v>
      </c>
      <c r="I348" s="2">
        <v>496</v>
      </c>
      <c r="J348" s="3">
        <f>439</f>
        <v>439</v>
      </c>
      <c r="K348" s="2">
        <v>440</v>
      </c>
      <c r="L348" s="3" t="s">
        <v>741</v>
      </c>
      <c r="M348" s="2">
        <v>347</v>
      </c>
      <c r="P348" s="3" t="s">
        <v>169</v>
      </c>
      <c r="Q348" s="2">
        <v>151</v>
      </c>
      <c r="R348" s="3">
        <v>0.73</v>
      </c>
      <c r="T348" s="3">
        <v>0.05</v>
      </c>
      <c r="U348" s="2">
        <v>0.91</v>
      </c>
    </row>
    <row r="349" spans="1:17">
      <c r="A349" s="2" t="s">
        <v>744</v>
      </c>
      <c r="B349" s="3">
        <v>21916</v>
      </c>
      <c r="C349" s="2" t="s">
        <v>155</v>
      </c>
      <c r="L349" s="3" t="s">
        <v>745</v>
      </c>
      <c r="M349" s="2">
        <v>348</v>
      </c>
      <c r="P349" s="3" t="s">
        <v>700</v>
      </c>
      <c r="Q349" s="2">
        <v>300</v>
      </c>
    </row>
    <row r="350" spans="1:21">
      <c r="A350" s="2" t="s">
        <v>746</v>
      </c>
      <c r="B350" s="3">
        <v>0</v>
      </c>
      <c r="C350" s="2" t="s">
        <v>22</v>
      </c>
      <c r="D350" s="3" t="s">
        <v>547</v>
      </c>
      <c r="E350" s="2">
        <v>689</v>
      </c>
      <c r="F350" s="3" t="s">
        <v>451</v>
      </c>
      <c r="G350" s="2">
        <v>647</v>
      </c>
      <c r="H350" s="3" t="s">
        <v>451</v>
      </c>
      <c r="I350" s="2">
        <v>642</v>
      </c>
      <c r="J350" s="3" t="s">
        <v>727</v>
      </c>
      <c r="K350" s="2">
        <v>560</v>
      </c>
      <c r="L350" s="3" t="s">
        <v>745</v>
      </c>
      <c r="M350" s="2">
        <v>349</v>
      </c>
      <c r="P350" s="3" t="s">
        <v>629</v>
      </c>
      <c r="Q350" s="2">
        <v>284</v>
      </c>
      <c r="R350" s="3">
        <v>0.47</v>
      </c>
      <c r="S350" s="2">
        <v>0.96</v>
      </c>
      <c r="T350" s="3">
        <v>0.02</v>
      </c>
      <c r="U350" s="2">
        <v>0.85</v>
      </c>
    </row>
    <row r="351" spans="1:13">
      <c r="A351" s="2" t="s">
        <v>747</v>
      </c>
      <c r="B351" s="3">
        <v>0</v>
      </c>
      <c r="C351" s="2" t="s">
        <v>155</v>
      </c>
      <c r="D351" s="3">
        <v>329</v>
      </c>
      <c r="E351" s="2">
        <v>330</v>
      </c>
      <c r="F351" s="3">
        <f>362</f>
        <v>362</v>
      </c>
      <c r="G351" s="2">
        <v>364</v>
      </c>
      <c r="H351" s="3">
        <f>324</f>
        <v>324</v>
      </c>
      <c r="I351" s="2">
        <v>325</v>
      </c>
      <c r="J351" s="3">
        <f>302</f>
        <v>302</v>
      </c>
      <c r="K351" s="2">
        <v>303</v>
      </c>
      <c r="L351" s="3" t="s">
        <v>748</v>
      </c>
      <c r="M351" s="2">
        <v>350</v>
      </c>
    </row>
    <row r="352" spans="1:13">
      <c r="A352" s="2" t="s">
        <v>749</v>
      </c>
      <c r="B352" s="3">
        <v>0</v>
      </c>
      <c r="C352" s="2" t="s">
        <v>90</v>
      </c>
      <c r="D352" s="3">
        <f>275</f>
        <v>275</v>
      </c>
      <c r="E352" s="2">
        <v>277</v>
      </c>
      <c r="F352" s="3">
        <f>323</f>
        <v>323</v>
      </c>
      <c r="G352" s="2">
        <v>325</v>
      </c>
      <c r="L352" s="3" t="s">
        <v>748</v>
      </c>
      <c r="M352" s="2">
        <v>351</v>
      </c>
    </row>
    <row r="353" spans="1:17">
      <c r="A353" s="2" t="s">
        <v>750</v>
      </c>
      <c r="B353" s="3">
        <v>0</v>
      </c>
      <c r="C353" s="2" t="s">
        <v>149</v>
      </c>
      <c r="L353" s="3" t="s">
        <v>748</v>
      </c>
      <c r="M353" s="2">
        <v>352</v>
      </c>
      <c r="N353" s="3" t="s">
        <v>466</v>
      </c>
      <c r="O353" s="2">
        <v>198</v>
      </c>
      <c r="P353" s="3" t="s">
        <v>344</v>
      </c>
      <c r="Q353" s="2">
        <v>260</v>
      </c>
    </row>
    <row r="354" spans="1:17">
      <c r="A354" s="2" t="s">
        <v>751</v>
      </c>
      <c r="B354" s="3">
        <v>0</v>
      </c>
      <c r="C354" s="2" t="s">
        <v>752</v>
      </c>
      <c r="D354" s="3" t="s">
        <v>489</v>
      </c>
      <c r="E354" s="2">
        <v>529</v>
      </c>
      <c r="F354" s="3" t="s">
        <v>610</v>
      </c>
      <c r="G354" s="2">
        <v>601</v>
      </c>
      <c r="H354" s="3" t="s">
        <v>451</v>
      </c>
      <c r="I354" s="2">
        <v>649</v>
      </c>
      <c r="J354" s="3" t="s">
        <v>460</v>
      </c>
      <c r="K354" s="2">
        <v>747</v>
      </c>
      <c r="L354" s="3" t="s">
        <v>506</v>
      </c>
      <c r="M354" s="2">
        <v>353</v>
      </c>
      <c r="P354" s="3" t="s">
        <v>753</v>
      </c>
      <c r="Q354" s="2">
        <v>348</v>
      </c>
    </row>
    <row r="355" spans="1:21">
      <c r="A355" s="2" t="s">
        <v>754</v>
      </c>
      <c r="B355" s="3">
        <v>43998</v>
      </c>
      <c r="C355" s="2" t="s">
        <v>22</v>
      </c>
      <c r="D355" s="3" t="s">
        <v>547</v>
      </c>
      <c r="E355" s="2">
        <v>656</v>
      </c>
      <c r="F355" s="3" t="s">
        <v>451</v>
      </c>
      <c r="G355" s="2">
        <v>607</v>
      </c>
      <c r="H355" s="3" t="s">
        <v>452</v>
      </c>
      <c r="I355" s="2">
        <v>563</v>
      </c>
      <c r="J355" s="3" t="s">
        <v>556</v>
      </c>
      <c r="K355" s="2">
        <v>504</v>
      </c>
      <c r="L355" s="3" t="s">
        <v>591</v>
      </c>
      <c r="M355" s="2">
        <v>354</v>
      </c>
      <c r="T355" s="3">
        <v>0.09</v>
      </c>
      <c r="U355" s="2">
        <v>0.89</v>
      </c>
    </row>
    <row r="356" spans="1:17">
      <c r="A356" s="2" t="s">
        <v>755</v>
      </c>
      <c r="B356" s="3">
        <v>0</v>
      </c>
      <c r="C356" s="2" t="s">
        <v>66</v>
      </c>
      <c r="L356" s="3" t="s">
        <v>591</v>
      </c>
      <c r="M356" s="2">
        <v>355</v>
      </c>
      <c r="P356" s="3" t="s">
        <v>576</v>
      </c>
      <c r="Q356" s="2">
        <v>253</v>
      </c>
    </row>
    <row r="357" spans="1:17">
      <c r="A357" s="2" t="s">
        <v>756</v>
      </c>
      <c r="B357" s="3">
        <v>28662</v>
      </c>
      <c r="C357" s="2" t="s">
        <v>149</v>
      </c>
      <c r="L357" s="3" t="s">
        <v>591</v>
      </c>
      <c r="M357" s="2">
        <v>356</v>
      </c>
      <c r="N357" s="3" t="s">
        <v>757</v>
      </c>
      <c r="O357" s="2">
        <v>146</v>
      </c>
      <c r="P357" s="3" t="s">
        <v>490</v>
      </c>
      <c r="Q357" s="2">
        <v>209</v>
      </c>
    </row>
    <row r="358" spans="1:17">
      <c r="A358" s="2" t="s">
        <v>758</v>
      </c>
      <c r="B358" s="3">
        <v>0</v>
      </c>
      <c r="C358" s="2" t="s">
        <v>90</v>
      </c>
      <c r="D358" s="3">
        <f>451</f>
        <v>451</v>
      </c>
      <c r="E358" s="2">
        <v>453</v>
      </c>
      <c r="F358" s="3" t="s">
        <v>652</v>
      </c>
      <c r="G358" s="2">
        <v>537</v>
      </c>
      <c r="H358" s="3" t="s">
        <v>451</v>
      </c>
      <c r="I358" s="2">
        <v>622</v>
      </c>
      <c r="J358" s="3" t="s">
        <v>451</v>
      </c>
      <c r="K358" s="2">
        <v>625</v>
      </c>
      <c r="L358" s="3" t="s">
        <v>591</v>
      </c>
      <c r="M358" s="2">
        <v>357</v>
      </c>
      <c r="P358" s="3" t="s">
        <v>496</v>
      </c>
      <c r="Q358" s="2">
        <v>241</v>
      </c>
    </row>
    <row r="359" spans="1:13">
      <c r="A359" s="2" t="s">
        <v>759</v>
      </c>
      <c r="B359" s="3">
        <v>51121</v>
      </c>
      <c r="C359" s="2" t="s">
        <v>84</v>
      </c>
      <c r="D359" s="3">
        <f>326</f>
        <v>326</v>
      </c>
      <c r="E359" s="2">
        <v>328</v>
      </c>
      <c r="F359" s="3">
        <f>295</f>
        <v>295</v>
      </c>
      <c r="G359" s="2">
        <v>297</v>
      </c>
      <c r="H359" s="3">
        <f>274</f>
        <v>274</v>
      </c>
      <c r="I359" s="2">
        <v>274</v>
      </c>
      <c r="J359" s="3">
        <f>264</f>
        <v>264</v>
      </c>
      <c r="K359" s="2">
        <v>267</v>
      </c>
      <c r="L359" s="3" t="s">
        <v>591</v>
      </c>
      <c r="M359" s="2">
        <v>358</v>
      </c>
    </row>
    <row r="360" spans="1:17">
      <c r="A360" s="2" t="s">
        <v>760</v>
      </c>
      <c r="B360" s="3">
        <v>22377</v>
      </c>
      <c r="C360" s="2" t="s">
        <v>259</v>
      </c>
      <c r="J360" s="3" t="s">
        <v>451</v>
      </c>
      <c r="K360" s="2">
        <v>648</v>
      </c>
      <c r="L360" s="3" t="s">
        <v>591</v>
      </c>
      <c r="M360" s="2">
        <v>359</v>
      </c>
      <c r="P360" s="3" t="s">
        <v>730</v>
      </c>
      <c r="Q360" s="2">
        <v>445</v>
      </c>
    </row>
    <row r="361" spans="1:13">
      <c r="A361" s="2" t="s">
        <v>761</v>
      </c>
      <c r="B361" s="3">
        <v>0</v>
      </c>
      <c r="C361" s="2" t="s">
        <v>22</v>
      </c>
      <c r="D361" s="3">
        <f>414</f>
        <v>414</v>
      </c>
      <c r="E361" s="2">
        <v>418</v>
      </c>
      <c r="F361" s="3">
        <f>398</f>
        <v>398</v>
      </c>
      <c r="G361" s="2">
        <v>400</v>
      </c>
      <c r="H361" s="3">
        <f>392</f>
        <v>392</v>
      </c>
      <c r="I361" s="2">
        <v>395</v>
      </c>
      <c r="J361" s="3">
        <f>397</f>
        <v>397</v>
      </c>
      <c r="K361" s="2">
        <v>401</v>
      </c>
      <c r="L361" s="3" t="s">
        <v>570</v>
      </c>
      <c r="M361" s="2">
        <v>360</v>
      </c>
    </row>
    <row r="362" spans="1:13">
      <c r="A362" s="2" t="s">
        <v>762</v>
      </c>
      <c r="B362" s="3">
        <v>0</v>
      </c>
      <c r="C362" s="2" t="s">
        <v>90</v>
      </c>
      <c r="D362" s="3">
        <f>373</f>
        <v>373</v>
      </c>
      <c r="E362" s="2">
        <v>374</v>
      </c>
      <c r="F362" s="3">
        <f>392</f>
        <v>392</v>
      </c>
      <c r="G362" s="2">
        <v>392</v>
      </c>
      <c r="H362" s="3">
        <f>436</f>
        <v>436</v>
      </c>
      <c r="I362" s="2">
        <v>436</v>
      </c>
      <c r="J362" s="3">
        <f>464</f>
        <v>464</v>
      </c>
      <c r="K362" s="2">
        <v>465</v>
      </c>
      <c r="L362" s="3" t="s">
        <v>763</v>
      </c>
      <c r="M362" s="2">
        <v>361</v>
      </c>
    </row>
    <row r="363" spans="1:17">
      <c r="A363" s="2" t="s">
        <v>764</v>
      </c>
      <c r="B363" s="3">
        <v>33771</v>
      </c>
      <c r="C363" s="2" t="s">
        <v>151</v>
      </c>
      <c r="L363" s="3" t="s">
        <v>763</v>
      </c>
      <c r="M363" s="2">
        <v>362</v>
      </c>
      <c r="P363" s="3" t="s">
        <v>537</v>
      </c>
      <c r="Q363" s="2">
        <v>257</v>
      </c>
    </row>
    <row r="364" spans="1:21">
      <c r="A364" s="2" t="s">
        <v>765</v>
      </c>
      <c r="B364" s="3">
        <v>0</v>
      </c>
      <c r="C364" s="2" t="s">
        <v>22</v>
      </c>
      <c r="D364" s="3" t="s">
        <v>548</v>
      </c>
      <c r="E364" s="2">
        <v>959</v>
      </c>
      <c r="F364" s="3" t="s">
        <v>548</v>
      </c>
      <c r="G364" s="2">
        <v>978</v>
      </c>
      <c r="H364" s="3" t="s">
        <v>548</v>
      </c>
      <c r="I364" s="2">
        <v>974</v>
      </c>
      <c r="J364" s="3" t="s">
        <v>548</v>
      </c>
      <c r="K364" s="2">
        <v>974</v>
      </c>
      <c r="L364" s="3" t="s">
        <v>763</v>
      </c>
      <c r="M364" s="2">
        <v>363</v>
      </c>
      <c r="R364" s="3">
        <v>0.48</v>
      </c>
      <c r="U364" s="2">
        <v>0.86</v>
      </c>
    </row>
    <row r="365" spans="1:21">
      <c r="A365" s="2" t="s">
        <v>766</v>
      </c>
      <c r="B365" s="3">
        <v>0</v>
      </c>
      <c r="C365" s="2" t="s">
        <v>22</v>
      </c>
      <c r="D365" s="3" t="s">
        <v>552</v>
      </c>
      <c r="E365" s="2">
        <v>520</v>
      </c>
      <c r="F365" s="3">
        <f>477</f>
        <v>477</v>
      </c>
      <c r="G365" s="2">
        <v>482</v>
      </c>
      <c r="H365" s="3">
        <f>484</f>
        <v>484</v>
      </c>
      <c r="I365" s="2">
        <v>488</v>
      </c>
      <c r="J365" s="3">
        <f>439</f>
        <v>439</v>
      </c>
      <c r="K365" s="2">
        <v>441</v>
      </c>
      <c r="L365" s="3" t="s">
        <v>763</v>
      </c>
      <c r="M365" s="2">
        <v>364</v>
      </c>
      <c r="P365" s="3" t="s">
        <v>767</v>
      </c>
      <c r="Q365" s="2">
        <v>377</v>
      </c>
      <c r="R365" s="3">
        <v>0.24</v>
      </c>
      <c r="T365" s="3">
        <v>0.02</v>
      </c>
      <c r="U365" s="2">
        <v>0.8</v>
      </c>
    </row>
    <row r="366" spans="1:13">
      <c r="A366" s="2" t="s">
        <v>768</v>
      </c>
      <c r="B366" s="3">
        <v>0</v>
      </c>
      <c r="C366" s="2" t="s">
        <v>316</v>
      </c>
      <c r="D366" s="3">
        <f>451</f>
        <v>451</v>
      </c>
      <c r="E366" s="2">
        <v>451</v>
      </c>
      <c r="F366" s="3">
        <f>437</f>
        <v>437</v>
      </c>
      <c r="G366" s="2">
        <v>437</v>
      </c>
      <c r="H366" s="3">
        <f>442</f>
        <v>442</v>
      </c>
      <c r="I366" s="2">
        <v>443</v>
      </c>
      <c r="J366" s="3">
        <f>464</f>
        <v>464</v>
      </c>
      <c r="K366" s="2">
        <v>464</v>
      </c>
      <c r="L366" s="3" t="s">
        <v>713</v>
      </c>
      <c r="M366" s="2">
        <v>365</v>
      </c>
    </row>
    <row r="367" spans="1:13">
      <c r="A367" s="2" t="s">
        <v>769</v>
      </c>
      <c r="B367" s="3">
        <v>18528</v>
      </c>
      <c r="C367" s="2" t="s">
        <v>35</v>
      </c>
      <c r="D367" s="3">
        <v>302</v>
      </c>
      <c r="E367" s="2">
        <v>303</v>
      </c>
      <c r="F367" s="3">
        <v>300</v>
      </c>
      <c r="G367" s="2">
        <v>300</v>
      </c>
      <c r="H367" s="3">
        <f>296</f>
        <v>296</v>
      </c>
      <c r="I367" s="2">
        <v>297</v>
      </c>
      <c r="J367" s="3">
        <v>268</v>
      </c>
      <c r="K367" s="2">
        <v>268</v>
      </c>
      <c r="L367" s="3" t="s">
        <v>713</v>
      </c>
      <c r="M367" s="2">
        <v>366</v>
      </c>
    </row>
    <row r="368" spans="1:13">
      <c r="A368" s="2" t="s">
        <v>770</v>
      </c>
      <c r="B368" s="3">
        <v>0</v>
      </c>
      <c r="C368" s="2" t="s">
        <v>243</v>
      </c>
      <c r="L368" s="3" t="s">
        <v>771</v>
      </c>
      <c r="M368" s="2">
        <v>367</v>
      </c>
    </row>
    <row r="369" spans="1:13">
      <c r="A369" s="2" t="s">
        <v>772</v>
      </c>
      <c r="B369" s="3">
        <v>23211</v>
      </c>
      <c r="C369" s="2" t="s">
        <v>339</v>
      </c>
      <c r="D369" s="3">
        <v>212</v>
      </c>
      <c r="E369" s="2">
        <v>213</v>
      </c>
      <c r="L369" s="3" t="s">
        <v>771</v>
      </c>
      <c r="M369" s="2">
        <v>368</v>
      </c>
    </row>
    <row r="370" spans="1:21">
      <c r="A370" s="2" t="s">
        <v>773</v>
      </c>
      <c r="B370" s="3">
        <v>0</v>
      </c>
      <c r="C370" s="2" t="s">
        <v>22</v>
      </c>
      <c r="L370" s="3" t="s">
        <v>771</v>
      </c>
      <c r="M370" s="2">
        <v>369</v>
      </c>
      <c r="P370" s="3" t="s">
        <v>774</v>
      </c>
      <c r="Q370" s="2">
        <v>387</v>
      </c>
      <c r="R370" s="3">
        <v>0.42</v>
      </c>
      <c r="T370" s="3">
        <v>0.06</v>
      </c>
      <c r="U370" s="2">
        <v>0.84</v>
      </c>
    </row>
    <row r="371" spans="1:13">
      <c r="A371" s="2" t="s">
        <v>775</v>
      </c>
      <c r="B371" s="3">
        <v>24563</v>
      </c>
      <c r="C371" s="2" t="s">
        <v>476</v>
      </c>
      <c r="H371" s="3">
        <f>192</f>
        <v>192</v>
      </c>
      <c r="I371" s="2">
        <v>192</v>
      </c>
      <c r="J371" s="3">
        <v>199</v>
      </c>
      <c r="K371" s="2">
        <v>199</v>
      </c>
      <c r="L371" s="3" t="s">
        <v>771</v>
      </c>
      <c r="M371" s="2">
        <v>370</v>
      </c>
    </row>
    <row r="372" spans="1:17">
      <c r="A372" s="2" t="s">
        <v>776</v>
      </c>
      <c r="B372" s="3">
        <v>0</v>
      </c>
      <c r="C372" s="2" t="s">
        <v>90</v>
      </c>
      <c r="D372" s="3" t="s">
        <v>652</v>
      </c>
      <c r="E372" s="2">
        <v>532</v>
      </c>
      <c r="F372" s="3" t="s">
        <v>556</v>
      </c>
      <c r="G372" s="2">
        <v>503</v>
      </c>
      <c r="H372" s="3" t="s">
        <v>652</v>
      </c>
      <c r="I372" s="2">
        <v>536</v>
      </c>
      <c r="J372" s="3" t="s">
        <v>556</v>
      </c>
      <c r="K372" s="2">
        <v>505</v>
      </c>
      <c r="L372" s="3" t="s">
        <v>777</v>
      </c>
      <c r="M372" s="2">
        <v>371</v>
      </c>
      <c r="P372" s="3" t="s">
        <v>723</v>
      </c>
      <c r="Q372" s="2">
        <v>435</v>
      </c>
    </row>
    <row r="373" spans="1:13">
      <c r="A373" s="2" t="s">
        <v>778</v>
      </c>
      <c r="B373" s="3">
        <v>27424</v>
      </c>
      <c r="C373" s="2" t="s">
        <v>476</v>
      </c>
      <c r="L373" s="3" t="s">
        <v>777</v>
      </c>
      <c r="M373" s="2">
        <v>372</v>
      </c>
    </row>
    <row r="374" spans="1:17">
      <c r="A374" s="2" t="s">
        <v>779</v>
      </c>
      <c r="B374" s="3">
        <v>13517</v>
      </c>
      <c r="C374" s="2" t="s">
        <v>292</v>
      </c>
      <c r="L374" s="3" t="s">
        <v>777</v>
      </c>
      <c r="M374" s="2">
        <v>373</v>
      </c>
      <c r="P374" s="3" t="s">
        <v>780</v>
      </c>
      <c r="Q374" s="2">
        <v>497</v>
      </c>
    </row>
    <row r="375" spans="1:13">
      <c r="A375" s="2" t="s">
        <v>781</v>
      </c>
      <c r="B375" s="3">
        <v>34755</v>
      </c>
      <c r="C375" s="2" t="s">
        <v>90</v>
      </c>
      <c r="D375" s="3" t="s">
        <v>548</v>
      </c>
      <c r="E375" s="2">
        <v>995</v>
      </c>
      <c r="F375" s="3" t="s">
        <v>548</v>
      </c>
      <c r="G375" s="2">
        <v>999</v>
      </c>
      <c r="H375" s="3" t="s">
        <v>548</v>
      </c>
      <c r="I375" s="2">
        <v>1000</v>
      </c>
      <c r="L375" s="3" t="s">
        <v>777</v>
      </c>
      <c r="M375" s="2">
        <v>374</v>
      </c>
    </row>
    <row r="376" spans="1:17">
      <c r="A376" s="2" t="s">
        <v>782</v>
      </c>
      <c r="B376" s="3">
        <v>53791</v>
      </c>
      <c r="C376" s="2" t="s">
        <v>455</v>
      </c>
      <c r="D376" s="3">
        <f>180</f>
        <v>180</v>
      </c>
      <c r="E376" s="2">
        <v>181</v>
      </c>
      <c r="F376" s="3">
        <v>168</v>
      </c>
      <c r="G376" s="2">
        <v>168</v>
      </c>
      <c r="H376" s="3">
        <f>173</f>
        <v>173</v>
      </c>
      <c r="I376" s="2">
        <v>174</v>
      </c>
      <c r="J376" s="3">
        <f>163</f>
        <v>163</v>
      </c>
      <c r="K376" s="2">
        <v>162</v>
      </c>
      <c r="L376" s="3" t="s">
        <v>783</v>
      </c>
      <c r="M376" s="2">
        <v>375</v>
      </c>
      <c r="P376" s="3" t="s">
        <v>784</v>
      </c>
      <c r="Q376" s="2">
        <v>390</v>
      </c>
    </row>
    <row r="377" spans="1:21">
      <c r="A377" s="2" t="s">
        <v>785</v>
      </c>
      <c r="B377" s="3">
        <v>13007</v>
      </c>
      <c r="C377" s="2" t="s">
        <v>22</v>
      </c>
      <c r="D377" s="3" t="s">
        <v>786</v>
      </c>
      <c r="E377" s="2">
        <v>1016</v>
      </c>
      <c r="F377" s="3" t="s">
        <v>548</v>
      </c>
      <c r="G377" s="2">
        <v>818</v>
      </c>
      <c r="H377" s="3" t="s">
        <v>548</v>
      </c>
      <c r="I377" s="2">
        <v>820</v>
      </c>
      <c r="J377" s="3" t="s">
        <v>548</v>
      </c>
      <c r="K377" s="2">
        <v>824</v>
      </c>
      <c r="L377" s="3" t="s">
        <v>767</v>
      </c>
      <c r="M377" s="2">
        <v>376</v>
      </c>
      <c r="N377" s="3" t="s">
        <v>520</v>
      </c>
      <c r="O377" s="2">
        <v>246</v>
      </c>
      <c r="R377" s="3">
        <v>0.64</v>
      </c>
      <c r="T377" s="3">
        <v>0.04</v>
      </c>
      <c r="U377" s="2">
        <v>0.9</v>
      </c>
    </row>
    <row r="378" spans="1:17">
      <c r="A378" s="2" t="s">
        <v>787</v>
      </c>
      <c r="B378" s="3">
        <v>0</v>
      </c>
      <c r="C378" s="2" t="s">
        <v>308</v>
      </c>
      <c r="L378" s="3" t="s">
        <v>767</v>
      </c>
      <c r="M378" s="2">
        <v>377</v>
      </c>
      <c r="P378" s="3" t="s">
        <v>788</v>
      </c>
      <c r="Q378" s="2">
        <v>179</v>
      </c>
    </row>
    <row r="379" spans="1:21">
      <c r="A379" s="2" t="s">
        <v>789</v>
      </c>
      <c r="B379" s="3">
        <v>53721</v>
      </c>
      <c r="C379" s="2" t="s">
        <v>22</v>
      </c>
      <c r="L379" s="3" t="s">
        <v>767</v>
      </c>
      <c r="M379" s="2">
        <v>378</v>
      </c>
      <c r="N379" s="3" t="s">
        <v>354</v>
      </c>
      <c r="O379" s="2">
        <v>125</v>
      </c>
      <c r="R379" s="3">
        <v>0.35</v>
      </c>
      <c r="T379" s="3">
        <v>0.03</v>
      </c>
      <c r="U379" s="2">
        <v>0.8</v>
      </c>
    </row>
    <row r="380" spans="1:17">
      <c r="A380" s="2" t="s">
        <v>790</v>
      </c>
      <c r="B380" s="3">
        <v>14829</v>
      </c>
      <c r="C380" s="2" t="s">
        <v>90</v>
      </c>
      <c r="D380" s="3" t="s">
        <v>451</v>
      </c>
      <c r="E380" s="2">
        <v>612</v>
      </c>
      <c r="F380" s="3" t="s">
        <v>460</v>
      </c>
      <c r="G380" s="2">
        <v>708</v>
      </c>
      <c r="H380" s="3" t="s">
        <v>547</v>
      </c>
      <c r="I380" s="2">
        <v>658</v>
      </c>
      <c r="J380" s="3" t="s">
        <v>547</v>
      </c>
      <c r="K380" s="2">
        <v>660</v>
      </c>
      <c r="L380" s="3" t="s">
        <v>401</v>
      </c>
      <c r="M380" s="2">
        <v>379</v>
      </c>
      <c r="P380" s="3" t="s">
        <v>788</v>
      </c>
      <c r="Q380" s="2">
        <v>178</v>
      </c>
    </row>
    <row r="381" spans="1:17">
      <c r="A381" s="2" t="s">
        <v>791</v>
      </c>
      <c r="B381" s="3">
        <v>21855</v>
      </c>
      <c r="C381" s="2" t="s">
        <v>22</v>
      </c>
      <c r="L381" s="3" t="s">
        <v>401</v>
      </c>
      <c r="M381" s="2">
        <v>380</v>
      </c>
      <c r="P381" s="3" t="s">
        <v>422</v>
      </c>
      <c r="Q381" s="2">
        <v>177</v>
      </c>
    </row>
    <row r="382" spans="1:17">
      <c r="A382" s="2" t="s">
        <v>792</v>
      </c>
      <c r="B382" s="3">
        <v>0</v>
      </c>
      <c r="C382" s="2" t="s">
        <v>313</v>
      </c>
      <c r="L382" s="3" t="s">
        <v>401</v>
      </c>
      <c r="M382" s="2">
        <v>381</v>
      </c>
      <c r="P382" s="3" t="s">
        <v>573</v>
      </c>
      <c r="Q382" s="2">
        <v>397</v>
      </c>
    </row>
    <row r="383" spans="1:17">
      <c r="A383" s="2" t="s">
        <v>793</v>
      </c>
      <c r="B383" s="3">
        <v>0</v>
      </c>
      <c r="C383" s="2" t="s">
        <v>145</v>
      </c>
      <c r="D383" s="3" t="s">
        <v>548</v>
      </c>
      <c r="E383" s="2">
        <v>985</v>
      </c>
      <c r="F383" s="3" t="s">
        <v>611</v>
      </c>
      <c r="G383" s="2">
        <v>795</v>
      </c>
      <c r="H383" s="3" t="s">
        <v>460</v>
      </c>
      <c r="I383" s="2">
        <v>742</v>
      </c>
      <c r="J383" s="3" t="s">
        <v>547</v>
      </c>
      <c r="K383" s="2">
        <v>687</v>
      </c>
      <c r="L383" s="3" t="s">
        <v>794</v>
      </c>
      <c r="M383" s="2">
        <v>382</v>
      </c>
      <c r="P383" s="3" t="s">
        <v>272</v>
      </c>
      <c r="Q383" s="2">
        <v>238</v>
      </c>
    </row>
    <row r="384" spans="1:17">
      <c r="A384" s="2" t="s">
        <v>795</v>
      </c>
      <c r="B384" s="3">
        <v>0</v>
      </c>
      <c r="C384" s="2" t="s">
        <v>149</v>
      </c>
      <c r="L384" s="3" t="s">
        <v>796</v>
      </c>
      <c r="M384" s="2">
        <v>383</v>
      </c>
      <c r="P384" s="3" t="s">
        <v>343</v>
      </c>
      <c r="Q384" s="2">
        <v>244</v>
      </c>
    </row>
    <row r="385" spans="1:21">
      <c r="A385" s="2" t="s">
        <v>797</v>
      </c>
      <c r="B385" s="3">
        <v>0</v>
      </c>
      <c r="C385" s="2" t="s">
        <v>22</v>
      </c>
      <c r="D385" s="3" t="s">
        <v>547</v>
      </c>
      <c r="E385" s="2">
        <v>677</v>
      </c>
      <c r="F385" s="3" t="s">
        <v>451</v>
      </c>
      <c r="G385" s="2">
        <v>630</v>
      </c>
      <c r="H385" s="3" t="s">
        <v>565</v>
      </c>
      <c r="I385" s="2">
        <v>585</v>
      </c>
      <c r="J385" s="3" t="s">
        <v>727</v>
      </c>
      <c r="K385" s="2">
        <v>558</v>
      </c>
      <c r="L385" s="3" t="s">
        <v>796</v>
      </c>
      <c r="M385" s="2">
        <v>384</v>
      </c>
      <c r="N385" s="3" t="s">
        <v>183</v>
      </c>
      <c r="O385" s="2">
        <v>224</v>
      </c>
      <c r="R385" s="3">
        <v>0.71</v>
      </c>
      <c r="T385" s="3">
        <v>0.14</v>
      </c>
      <c r="U385" s="2">
        <v>0.91</v>
      </c>
    </row>
    <row r="386" spans="1:17">
      <c r="A386" s="2" t="s">
        <v>798</v>
      </c>
      <c r="B386" s="3">
        <v>20573</v>
      </c>
      <c r="C386" s="2" t="s">
        <v>313</v>
      </c>
      <c r="D386" s="3" t="s">
        <v>548</v>
      </c>
      <c r="E386" s="2">
        <v>943</v>
      </c>
      <c r="F386" s="3" t="s">
        <v>548</v>
      </c>
      <c r="G386" s="2">
        <v>958</v>
      </c>
      <c r="H386" s="3" t="s">
        <v>548</v>
      </c>
      <c r="I386" s="2">
        <v>959</v>
      </c>
      <c r="J386" s="3" t="s">
        <v>548</v>
      </c>
      <c r="K386" s="2">
        <v>961</v>
      </c>
      <c r="L386" s="3" t="s">
        <v>796</v>
      </c>
      <c r="M386" s="2">
        <v>385</v>
      </c>
      <c r="P386" s="3" t="s">
        <v>799</v>
      </c>
      <c r="Q386" s="2">
        <v>481</v>
      </c>
    </row>
    <row r="387" spans="1:13">
      <c r="A387" s="2" t="s">
        <v>800</v>
      </c>
      <c r="B387" s="3">
        <v>42686</v>
      </c>
      <c r="C387" s="2" t="s">
        <v>121</v>
      </c>
      <c r="D387" s="3">
        <f>189</f>
        <v>189</v>
      </c>
      <c r="E387" s="2">
        <v>191</v>
      </c>
      <c r="F387" s="3">
        <f>197</f>
        <v>197</v>
      </c>
      <c r="G387" s="2">
        <v>199</v>
      </c>
      <c r="H387" s="3">
        <f>186</f>
        <v>186</v>
      </c>
      <c r="I387" s="2">
        <v>187</v>
      </c>
      <c r="J387" s="3">
        <f>172</f>
        <v>172</v>
      </c>
      <c r="K387" s="2">
        <v>174</v>
      </c>
      <c r="L387" s="3" t="s">
        <v>796</v>
      </c>
      <c r="M387" s="2">
        <v>386</v>
      </c>
    </row>
    <row r="388" spans="1:17">
      <c r="A388" s="2" t="s">
        <v>801</v>
      </c>
      <c r="B388" s="3">
        <v>8981</v>
      </c>
      <c r="C388" s="2" t="s">
        <v>90</v>
      </c>
      <c r="D388" s="3" t="s">
        <v>459</v>
      </c>
      <c r="E388" s="2">
        <v>572</v>
      </c>
      <c r="F388" s="3" t="s">
        <v>610</v>
      </c>
      <c r="G388" s="2">
        <v>592</v>
      </c>
      <c r="H388" s="3" t="s">
        <v>459</v>
      </c>
      <c r="I388" s="2">
        <v>575</v>
      </c>
      <c r="J388" s="3" t="s">
        <v>459</v>
      </c>
      <c r="K388" s="2">
        <v>575</v>
      </c>
      <c r="L388" s="3" t="s">
        <v>802</v>
      </c>
      <c r="M388" s="2">
        <v>387</v>
      </c>
      <c r="P388" s="3" t="s">
        <v>803</v>
      </c>
      <c r="Q388" s="2">
        <v>428</v>
      </c>
    </row>
    <row r="389" spans="1:17">
      <c r="A389" s="2" t="s">
        <v>804</v>
      </c>
      <c r="B389" s="3">
        <v>40469</v>
      </c>
      <c r="C389" s="2" t="s">
        <v>149</v>
      </c>
      <c r="L389" s="3" t="s">
        <v>802</v>
      </c>
      <c r="M389" s="2">
        <v>388</v>
      </c>
      <c r="P389" s="3" t="s">
        <v>805</v>
      </c>
      <c r="Q389" s="2">
        <v>305</v>
      </c>
    </row>
    <row r="390" spans="1:13">
      <c r="A390" s="2" t="s">
        <v>806</v>
      </c>
      <c r="B390" s="3">
        <v>0</v>
      </c>
      <c r="C390" s="2" t="s">
        <v>807</v>
      </c>
      <c r="D390" s="3" t="s">
        <v>786</v>
      </c>
      <c r="E390" s="2">
        <v>1109</v>
      </c>
      <c r="L390" s="3" t="s">
        <v>802</v>
      </c>
      <c r="M390" s="2">
        <v>389</v>
      </c>
    </row>
    <row r="391" spans="1:13">
      <c r="A391" s="2" t="s">
        <v>808</v>
      </c>
      <c r="B391" s="3">
        <v>0</v>
      </c>
      <c r="C391" s="2" t="s">
        <v>316</v>
      </c>
      <c r="D391" s="3">
        <v>258</v>
      </c>
      <c r="E391" s="2">
        <v>259</v>
      </c>
      <c r="F391" s="3">
        <f>270</f>
        <v>270</v>
      </c>
      <c r="G391" s="2">
        <v>270</v>
      </c>
      <c r="H391" s="3">
        <f>227</f>
        <v>227</v>
      </c>
      <c r="I391" s="2">
        <v>230</v>
      </c>
      <c r="J391" s="3">
        <f>231</f>
        <v>231</v>
      </c>
      <c r="K391" s="2">
        <v>232</v>
      </c>
      <c r="L391" s="3" t="s">
        <v>802</v>
      </c>
      <c r="M391" s="2">
        <v>390</v>
      </c>
    </row>
    <row r="392" spans="1:17">
      <c r="A392" s="2" t="s">
        <v>809</v>
      </c>
      <c r="B392" s="3">
        <v>14606</v>
      </c>
      <c r="C392" s="2" t="s">
        <v>66</v>
      </c>
      <c r="D392" s="3" t="s">
        <v>451</v>
      </c>
      <c r="E392" s="2">
        <v>645</v>
      </c>
      <c r="F392" s="3" t="s">
        <v>451</v>
      </c>
      <c r="G392" s="2">
        <v>649</v>
      </c>
      <c r="H392" s="3" t="s">
        <v>451</v>
      </c>
      <c r="I392" s="2">
        <v>644</v>
      </c>
      <c r="J392" s="3" t="s">
        <v>451</v>
      </c>
      <c r="K392" s="2">
        <v>644</v>
      </c>
      <c r="L392" s="3" t="s">
        <v>802</v>
      </c>
      <c r="M392" s="2">
        <v>391</v>
      </c>
      <c r="P392" s="3" t="s">
        <v>656</v>
      </c>
      <c r="Q392" s="2">
        <v>407</v>
      </c>
    </row>
    <row r="393" spans="1:17">
      <c r="A393" s="2" t="s">
        <v>810</v>
      </c>
      <c r="B393" s="3">
        <v>28888</v>
      </c>
      <c r="C393" s="2" t="s">
        <v>811</v>
      </c>
      <c r="D393" s="3" t="s">
        <v>459</v>
      </c>
      <c r="E393" s="2">
        <v>571</v>
      </c>
      <c r="F393" s="3" t="s">
        <v>452</v>
      </c>
      <c r="G393" s="2">
        <v>563</v>
      </c>
      <c r="H393" s="3" t="s">
        <v>489</v>
      </c>
      <c r="I393" s="2">
        <v>524</v>
      </c>
      <c r="J393" s="3" t="s">
        <v>489</v>
      </c>
      <c r="K393" s="2">
        <v>523</v>
      </c>
      <c r="L393" s="3" t="s">
        <v>812</v>
      </c>
      <c r="M393" s="2">
        <v>392</v>
      </c>
      <c r="P393" s="3" t="s">
        <v>813</v>
      </c>
      <c r="Q393" s="2">
        <v>310</v>
      </c>
    </row>
    <row r="394" spans="1:17">
      <c r="A394" s="2" t="s">
        <v>814</v>
      </c>
      <c r="B394" s="3">
        <v>212585</v>
      </c>
      <c r="C394" s="2" t="s">
        <v>22</v>
      </c>
      <c r="L394" s="3" t="s">
        <v>812</v>
      </c>
      <c r="M394" s="2">
        <v>393</v>
      </c>
      <c r="P394" s="3" t="s">
        <v>389</v>
      </c>
      <c r="Q394" s="2">
        <v>418</v>
      </c>
    </row>
    <row r="395" spans="1:13">
      <c r="A395" s="2" t="s">
        <v>815</v>
      </c>
      <c r="B395" s="3">
        <v>0</v>
      </c>
      <c r="C395" s="2" t="s">
        <v>589</v>
      </c>
      <c r="D395" s="3">
        <f>421</f>
        <v>421</v>
      </c>
      <c r="E395" s="2">
        <v>421</v>
      </c>
      <c r="F395" s="3">
        <f>477</f>
        <v>477</v>
      </c>
      <c r="G395" s="2">
        <v>479</v>
      </c>
      <c r="H395" s="3">
        <f>454</f>
        <v>454</v>
      </c>
      <c r="I395" s="2">
        <v>455</v>
      </c>
      <c r="J395" s="3">
        <f>446</f>
        <v>446</v>
      </c>
      <c r="K395" s="2">
        <v>446</v>
      </c>
      <c r="L395" s="3" t="s">
        <v>812</v>
      </c>
      <c r="M395" s="2">
        <v>394</v>
      </c>
    </row>
    <row r="396" spans="1:17">
      <c r="A396" s="2" t="s">
        <v>816</v>
      </c>
      <c r="B396" s="3">
        <v>0</v>
      </c>
      <c r="C396" s="2" t="s">
        <v>518</v>
      </c>
      <c r="D396" s="3">
        <f>298</f>
        <v>298</v>
      </c>
      <c r="E396" s="2">
        <v>300</v>
      </c>
      <c r="F396" s="3">
        <v>286</v>
      </c>
      <c r="G396" s="2">
        <v>286</v>
      </c>
      <c r="H396" s="3">
        <v>310</v>
      </c>
      <c r="I396" s="2">
        <v>310</v>
      </c>
      <c r="J396" s="3">
        <f>338</f>
        <v>338</v>
      </c>
      <c r="K396" s="2">
        <v>341</v>
      </c>
      <c r="L396" s="3" t="s">
        <v>812</v>
      </c>
      <c r="M396" s="2">
        <v>395</v>
      </c>
      <c r="P396" s="3" t="s">
        <v>584</v>
      </c>
      <c r="Q396" s="2">
        <v>265</v>
      </c>
    </row>
    <row r="397" spans="1:17">
      <c r="A397" s="2" t="s">
        <v>817</v>
      </c>
      <c r="B397" s="3">
        <v>17397</v>
      </c>
      <c r="C397" s="2" t="s">
        <v>675</v>
      </c>
      <c r="L397" s="3" t="s">
        <v>812</v>
      </c>
      <c r="M397" s="2">
        <v>396</v>
      </c>
      <c r="P397" s="3" t="s">
        <v>499</v>
      </c>
      <c r="Q397" s="2">
        <v>340</v>
      </c>
    </row>
    <row r="398" spans="1:17">
      <c r="A398" s="2" t="s">
        <v>818</v>
      </c>
      <c r="B398" s="3">
        <v>37264</v>
      </c>
      <c r="C398" s="2" t="s">
        <v>339</v>
      </c>
      <c r="L398" s="3" t="s">
        <v>819</v>
      </c>
      <c r="M398" s="2">
        <v>397</v>
      </c>
      <c r="P398" s="3" t="s">
        <v>382</v>
      </c>
      <c r="Q398" s="2">
        <v>219</v>
      </c>
    </row>
    <row r="399" spans="1:17">
      <c r="A399" s="2" t="s">
        <v>820</v>
      </c>
      <c r="B399" s="3">
        <v>3183</v>
      </c>
      <c r="C399" s="2" t="s">
        <v>313</v>
      </c>
      <c r="D399" s="3" t="s">
        <v>451</v>
      </c>
      <c r="E399" s="2">
        <v>649</v>
      </c>
      <c r="F399" s="3" t="s">
        <v>547</v>
      </c>
      <c r="G399" s="2">
        <v>691</v>
      </c>
      <c r="H399" s="3" t="s">
        <v>460</v>
      </c>
      <c r="I399" s="2">
        <v>739</v>
      </c>
      <c r="J399" s="3" t="s">
        <v>460</v>
      </c>
      <c r="K399" s="2">
        <v>732</v>
      </c>
      <c r="L399" s="3" t="s">
        <v>819</v>
      </c>
      <c r="M399" s="2">
        <v>398</v>
      </c>
      <c r="P399" s="3" t="s">
        <v>483</v>
      </c>
      <c r="Q399" s="2">
        <v>422</v>
      </c>
    </row>
    <row r="400" spans="1:17">
      <c r="A400" s="2" t="s">
        <v>821</v>
      </c>
      <c r="B400" s="3">
        <v>0</v>
      </c>
      <c r="C400" s="2" t="s">
        <v>90</v>
      </c>
      <c r="D400" s="3">
        <f>403</f>
        <v>403</v>
      </c>
      <c r="E400" s="2">
        <v>405</v>
      </c>
      <c r="F400" s="3">
        <f>485</f>
        <v>485</v>
      </c>
      <c r="G400" s="2">
        <v>486</v>
      </c>
      <c r="H400" s="3">
        <f>468</f>
        <v>468</v>
      </c>
      <c r="I400" s="2">
        <v>470</v>
      </c>
      <c r="J400" s="3" t="s">
        <v>453</v>
      </c>
      <c r="K400" s="2">
        <v>546</v>
      </c>
      <c r="L400" s="3" t="s">
        <v>678</v>
      </c>
      <c r="M400" s="2">
        <v>399</v>
      </c>
      <c r="P400" s="3" t="s">
        <v>649</v>
      </c>
      <c r="Q400" s="2">
        <v>295</v>
      </c>
    </row>
    <row r="401" spans="1:17">
      <c r="A401" s="2" t="s">
        <v>822</v>
      </c>
      <c r="B401" s="3">
        <v>0</v>
      </c>
      <c r="C401" s="2" t="s">
        <v>464</v>
      </c>
      <c r="D401" s="3">
        <f>455</f>
        <v>455</v>
      </c>
      <c r="E401" s="2">
        <v>456</v>
      </c>
      <c r="F401" s="3">
        <v>431</v>
      </c>
      <c r="G401" s="2">
        <v>431</v>
      </c>
      <c r="H401" s="3">
        <v>406</v>
      </c>
      <c r="I401" s="2">
        <v>407</v>
      </c>
      <c r="J401" s="3">
        <f>407</f>
        <v>407</v>
      </c>
      <c r="K401" s="2">
        <v>410</v>
      </c>
      <c r="L401" s="3" t="s">
        <v>678</v>
      </c>
      <c r="M401" s="2">
        <v>400</v>
      </c>
      <c r="N401" s="3" t="s">
        <v>496</v>
      </c>
      <c r="O401" s="2">
        <v>241</v>
      </c>
      <c r="P401" s="3" t="s">
        <v>366</v>
      </c>
      <c r="Q401" s="2">
        <v>281</v>
      </c>
    </row>
    <row r="402" spans="1:13">
      <c r="A402" s="2" t="s">
        <v>823</v>
      </c>
      <c r="B402" s="3">
        <v>21845</v>
      </c>
      <c r="C402" s="2" t="s">
        <v>243</v>
      </c>
      <c r="D402" s="3">
        <f>266</f>
        <v>266</v>
      </c>
      <c r="E402" s="2">
        <v>268</v>
      </c>
      <c r="F402" s="3">
        <f>252</f>
        <v>252</v>
      </c>
      <c r="G402" s="2">
        <v>253</v>
      </c>
      <c r="H402" s="3">
        <v>245</v>
      </c>
      <c r="I402" s="2">
        <v>246</v>
      </c>
      <c r="J402" s="3">
        <f>242</f>
        <v>242</v>
      </c>
      <c r="K402" s="2">
        <v>242</v>
      </c>
      <c r="L402" s="3" t="s">
        <v>678</v>
      </c>
      <c r="M402" s="2">
        <v>401</v>
      </c>
    </row>
    <row r="403" spans="1:21">
      <c r="A403" s="2" t="s">
        <v>824</v>
      </c>
      <c r="B403" s="3">
        <v>0</v>
      </c>
      <c r="C403" s="2" t="s">
        <v>22</v>
      </c>
      <c r="L403" s="3" t="s">
        <v>666</v>
      </c>
      <c r="M403" s="2">
        <v>402</v>
      </c>
      <c r="P403" s="3" t="s">
        <v>717</v>
      </c>
      <c r="Q403" s="2">
        <v>330</v>
      </c>
      <c r="R403" s="3">
        <v>0.56</v>
      </c>
      <c r="T403" s="3">
        <v>0.02</v>
      </c>
      <c r="U403" s="2">
        <v>0.83</v>
      </c>
    </row>
    <row r="404" spans="1:17">
      <c r="A404" s="2" t="s">
        <v>825</v>
      </c>
      <c r="B404" s="3">
        <v>0</v>
      </c>
      <c r="C404" s="2" t="s">
        <v>826</v>
      </c>
      <c r="L404" s="3" t="s">
        <v>666</v>
      </c>
      <c r="M404" s="2">
        <v>403</v>
      </c>
      <c r="N404" s="3" t="s">
        <v>520</v>
      </c>
      <c r="O404" s="2">
        <v>247</v>
      </c>
      <c r="P404" s="3" t="s">
        <v>382</v>
      </c>
      <c r="Q404" s="2">
        <v>220</v>
      </c>
    </row>
    <row r="405" spans="1:13">
      <c r="A405" s="2" t="s">
        <v>827</v>
      </c>
      <c r="B405" s="3">
        <v>0</v>
      </c>
      <c r="C405" s="2" t="s">
        <v>313</v>
      </c>
      <c r="D405" s="3" t="s">
        <v>547</v>
      </c>
      <c r="E405" s="2">
        <v>699</v>
      </c>
      <c r="F405" s="3" t="s">
        <v>460</v>
      </c>
      <c r="G405" s="2">
        <v>740</v>
      </c>
      <c r="H405" s="3" t="s">
        <v>460</v>
      </c>
      <c r="I405" s="2">
        <v>740</v>
      </c>
      <c r="J405" s="3" t="s">
        <v>460</v>
      </c>
      <c r="K405" s="2">
        <v>733</v>
      </c>
      <c r="L405" s="3" t="s">
        <v>666</v>
      </c>
      <c r="M405" s="2">
        <v>404</v>
      </c>
    </row>
    <row r="406" spans="1:17">
      <c r="A406" s="2" t="s">
        <v>828</v>
      </c>
      <c r="B406" s="3">
        <v>16432</v>
      </c>
      <c r="C406" s="2" t="s">
        <v>149</v>
      </c>
      <c r="L406" s="3" t="s">
        <v>829</v>
      </c>
      <c r="M406" s="2">
        <v>405</v>
      </c>
      <c r="P406" s="3" t="s">
        <v>632</v>
      </c>
      <c r="Q406" s="2">
        <v>366</v>
      </c>
    </row>
    <row r="407" spans="1:13">
      <c r="A407" s="2" t="s">
        <v>830</v>
      </c>
      <c r="B407" s="3">
        <v>0</v>
      </c>
      <c r="C407" s="2" t="s">
        <v>90</v>
      </c>
      <c r="L407" s="3" t="s">
        <v>829</v>
      </c>
      <c r="M407" s="2">
        <v>406</v>
      </c>
    </row>
    <row r="408" spans="1:13">
      <c r="A408" s="2" t="s">
        <v>831</v>
      </c>
      <c r="B408" s="3">
        <v>0</v>
      </c>
      <c r="C408" s="2" t="s">
        <v>494</v>
      </c>
      <c r="D408" s="3">
        <f>191</f>
        <v>191</v>
      </c>
      <c r="E408" s="2">
        <v>193</v>
      </c>
      <c r="F408" s="3">
        <f>187</f>
        <v>187</v>
      </c>
      <c r="G408" s="2">
        <v>187</v>
      </c>
      <c r="H408" s="3">
        <f>217</f>
        <v>217</v>
      </c>
      <c r="I408" s="2">
        <v>218</v>
      </c>
      <c r="J408" s="3">
        <v>228</v>
      </c>
      <c r="K408" s="2">
        <v>228</v>
      </c>
      <c r="L408" s="3" t="s">
        <v>829</v>
      </c>
      <c r="M408" s="2">
        <v>407</v>
      </c>
    </row>
    <row r="409" spans="1:17">
      <c r="A409" s="2" t="s">
        <v>832</v>
      </c>
      <c r="B409" s="3">
        <v>19192</v>
      </c>
      <c r="C409" s="2" t="s">
        <v>833</v>
      </c>
      <c r="L409" s="3" t="s">
        <v>834</v>
      </c>
      <c r="M409" s="2">
        <v>408</v>
      </c>
      <c r="N409" s="3" t="s">
        <v>490</v>
      </c>
      <c r="O409" s="2">
        <v>209</v>
      </c>
      <c r="P409" s="3" t="s">
        <v>469</v>
      </c>
      <c r="Q409" s="2">
        <v>199</v>
      </c>
    </row>
    <row r="410" spans="1:17">
      <c r="A410" s="2" t="s">
        <v>835</v>
      </c>
      <c r="B410" s="3">
        <v>167254</v>
      </c>
      <c r="C410" s="2" t="s">
        <v>836</v>
      </c>
      <c r="L410" s="3" t="s">
        <v>834</v>
      </c>
      <c r="M410" s="2">
        <v>409</v>
      </c>
      <c r="P410" s="3" t="s">
        <v>730</v>
      </c>
      <c r="Q410" s="2">
        <v>442</v>
      </c>
    </row>
    <row r="411" spans="1:17">
      <c r="A411" s="2" t="s">
        <v>837</v>
      </c>
      <c r="B411" s="3">
        <v>0</v>
      </c>
      <c r="C411" s="2" t="s">
        <v>145</v>
      </c>
      <c r="L411" s="3" t="s">
        <v>834</v>
      </c>
      <c r="M411" s="2">
        <v>410</v>
      </c>
      <c r="P411" s="3" t="s">
        <v>774</v>
      </c>
      <c r="Q411" s="2">
        <v>386</v>
      </c>
    </row>
    <row r="412" spans="1:17">
      <c r="A412" s="2" t="s">
        <v>838</v>
      </c>
      <c r="B412" s="3">
        <v>60673</v>
      </c>
      <c r="C412" s="2" t="s">
        <v>22</v>
      </c>
      <c r="L412" s="3" t="s">
        <v>834</v>
      </c>
      <c r="M412" s="2">
        <v>411</v>
      </c>
      <c r="P412" s="3" t="s">
        <v>839</v>
      </c>
      <c r="Q412" s="2">
        <v>252</v>
      </c>
    </row>
    <row r="413" spans="1:13">
      <c r="A413" s="2" t="s">
        <v>840</v>
      </c>
      <c r="B413" s="3">
        <v>0</v>
      </c>
      <c r="C413" s="2" t="s">
        <v>145</v>
      </c>
      <c r="L413" s="3" t="s">
        <v>841</v>
      </c>
      <c r="M413" s="2">
        <v>412</v>
      </c>
    </row>
    <row r="414" spans="1:13">
      <c r="A414" s="2" t="s">
        <v>842</v>
      </c>
      <c r="B414" s="3">
        <v>0</v>
      </c>
      <c r="C414" s="2" t="s">
        <v>66</v>
      </c>
      <c r="L414" s="3" t="s">
        <v>841</v>
      </c>
      <c r="M414" s="2">
        <v>413</v>
      </c>
    </row>
    <row r="415" spans="1:13">
      <c r="A415" s="2" t="s">
        <v>843</v>
      </c>
      <c r="B415" s="3">
        <v>25288</v>
      </c>
      <c r="C415" s="2" t="s">
        <v>35</v>
      </c>
      <c r="D415" s="3">
        <f>166</f>
        <v>166</v>
      </c>
      <c r="E415" s="2">
        <v>168</v>
      </c>
      <c r="F415" s="3">
        <f>173</f>
        <v>173</v>
      </c>
      <c r="G415" s="2">
        <v>174</v>
      </c>
      <c r="H415" s="3">
        <v>172</v>
      </c>
      <c r="I415" s="2">
        <v>173</v>
      </c>
      <c r="J415" s="3">
        <v>158</v>
      </c>
      <c r="K415" s="2">
        <v>157</v>
      </c>
      <c r="L415" s="3" t="s">
        <v>841</v>
      </c>
      <c r="M415" s="2">
        <v>414</v>
      </c>
    </row>
    <row r="416" spans="1:17">
      <c r="A416" s="2" t="s">
        <v>844</v>
      </c>
      <c r="B416" s="3">
        <v>0</v>
      </c>
      <c r="C416" s="2" t="s">
        <v>845</v>
      </c>
      <c r="D416" s="3" t="s">
        <v>610</v>
      </c>
      <c r="E416" s="2">
        <v>601</v>
      </c>
      <c r="F416" s="3" t="s">
        <v>451</v>
      </c>
      <c r="G416" s="2">
        <v>648</v>
      </c>
      <c r="H416" s="3" t="s">
        <v>610</v>
      </c>
      <c r="I416" s="2">
        <v>597</v>
      </c>
      <c r="J416" s="3" t="s">
        <v>547</v>
      </c>
      <c r="K416" s="2">
        <v>696</v>
      </c>
      <c r="L416" s="3" t="s">
        <v>841</v>
      </c>
      <c r="M416" s="2">
        <v>415</v>
      </c>
      <c r="P416" s="3" t="s">
        <v>846</v>
      </c>
      <c r="Q416" s="2">
        <v>267</v>
      </c>
    </row>
    <row r="417" spans="1:17">
      <c r="A417" s="2" t="s">
        <v>847</v>
      </c>
      <c r="B417" s="3">
        <v>37874</v>
      </c>
      <c r="C417" s="2" t="s">
        <v>221</v>
      </c>
      <c r="D417" s="3">
        <f>285</f>
        <v>285</v>
      </c>
      <c r="E417" s="2">
        <v>288</v>
      </c>
      <c r="F417" s="3">
        <f>265</f>
        <v>265</v>
      </c>
      <c r="G417" s="2">
        <v>266</v>
      </c>
      <c r="H417" s="3">
        <v>270</v>
      </c>
      <c r="I417" s="2">
        <v>270</v>
      </c>
      <c r="J417" s="3">
        <f>260</f>
        <v>260</v>
      </c>
      <c r="K417" s="2">
        <v>262</v>
      </c>
      <c r="L417" s="3" t="s">
        <v>841</v>
      </c>
      <c r="M417" s="2">
        <v>416</v>
      </c>
      <c r="P417" s="3" t="s">
        <v>529</v>
      </c>
      <c r="Q417" s="2">
        <v>227</v>
      </c>
    </row>
    <row r="418" spans="1:21">
      <c r="A418" s="2" t="s">
        <v>848</v>
      </c>
      <c r="B418" s="3">
        <v>16676</v>
      </c>
      <c r="C418" s="2" t="s">
        <v>22</v>
      </c>
      <c r="D418" s="3">
        <f>436</f>
        <v>436</v>
      </c>
      <c r="E418" s="2">
        <v>437</v>
      </c>
      <c r="F418" s="3">
        <f>414</f>
        <v>414</v>
      </c>
      <c r="G418" s="2">
        <v>415</v>
      </c>
      <c r="H418" s="3">
        <f>419</f>
        <v>419</v>
      </c>
      <c r="I418" s="2">
        <v>420</v>
      </c>
      <c r="J418" s="3">
        <f>412</f>
        <v>412</v>
      </c>
      <c r="K418" s="2">
        <v>412</v>
      </c>
      <c r="L418" s="3" t="s">
        <v>849</v>
      </c>
      <c r="M418" s="2">
        <v>417</v>
      </c>
      <c r="P418" s="3" t="s">
        <v>483</v>
      </c>
      <c r="Q418" s="2">
        <v>421</v>
      </c>
      <c r="R418" s="3">
        <v>0.77</v>
      </c>
      <c r="S418" s="2">
        <v>0.11</v>
      </c>
      <c r="T418" s="3">
        <v>0.05</v>
      </c>
      <c r="U418" s="2">
        <v>0.93</v>
      </c>
    </row>
    <row r="419" spans="1:21">
      <c r="A419" s="2" t="s">
        <v>850</v>
      </c>
      <c r="B419" s="3">
        <v>11336</v>
      </c>
      <c r="C419" s="2" t="s">
        <v>22</v>
      </c>
      <c r="D419" s="3" t="s">
        <v>611</v>
      </c>
      <c r="E419" s="2">
        <v>791</v>
      </c>
      <c r="F419" s="3" t="s">
        <v>460</v>
      </c>
      <c r="G419" s="2">
        <v>745</v>
      </c>
      <c r="H419" s="3" t="s">
        <v>460</v>
      </c>
      <c r="I419" s="2">
        <v>747</v>
      </c>
      <c r="J419" s="3" t="s">
        <v>611</v>
      </c>
      <c r="K419" s="2">
        <v>796</v>
      </c>
      <c r="L419" s="3" t="s">
        <v>849</v>
      </c>
      <c r="M419" s="2">
        <v>418</v>
      </c>
      <c r="R419" s="3">
        <v>0.46</v>
      </c>
      <c r="T419" s="3">
        <v>0.03</v>
      </c>
      <c r="U419" s="2">
        <v>0.91</v>
      </c>
    </row>
    <row r="420" spans="1:13">
      <c r="A420" s="2" t="s">
        <v>851</v>
      </c>
      <c r="B420" s="3">
        <v>61044</v>
      </c>
      <c r="C420" s="2" t="s">
        <v>292</v>
      </c>
      <c r="D420" s="3">
        <f>434</f>
        <v>434</v>
      </c>
      <c r="E420" s="2">
        <v>435</v>
      </c>
      <c r="F420" s="3">
        <f>439</f>
        <v>439</v>
      </c>
      <c r="G420" s="2">
        <v>442</v>
      </c>
      <c r="H420" s="3" t="s">
        <v>556</v>
      </c>
      <c r="I420" s="2">
        <v>509</v>
      </c>
      <c r="J420" s="3" t="s">
        <v>727</v>
      </c>
      <c r="K420" s="2">
        <v>559</v>
      </c>
      <c r="L420" s="3" t="s">
        <v>849</v>
      </c>
      <c r="M420" s="2">
        <v>419</v>
      </c>
    </row>
    <row r="421" spans="1:21">
      <c r="A421" s="2" t="s">
        <v>852</v>
      </c>
      <c r="B421" s="3">
        <v>28273</v>
      </c>
      <c r="C421" s="2" t="s">
        <v>22</v>
      </c>
      <c r="L421" s="3" t="s">
        <v>849</v>
      </c>
      <c r="M421" s="2">
        <v>420</v>
      </c>
      <c r="R421" s="3">
        <v>0.25</v>
      </c>
      <c r="T421" s="3">
        <v>0.07</v>
      </c>
      <c r="U421" s="2">
        <v>0.76</v>
      </c>
    </row>
    <row r="422" spans="1:21">
      <c r="A422" s="2" t="s">
        <v>853</v>
      </c>
      <c r="B422" s="3">
        <v>0</v>
      </c>
      <c r="C422" s="2" t="s">
        <v>22</v>
      </c>
      <c r="D422" s="3" t="s">
        <v>460</v>
      </c>
      <c r="E422" s="2">
        <v>752</v>
      </c>
      <c r="F422" s="3" t="s">
        <v>547</v>
      </c>
      <c r="G422" s="2">
        <v>703</v>
      </c>
      <c r="H422" s="3" t="s">
        <v>451</v>
      </c>
      <c r="I422" s="2">
        <v>651</v>
      </c>
      <c r="J422" s="3" t="s">
        <v>451</v>
      </c>
      <c r="K422" s="2">
        <v>651</v>
      </c>
      <c r="L422" s="3" t="s">
        <v>849</v>
      </c>
      <c r="M422" s="2">
        <v>421</v>
      </c>
      <c r="P422" s="3" t="s">
        <v>854</v>
      </c>
      <c r="Q422" s="2">
        <v>448</v>
      </c>
      <c r="R422" s="3">
        <v>0.44</v>
      </c>
      <c r="T422" s="3">
        <v>0.02</v>
      </c>
      <c r="U422" s="2">
        <v>0.84</v>
      </c>
    </row>
    <row r="423" spans="1:17">
      <c r="A423" s="2" t="s">
        <v>855</v>
      </c>
      <c r="B423" s="3">
        <v>0</v>
      </c>
      <c r="C423" s="2" t="s">
        <v>856</v>
      </c>
      <c r="D423" s="3" t="s">
        <v>786</v>
      </c>
      <c r="E423" s="2">
        <v>1154</v>
      </c>
      <c r="H423" s="3" t="s">
        <v>548</v>
      </c>
      <c r="I423" s="2">
        <v>960</v>
      </c>
      <c r="J423" s="3" t="s">
        <v>548</v>
      </c>
      <c r="K423" s="2">
        <v>962</v>
      </c>
      <c r="L423" s="3" t="s">
        <v>857</v>
      </c>
      <c r="M423" s="2">
        <v>422</v>
      </c>
      <c r="P423" s="3" t="s">
        <v>742</v>
      </c>
      <c r="Q423" s="2">
        <v>392</v>
      </c>
    </row>
    <row r="424" spans="1:17">
      <c r="A424" s="2" t="s">
        <v>858</v>
      </c>
      <c r="B424" s="3">
        <v>0</v>
      </c>
      <c r="C424" s="2" t="s">
        <v>259</v>
      </c>
      <c r="D424" s="3">
        <v>377</v>
      </c>
      <c r="E424" s="2">
        <v>378</v>
      </c>
      <c r="F424" s="3">
        <v>408</v>
      </c>
      <c r="G424" s="2">
        <v>408</v>
      </c>
      <c r="H424" s="3">
        <v>374</v>
      </c>
      <c r="I424" s="2">
        <v>375</v>
      </c>
      <c r="J424" s="3">
        <f>376</f>
        <v>376</v>
      </c>
      <c r="K424" s="2">
        <v>378</v>
      </c>
      <c r="L424" s="3" t="s">
        <v>857</v>
      </c>
      <c r="M424" s="2">
        <v>423</v>
      </c>
      <c r="P424" s="3" t="s">
        <v>344</v>
      </c>
      <c r="Q424" s="2">
        <v>261</v>
      </c>
    </row>
    <row r="425" spans="1:13">
      <c r="A425" s="2" t="s">
        <v>859</v>
      </c>
      <c r="B425" s="3">
        <v>9756</v>
      </c>
      <c r="C425" s="2" t="s">
        <v>35</v>
      </c>
      <c r="D425" s="3">
        <f>272</f>
        <v>272</v>
      </c>
      <c r="E425" s="2">
        <v>276</v>
      </c>
      <c r="F425" s="3">
        <f>267</f>
        <v>267</v>
      </c>
      <c r="G425" s="2">
        <v>269</v>
      </c>
      <c r="H425" s="3">
        <f>274</f>
        <v>274</v>
      </c>
      <c r="I425" s="2">
        <v>275</v>
      </c>
      <c r="J425" s="3">
        <v>248</v>
      </c>
      <c r="K425" s="2">
        <v>248</v>
      </c>
      <c r="L425" s="3" t="s">
        <v>857</v>
      </c>
      <c r="M425" s="2">
        <v>424</v>
      </c>
    </row>
    <row r="426" spans="1:17">
      <c r="A426" s="2" t="s">
        <v>860</v>
      </c>
      <c r="B426" s="3">
        <v>15450</v>
      </c>
      <c r="C426" s="2" t="s">
        <v>308</v>
      </c>
      <c r="L426" s="3" t="s">
        <v>861</v>
      </c>
      <c r="M426" s="2">
        <v>425</v>
      </c>
      <c r="P426" s="3" t="s">
        <v>366</v>
      </c>
      <c r="Q426" s="2">
        <v>280</v>
      </c>
    </row>
    <row r="427" spans="1:21">
      <c r="A427" s="2" t="s">
        <v>862</v>
      </c>
      <c r="B427" s="3">
        <v>0</v>
      </c>
      <c r="C427" s="2" t="s">
        <v>22</v>
      </c>
      <c r="L427" s="3" t="s">
        <v>861</v>
      </c>
      <c r="M427" s="2">
        <v>426</v>
      </c>
      <c r="P427" s="3" t="s">
        <v>577</v>
      </c>
      <c r="Q427" s="2">
        <v>324</v>
      </c>
      <c r="R427" s="3">
        <v>0.43</v>
      </c>
      <c r="T427" s="3">
        <v>0.02</v>
      </c>
      <c r="U427" s="2">
        <v>0.84</v>
      </c>
    </row>
    <row r="428" spans="1:13">
      <c r="A428" s="2" t="s">
        <v>863</v>
      </c>
      <c r="B428" s="3">
        <v>28656</v>
      </c>
      <c r="C428" s="2" t="s">
        <v>90</v>
      </c>
      <c r="D428" s="3" t="s">
        <v>453</v>
      </c>
      <c r="E428" s="2">
        <v>548</v>
      </c>
      <c r="F428" s="3" t="s">
        <v>652</v>
      </c>
      <c r="G428" s="2">
        <v>536</v>
      </c>
      <c r="L428" s="3" t="s">
        <v>861</v>
      </c>
      <c r="M428" s="2">
        <v>427</v>
      </c>
    </row>
    <row r="429" spans="1:13">
      <c r="A429" s="2" t="s">
        <v>864</v>
      </c>
      <c r="B429" s="3">
        <v>30946</v>
      </c>
      <c r="C429" s="2" t="s">
        <v>35</v>
      </c>
      <c r="L429" s="3" t="s">
        <v>861</v>
      </c>
      <c r="M429" s="2">
        <v>428</v>
      </c>
    </row>
    <row r="430" spans="1:13">
      <c r="A430" s="2" t="s">
        <v>865</v>
      </c>
      <c r="B430" s="3">
        <v>3550</v>
      </c>
      <c r="C430" s="2" t="s">
        <v>866</v>
      </c>
      <c r="L430" s="3" t="s">
        <v>861</v>
      </c>
      <c r="M430" s="2">
        <v>429</v>
      </c>
    </row>
    <row r="431" spans="1:21">
      <c r="A431" s="2" t="s">
        <v>867</v>
      </c>
      <c r="B431" s="3">
        <v>0</v>
      </c>
      <c r="C431" s="2" t="s">
        <v>22</v>
      </c>
      <c r="L431" s="3" t="s">
        <v>861</v>
      </c>
      <c r="M431" s="2">
        <v>430</v>
      </c>
      <c r="P431" s="3" t="s">
        <v>868</v>
      </c>
      <c r="Q431" s="2">
        <v>292</v>
      </c>
      <c r="R431" s="3">
        <v>0.5</v>
      </c>
      <c r="U431" s="2">
        <v>0.88</v>
      </c>
    </row>
    <row r="432" spans="1:21">
      <c r="A432" s="2" t="s">
        <v>869</v>
      </c>
      <c r="B432" s="3">
        <v>25147</v>
      </c>
      <c r="C432" s="2" t="s">
        <v>22</v>
      </c>
      <c r="D432" s="3" t="s">
        <v>547</v>
      </c>
      <c r="E432" s="2">
        <v>694</v>
      </c>
      <c r="F432" s="3" t="s">
        <v>547</v>
      </c>
      <c r="G432" s="2">
        <v>698</v>
      </c>
      <c r="H432" s="3" t="s">
        <v>459</v>
      </c>
      <c r="I432" s="2">
        <v>580</v>
      </c>
      <c r="J432" s="3">
        <f>495</f>
        <v>495</v>
      </c>
      <c r="K432" s="2">
        <v>497</v>
      </c>
      <c r="L432" s="3" t="s">
        <v>861</v>
      </c>
      <c r="M432" s="2">
        <v>431</v>
      </c>
      <c r="R432" s="3">
        <v>0.46</v>
      </c>
      <c r="T432" s="3">
        <v>0.03</v>
      </c>
      <c r="U432" s="2">
        <v>0.89</v>
      </c>
    </row>
    <row r="433" spans="1:13">
      <c r="A433" s="2" t="s">
        <v>870</v>
      </c>
      <c r="B433" s="3">
        <v>30523</v>
      </c>
      <c r="C433" s="2" t="s">
        <v>313</v>
      </c>
      <c r="D433" s="3" t="s">
        <v>548</v>
      </c>
      <c r="E433" s="2">
        <v>968</v>
      </c>
      <c r="F433" s="3" t="s">
        <v>548</v>
      </c>
      <c r="G433" s="2">
        <v>938</v>
      </c>
      <c r="H433" s="3" t="s">
        <v>548</v>
      </c>
      <c r="I433" s="2">
        <v>943</v>
      </c>
      <c r="L433" s="3" t="s">
        <v>861</v>
      </c>
      <c r="M433" s="2">
        <v>432</v>
      </c>
    </row>
    <row r="434" spans="1:21">
      <c r="A434" s="2" t="s">
        <v>871</v>
      </c>
      <c r="B434" s="3">
        <v>25911</v>
      </c>
      <c r="C434" s="2" t="s">
        <v>22</v>
      </c>
      <c r="D434" s="3">
        <f>429</f>
        <v>429</v>
      </c>
      <c r="E434" s="2">
        <v>430</v>
      </c>
      <c r="F434" s="3">
        <f>380</f>
        <v>380</v>
      </c>
      <c r="G434" s="2">
        <v>382</v>
      </c>
      <c r="H434" s="3">
        <f>398</f>
        <v>398</v>
      </c>
      <c r="I434" s="2">
        <v>400</v>
      </c>
      <c r="J434" s="3">
        <f>387</f>
        <v>387</v>
      </c>
      <c r="K434" s="2">
        <v>390</v>
      </c>
      <c r="L434" s="3" t="s">
        <v>861</v>
      </c>
      <c r="M434" s="2">
        <v>433</v>
      </c>
      <c r="P434" s="3" t="s">
        <v>401</v>
      </c>
      <c r="Q434" s="2">
        <v>383</v>
      </c>
      <c r="R434" s="3">
        <v>0.85</v>
      </c>
      <c r="T434" s="3">
        <v>0.09</v>
      </c>
      <c r="U434" s="2">
        <v>0.94</v>
      </c>
    </row>
    <row r="435" spans="1:13">
      <c r="A435" s="2" t="s">
        <v>872</v>
      </c>
      <c r="B435" s="3">
        <v>8054</v>
      </c>
      <c r="C435" s="2" t="s">
        <v>873</v>
      </c>
      <c r="L435" s="3" t="s">
        <v>874</v>
      </c>
      <c r="M435" s="2">
        <v>434</v>
      </c>
    </row>
    <row r="436" spans="1:17">
      <c r="A436" s="2" t="s">
        <v>875</v>
      </c>
      <c r="B436" s="3">
        <v>29639</v>
      </c>
      <c r="C436" s="2" t="s">
        <v>752</v>
      </c>
      <c r="L436" s="3" t="s">
        <v>874</v>
      </c>
      <c r="M436" s="2">
        <v>435</v>
      </c>
      <c r="P436" s="3" t="s">
        <v>401</v>
      </c>
      <c r="Q436" s="2">
        <v>379</v>
      </c>
    </row>
    <row r="437" spans="1:13">
      <c r="A437" s="2" t="s">
        <v>876</v>
      </c>
      <c r="B437" s="3">
        <v>0</v>
      </c>
      <c r="C437" s="2" t="s">
        <v>877</v>
      </c>
      <c r="L437" s="3" t="s">
        <v>874</v>
      </c>
      <c r="M437" s="2">
        <v>436</v>
      </c>
    </row>
    <row r="438" spans="1:17">
      <c r="A438" s="2" t="s">
        <v>878</v>
      </c>
      <c r="B438" s="3">
        <v>9023</v>
      </c>
      <c r="C438" s="2" t="s">
        <v>292</v>
      </c>
      <c r="D438" s="3" t="s">
        <v>451</v>
      </c>
      <c r="E438" s="2">
        <v>647</v>
      </c>
      <c r="F438" s="3" t="s">
        <v>452</v>
      </c>
      <c r="G438" s="2">
        <v>570</v>
      </c>
      <c r="H438" s="3" t="s">
        <v>727</v>
      </c>
      <c r="I438" s="2">
        <v>561</v>
      </c>
      <c r="J438" s="3" t="s">
        <v>452</v>
      </c>
      <c r="K438" s="2">
        <v>570</v>
      </c>
      <c r="L438" s="3" t="s">
        <v>874</v>
      </c>
      <c r="M438" s="2">
        <v>437</v>
      </c>
      <c r="N438" s="3" t="s">
        <v>374</v>
      </c>
      <c r="O438" s="2">
        <v>187</v>
      </c>
      <c r="P438" s="3" t="s">
        <v>737</v>
      </c>
      <c r="Q438" s="2">
        <v>424</v>
      </c>
    </row>
    <row r="439" spans="1:17">
      <c r="A439" s="2" t="s">
        <v>879</v>
      </c>
      <c r="B439" s="3">
        <v>36337</v>
      </c>
      <c r="C439" s="2" t="s">
        <v>704</v>
      </c>
      <c r="D439" s="3">
        <f>290</f>
        <v>290</v>
      </c>
      <c r="E439" s="2">
        <v>292</v>
      </c>
      <c r="F439" s="3">
        <v>281</v>
      </c>
      <c r="G439" s="2">
        <v>281</v>
      </c>
      <c r="H439" s="3">
        <f>302</f>
        <v>302</v>
      </c>
      <c r="I439" s="2">
        <v>302</v>
      </c>
      <c r="J439" s="3">
        <v>312</v>
      </c>
      <c r="K439" s="2">
        <v>312</v>
      </c>
      <c r="L439" s="3" t="s">
        <v>880</v>
      </c>
      <c r="M439" s="2">
        <v>438</v>
      </c>
      <c r="P439" s="3" t="s">
        <v>881</v>
      </c>
      <c r="Q439" s="2">
        <v>307</v>
      </c>
    </row>
    <row r="440" spans="1:13">
      <c r="A440" s="2" t="s">
        <v>882</v>
      </c>
      <c r="B440" s="3">
        <v>5920</v>
      </c>
      <c r="C440" s="2" t="s">
        <v>84</v>
      </c>
      <c r="D440" s="3">
        <f>407</f>
        <v>407</v>
      </c>
      <c r="E440" s="2">
        <v>407</v>
      </c>
      <c r="F440" s="3">
        <f>423</f>
        <v>423</v>
      </c>
      <c r="G440" s="2">
        <v>423</v>
      </c>
      <c r="H440" s="3">
        <f>424</f>
        <v>424</v>
      </c>
      <c r="I440" s="2">
        <v>424</v>
      </c>
      <c r="J440" s="3">
        <f>478</f>
        <v>478</v>
      </c>
      <c r="K440" s="2">
        <v>478</v>
      </c>
      <c r="L440" s="3" t="s">
        <v>883</v>
      </c>
      <c r="M440" s="2">
        <v>439</v>
      </c>
    </row>
    <row r="441" spans="1:21">
      <c r="A441" s="2" t="s">
        <v>884</v>
      </c>
      <c r="B441" s="3">
        <v>16976</v>
      </c>
      <c r="C441" s="2" t="s">
        <v>22</v>
      </c>
      <c r="D441" s="3" t="s">
        <v>460</v>
      </c>
      <c r="E441" s="2">
        <v>742</v>
      </c>
      <c r="F441" s="3" t="s">
        <v>460</v>
      </c>
      <c r="G441" s="2">
        <v>749</v>
      </c>
      <c r="H441" s="3" t="s">
        <v>547</v>
      </c>
      <c r="I441" s="2">
        <v>698</v>
      </c>
      <c r="J441" s="3" t="s">
        <v>547</v>
      </c>
      <c r="K441" s="2">
        <v>695</v>
      </c>
      <c r="L441" s="3" t="s">
        <v>883</v>
      </c>
      <c r="M441" s="2">
        <v>440</v>
      </c>
      <c r="R441" s="3">
        <v>0.36</v>
      </c>
      <c r="T441" s="3">
        <v>0.04</v>
      </c>
      <c r="U441" s="2">
        <v>0.85</v>
      </c>
    </row>
    <row r="442" spans="1:13">
      <c r="A442" s="2" t="s">
        <v>885</v>
      </c>
      <c r="B442" s="3">
        <v>47002</v>
      </c>
      <c r="C442" s="2" t="s">
        <v>313</v>
      </c>
      <c r="L442" s="3" t="s">
        <v>730</v>
      </c>
      <c r="M442" s="2">
        <v>441</v>
      </c>
    </row>
    <row r="443" spans="1:13">
      <c r="A443" s="2" t="s">
        <v>886</v>
      </c>
      <c r="B443" s="3">
        <v>0</v>
      </c>
      <c r="C443" s="2" t="s">
        <v>145</v>
      </c>
      <c r="L443" s="3" t="s">
        <v>730</v>
      </c>
      <c r="M443" s="2">
        <v>442</v>
      </c>
    </row>
    <row r="444" spans="1:17">
      <c r="A444" s="2" t="s">
        <v>887</v>
      </c>
      <c r="B444" s="3">
        <v>0</v>
      </c>
      <c r="C444" s="2" t="s">
        <v>221</v>
      </c>
      <c r="D444" s="3">
        <v>145</v>
      </c>
      <c r="E444" s="2">
        <v>146</v>
      </c>
      <c r="F444" s="3">
        <f>139</f>
        <v>139</v>
      </c>
      <c r="G444" s="2">
        <v>140</v>
      </c>
      <c r="H444" s="3">
        <f>132</f>
        <v>132</v>
      </c>
      <c r="I444" s="2">
        <v>133</v>
      </c>
      <c r="J444" s="3">
        <f>128</f>
        <v>128</v>
      </c>
      <c r="K444" s="2">
        <v>129</v>
      </c>
      <c r="L444" s="3" t="s">
        <v>730</v>
      </c>
      <c r="M444" s="2">
        <v>443</v>
      </c>
      <c r="P444" s="3" t="s">
        <v>409</v>
      </c>
      <c r="Q444" s="2">
        <v>233</v>
      </c>
    </row>
    <row r="445" spans="1:17">
      <c r="A445" s="2" t="s">
        <v>888</v>
      </c>
      <c r="B445" s="3">
        <v>0</v>
      </c>
      <c r="C445" s="2" t="s">
        <v>259</v>
      </c>
      <c r="D445" s="3" t="s">
        <v>489</v>
      </c>
      <c r="E445" s="2">
        <v>528</v>
      </c>
      <c r="F445" s="3">
        <f>499</f>
        <v>499</v>
      </c>
      <c r="G445" s="2">
        <v>501</v>
      </c>
      <c r="H445" s="3">
        <f>498</f>
        <v>498</v>
      </c>
      <c r="I445" s="2">
        <v>500</v>
      </c>
      <c r="J445" s="3">
        <f>481</f>
        <v>481</v>
      </c>
      <c r="K445" s="2">
        <v>484</v>
      </c>
      <c r="L445" s="3" t="s">
        <v>730</v>
      </c>
      <c r="M445" s="2">
        <v>444</v>
      </c>
      <c r="P445" s="3" t="s">
        <v>683</v>
      </c>
      <c r="Q445" s="2">
        <v>313</v>
      </c>
    </row>
    <row r="446" spans="1:13">
      <c r="A446" s="2" t="s">
        <v>889</v>
      </c>
      <c r="B446" s="3">
        <v>11688</v>
      </c>
      <c r="C446" s="2" t="s">
        <v>140</v>
      </c>
      <c r="L446" s="3" t="s">
        <v>890</v>
      </c>
      <c r="M446" s="2">
        <v>445</v>
      </c>
    </row>
    <row r="447" spans="1:13">
      <c r="A447" s="2" t="s">
        <v>891</v>
      </c>
      <c r="B447" s="3">
        <v>0</v>
      </c>
      <c r="C447" s="2" t="s">
        <v>704</v>
      </c>
      <c r="L447" s="3" t="s">
        <v>890</v>
      </c>
      <c r="M447" s="2">
        <v>446</v>
      </c>
    </row>
    <row r="448" spans="1:17">
      <c r="A448" s="2" t="s">
        <v>892</v>
      </c>
      <c r="B448" s="3">
        <v>5162</v>
      </c>
      <c r="C448" s="2" t="s">
        <v>250</v>
      </c>
      <c r="L448" s="3" t="s">
        <v>890</v>
      </c>
      <c r="M448" s="2">
        <v>447</v>
      </c>
      <c r="P448" s="3" t="s">
        <v>893</v>
      </c>
      <c r="Q448" s="2">
        <v>500</v>
      </c>
    </row>
    <row r="449" spans="1:17">
      <c r="A449" s="2" t="s">
        <v>894</v>
      </c>
      <c r="B449" s="3">
        <v>0</v>
      </c>
      <c r="C449" s="2" t="s">
        <v>90</v>
      </c>
      <c r="D449" s="3" t="s">
        <v>547</v>
      </c>
      <c r="E449" s="2">
        <v>653</v>
      </c>
      <c r="F449" s="3" t="s">
        <v>611</v>
      </c>
      <c r="G449" s="2">
        <v>757</v>
      </c>
      <c r="H449" s="3" t="s">
        <v>611</v>
      </c>
      <c r="I449" s="2">
        <v>758</v>
      </c>
      <c r="J449" s="3" t="s">
        <v>548</v>
      </c>
      <c r="K449" s="2">
        <v>834</v>
      </c>
      <c r="L449" s="3" t="s">
        <v>895</v>
      </c>
      <c r="M449" s="2">
        <v>448</v>
      </c>
      <c r="P449" s="3" t="s">
        <v>896</v>
      </c>
      <c r="Q449" s="2">
        <v>419</v>
      </c>
    </row>
    <row r="450" spans="1:17">
      <c r="A450" s="2" t="s">
        <v>897</v>
      </c>
      <c r="B450" s="3">
        <v>40613</v>
      </c>
      <c r="C450" s="2" t="s">
        <v>339</v>
      </c>
      <c r="D450" s="3">
        <v>156</v>
      </c>
      <c r="E450" s="2">
        <v>157</v>
      </c>
      <c r="F450" s="3">
        <v>146</v>
      </c>
      <c r="G450" s="2">
        <v>146</v>
      </c>
      <c r="H450" s="3">
        <v>150</v>
      </c>
      <c r="I450" s="2">
        <v>150</v>
      </c>
      <c r="J450" s="3">
        <f>151</f>
        <v>151</v>
      </c>
      <c r="K450" s="2">
        <v>151</v>
      </c>
      <c r="L450" s="3" t="s">
        <v>895</v>
      </c>
      <c r="M450" s="2">
        <v>449</v>
      </c>
      <c r="P450" s="3" t="s">
        <v>577</v>
      </c>
      <c r="Q450" s="2">
        <v>323</v>
      </c>
    </row>
    <row r="451" spans="1:17">
      <c r="A451" s="2" t="s">
        <v>898</v>
      </c>
      <c r="B451" s="3">
        <v>0</v>
      </c>
      <c r="C451" s="2" t="s">
        <v>90</v>
      </c>
      <c r="D451" s="3" t="s">
        <v>556</v>
      </c>
      <c r="E451" s="2">
        <v>503</v>
      </c>
      <c r="F451" s="3">
        <f>493</f>
        <v>493</v>
      </c>
      <c r="G451" s="2">
        <v>495</v>
      </c>
      <c r="H451" s="3">
        <f>484</f>
        <v>484</v>
      </c>
      <c r="I451" s="2">
        <v>486</v>
      </c>
      <c r="J451" s="3">
        <v>475</v>
      </c>
      <c r="K451" s="2">
        <v>475</v>
      </c>
      <c r="L451" s="3" t="s">
        <v>895</v>
      </c>
      <c r="M451" s="2">
        <v>450</v>
      </c>
      <c r="P451" s="3" t="s">
        <v>527</v>
      </c>
      <c r="Q451" s="2">
        <v>318</v>
      </c>
    </row>
    <row r="452" spans="1:17">
      <c r="A452" s="2" t="s">
        <v>899</v>
      </c>
      <c r="B452" s="3">
        <v>72804</v>
      </c>
      <c r="C452" s="2" t="s">
        <v>313</v>
      </c>
      <c r="L452" s="3" t="s">
        <v>503</v>
      </c>
      <c r="M452" s="2">
        <v>451</v>
      </c>
      <c r="P452" s="3" t="s">
        <v>780</v>
      </c>
      <c r="Q452" s="2">
        <v>496</v>
      </c>
    </row>
    <row r="453" spans="1:17">
      <c r="A453" s="2" t="s">
        <v>900</v>
      </c>
      <c r="B453" s="3">
        <v>0</v>
      </c>
      <c r="C453" s="2" t="s">
        <v>464</v>
      </c>
      <c r="L453" s="3" t="s">
        <v>503</v>
      </c>
      <c r="M453" s="2">
        <v>452</v>
      </c>
      <c r="N453" s="3" t="s">
        <v>901</v>
      </c>
      <c r="O453" s="2">
        <v>183</v>
      </c>
      <c r="P453" s="3" t="s">
        <v>666</v>
      </c>
      <c r="Q453" s="2">
        <v>405</v>
      </c>
    </row>
    <row r="454" spans="1:21">
      <c r="A454" s="2" t="s">
        <v>902</v>
      </c>
      <c r="B454" s="3">
        <v>20396</v>
      </c>
      <c r="C454" s="2" t="s">
        <v>22</v>
      </c>
      <c r="D454" s="3" t="s">
        <v>548</v>
      </c>
      <c r="E454" s="2">
        <v>832</v>
      </c>
      <c r="F454" s="3" t="s">
        <v>548</v>
      </c>
      <c r="G454" s="2">
        <v>838</v>
      </c>
      <c r="H454" s="3" t="s">
        <v>548</v>
      </c>
      <c r="I454" s="2">
        <v>843</v>
      </c>
      <c r="J454" s="3" t="s">
        <v>548</v>
      </c>
      <c r="K454" s="2">
        <v>847</v>
      </c>
      <c r="L454" s="3" t="s">
        <v>903</v>
      </c>
      <c r="M454" s="2">
        <v>453</v>
      </c>
      <c r="R454" s="3">
        <v>0.48</v>
      </c>
      <c r="T454" s="3">
        <v>0.05</v>
      </c>
      <c r="U454" s="2">
        <v>0.87</v>
      </c>
    </row>
    <row r="455" spans="1:13">
      <c r="A455" s="2" t="s">
        <v>904</v>
      </c>
      <c r="B455" s="3">
        <v>31653</v>
      </c>
      <c r="C455" s="2" t="s">
        <v>313</v>
      </c>
      <c r="D455" s="3" t="s">
        <v>460</v>
      </c>
      <c r="E455" s="2">
        <v>727</v>
      </c>
      <c r="F455" s="3" t="s">
        <v>611</v>
      </c>
      <c r="G455" s="2">
        <v>776</v>
      </c>
      <c r="H455" s="3" t="s">
        <v>548</v>
      </c>
      <c r="I455" s="2">
        <v>871</v>
      </c>
      <c r="L455" s="3" t="s">
        <v>903</v>
      </c>
      <c r="M455" s="2">
        <v>454</v>
      </c>
    </row>
    <row r="456" spans="1:13">
      <c r="A456" s="2" t="s">
        <v>905</v>
      </c>
      <c r="B456" s="3">
        <v>0</v>
      </c>
      <c r="C456" s="2" t="s">
        <v>95</v>
      </c>
      <c r="L456" s="3" t="s">
        <v>903</v>
      </c>
      <c r="M456" s="2">
        <v>455</v>
      </c>
    </row>
    <row r="457" spans="1:17">
      <c r="A457" s="2" t="s">
        <v>906</v>
      </c>
      <c r="B457" s="3">
        <v>0</v>
      </c>
      <c r="C457" s="2" t="s">
        <v>308</v>
      </c>
      <c r="L457" s="3" t="s">
        <v>907</v>
      </c>
      <c r="M457" s="2">
        <v>456</v>
      </c>
      <c r="P457" s="3" t="s">
        <v>691</v>
      </c>
      <c r="Q457" s="2">
        <v>327</v>
      </c>
    </row>
    <row r="458" spans="1:21">
      <c r="A458" s="2" t="s">
        <v>908</v>
      </c>
      <c r="B458" s="3">
        <v>0</v>
      </c>
      <c r="C458" s="2" t="s">
        <v>22</v>
      </c>
      <c r="D458" s="3" t="s">
        <v>548</v>
      </c>
      <c r="E458" s="2">
        <v>842</v>
      </c>
      <c r="F458" s="3" t="s">
        <v>460</v>
      </c>
      <c r="G458" s="2">
        <v>714</v>
      </c>
      <c r="H458" s="3" t="s">
        <v>460</v>
      </c>
      <c r="I458" s="2">
        <v>718</v>
      </c>
      <c r="J458" s="3" t="s">
        <v>611</v>
      </c>
      <c r="K458" s="2">
        <v>764</v>
      </c>
      <c r="L458" s="3" t="s">
        <v>907</v>
      </c>
      <c r="M458" s="2">
        <v>457</v>
      </c>
      <c r="P458" s="3" t="s">
        <v>639</v>
      </c>
      <c r="Q458" s="2">
        <v>349</v>
      </c>
      <c r="R458" s="3">
        <v>0.4</v>
      </c>
      <c r="T458" s="3">
        <v>0.03</v>
      </c>
      <c r="U458" s="2">
        <v>0.86</v>
      </c>
    </row>
    <row r="459" spans="1:17">
      <c r="A459" s="2" t="s">
        <v>909</v>
      </c>
      <c r="B459" s="3">
        <v>0</v>
      </c>
      <c r="C459" s="2" t="s">
        <v>90</v>
      </c>
      <c r="D459" s="3">
        <f>436</f>
        <v>436</v>
      </c>
      <c r="E459" s="2">
        <v>436</v>
      </c>
      <c r="F459" s="3">
        <f>387</f>
        <v>387</v>
      </c>
      <c r="G459" s="2">
        <v>388</v>
      </c>
      <c r="H459" s="3">
        <f>412</f>
        <v>412</v>
      </c>
      <c r="I459" s="2">
        <v>415</v>
      </c>
      <c r="J459" s="3">
        <f>422</f>
        <v>422</v>
      </c>
      <c r="K459" s="2">
        <v>423</v>
      </c>
      <c r="L459" s="3" t="s">
        <v>907</v>
      </c>
      <c r="M459" s="2">
        <v>458</v>
      </c>
      <c r="P459" s="3" t="s">
        <v>910</v>
      </c>
      <c r="Q459" s="2">
        <v>464</v>
      </c>
    </row>
    <row r="460" spans="1:17">
      <c r="A460" s="2" t="s">
        <v>911</v>
      </c>
      <c r="B460" s="3">
        <v>37347</v>
      </c>
      <c r="C460" s="2" t="s">
        <v>149</v>
      </c>
      <c r="L460" s="3" t="s">
        <v>907</v>
      </c>
      <c r="M460" s="2">
        <v>459</v>
      </c>
      <c r="P460" s="3" t="s">
        <v>912</v>
      </c>
      <c r="Q460" s="2">
        <v>446</v>
      </c>
    </row>
    <row r="461" spans="1:15">
      <c r="A461" s="2" t="s">
        <v>913</v>
      </c>
      <c r="B461" s="3">
        <v>0</v>
      </c>
      <c r="C461" s="2" t="s">
        <v>66</v>
      </c>
      <c r="D461" s="3">
        <f>494</f>
        <v>494</v>
      </c>
      <c r="E461" s="2">
        <v>501</v>
      </c>
      <c r="F461" s="3" t="s">
        <v>652</v>
      </c>
      <c r="G461" s="2">
        <v>541</v>
      </c>
      <c r="H461" s="3" t="s">
        <v>552</v>
      </c>
      <c r="I461" s="2">
        <v>522</v>
      </c>
      <c r="J461" s="3">
        <f>481</f>
        <v>481</v>
      </c>
      <c r="K461" s="2">
        <v>486</v>
      </c>
      <c r="L461" s="3" t="s">
        <v>907</v>
      </c>
      <c r="M461" s="2">
        <v>460</v>
      </c>
      <c r="N461" s="3" t="s">
        <v>143</v>
      </c>
      <c r="O461" s="2">
        <v>137</v>
      </c>
    </row>
    <row r="462" spans="1:21">
      <c r="A462" s="2" t="s">
        <v>914</v>
      </c>
      <c r="B462" s="3">
        <v>43258</v>
      </c>
      <c r="C462" s="2" t="s">
        <v>22</v>
      </c>
      <c r="D462" s="3" t="s">
        <v>548</v>
      </c>
      <c r="E462" s="2">
        <v>829</v>
      </c>
      <c r="F462" s="3" t="s">
        <v>611</v>
      </c>
      <c r="G462" s="2">
        <v>761</v>
      </c>
      <c r="H462" s="3" t="s">
        <v>611</v>
      </c>
      <c r="I462" s="2">
        <v>761</v>
      </c>
      <c r="J462" s="3" t="s">
        <v>548</v>
      </c>
      <c r="K462" s="2">
        <v>843</v>
      </c>
      <c r="L462" s="3" t="s">
        <v>915</v>
      </c>
      <c r="M462" s="2">
        <v>461</v>
      </c>
      <c r="R462" s="3">
        <v>0.38</v>
      </c>
      <c r="T462" s="3">
        <v>0.07</v>
      </c>
      <c r="U462" s="2">
        <v>0.9</v>
      </c>
    </row>
    <row r="463" spans="1:17">
      <c r="A463" s="2" t="s">
        <v>916</v>
      </c>
      <c r="B463" s="3">
        <v>34729</v>
      </c>
      <c r="C463" s="2" t="s">
        <v>917</v>
      </c>
      <c r="L463" s="3" t="s">
        <v>915</v>
      </c>
      <c r="M463" s="2">
        <v>462</v>
      </c>
      <c r="P463" s="3" t="s">
        <v>918</v>
      </c>
      <c r="Q463" s="2">
        <v>352</v>
      </c>
    </row>
    <row r="464" spans="1:13">
      <c r="A464" s="2" t="s">
        <v>919</v>
      </c>
      <c r="B464" s="3">
        <v>0</v>
      </c>
      <c r="C464" s="2" t="s">
        <v>22</v>
      </c>
      <c r="L464" s="3" t="s">
        <v>915</v>
      </c>
      <c r="M464" s="2">
        <v>463</v>
      </c>
    </row>
    <row r="465" spans="1:17">
      <c r="A465" s="2" t="s">
        <v>920</v>
      </c>
      <c r="B465" s="3">
        <v>0</v>
      </c>
      <c r="C465" s="2" t="s">
        <v>149</v>
      </c>
      <c r="D465" s="3" t="s">
        <v>548</v>
      </c>
      <c r="E465" s="2">
        <v>814</v>
      </c>
      <c r="F465" s="3" t="s">
        <v>548</v>
      </c>
      <c r="G465" s="2">
        <v>944</v>
      </c>
      <c r="H465" s="3" t="s">
        <v>611</v>
      </c>
      <c r="I465" s="2">
        <v>791</v>
      </c>
      <c r="J465" s="3" t="s">
        <v>460</v>
      </c>
      <c r="K465" s="2">
        <v>734</v>
      </c>
      <c r="L465" s="3" t="s">
        <v>921</v>
      </c>
      <c r="M465" s="2">
        <v>464</v>
      </c>
      <c r="P465" s="3" t="s">
        <v>503</v>
      </c>
      <c r="Q465" s="2">
        <v>451</v>
      </c>
    </row>
    <row r="466" spans="1:21">
      <c r="A466" s="2" t="s">
        <v>922</v>
      </c>
      <c r="B466" s="3">
        <v>25118</v>
      </c>
      <c r="C466" s="2" t="s">
        <v>22</v>
      </c>
      <c r="D466" s="3" t="s">
        <v>548</v>
      </c>
      <c r="E466" s="2">
        <v>900</v>
      </c>
      <c r="F466" s="3" t="s">
        <v>548</v>
      </c>
      <c r="G466" s="2">
        <v>900</v>
      </c>
      <c r="H466" s="3" t="s">
        <v>548</v>
      </c>
      <c r="I466" s="2">
        <v>896</v>
      </c>
      <c r="J466" s="3" t="s">
        <v>460</v>
      </c>
      <c r="K466" s="2">
        <v>724</v>
      </c>
      <c r="L466" s="3" t="s">
        <v>921</v>
      </c>
      <c r="M466" s="2">
        <v>465</v>
      </c>
      <c r="P466" s="3" t="s">
        <v>923</v>
      </c>
      <c r="Q466" s="2">
        <v>410</v>
      </c>
      <c r="R466" s="3">
        <v>0.37</v>
      </c>
      <c r="T466" s="3">
        <v>0.02</v>
      </c>
      <c r="U466" s="2">
        <v>0.86</v>
      </c>
    </row>
    <row r="467" spans="1:13">
      <c r="A467" s="2" t="s">
        <v>924</v>
      </c>
      <c r="B467" s="3">
        <v>34104</v>
      </c>
      <c r="C467" s="2" t="s">
        <v>90</v>
      </c>
      <c r="D467" s="3">
        <f>414</f>
        <v>414</v>
      </c>
      <c r="E467" s="2">
        <v>419</v>
      </c>
      <c r="F467" s="3">
        <f>446</f>
        <v>446</v>
      </c>
      <c r="G467" s="2">
        <v>448</v>
      </c>
      <c r="H467" s="3">
        <f>462</f>
        <v>462</v>
      </c>
      <c r="I467" s="2">
        <v>467</v>
      </c>
      <c r="J467" s="3">
        <f>500</f>
        <v>500</v>
      </c>
      <c r="K467" s="2">
        <v>503</v>
      </c>
      <c r="L467" s="3" t="s">
        <v>921</v>
      </c>
      <c r="M467" s="2">
        <v>466</v>
      </c>
    </row>
    <row r="468" spans="1:18">
      <c r="A468" s="2" t="s">
        <v>925</v>
      </c>
      <c r="B468" s="3">
        <v>0</v>
      </c>
      <c r="C468" s="2" t="s">
        <v>926</v>
      </c>
      <c r="D468" s="3">
        <f>242</f>
        <v>242</v>
      </c>
      <c r="E468" s="2">
        <v>243</v>
      </c>
      <c r="F468" s="3">
        <f>220</f>
        <v>220</v>
      </c>
      <c r="G468" s="2">
        <v>220</v>
      </c>
      <c r="H468" s="3">
        <v>244</v>
      </c>
      <c r="I468" s="2">
        <v>245</v>
      </c>
      <c r="J468" s="3">
        <f>237</f>
        <v>237</v>
      </c>
      <c r="K468" s="2">
        <v>237</v>
      </c>
      <c r="L468" s="3" t="s">
        <v>927</v>
      </c>
      <c r="M468" s="2">
        <v>467</v>
      </c>
      <c r="R468" s="3">
        <v>0.67</v>
      </c>
    </row>
    <row r="469" spans="1:13">
      <c r="A469" s="2" t="s">
        <v>928</v>
      </c>
      <c r="B469" s="3">
        <v>8988</v>
      </c>
      <c r="C469" s="2" t="s">
        <v>35</v>
      </c>
      <c r="L469" s="3" t="s">
        <v>927</v>
      </c>
      <c r="M469" s="2">
        <v>468</v>
      </c>
    </row>
    <row r="470" spans="1:17">
      <c r="A470" s="2" t="s">
        <v>929</v>
      </c>
      <c r="B470" s="3">
        <v>13490</v>
      </c>
      <c r="C470" s="2" t="s">
        <v>243</v>
      </c>
      <c r="D470" s="3" t="s">
        <v>460</v>
      </c>
      <c r="E470" s="2">
        <v>748</v>
      </c>
      <c r="F470" s="3" t="s">
        <v>611</v>
      </c>
      <c r="G470" s="2">
        <v>788</v>
      </c>
      <c r="H470" s="3" t="s">
        <v>547</v>
      </c>
      <c r="I470" s="2">
        <v>686</v>
      </c>
      <c r="J470" s="3" t="s">
        <v>451</v>
      </c>
      <c r="K470" s="2">
        <v>631</v>
      </c>
      <c r="L470" s="3" t="s">
        <v>927</v>
      </c>
      <c r="M470" s="2">
        <v>469</v>
      </c>
      <c r="N470" s="3" t="s">
        <v>274</v>
      </c>
      <c r="O470" s="2">
        <v>168</v>
      </c>
      <c r="P470" s="3" t="s">
        <v>803</v>
      </c>
      <c r="Q470" s="2">
        <v>429</v>
      </c>
    </row>
    <row r="471" spans="1:21">
      <c r="A471" s="2" t="s">
        <v>930</v>
      </c>
      <c r="B471" s="3">
        <v>42869</v>
      </c>
      <c r="C471" s="2" t="s">
        <v>22</v>
      </c>
      <c r="L471" s="3" t="s">
        <v>931</v>
      </c>
      <c r="M471" s="2">
        <v>470</v>
      </c>
      <c r="N471" s="3" t="s">
        <v>932</v>
      </c>
      <c r="O471" s="2">
        <v>249</v>
      </c>
      <c r="R471" s="3">
        <v>0.52</v>
      </c>
      <c r="T471" s="3">
        <v>0.02</v>
      </c>
      <c r="U471" s="2">
        <v>0.87</v>
      </c>
    </row>
    <row r="472" spans="1:13">
      <c r="A472" s="2" t="s">
        <v>933</v>
      </c>
      <c r="B472" s="3">
        <v>44565</v>
      </c>
      <c r="C472" s="2" t="s">
        <v>35</v>
      </c>
      <c r="D472" s="3">
        <f>440</f>
        <v>440</v>
      </c>
      <c r="E472" s="2">
        <v>440</v>
      </c>
      <c r="F472" s="3">
        <f>474</f>
        <v>474</v>
      </c>
      <c r="G472" s="2">
        <v>474</v>
      </c>
      <c r="H472" s="3">
        <f>462</f>
        <v>462</v>
      </c>
      <c r="I472" s="2">
        <v>465</v>
      </c>
      <c r="J472" s="3">
        <f>435</f>
        <v>435</v>
      </c>
      <c r="K472" s="2">
        <v>437</v>
      </c>
      <c r="L472" s="3" t="s">
        <v>934</v>
      </c>
      <c r="M472" s="2">
        <v>471</v>
      </c>
    </row>
    <row r="473" spans="1:17">
      <c r="A473" s="2" t="s">
        <v>935</v>
      </c>
      <c r="B473" s="3">
        <v>0</v>
      </c>
      <c r="C473" s="2" t="s">
        <v>308</v>
      </c>
      <c r="L473" s="3" t="s">
        <v>934</v>
      </c>
      <c r="M473" s="2">
        <v>472</v>
      </c>
      <c r="P473" s="3" t="s">
        <v>595</v>
      </c>
      <c r="Q473" s="2">
        <v>262</v>
      </c>
    </row>
    <row r="474" spans="1:13">
      <c r="A474" s="2" t="s">
        <v>936</v>
      </c>
      <c r="B474" s="3">
        <v>0</v>
      </c>
      <c r="C474" s="2" t="s">
        <v>917</v>
      </c>
      <c r="L474" s="3" t="s">
        <v>937</v>
      </c>
      <c r="M474" s="2">
        <v>473</v>
      </c>
    </row>
    <row r="475" spans="1:17">
      <c r="A475" s="2" t="s">
        <v>938</v>
      </c>
      <c r="B475" s="3">
        <v>0</v>
      </c>
      <c r="C475" s="2" t="s">
        <v>90</v>
      </c>
      <c r="L475" s="3" t="s">
        <v>937</v>
      </c>
      <c r="M475" s="2">
        <v>474</v>
      </c>
      <c r="P475" s="3" t="s">
        <v>939</v>
      </c>
      <c r="Q475" s="2">
        <v>433</v>
      </c>
    </row>
    <row r="476" spans="1:13">
      <c r="A476" s="2" t="s">
        <v>940</v>
      </c>
      <c r="B476" s="3">
        <v>0</v>
      </c>
      <c r="C476" s="2" t="s">
        <v>145</v>
      </c>
      <c r="D476" s="3" t="s">
        <v>548</v>
      </c>
      <c r="E476" s="2">
        <v>988</v>
      </c>
      <c r="F476" s="3" t="s">
        <v>548</v>
      </c>
      <c r="G476" s="2">
        <v>948</v>
      </c>
      <c r="H476" s="3" t="s">
        <v>548</v>
      </c>
      <c r="I476" s="2">
        <v>950</v>
      </c>
      <c r="J476" s="3" t="s">
        <v>460</v>
      </c>
      <c r="K476" s="2">
        <v>737</v>
      </c>
      <c r="L476" s="3" t="s">
        <v>937</v>
      </c>
      <c r="M476" s="2">
        <v>475</v>
      </c>
    </row>
    <row r="477" spans="1:13">
      <c r="A477" s="2" t="s">
        <v>941</v>
      </c>
      <c r="B477" s="3">
        <v>0</v>
      </c>
      <c r="C477" s="2" t="s">
        <v>942</v>
      </c>
      <c r="D477" s="3">
        <f>322</f>
        <v>322</v>
      </c>
      <c r="E477" s="2">
        <v>326</v>
      </c>
      <c r="F477" s="3">
        <v>367</v>
      </c>
      <c r="G477" s="2">
        <v>367</v>
      </c>
      <c r="H477" s="3">
        <f>387</f>
        <v>387</v>
      </c>
      <c r="I477" s="2">
        <v>389</v>
      </c>
      <c r="J477" s="3">
        <f>443</f>
        <v>443</v>
      </c>
      <c r="K477" s="2">
        <v>445</v>
      </c>
      <c r="L477" s="3" t="s">
        <v>937</v>
      </c>
      <c r="M477" s="2">
        <v>476</v>
      </c>
    </row>
    <row r="478" spans="1:17">
      <c r="A478" s="2" t="s">
        <v>943</v>
      </c>
      <c r="B478" s="3">
        <v>9874</v>
      </c>
      <c r="C478" s="2" t="s">
        <v>811</v>
      </c>
      <c r="L478" s="3" t="s">
        <v>944</v>
      </c>
      <c r="M478" s="2">
        <v>477</v>
      </c>
      <c r="P478" s="3" t="s">
        <v>945</v>
      </c>
      <c r="Q478" s="2">
        <v>473</v>
      </c>
    </row>
    <row r="479" spans="1:17">
      <c r="A479" s="2" t="s">
        <v>946</v>
      </c>
      <c r="B479" s="3">
        <v>0</v>
      </c>
      <c r="C479" s="2" t="s">
        <v>145</v>
      </c>
      <c r="L479" s="3" t="s">
        <v>944</v>
      </c>
      <c r="M479" s="2">
        <v>478</v>
      </c>
      <c r="P479" s="3" t="s">
        <v>514</v>
      </c>
      <c r="Q479" s="2">
        <v>491</v>
      </c>
    </row>
    <row r="480" spans="1:15">
      <c r="A480" s="2" t="s">
        <v>947</v>
      </c>
      <c r="B480" s="3">
        <v>0</v>
      </c>
      <c r="C480" s="2" t="s">
        <v>84</v>
      </c>
      <c r="D480" s="3" t="s">
        <v>548</v>
      </c>
      <c r="E480" s="2">
        <v>807</v>
      </c>
      <c r="F480" s="3" t="s">
        <v>548</v>
      </c>
      <c r="G480" s="2">
        <v>814</v>
      </c>
      <c r="H480" s="3" t="s">
        <v>548</v>
      </c>
      <c r="I480" s="2">
        <v>815</v>
      </c>
      <c r="J480" s="3" t="s">
        <v>548</v>
      </c>
      <c r="K480" s="2">
        <v>819</v>
      </c>
      <c r="L480" s="3" t="s">
        <v>948</v>
      </c>
      <c r="M480" s="2">
        <v>479</v>
      </c>
      <c r="N480" s="3" t="s">
        <v>272</v>
      </c>
      <c r="O480" s="2">
        <v>237</v>
      </c>
    </row>
    <row r="481" spans="1:17">
      <c r="A481" s="2" t="s">
        <v>949</v>
      </c>
      <c r="B481" s="3">
        <v>23750</v>
      </c>
      <c r="C481" s="2" t="s">
        <v>149</v>
      </c>
      <c r="L481" s="3" t="s">
        <v>948</v>
      </c>
      <c r="M481" s="2">
        <v>480</v>
      </c>
      <c r="N481" s="3" t="s">
        <v>300</v>
      </c>
      <c r="O481" s="2">
        <v>122</v>
      </c>
      <c r="P481" s="3" t="s">
        <v>711</v>
      </c>
      <c r="Q481" s="2">
        <v>458</v>
      </c>
    </row>
    <row r="482" spans="1:13">
      <c r="A482" s="2" t="s">
        <v>950</v>
      </c>
      <c r="B482" s="3">
        <v>0</v>
      </c>
      <c r="C482" s="2" t="s">
        <v>66</v>
      </c>
      <c r="D482" s="3" t="s">
        <v>451</v>
      </c>
      <c r="E482" s="2">
        <v>609</v>
      </c>
      <c r="F482" s="3" t="s">
        <v>451</v>
      </c>
      <c r="G482" s="2">
        <v>605</v>
      </c>
      <c r="H482" s="3" t="s">
        <v>547</v>
      </c>
      <c r="I482" s="2">
        <v>656</v>
      </c>
      <c r="J482" s="3" t="s">
        <v>547</v>
      </c>
      <c r="K482" s="2">
        <v>657</v>
      </c>
      <c r="L482" s="3" t="s">
        <v>951</v>
      </c>
      <c r="M482" s="2">
        <v>481</v>
      </c>
    </row>
    <row r="483" spans="1:21">
      <c r="A483" s="2" t="s">
        <v>952</v>
      </c>
      <c r="B483" s="3">
        <v>0</v>
      </c>
      <c r="C483" s="2" t="s">
        <v>22</v>
      </c>
      <c r="D483" s="3" t="s">
        <v>547</v>
      </c>
      <c r="E483" s="2">
        <v>700</v>
      </c>
      <c r="F483" s="3" t="s">
        <v>451</v>
      </c>
      <c r="G483" s="2">
        <v>654</v>
      </c>
      <c r="H483" s="3" t="s">
        <v>459</v>
      </c>
      <c r="I483" s="2">
        <v>581</v>
      </c>
      <c r="J483" s="3" t="s">
        <v>652</v>
      </c>
      <c r="K483" s="2">
        <v>542</v>
      </c>
      <c r="L483" s="3" t="s">
        <v>953</v>
      </c>
      <c r="M483" s="2">
        <v>482</v>
      </c>
      <c r="P483" s="3" t="s">
        <v>685</v>
      </c>
      <c r="Q483" s="2">
        <v>316</v>
      </c>
      <c r="R483" s="3">
        <v>0.64</v>
      </c>
      <c r="T483" s="3">
        <v>0.03</v>
      </c>
      <c r="U483" s="2">
        <v>0.86</v>
      </c>
    </row>
    <row r="484" spans="1:17">
      <c r="A484" s="2" t="s">
        <v>954</v>
      </c>
      <c r="B484" s="3">
        <v>12620</v>
      </c>
      <c r="C484" s="2" t="s">
        <v>66</v>
      </c>
      <c r="D484" s="3" t="s">
        <v>565</v>
      </c>
      <c r="E484" s="2">
        <v>589</v>
      </c>
      <c r="F484" s="3" t="s">
        <v>459</v>
      </c>
      <c r="G484" s="2">
        <v>580</v>
      </c>
      <c r="H484" s="3" t="s">
        <v>459</v>
      </c>
      <c r="I484" s="2">
        <v>578</v>
      </c>
      <c r="J484" s="3" t="s">
        <v>565</v>
      </c>
      <c r="K484" s="2">
        <v>590</v>
      </c>
      <c r="L484" s="3" t="s">
        <v>955</v>
      </c>
      <c r="M484" s="2">
        <v>483</v>
      </c>
      <c r="P484" s="3" t="s">
        <v>956</v>
      </c>
      <c r="Q484" s="2">
        <v>302</v>
      </c>
    </row>
    <row r="485" spans="1:13">
      <c r="A485" s="2" t="s">
        <v>957</v>
      </c>
      <c r="B485" s="3">
        <v>22571</v>
      </c>
      <c r="C485" s="2" t="s">
        <v>90</v>
      </c>
      <c r="L485" s="3" t="s">
        <v>958</v>
      </c>
      <c r="M485" s="2">
        <v>484</v>
      </c>
    </row>
    <row r="486" spans="1:13">
      <c r="A486" s="2" t="s">
        <v>959</v>
      </c>
      <c r="B486" s="3">
        <v>0</v>
      </c>
      <c r="C486" s="2" t="s">
        <v>145</v>
      </c>
      <c r="L486" s="3" t="s">
        <v>958</v>
      </c>
      <c r="M486" s="2">
        <v>485</v>
      </c>
    </row>
    <row r="487" spans="1:13">
      <c r="A487" s="2" t="s">
        <v>960</v>
      </c>
      <c r="B487" s="3">
        <v>0</v>
      </c>
      <c r="C487" s="2" t="s">
        <v>634</v>
      </c>
      <c r="D487" s="3" t="s">
        <v>727</v>
      </c>
      <c r="E487" s="2">
        <v>557</v>
      </c>
      <c r="F487" s="3" t="s">
        <v>451</v>
      </c>
      <c r="G487" s="2">
        <v>624</v>
      </c>
      <c r="H487" s="3" t="s">
        <v>610</v>
      </c>
      <c r="I487" s="2">
        <v>593</v>
      </c>
      <c r="J487" s="3" t="s">
        <v>727</v>
      </c>
      <c r="K487" s="2">
        <v>555</v>
      </c>
      <c r="L487" s="3" t="s">
        <v>958</v>
      </c>
      <c r="M487" s="2">
        <v>486</v>
      </c>
    </row>
    <row r="488" spans="1:13">
      <c r="A488" s="2" t="s">
        <v>961</v>
      </c>
      <c r="B488" s="3">
        <v>18346</v>
      </c>
      <c r="C488" s="2" t="s">
        <v>90</v>
      </c>
      <c r="L488" s="3" t="s">
        <v>958</v>
      </c>
      <c r="M488" s="2">
        <v>487</v>
      </c>
    </row>
    <row r="489" spans="1:17">
      <c r="A489" s="2" t="s">
        <v>962</v>
      </c>
      <c r="B489" s="3">
        <v>0</v>
      </c>
      <c r="C489" s="2" t="s">
        <v>149</v>
      </c>
      <c r="L489" s="3" t="s">
        <v>958</v>
      </c>
      <c r="M489" s="2">
        <v>488</v>
      </c>
      <c r="P489" s="3" t="s">
        <v>685</v>
      </c>
      <c r="Q489" s="2">
        <v>314</v>
      </c>
    </row>
    <row r="490" spans="1:17">
      <c r="A490" s="2" t="s">
        <v>963</v>
      </c>
      <c r="B490" s="3">
        <v>0</v>
      </c>
      <c r="C490" s="2" t="s">
        <v>464</v>
      </c>
      <c r="D490" s="3" t="s">
        <v>459</v>
      </c>
      <c r="E490" s="2">
        <v>580</v>
      </c>
      <c r="F490" s="3" t="s">
        <v>610</v>
      </c>
      <c r="G490" s="2">
        <v>600</v>
      </c>
      <c r="H490" s="3" t="s">
        <v>547</v>
      </c>
      <c r="I490" s="2">
        <v>699</v>
      </c>
      <c r="J490" s="3" t="s">
        <v>547</v>
      </c>
      <c r="K490" s="2">
        <v>697</v>
      </c>
      <c r="L490" s="3" t="s">
        <v>958</v>
      </c>
      <c r="M490" s="2">
        <v>489</v>
      </c>
      <c r="P490" s="3" t="s">
        <v>632</v>
      </c>
      <c r="Q490" s="2">
        <v>367</v>
      </c>
    </row>
    <row r="491" spans="1:21">
      <c r="A491" s="2" t="s">
        <v>964</v>
      </c>
      <c r="B491" s="3">
        <v>19246</v>
      </c>
      <c r="C491" s="2" t="s">
        <v>22</v>
      </c>
      <c r="L491" s="3" t="s">
        <v>514</v>
      </c>
      <c r="M491" s="2">
        <v>490</v>
      </c>
      <c r="R491" s="3">
        <v>0.33</v>
      </c>
      <c r="T491" s="3">
        <v>0.03</v>
      </c>
      <c r="U491" s="2">
        <v>0.74</v>
      </c>
    </row>
    <row r="492" spans="1:13">
      <c r="A492" s="2" t="s">
        <v>965</v>
      </c>
      <c r="B492" s="3">
        <v>0</v>
      </c>
      <c r="C492" s="2" t="s">
        <v>87</v>
      </c>
      <c r="L492" s="3" t="s">
        <v>514</v>
      </c>
      <c r="M492" s="2">
        <v>491</v>
      </c>
    </row>
    <row r="493" spans="1:21">
      <c r="A493" s="2" t="s">
        <v>966</v>
      </c>
      <c r="B493" s="3">
        <v>0</v>
      </c>
      <c r="C493" s="2" t="s">
        <v>22</v>
      </c>
      <c r="D493" s="3" t="s">
        <v>611</v>
      </c>
      <c r="E493" s="2">
        <v>760</v>
      </c>
      <c r="F493" s="3" t="s">
        <v>611</v>
      </c>
      <c r="G493" s="2">
        <v>762</v>
      </c>
      <c r="H493" s="3" t="s">
        <v>460</v>
      </c>
      <c r="I493" s="2">
        <v>716</v>
      </c>
      <c r="J493" s="3" t="s">
        <v>460</v>
      </c>
      <c r="K493" s="2">
        <v>713</v>
      </c>
      <c r="L493" s="3" t="s">
        <v>967</v>
      </c>
      <c r="M493" s="2">
        <v>492</v>
      </c>
      <c r="N493" s="3" t="s">
        <v>306</v>
      </c>
      <c r="O493" s="2">
        <v>169</v>
      </c>
      <c r="R493" s="3">
        <v>0.29</v>
      </c>
      <c r="T493" s="3">
        <v>0.03</v>
      </c>
      <c r="U493" s="2">
        <v>0.8</v>
      </c>
    </row>
    <row r="494" spans="1:13">
      <c r="A494" s="2" t="s">
        <v>968</v>
      </c>
      <c r="B494" s="3">
        <v>0</v>
      </c>
      <c r="C494" s="2" t="s">
        <v>35</v>
      </c>
      <c r="D494" s="3" t="s">
        <v>548</v>
      </c>
      <c r="E494" s="2">
        <v>853</v>
      </c>
      <c r="F494" s="3" t="s">
        <v>548</v>
      </c>
      <c r="G494" s="2">
        <v>858</v>
      </c>
      <c r="H494" s="3" t="s">
        <v>548</v>
      </c>
      <c r="I494" s="2">
        <v>858</v>
      </c>
      <c r="L494" s="3" t="s">
        <v>967</v>
      </c>
      <c r="M494" s="2">
        <v>493</v>
      </c>
    </row>
    <row r="495" spans="1:17">
      <c r="A495" s="2" t="s">
        <v>969</v>
      </c>
      <c r="B495" s="3">
        <v>0</v>
      </c>
      <c r="C495" s="2" t="s">
        <v>313</v>
      </c>
      <c r="L495" s="3" t="s">
        <v>967</v>
      </c>
      <c r="M495" s="2">
        <v>494</v>
      </c>
      <c r="P495" s="3" t="s">
        <v>880</v>
      </c>
      <c r="Q495" s="2">
        <v>439</v>
      </c>
    </row>
    <row r="496" spans="1:17">
      <c r="A496" s="2" t="s">
        <v>970</v>
      </c>
      <c r="B496" s="3">
        <v>0</v>
      </c>
      <c r="C496" s="2" t="s">
        <v>917</v>
      </c>
      <c r="L496" s="3" t="s">
        <v>971</v>
      </c>
      <c r="M496" s="2">
        <v>495</v>
      </c>
      <c r="P496" s="3" t="s">
        <v>696</v>
      </c>
      <c r="Q496" s="2">
        <v>412</v>
      </c>
    </row>
    <row r="497" spans="1:13">
      <c r="A497" s="2" t="s">
        <v>972</v>
      </c>
      <c r="B497" s="3">
        <v>0</v>
      </c>
      <c r="C497" s="2" t="s">
        <v>634</v>
      </c>
      <c r="L497" s="3" t="s">
        <v>971</v>
      </c>
      <c r="M497" s="2">
        <v>496</v>
      </c>
    </row>
    <row r="498" spans="1:17">
      <c r="A498" s="2" t="s">
        <v>973</v>
      </c>
      <c r="B498" s="3">
        <v>0</v>
      </c>
      <c r="C498" s="2" t="s">
        <v>90</v>
      </c>
      <c r="L498" s="3" t="s">
        <v>971</v>
      </c>
      <c r="M498" s="2">
        <v>497</v>
      </c>
      <c r="P498" s="3" t="s">
        <v>572</v>
      </c>
      <c r="Q498" s="2">
        <v>248</v>
      </c>
    </row>
    <row r="499" spans="1:13">
      <c r="A499" s="2" t="s">
        <v>974</v>
      </c>
      <c r="B499" s="3">
        <v>0</v>
      </c>
      <c r="C499" s="2" t="s">
        <v>975</v>
      </c>
      <c r="L499" s="3" t="s">
        <v>971</v>
      </c>
      <c r="M499" s="2">
        <v>498</v>
      </c>
    </row>
    <row r="500" spans="1:13">
      <c r="A500" s="2" t="s">
        <v>976</v>
      </c>
      <c r="B500" s="3">
        <v>8899</v>
      </c>
      <c r="C500" s="2" t="s">
        <v>977</v>
      </c>
      <c r="D500" s="3">
        <f>295</f>
        <v>295</v>
      </c>
      <c r="E500" s="2">
        <v>296</v>
      </c>
      <c r="F500" s="3">
        <f>317</f>
        <v>317</v>
      </c>
      <c r="G500" s="2">
        <v>318</v>
      </c>
      <c r="H500" s="3">
        <f>351</f>
        <v>351</v>
      </c>
      <c r="I500" s="2">
        <v>351</v>
      </c>
      <c r="J500" s="3">
        <v>354</v>
      </c>
      <c r="K500" s="2">
        <v>354</v>
      </c>
      <c r="L500" s="3" t="s">
        <v>978</v>
      </c>
      <c r="M500" s="2">
        <v>499</v>
      </c>
    </row>
    <row r="501" spans="1:15">
      <c r="A501" s="2" t="s">
        <v>979</v>
      </c>
      <c r="B501" s="3">
        <v>24684</v>
      </c>
      <c r="C501" s="2" t="s">
        <v>313</v>
      </c>
      <c r="L501" s="3" t="s">
        <v>978</v>
      </c>
      <c r="M501" s="2">
        <v>500</v>
      </c>
      <c r="N501" s="3" t="s">
        <v>467</v>
      </c>
      <c r="O501" s="2">
        <v>218</v>
      </c>
    </row>
    <row r="502" spans="1:15">
      <c r="A502" s="2" t="s">
        <v>980</v>
      </c>
      <c r="B502" s="3">
        <v>32067</v>
      </c>
      <c r="C502" s="2" t="s">
        <v>35</v>
      </c>
      <c r="L502" s="3" t="s">
        <v>978</v>
      </c>
      <c r="M502" s="2">
        <v>501</v>
      </c>
      <c r="N502" s="3" t="s">
        <v>981</v>
      </c>
      <c r="O502" s="2">
        <v>232</v>
      </c>
    </row>
    <row r="503" spans="1:17">
      <c r="A503" s="2" t="s">
        <v>982</v>
      </c>
      <c r="B503" s="3">
        <v>10310</v>
      </c>
      <c r="C503" s="2" t="s">
        <v>149</v>
      </c>
      <c r="L503" s="3" t="s">
        <v>978</v>
      </c>
      <c r="M503" s="2">
        <v>502</v>
      </c>
      <c r="P503" s="3" t="s">
        <v>676</v>
      </c>
      <c r="Q503" s="2">
        <v>297</v>
      </c>
    </row>
    <row r="504" spans="1:13">
      <c r="A504" s="2" t="s">
        <v>983</v>
      </c>
      <c r="B504" s="3">
        <v>0</v>
      </c>
      <c r="C504" s="2" t="s">
        <v>704</v>
      </c>
      <c r="D504" s="3">
        <f>246</f>
        <v>246</v>
      </c>
      <c r="E504" s="2">
        <v>247</v>
      </c>
      <c r="F504" s="3">
        <f>228</f>
        <v>228</v>
      </c>
      <c r="G504" s="2">
        <v>228</v>
      </c>
      <c r="H504" s="3">
        <f>231</f>
        <v>231</v>
      </c>
      <c r="I504" s="2">
        <v>232</v>
      </c>
      <c r="J504" s="3">
        <f>244</f>
        <v>244</v>
      </c>
      <c r="K504" s="2">
        <v>244</v>
      </c>
      <c r="L504" s="3" t="s">
        <v>984</v>
      </c>
      <c r="M504" s="2">
        <v>503</v>
      </c>
    </row>
    <row r="505" spans="1:13">
      <c r="A505" s="2" t="s">
        <v>985</v>
      </c>
      <c r="B505" s="3">
        <v>0</v>
      </c>
      <c r="C505" s="2" t="s">
        <v>313</v>
      </c>
      <c r="L505" s="3" t="s">
        <v>984</v>
      </c>
      <c r="M505" s="2">
        <v>504</v>
      </c>
    </row>
    <row r="506" spans="1:13">
      <c r="A506" s="2" t="s">
        <v>986</v>
      </c>
      <c r="B506" s="3">
        <v>29711</v>
      </c>
      <c r="C506" s="2" t="s">
        <v>149</v>
      </c>
      <c r="L506" s="3" t="s">
        <v>984</v>
      </c>
      <c r="M506" s="2">
        <v>505</v>
      </c>
    </row>
    <row r="507" spans="1:13">
      <c r="A507" s="2" t="s">
        <v>987</v>
      </c>
      <c r="B507" s="3">
        <v>21640</v>
      </c>
      <c r="C507" s="2" t="s">
        <v>988</v>
      </c>
      <c r="L507" s="3" t="s">
        <v>989</v>
      </c>
      <c r="M507" s="2">
        <v>506</v>
      </c>
    </row>
    <row r="508" spans="1:13">
      <c r="A508" s="2" t="s">
        <v>990</v>
      </c>
      <c r="B508" s="3">
        <v>0</v>
      </c>
      <c r="C508" s="2" t="s">
        <v>339</v>
      </c>
      <c r="D508" s="3" t="s">
        <v>451</v>
      </c>
      <c r="E508" s="2">
        <v>627</v>
      </c>
      <c r="F508" s="3" t="s">
        <v>547</v>
      </c>
      <c r="G508" s="2">
        <v>678</v>
      </c>
      <c r="H508" s="3" t="s">
        <v>547</v>
      </c>
      <c r="I508" s="2">
        <v>682</v>
      </c>
      <c r="J508" s="3" t="s">
        <v>547</v>
      </c>
      <c r="K508" s="2">
        <v>680</v>
      </c>
      <c r="L508" s="3" t="s">
        <v>989</v>
      </c>
      <c r="M508" s="2">
        <v>507</v>
      </c>
    </row>
    <row r="509" spans="1:13">
      <c r="A509" s="2" t="s">
        <v>991</v>
      </c>
      <c r="B509" s="3">
        <v>0</v>
      </c>
      <c r="C509" s="2" t="s">
        <v>704</v>
      </c>
      <c r="D509" s="3">
        <f>272</f>
        <v>272</v>
      </c>
      <c r="E509" s="2">
        <v>275</v>
      </c>
      <c r="F509" s="3">
        <f>250</f>
        <v>250</v>
      </c>
      <c r="G509" s="2">
        <v>250</v>
      </c>
      <c r="H509" s="3">
        <f>268</f>
        <v>268</v>
      </c>
      <c r="I509" s="2">
        <v>269</v>
      </c>
      <c r="J509" s="3">
        <f>277</f>
        <v>277</v>
      </c>
      <c r="K509" s="2">
        <v>278</v>
      </c>
      <c r="L509" s="3" t="s">
        <v>989</v>
      </c>
      <c r="M509" s="2">
        <v>508</v>
      </c>
    </row>
    <row r="510" spans="1:13">
      <c r="A510" s="2" t="s">
        <v>992</v>
      </c>
      <c r="B510" s="3">
        <v>7824</v>
      </c>
      <c r="C510" s="2" t="s">
        <v>84</v>
      </c>
      <c r="D510" s="3" t="s">
        <v>547</v>
      </c>
      <c r="E510" s="2">
        <v>657</v>
      </c>
      <c r="F510" s="3" t="s">
        <v>547</v>
      </c>
      <c r="G510" s="2">
        <v>662</v>
      </c>
      <c r="H510" s="3" t="s">
        <v>547</v>
      </c>
      <c r="I510" s="2">
        <v>659</v>
      </c>
      <c r="J510" s="3" t="s">
        <v>611</v>
      </c>
      <c r="K510" s="2">
        <v>761</v>
      </c>
      <c r="L510" s="3" t="s">
        <v>993</v>
      </c>
      <c r="M510" s="2">
        <v>509</v>
      </c>
    </row>
    <row r="511" spans="1:13">
      <c r="A511" s="2" t="s">
        <v>994</v>
      </c>
      <c r="B511" s="3">
        <v>18086</v>
      </c>
      <c r="C511" s="2" t="s">
        <v>634</v>
      </c>
      <c r="D511" s="3" t="s">
        <v>548</v>
      </c>
      <c r="E511" s="2">
        <v>835</v>
      </c>
      <c r="F511" s="3" t="s">
        <v>548</v>
      </c>
      <c r="G511" s="2">
        <v>842</v>
      </c>
      <c r="H511" s="3" t="s">
        <v>548</v>
      </c>
      <c r="I511" s="2">
        <v>846</v>
      </c>
      <c r="J511" s="3" t="s">
        <v>548</v>
      </c>
      <c r="K511" s="2">
        <v>848</v>
      </c>
      <c r="L511" s="3" t="s">
        <v>995</v>
      </c>
      <c r="M511" s="2">
        <v>510</v>
      </c>
    </row>
    <row r="512" spans="1:13">
      <c r="A512" s="2" t="s">
        <v>996</v>
      </c>
      <c r="B512" s="3">
        <v>49026</v>
      </c>
      <c r="C512" s="2" t="s">
        <v>292</v>
      </c>
      <c r="L512" s="3" t="s">
        <v>995</v>
      </c>
      <c r="M512" s="2">
        <v>511</v>
      </c>
    </row>
    <row r="513" spans="1:13">
      <c r="A513" s="2" t="s">
        <v>997</v>
      </c>
      <c r="B513" s="3">
        <v>0</v>
      </c>
      <c r="C513" s="2" t="s">
        <v>66</v>
      </c>
      <c r="D513" s="3">
        <v>458</v>
      </c>
      <c r="E513" s="2">
        <v>458</v>
      </c>
      <c r="F513" s="3">
        <f>465</f>
        <v>465</v>
      </c>
      <c r="G513" s="2">
        <v>468</v>
      </c>
      <c r="H513" s="3">
        <f>439</f>
        <v>439</v>
      </c>
      <c r="I513" s="2">
        <v>441</v>
      </c>
      <c r="J513" s="3">
        <f>461</f>
        <v>461</v>
      </c>
      <c r="K513" s="2">
        <v>463</v>
      </c>
      <c r="L513" s="3" t="s">
        <v>995</v>
      </c>
      <c r="M513" s="2">
        <v>512</v>
      </c>
    </row>
    <row r="514" spans="1:17">
      <c r="A514" s="2" t="s">
        <v>998</v>
      </c>
      <c r="B514" s="3">
        <v>17896</v>
      </c>
      <c r="C514" s="2" t="s">
        <v>243</v>
      </c>
      <c r="L514" s="3" t="s">
        <v>995</v>
      </c>
      <c r="M514" s="2">
        <v>513</v>
      </c>
      <c r="P514" s="3" t="s">
        <v>854</v>
      </c>
      <c r="Q514" s="2">
        <v>447</v>
      </c>
    </row>
    <row r="515" spans="1:15">
      <c r="A515" s="2" t="s">
        <v>999</v>
      </c>
      <c r="B515" s="3">
        <v>49826</v>
      </c>
      <c r="C515" s="2" t="s">
        <v>316</v>
      </c>
      <c r="D515" s="3">
        <f>236</f>
        <v>236</v>
      </c>
      <c r="E515" s="2">
        <v>240</v>
      </c>
      <c r="F515" s="3">
        <f>223</f>
        <v>223</v>
      </c>
      <c r="G515" s="2">
        <v>224</v>
      </c>
      <c r="H515" s="3">
        <f>215</f>
        <v>215</v>
      </c>
      <c r="I515" s="2">
        <v>216</v>
      </c>
      <c r="J515" s="3">
        <f>221</f>
        <v>221</v>
      </c>
      <c r="K515" s="2">
        <v>222</v>
      </c>
      <c r="L515" s="3" t="s">
        <v>995</v>
      </c>
      <c r="M515" s="2">
        <v>514</v>
      </c>
      <c r="N515" s="3" t="s">
        <v>147</v>
      </c>
      <c r="O515" s="2">
        <v>111</v>
      </c>
    </row>
    <row r="516" spans="1:17">
      <c r="A516" s="2" t="s">
        <v>1000</v>
      </c>
      <c r="B516" s="3">
        <v>17933</v>
      </c>
      <c r="C516" s="2" t="s">
        <v>90</v>
      </c>
      <c r="L516" s="3" t="s">
        <v>995</v>
      </c>
      <c r="M516" s="2">
        <v>515</v>
      </c>
      <c r="P516" s="3" t="s">
        <v>473</v>
      </c>
      <c r="Q516" s="2">
        <v>357</v>
      </c>
    </row>
    <row r="517" spans="1:13">
      <c r="A517" s="2" t="s">
        <v>1001</v>
      </c>
      <c r="B517" s="3">
        <v>0</v>
      </c>
      <c r="C517" s="2" t="s">
        <v>90</v>
      </c>
      <c r="L517" s="3" t="s">
        <v>1002</v>
      </c>
      <c r="M517" s="2">
        <v>516</v>
      </c>
    </row>
    <row r="518" spans="1:13">
      <c r="A518" s="2" t="s">
        <v>1003</v>
      </c>
      <c r="B518" s="3">
        <v>0</v>
      </c>
      <c r="C518" s="2" t="s">
        <v>1004</v>
      </c>
      <c r="L518" s="3" t="s">
        <v>1005</v>
      </c>
      <c r="M518" s="2">
        <v>517</v>
      </c>
    </row>
    <row r="519" spans="1:13">
      <c r="A519" s="2" t="s">
        <v>1006</v>
      </c>
      <c r="B519" s="3">
        <v>0</v>
      </c>
      <c r="C519" s="2" t="s">
        <v>464</v>
      </c>
      <c r="L519" s="3" t="s">
        <v>1005</v>
      </c>
      <c r="M519" s="2">
        <v>518</v>
      </c>
    </row>
    <row r="520" spans="1:13">
      <c r="A520" s="2" t="s">
        <v>1007</v>
      </c>
      <c r="B520" s="3">
        <v>11932</v>
      </c>
      <c r="C520" s="2" t="s">
        <v>22</v>
      </c>
      <c r="L520" s="3" t="s">
        <v>1005</v>
      </c>
      <c r="M520" s="2">
        <v>519</v>
      </c>
    </row>
    <row r="521" spans="1:17">
      <c r="A521" s="2" t="s">
        <v>1008</v>
      </c>
      <c r="B521" s="3">
        <v>33391</v>
      </c>
      <c r="C521" s="2" t="s">
        <v>1009</v>
      </c>
      <c r="D521" s="3">
        <f>255</f>
        <v>255</v>
      </c>
      <c r="E521" s="2">
        <v>257</v>
      </c>
      <c r="F521" s="3">
        <f>252</f>
        <v>252</v>
      </c>
      <c r="G521" s="2">
        <v>252</v>
      </c>
      <c r="H521" s="3">
        <f>314</f>
        <v>314</v>
      </c>
      <c r="I521" s="2">
        <v>315</v>
      </c>
      <c r="J521" s="3">
        <v>380</v>
      </c>
      <c r="K521" s="2">
        <v>380</v>
      </c>
      <c r="L521" s="3" t="s">
        <v>1010</v>
      </c>
      <c r="M521" s="2">
        <v>520</v>
      </c>
      <c r="P521" s="3" t="s">
        <v>673</v>
      </c>
      <c r="Q521" s="2">
        <v>344</v>
      </c>
    </row>
    <row r="522" spans="1:17">
      <c r="A522" s="2" t="s">
        <v>1011</v>
      </c>
      <c r="B522" s="3">
        <v>29160</v>
      </c>
      <c r="C522" s="2" t="s">
        <v>149</v>
      </c>
      <c r="L522" s="3" t="s">
        <v>1010</v>
      </c>
      <c r="M522" s="2">
        <v>521</v>
      </c>
      <c r="P522" s="3" t="s">
        <v>570</v>
      </c>
      <c r="Q522" s="2">
        <v>361</v>
      </c>
    </row>
    <row r="523" spans="1:13">
      <c r="A523" s="2" t="s">
        <v>1012</v>
      </c>
      <c r="B523" s="3">
        <v>0</v>
      </c>
      <c r="C523" s="2" t="s">
        <v>221</v>
      </c>
      <c r="D523" s="3">
        <v>203</v>
      </c>
      <c r="E523" s="2">
        <v>204</v>
      </c>
      <c r="F523" s="3">
        <f>189</f>
        <v>189</v>
      </c>
      <c r="G523" s="2">
        <v>190</v>
      </c>
      <c r="H523" s="3">
        <v>196</v>
      </c>
      <c r="I523" s="2">
        <v>196</v>
      </c>
      <c r="J523" s="3">
        <f>208</f>
        <v>208</v>
      </c>
      <c r="K523" s="2">
        <v>210</v>
      </c>
      <c r="L523" s="3" t="s">
        <v>1010</v>
      </c>
      <c r="M523" s="2">
        <v>522</v>
      </c>
    </row>
    <row r="524" spans="1:13">
      <c r="A524" s="2" t="s">
        <v>1013</v>
      </c>
      <c r="B524" s="3">
        <v>47565</v>
      </c>
      <c r="C524" s="2" t="s">
        <v>704</v>
      </c>
      <c r="D524" s="3">
        <f>393</f>
        <v>393</v>
      </c>
      <c r="E524" s="2">
        <v>394</v>
      </c>
      <c r="F524" s="3">
        <f>401</f>
        <v>401</v>
      </c>
      <c r="G524" s="2">
        <v>401</v>
      </c>
      <c r="H524" s="3">
        <f>439</f>
        <v>439</v>
      </c>
      <c r="I524" s="2">
        <v>439</v>
      </c>
      <c r="J524" s="3">
        <v>404</v>
      </c>
      <c r="K524" s="2">
        <v>404</v>
      </c>
      <c r="L524" s="3" t="s">
        <v>1014</v>
      </c>
      <c r="M524" s="2">
        <v>523</v>
      </c>
    </row>
    <row r="525" spans="1:17">
      <c r="A525" s="2" t="s">
        <v>1015</v>
      </c>
      <c r="B525" s="3">
        <v>16550</v>
      </c>
      <c r="C525" s="2" t="s">
        <v>1016</v>
      </c>
      <c r="D525" s="3" t="s">
        <v>611</v>
      </c>
      <c r="E525" s="2">
        <v>795</v>
      </c>
      <c r="F525" s="3" t="s">
        <v>548</v>
      </c>
      <c r="G525" s="2">
        <v>992</v>
      </c>
      <c r="H525" s="3" t="s">
        <v>611</v>
      </c>
      <c r="I525" s="2">
        <v>803</v>
      </c>
      <c r="J525" s="3" t="s">
        <v>548</v>
      </c>
      <c r="K525" s="2">
        <v>988</v>
      </c>
      <c r="L525" s="3" t="s">
        <v>1014</v>
      </c>
      <c r="M525" s="2">
        <v>524</v>
      </c>
      <c r="P525" s="3" t="s">
        <v>1017</v>
      </c>
      <c r="Q525" s="2">
        <v>378</v>
      </c>
    </row>
    <row r="526" spans="1:17">
      <c r="A526" s="2" t="s">
        <v>1018</v>
      </c>
      <c r="B526" s="3">
        <v>57807</v>
      </c>
      <c r="C526" s="2" t="s">
        <v>149</v>
      </c>
      <c r="L526" s="3" t="s">
        <v>1019</v>
      </c>
      <c r="M526" s="2">
        <v>525</v>
      </c>
      <c r="P526" s="3" t="s">
        <v>286</v>
      </c>
      <c r="Q526" s="2">
        <v>373</v>
      </c>
    </row>
    <row r="527" spans="1:17">
      <c r="A527" s="2" t="s">
        <v>1020</v>
      </c>
      <c r="B527" s="3">
        <v>0</v>
      </c>
      <c r="C527" s="2" t="s">
        <v>339</v>
      </c>
      <c r="D527" s="3">
        <f>264</f>
        <v>264</v>
      </c>
      <c r="E527" s="2">
        <v>265</v>
      </c>
      <c r="F527" s="3">
        <f>236</f>
        <v>236</v>
      </c>
      <c r="G527" s="2">
        <v>236</v>
      </c>
      <c r="H527" s="3">
        <f>247</f>
        <v>247</v>
      </c>
      <c r="I527" s="2">
        <v>249</v>
      </c>
      <c r="J527" s="3">
        <f>264</f>
        <v>264</v>
      </c>
      <c r="K527" s="2">
        <v>265</v>
      </c>
      <c r="L527" s="3" t="s">
        <v>1019</v>
      </c>
      <c r="M527" s="2">
        <v>526</v>
      </c>
      <c r="P527" s="3" t="s">
        <v>389</v>
      </c>
      <c r="Q527" s="2">
        <v>417</v>
      </c>
    </row>
    <row r="528" spans="1:13">
      <c r="A528" s="2" t="s">
        <v>1021</v>
      </c>
      <c r="B528" s="3">
        <v>20599</v>
      </c>
      <c r="C528" s="2" t="s">
        <v>90</v>
      </c>
      <c r="D528" s="3" t="s">
        <v>451</v>
      </c>
      <c r="E528" s="2">
        <v>625</v>
      </c>
      <c r="F528" s="3" t="s">
        <v>565</v>
      </c>
      <c r="G528" s="2">
        <v>587</v>
      </c>
      <c r="H528" s="3" t="s">
        <v>652</v>
      </c>
      <c r="I528" s="2">
        <v>540</v>
      </c>
      <c r="J528" s="3" t="s">
        <v>489</v>
      </c>
      <c r="K528" s="2">
        <v>528</v>
      </c>
      <c r="L528" s="3" t="s">
        <v>1019</v>
      </c>
      <c r="M528" s="2">
        <v>527</v>
      </c>
    </row>
    <row r="529" spans="1:17">
      <c r="A529" s="2" t="s">
        <v>1022</v>
      </c>
      <c r="B529" s="3">
        <v>27810</v>
      </c>
      <c r="C529" s="2" t="s">
        <v>494</v>
      </c>
      <c r="D529" s="3">
        <v>147</v>
      </c>
      <c r="E529" s="2">
        <v>148</v>
      </c>
      <c r="F529" s="3">
        <v>142</v>
      </c>
      <c r="G529" s="2">
        <v>142</v>
      </c>
      <c r="H529" s="3">
        <f>165</f>
        <v>165</v>
      </c>
      <c r="I529" s="2">
        <v>166</v>
      </c>
      <c r="J529" s="3">
        <v>207</v>
      </c>
      <c r="K529" s="2">
        <v>207</v>
      </c>
      <c r="L529" s="3" t="s">
        <v>1019</v>
      </c>
      <c r="M529" s="2">
        <v>528</v>
      </c>
      <c r="P529" s="3" t="s">
        <v>730</v>
      </c>
      <c r="Q529" s="2">
        <v>443</v>
      </c>
    </row>
    <row r="530" spans="1:13">
      <c r="A530" s="2" t="s">
        <v>1023</v>
      </c>
      <c r="B530" s="3">
        <v>21550</v>
      </c>
      <c r="C530" s="2" t="s">
        <v>149</v>
      </c>
      <c r="L530" s="3" t="s">
        <v>1019</v>
      </c>
      <c r="M530" s="2">
        <v>529</v>
      </c>
    </row>
    <row r="531" spans="1:13">
      <c r="A531" s="2" t="s">
        <v>1024</v>
      </c>
      <c r="B531" s="3">
        <v>13461</v>
      </c>
      <c r="C531" s="2" t="s">
        <v>313</v>
      </c>
      <c r="D531" s="3" t="s">
        <v>548</v>
      </c>
      <c r="E531" s="2">
        <v>966</v>
      </c>
      <c r="F531" s="3" t="s">
        <v>548</v>
      </c>
      <c r="G531" s="2">
        <v>982</v>
      </c>
      <c r="H531" s="3" t="s">
        <v>548</v>
      </c>
      <c r="I531" s="2">
        <v>980</v>
      </c>
      <c r="L531" s="3" t="s">
        <v>1019</v>
      </c>
      <c r="M531" s="2">
        <v>530</v>
      </c>
    </row>
    <row r="532" spans="1:17">
      <c r="A532" s="2" t="s">
        <v>1025</v>
      </c>
      <c r="B532" s="3">
        <v>0</v>
      </c>
      <c r="C532" s="2" t="s">
        <v>90</v>
      </c>
      <c r="L532" s="3" t="s">
        <v>1026</v>
      </c>
      <c r="M532" s="2">
        <v>531</v>
      </c>
      <c r="P532" s="3" t="s">
        <v>932</v>
      </c>
      <c r="Q532" s="2">
        <v>249</v>
      </c>
    </row>
    <row r="533" spans="1:17">
      <c r="A533" s="2" t="s">
        <v>1027</v>
      </c>
      <c r="B533" s="3">
        <v>0</v>
      </c>
      <c r="C533" s="2" t="s">
        <v>836</v>
      </c>
      <c r="L533" s="3" t="s">
        <v>1026</v>
      </c>
      <c r="M533" s="2">
        <v>532</v>
      </c>
      <c r="P533" s="3" t="s">
        <v>499</v>
      </c>
      <c r="Q533" s="2">
        <v>336</v>
      </c>
    </row>
    <row r="534" spans="1:17">
      <c r="A534" s="2" t="s">
        <v>1028</v>
      </c>
      <c r="B534" s="3">
        <v>0</v>
      </c>
      <c r="C534" s="2" t="s">
        <v>90</v>
      </c>
      <c r="L534" s="3" t="s">
        <v>1026</v>
      </c>
      <c r="M534" s="2">
        <v>533</v>
      </c>
      <c r="P534" s="3" t="s">
        <v>666</v>
      </c>
      <c r="Q534" s="2">
        <v>403</v>
      </c>
    </row>
    <row r="535" spans="1:13">
      <c r="A535" s="2" t="s">
        <v>1029</v>
      </c>
      <c r="B535" s="3">
        <v>0</v>
      </c>
      <c r="C535" s="2" t="s">
        <v>22</v>
      </c>
      <c r="L535" s="3" t="s">
        <v>1026</v>
      </c>
      <c r="M535" s="2">
        <v>534</v>
      </c>
    </row>
    <row r="536" spans="1:21">
      <c r="A536" s="2" t="s">
        <v>1030</v>
      </c>
      <c r="B536" s="3">
        <v>27067</v>
      </c>
      <c r="C536" s="2" t="s">
        <v>22</v>
      </c>
      <c r="L536" s="3" t="s">
        <v>1026</v>
      </c>
      <c r="M536" s="2">
        <v>535</v>
      </c>
      <c r="R536" s="3">
        <v>0.21</v>
      </c>
      <c r="S536" s="2">
        <v>0.97</v>
      </c>
      <c r="T536" s="3">
        <v>0.02</v>
      </c>
      <c r="U536" s="2">
        <v>0.74</v>
      </c>
    </row>
    <row r="537" spans="1:17">
      <c r="A537" s="2" t="s">
        <v>1031</v>
      </c>
      <c r="B537" s="3">
        <v>0</v>
      </c>
      <c r="C537" s="2" t="s">
        <v>221</v>
      </c>
      <c r="D537" s="3">
        <v>201</v>
      </c>
      <c r="E537" s="2">
        <v>202</v>
      </c>
      <c r="F537" s="3">
        <f>191</f>
        <v>191</v>
      </c>
      <c r="G537" s="2">
        <v>191</v>
      </c>
      <c r="H537" s="3">
        <f>200</f>
        <v>200</v>
      </c>
      <c r="I537" s="2">
        <v>200</v>
      </c>
      <c r="J537" s="3">
        <v>198</v>
      </c>
      <c r="K537" s="2">
        <v>198</v>
      </c>
      <c r="L537" s="3" t="s">
        <v>1032</v>
      </c>
      <c r="M537" s="2">
        <v>536</v>
      </c>
      <c r="P537" s="3" t="s">
        <v>1033</v>
      </c>
      <c r="Q537" s="2">
        <v>364</v>
      </c>
    </row>
    <row r="538" spans="1:13">
      <c r="A538" s="2" t="s">
        <v>1034</v>
      </c>
      <c r="B538" s="3">
        <v>34319</v>
      </c>
      <c r="C538" s="2" t="s">
        <v>90</v>
      </c>
      <c r="D538" s="3" t="s">
        <v>451</v>
      </c>
      <c r="E538" s="2">
        <v>621</v>
      </c>
      <c r="F538" s="3" t="s">
        <v>460</v>
      </c>
      <c r="G538" s="2">
        <v>724</v>
      </c>
      <c r="L538" s="3" t="s">
        <v>1035</v>
      </c>
      <c r="M538" s="2">
        <v>537</v>
      </c>
    </row>
    <row r="539" spans="1:15">
      <c r="A539" s="2" t="s">
        <v>1036</v>
      </c>
      <c r="B539" s="3">
        <v>0</v>
      </c>
      <c r="C539" s="2" t="s">
        <v>121</v>
      </c>
      <c r="D539" s="3">
        <f>356</f>
        <v>356</v>
      </c>
      <c r="E539" s="2">
        <v>357</v>
      </c>
      <c r="F539" s="3">
        <f>368</f>
        <v>368</v>
      </c>
      <c r="G539" s="2">
        <v>369</v>
      </c>
      <c r="H539" s="3">
        <f>371</f>
        <v>371</v>
      </c>
      <c r="I539" s="2">
        <v>372</v>
      </c>
      <c r="J539" s="3">
        <f>319</f>
        <v>319</v>
      </c>
      <c r="K539" s="2">
        <v>320</v>
      </c>
      <c r="L539" s="3" t="s">
        <v>1035</v>
      </c>
      <c r="M539" s="2">
        <v>538</v>
      </c>
      <c r="N539" s="3" t="s">
        <v>429</v>
      </c>
      <c r="O539" s="2">
        <v>180</v>
      </c>
    </row>
    <row r="540" spans="1:17">
      <c r="A540" s="2" t="s">
        <v>1037</v>
      </c>
      <c r="B540" s="3">
        <v>9944</v>
      </c>
      <c r="C540" s="2" t="s">
        <v>149</v>
      </c>
      <c r="L540" s="3" t="s">
        <v>1035</v>
      </c>
      <c r="M540" s="2">
        <v>539</v>
      </c>
      <c r="N540" s="3" t="s">
        <v>901</v>
      </c>
      <c r="O540" s="2">
        <v>182</v>
      </c>
      <c r="P540" s="3" t="s">
        <v>656</v>
      </c>
      <c r="Q540" s="2">
        <v>406</v>
      </c>
    </row>
    <row r="541" spans="1:13">
      <c r="A541" s="2" t="s">
        <v>1038</v>
      </c>
      <c r="B541" s="3">
        <v>11453</v>
      </c>
      <c r="C541" s="2" t="s">
        <v>149</v>
      </c>
      <c r="L541" s="3" t="s">
        <v>1035</v>
      </c>
      <c r="M541" s="2">
        <v>540</v>
      </c>
    </row>
    <row r="542" spans="1:13">
      <c r="A542" s="2" t="s">
        <v>1039</v>
      </c>
      <c r="B542" s="3">
        <v>0</v>
      </c>
      <c r="C542" s="2" t="s">
        <v>1009</v>
      </c>
      <c r="D542" s="3">
        <v>215</v>
      </c>
      <c r="E542" s="2">
        <v>216</v>
      </c>
      <c r="F542" s="3">
        <v>208</v>
      </c>
      <c r="G542" s="2">
        <v>208</v>
      </c>
      <c r="H542" s="3">
        <f>247</f>
        <v>247</v>
      </c>
      <c r="I542" s="2">
        <v>248</v>
      </c>
      <c r="J542" s="3">
        <v>271</v>
      </c>
      <c r="K542" s="2">
        <v>271</v>
      </c>
      <c r="L542" s="3" t="s">
        <v>1040</v>
      </c>
      <c r="M542" s="2">
        <v>541</v>
      </c>
    </row>
    <row r="543" spans="1:17">
      <c r="A543" s="2" t="s">
        <v>1041</v>
      </c>
      <c r="B543" s="3">
        <v>35076</v>
      </c>
      <c r="C543" s="2" t="s">
        <v>145</v>
      </c>
      <c r="L543" s="3" t="s">
        <v>1040</v>
      </c>
      <c r="M543" s="2">
        <v>542</v>
      </c>
      <c r="P543" s="3" t="s">
        <v>1042</v>
      </c>
      <c r="Q543" s="2">
        <v>384</v>
      </c>
    </row>
    <row r="544" spans="1:13">
      <c r="A544" s="2" t="s">
        <v>1043</v>
      </c>
      <c r="B544" s="3">
        <v>0</v>
      </c>
      <c r="C544" s="2" t="s">
        <v>243</v>
      </c>
      <c r="L544" s="3" t="s">
        <v>1040</v>
      </c>
      <c r="M544" s="2">
        <v>543</v>
      </c>
    </row>
    <row r="545" spans="1:13">
      <c r="A545" s="2" t="s">
        <v>1044</v>
      </c>
      <c r="B545" s="3">
        <v>22810</v>
      </c>
      <c r="C545" s="2" t="s">
        <v>589</v>
      </c>
      <c r="D545" s="3" t="s">
        <v>547</v>
      </c>
      <c r="E545" s="2">
        <v>686</v>
      </c>
      <c r="F545" s="3" t="s">
        <v>548</v>
      </c>
      <c r="G545" s="2">
        <v>963</v>
      </c>
      <c r="H545" s="3" t="s">
        <v>611</v>
      </c>
      <c r="I545" s="2">
        <v>797</v>
      </c>
      <c r="J545" s="3" t="s">
        <v>547</v>
      </c>
      <c r="K545" s="2">
        <v>692</v>
      </c>
      <c r="L545" s="3" t="s">
        <v>1040</v>
      </c>
      <c r="M545" s="2">
        <v>544</v>
      </c>
    </row>
    <row r="546" spans="1:15">
      <c r="A546" s="2" t="s">
        <v>1045</v>
      </c>
      <c r="B546" s="3">
        <v>13620</v>
      </c>
      <c r="C546" s="2" t="s">
        <v>35</v>
      </c>
      <c r="D546" s="3">
        <f>383</f>
        <v>383</v>
      </c>
      <c r="E546" s="2">
        <v>386</v>
      </c>
      <c r="F546" s="3">
        <f>380</f>
        <v>380</v>
      </c>
      <c r="G546" s="2">
        <v>381</v>
      </c>
      <c r="H546" s="3">
        <f>368</f>
        <v>368</v>
      </c>
      <c r="I546" s="2">
        <v>369</v>
      </c>
      <c r="J546" s="3">
        <f>355</f>
        <v>355</v>
      </c>
      <c r="K546" s="2">
        <v>357</v>
      </c>
      <c r="L546" s="3" t="s">
        <v>1040</v>
      </c>
      <c r="M546" s="2">
        <v>545</v>
      </c>
      <c r="N546" s="3" t="s">
        <v>376</v>
      </c>
      <c r="O546" s="2">
        <v>151</v>
      </c>
    </row>
    <row r="547" spans="1:13">
      <c r="A547" s="2" t="s">
        <v>1046</v>
      </c>
      <c r="B547" s="3">
        <v>0</v>
      </c>
      <c r="C547" s="2" t="s">
        <v>35</v>
      </c>
      <c r="D547" s="3" t="s">
        <v>451</v>
      </c>
      <c r="E547" s="2">
        <v>646</v>
      </c>
      <c r="F547" s="3" t="s">
        <v>547</v>
      </c>
      <c r="G547" s="2">
        <v>700</v>
      </c>
      <c r="H547" s="3" t="s">
        <v>547</v>
      </c>
      <c r="I547" s="2">
        <v>701</v>
      </c>
      <c r="J547" s="3" t="s">
        <v>451</v>
      </c>
      <c r="K547" s="2">
        <v>646</v>
      </c>
      <c r="L547" s="3" t="s">
        <v>1040</v>
      </c>
      <c r="M547" s="2">
        <v>546</v>
      </c>
    </row>
    <row r="548" spans="1:21">
      <c r="A548" s="2" t="s">
        <v>1047</v>
      </c>
      <c r="B548" s="3">
        <v>17075</v>
      </c>
      <c r="C548" s="2" t="s">
        <v>22</v>
      </c>
      <c r="F548" s="3" t="s">
        <v>547</v>
      </c>
      <c r="G548" s="2">
        <v>704</v>
      </c>
      <c r="H548" s="3" t="s">
        <v>451</v>
      </c>
      <c r="I548" s="2">
        <v>610</v>
      </c>
      <c r="J548" s="3" t="s">
        <v>565</v>
      </c>
      <c r="K548" s="2">
        <v>582</v>
      </c>
      <c r="L548" s="3" t="s">
        <v>1040</v>
      </c>
      <c r="M548" s="2">
        <v>547</v>
      </c>
      <c r="R548" s="3">
        <v>0.85</v>
      </c>
      <c r="T548" s="3">
        <v>0.05</v>
      </c>
      <c r="U548" s="2">
        <v>0.95</v>
      </c>
    </row>
    <row r="549" spans="1:13">
      <c r="A549" s="2" t="s">
        <v>1048</v>
      </c>
      <c r="B549" s="3">
        <v>8272</v>
      </c>
      <c r="C549" s="2" t="s">
        <v>90</v>
      </c>
      <c r="L549" s="3" t="s">
        <v>1049</v>
      </c>
      <c r="M549" s="2">
        <v>548</v>
      </c>
    </row>
    <row r="550" spans="1:13">
      <c r="A550" s="2" t="s">
        <v>1050</v>
      </c>
      <c r="B550" s="3">
        <v>0</v>
      </c>
      <c r="C550" s="2" t="s">
        <v>634</v>
      </c>
      <c r="D550" s="3" t="s">
        <v>786</v>
      </c>
      <c r="E550" s="2">
        <v>1046</v>
      </c>
      <c r="L550" s="3" t="s">
        <v>1049</v>
      </c>
      <c r="M550" s="2">
        <v>549</v>
      </c>
    </row>
    <row r="551" spans="1:17">
      <c r="A551" s="2" t="s">
        <v>1051</v>
      </c>
      <c r="B551" s="3">
        <v>0</v>
      </c>
      <c r="C551" s="2" t="s">
        <v>221</v>
      </c>
      <c r="D551" s="3">
        <v>386</v>
      </c>
      <c r="E551" s="2">
        <v>387</v>
      </c>
      <c r="F551" s="3">
        <f>403</f>
        <v>403</v>
      </c>
      <c r="G551" s="2">
        <v>405</v>
      </c>
      <c r="H551" s="3">
        <f>395</f>
        <v>395</v>
      </c>
      <c r="I551" s="2">
        <v>396</v>
      </c>
      <c r="J551" s="3">
        <f>352</f>
        <v>352</v>
      </c>
      <c r="K551" s="2">
        <v>352</v>
      </c>
      <c r="L551" s="3" t="s">
        <v>1049</v>
      </c>
      <c r="M551" s="2">
        <v>550</v>
      </c>
      <c r="P551" s="3" t="s">
        <v>805</v>
      </c>
      <c r="Q551" s="2">
        <v>306</v>
      </c>
    </row>
    <row r="552" spans="1:13">
      <c r="A552" s="2" t="s">
        <v>1052</v>
      </c>
      <c r="B552" s="3">
        <v>15642</v>
      </c>
      <c r="C552" s="2" t="s">
        <v>518</v>
      </c>
      <c r="L552" s="3" t="s">
        <v>1049</v>
      </c>
      <c r="M552" s="2">
        <v>551</v>
      </c>
    </row>
    <row r="553" spans="1:13">
      <c r="A553" s="2" t="s">
        <v>1053</v>
      </c>
      <c r="B553" s="3">
        <v>0</v>
      </c>
      <c r="C553" s="2" t="s">
        <v>84</v>
      </c>
      <c r="D553" s="3">
        <f>436</f>
        <v>436</v>
      </c>
      <c r="E553" s="2">
        <v>438</v>
      </c>
      <c r="F553" s="3">
        <f>456</f>
        <v>456</v>
      </c>
      <c r="G553" s="2">
        <v>461</v>
      </c>
      <c r="H553" s="3">
        <f>484</f>
        <v>484</v>
      </c>
      <c r="I553" s="2">
        <v>487</v>
      </c>
      <c r="J553" s="3" t="s">
        <v>451</v>
      </c>
      <c r="K553" s="2">
        <v>641</v>
      </c>
      <c r="L553" s="3" t="s">
        <v>1049</v>
      </c>
      <c r="M553" s="2">
        <v>552</v>
      </c>
    </row>
    <row r="554" spans="1:13">
      <c r="A554" s="2" t="s">
        <v>1054</v>
      </c>
      <c r="B554" s="3">
        <v>0</v>
      </c>
      <c r="C554" s="2" t="s">
        <v>149</v>
      </c>
      <c r="L554" s="3" t="s">
        <v>1055</v>
      </c>
      <c r="M554" s="2">
        <v>553</v>
      </c>
    </row>
    <row r="555" spans="1:13">
      <c r="A555" s="2" t="s">
        <v>1056</v>
      </c>
      <c r="B555" s="3">
        <v>16009</v>
      </c>
      <c r="C555" s="2" t="s">
        <v>243</v>
      </c>
      <c r="L555" s="3" t="s">
        <v>1055</v>
      </c>
      <c r="M555" s="2">
        <v>554</v>
      </c>
    </row>
    <row r="556" spans="1:13">
      <c r="A556" s="2" t="s">
        <v>1057</v>
      </c>
      <c r="B556" s="3">
        <v>38794</v>
      </c>
      <c r="C556" s="2" t="s">
        <v>243</v>
      </c>
      <c r="L556" s="3" t="s">
        <v>1055</v>
      </c>
      <c r="M556" s="2">
        <v>555</v>
      </c>
    </row>
    <row r="557" spans="1:13">
      <c r="A557" s="2" t="s">
        <v>1058</v>
      </c>
      <c r="B557" s="3">
        <v>24795</v>
      </c>
      <c r="C557" s="2" t="s">
        <v>35</v>
      </c>
      <c r="D557" s="3">
        <v>231</v>
      </c>
      <c r="E557" s="2">
        <v>232</v>
      </c>
      <c r="F557" s="3">
        <v>226</v>
      </c>
      <c r="G557" s="2">
        <v>226</v>
      </c>
      <c r="H557" s="3">
        <v>222</v>
      </c>
      <c r="I557" s="2">
        <v>222</v>
      </c>
      <c r="J557" s="3">
        <f>218</f>
        <v>218</v>
      </c>
      <c r="K557" s="2">
        <v>218</v>
      </c>
      <c r="L557" s="3" t="s">
        <v>1059</v>
      </c>
      <c r="M557" s="2">
        <v>556</v>
      </c>
    </row>
    <row r="558" spans="1:13">
      <c r="A558" s="2" t="s">
        <v>1060</v>
      </c>
      <c r="B558" s="3">
        <v>0</v>
      </c>
      <c r="C558" s="2" t="s">
        <v>316</v>
      </c>
      <c r="D558" s="3">
        <v>284</v>
      </c>
      <c r="E558" s="2">
        <v>286</v>
      </c>
      <c r="F558" s="3">
        <v>272</v>
      </c>
      <c r="G558" s="2">
        <v>272</v>
      </c>
      <c r="H558" s="3">
        <f>287</f>
        <v>287</v>
      </c>
      <c r="I558" s="2">
        <v>287</v>
      </c>
      <c r="J558" s="3">
        <f>332</f>
        <v>332</v>
      </c>
      <c r="K558" s="2">
        <v>333</v>
      </c>
      <c r="L558" s="3" t="s">
        <v>1059</v>
      </c>
      <c r="M558" s="2">
        <v>557</v>
      </c>
    </row>
    <row r="559" spans="1:15">
      <c r="A559" s="2" t="s">
        <v>1061</v>
      </c>
      <c r="B559" s="3">
        <v>18823</v>
      </c>
      <c r="C559" s="2" t="s">
        <v>259</v>
      </c>
      <c r="D559" s="3">
        <f>358</f>
        <v>358</v>
      </c>
      <c r="E559" s="2">
        <v>361</v>
      </c>
      <c r="F559" s="3">
        <f>333</f>
        <v>333</v>
      </c>
      <c r="G559" s="2">
        <v>340</v>
      </c>
      <c r="H559" s="3">
        <v>346</v>
      </c>
      <c r="I559" s="2">
        <v>346</v>
      </c>
      <c r="J559" s="3">
        <f>336</f>
        <v>336</v>
      </c>
      <c r="K559" s="2">
        <v>337</v>
      </c>
      <c r="L559" s="3" t="s">
        <v>1059</v>
      </c>
      <c r="M559" s="2">
        <v>558</v>
      </c>
      <c r="N559" s="3" t="s">
        <v>370</v>
      </c>
      <c r="O559" s="2">
        <v>192</v>
      </c>
    </row>
    <row r="560" spans="1:17">
      <c r="A560" s="2" t="s">
        <v>1062</v>
      </c>
      <c r="B560" s="3">
        <v>10300</v>
      </c>
      <c r="C560" s="2" t="s">
        <v>145</v>
      </c>
      <c r="L560" s="3" t="s">
        <v>1063</v>
      </c>
      <c r="M560" s="2">
        <v>559</v>
      </c>
      <c r="P560" s="3" t="s">
        <v>233</v>
      </c>
      <c r="Q560" s="2">
        <v>228</v>
      </c>
    </row>
    <row r="561" spans="1:13">
      <c r="A561" s="2" t="s">
        <v>1064</v>
      </c>
      <c r="B561" s="3">
        <v>0</v>
      </c>
      <c r="C561" s="2" t="s">
        <v>1065</v>
      </c>
      <c r="D561" s="3" t="s">
        <v>459</v>
      </c>
      <c r="E561" s="2">
        <v>576</v>
      </c>
      <c r="F561" s="3" t="s">
        <v>451</v>
      </c>
      <c r="G561" s="2">
        <v>617</v>
      </c>
      <c r="L561" s="3" t="s">
        <v>1063</v>
      </c>
      <c r="M561" s="2">
        <v>560</v>
      </c>
    </row>
    <row r="562" spans="1:13">
      <c r="A562" s="2" t="s">
        <v>1066</v>
      </c>
      <c r="B562" s="3">
        <v>21081</v>
      </c>
      <c r="C562" s="2" t="s">
        <v>90</v>
      </c>
      <c r="D562" s="3" t="s">
        <v>611</v>
      </c>
      <c r="E562" s="2">
        <v>768</v>
      </c>
      <c r="F562" s="3" t="s">
        <v>548</v>
      </c>
      <c r="G562" s="2">
        <v>857</v>
      </c>
      <c r="H562" s="3" t="s">
        <v>611</v>
      </c>
      <c r="I562" s="2">
        <v>766</v>
      </c>
      <c r="J562" s="3" t="s">
        <v>451</v>
      </c>
      <c r="K562" s="2">
        <v>615</v>
      </c>
      <c r="L562" s="3" t="s">
        <v>1063</v>
      </c>
      <c r="M562" s="2">
        <v>561</v>
      </c>
    </row>
    <row r="563" spans="1:17">
      <c r="A563" s="2" t="s">
        <v>1067</v>
      </c>
      <c r="B563" s="3">
        <v>0</v>
      </c>
      <c r="C563" s="2" t="s">
        <v>752</v>
      </c>
      <c r="L563" s="3" t="s">
        <v>1063</v>
      </c>
      <c r="M563" s="2">
        <v>562</v>
      </c>
      <c r="P563" s="3" t="s">
        <v>194</v>
      </c>
      <c r="Q563" s="2">
        <v>231</v>
      </c>
    </row>
    <row r="564" spans="1:13">
      <c r="A564" s="2" t="s">
        <v>1068</v>
      </c>
      <c r="B564" s="3">
        <v>11543</v>
      </c>
      <c r="C564" s="2" t="s">
        <v>634</v>
      </c>
      <c r="L564" s="3" t="s">
        <v>1063</v>
      </c>
      <c r="M564" s="2">
        <v>563</v>
      </c>
    </row>
    <row r="565" spans="1:13">
      <c r="A565" s="2" t="s">
        <v>1069</v>
      </c>
      <c r="B565" s="3">
        <v>4777</v>
      </c>
      <c r="C565" s="2" t="s">
        <v>1070</v>
      </c>
      <c r="L565" s="3" t="s">
        <v>1063</v>
      </c>
      <c r="M565" s="2">
        <v>564</v>
      </c>
    </row>
    <row r="566" spans="1:13">
      <c r="A566" s="2" t="s">
        <v>1071</v>
      </c>
      <c r="B566" s="3">
        <v>0</v>
      </c>
      <c r="C566" s="2" t="s">
        <v>313</v>
      </c>
      <c r="L566" s="3" t="s">
        <v>1063</v>
      </c>
      <c r="M566" s="2">
        <v>565</v>
      </c>
    </row>
    <row r="567" spans="1:13">
      <c r="A567" s="2" t="s">
        <v>1072</v>
      </c>
      <c r="B567" s="3">
        <v>0</v>
      </c>
      <c r="C567" s="2" t="s">
        <v>1073</v>
      </c>
      <c r="D567" s="3">
        <f>440</f>
        <v>440</v>
      </c>
      <c r="E567" s="2">
        <v>441</v>
      </c>
      <c r="F567" s="3">
        <f>477</f>
        <v>477</v>
      </c>
      <c r="G567" s="2">
        <v>480</v>
      </c>
      <c r="L567" s="3" t="s">
        <v>1074</v>
      </c>
      <c r="M567" s="2">
        <v>566</v>
      </c>
    </row>
    <row r="568" spans="1:13">
      <c r="A568" s="2" t="s">
        <v>1075</v>
      </c>
      <c r="B568" s="3">
        <v>0</v>
      </c>
      <c r="C568" s="2" t="s">
        <v>1076</v>
      </c>
      <c r="L568" s="3" t="s">
        <v>1074</v>
      </c>
      <c r="M568" s="2">
        <v>567</v>
      </c>
    </row>
    <row r="569" spans="1:13">
      <c r="A569" s="2" t="s">
        <v>1077</v>
      </c>
      <c r="B569" s="3">
        <v>0</v>
      </c>
      <c r="C569" s="2" t="s">
        <v>752</v>
      </c>
      <c r="L569" s="3" t="s">
        <v>1078</v>
      </c>
      <c r="M569" s="2">
        <v>568</v>
      </c>
    </row>
    <row r="570" spans="1:13">
      <c r="A570" s="2" t="s">
        <v>1079</v>
      </c>
      <c r="B570" s="3">
        <v>5745</v>
      </c>
      <c r="C570" s="2" t="s">
        <v>308</v>
      </c>
      <c r="L570" s="3" t="s">
        <v>1078</v>
      </c>
      <c r="M570" s="2">
        <v>569</v>
      </c>
    </row>
    <row r="571" spans="1:17">
      <c r="A571" s="2" t="s">
        <v>1080</v>
      </c>
      <c r="B571" s="3">
        <v>0</v>
      </c>
      <c r="C571" s="2" t="s">
        <v>509</v>
      </c>
      <c r="D571" s="3" t="s">
        <v>727</v>
      </c>
      <c r="E571" s="2">
        <v>556</v>
      </c>
      <c r="F571" s="3" t="s">
        <v>652</v>
      </c>
      <c r="G571" s="2">
        <v>534</v>
      </c>
      <c r="H571" s="3" t="s">
        <v>727</v>
      </c>
      <c r="I571" s="2">
        <v>555</v>
      </c>
      <c r="J571" s="3" t="s">
        <v>459</v>
      </c>
      <c r="K571" s="2">
        <v>576</v>
      </c>
      <c r="L571" s="3" t="s">
        <v>1078</v>
      </c>
      <c r="M571" s="2">
        <v>570</v>
      </c>
      <c r="P571" s="3" t="s">
        <v>570</v>
      </c>
      <c r="Q571" s="2">
        <v>362</v>
      </c>
    </row>
    <row r="572" spans="1:15">
      <c r="A572" s="2" t="s">
        <v>1081</v>
      </c>
      <c r="B572" s="3">
        <v>30485</v>
      </c>
      <c r="C572" s="2" t="s">
        <v>704</v>
      </c>
      <c r="L572" s="3" t="s">
        <v>1078</v>
      </c>
      <c r="M572" s="2">
        <v>571</v>
      </c>
      <c r="N572" s="3" t="s">
        <v>340</v>
      </c>
      <c r="O572" s="2">
        <v>207</v>
      </c>
    </row>
    <row r="573" spans="1:17">
      <c r="A573" s="2" t="s">
        <v>1082</v>
      </c>
      <c r="B573" s="3">
        <v>0</v>
      </c>
      <c r="C573" s="2" t="s">
        <v>509</v>
      </c>
      <c r="L573" s="3" t="s">
        <v>1078</v>
      </c>
      <c r="M573" s="2">
        <v>572</v>
      </c>
      <c r="P573" s="3" t="s">
        <v>730</v>
      </c>
      <c r="Q573" s="2">
        <v>441</v>
      </c>
    </row>
    <row r="574" spans="1:13">
      <c r="A574" s="2" t="s">
        <v>1083</v>
      </c>
      <c r="B574" s="3">
        <v>17818</v>
      </c>
      <c r="C574" s="2" t="s">
        <v>243</v>
      </c>
      <c r="L574" s="3" t="s">
        <v>1078</v>
      </c>
      <c r="M574" s="2">
        <v>573</v>
      </c>
    </row>
    <row r="575" spans="1:21">
      <c r="A575" s="2" t="s">
        <v>1084</v>
      </c>
      <c r="B575" s="3">
        <v>0</v>
      </c>
      <c r="C575" s="2" t="s">
        <v>22</v>
      </c>
      <c r="D575" s="3" t="s">
        <v>548</v>
      </c>
      <c r="E575" s="2">
        <v>993</v>
      </c>
      <c r="L575" s="3" t="s">
        <v>1078</v>
      </c>
      <c r="M575" s="2">
        <v>574</v>
      </c>
      <c r="U575" s="2">
        <v>0.78</v>
      </c>
    </row>
    <row r="576" spans="1:21">
      <c r="A576" s="2" t="s">
        <v>1085</v>
      </c>
      <c r="B576" s="3">
        <v>0</v>
      </c>
      <c r="C576" s="2" t="s">
        <v>22</v>
      </c>
      <c r="L576" s="3" t="s">
        <v>1086</v>
      </c>
      <c r="M576" s="2">
        <v>575</v>
      </c>
      <c r="R576" s="3">
        <v>0.42</v>
      </c>
      <c r="T576" s="3">
        <v>0.02</v>
      </c>
      <c r="U576" s="2">
        <v>0.8</v>
      </c>
    </row>
    <row r="577" spans="1:21">
      <c r="A577" s="2" t="s">
        <v>1087</v>
      </c>
      <c r="B577" s="3">
        <v>0</v>
      </c>
      <c r="C577" s="2" t="s">
        <v>22</v>
      </c>
      <c r="D577" s="3" t="s">
        <v>548</v>
      </c>
      <c r="E577" s="2">
        <v>964</v>
      </c>
      <c r="F577" s="3" t="s">
        <v>548</v>
      </c>
      <c r="G577" s="2">
        <v>980</v>
      </c>
      <c r="H577" s="3" t="s">
        <v>548</v>
      </c>
      <c r="I577" s="2">
        <v>978</v>
      </c>
      <c r="J577" s="3" t="s">
        <v>611</v>
      </c>
      <c r="K577" s="2">
        <v>800</v>
      </c>
      <c r="L577" s="3" t="s">
        <v>1086</v>
      </c>
      <c r="M577" s="2">
        <v>576</v>
      </c>
      <c r="R577" s="3">
        <v>0.69</v>
      </c>
      <c r="T577" s="3">
        <v>0.02</v>
      </c>
      <c r="U577" s="2">
        <v>0.86</v>
      </c>
    </row>
    <row r="578" spans="1:13">
      <c r="A578" s="2" t="s">
        <v>1088</v>
      </c>
      <c r="B578" s="3">
        <v>0</v>
      </c>
      <c r="C578" s="2" t="s">
        <v>313</v>
      </c>
      <c r="L578" s="3" t="s">
        <v>1089</v>
      </c>
      <c r="M578" s="2">
        <v>577</v>
      </c>
    </row>
    <row r="579" spans="1:13">
      <c r="A579" s="2" t="s">
        <v>1090</v>
      </c>
      <c r="B579" s="3">
        <v>0</v>
      </c>
      <c r="C579" s="2" t="s">
        <v>90</v>
      </c>
      <c r="L579" s="3" t="s">
        <v>1089</v>
      </c>
      <c r="M579" s="2">
        <v>578</v>
      </c>
    </row>
    <row r="580" spans="1:21">
      <c r="A580" s="2" t="s">
        <v>1091</v>
      </c>
      <c r="B580" s="3">
        <v>49032</v>
      </c>
      <c r="C580" s="2" t="s">
        <v>22</v>
      </c>
      <c r="D580" s="3">
        <f>461</f>
        <v>461</v>
      </c>
      <c r="E580" s="2">
        <v>461</v>
      </c>
      <c r="L580" s="3" t="s">
        <v>1089</v>
      </c>
      <c r="M580" s="2">
        <v>579</v>
      </c>
      <c r="R580" s="3">
        <v>0.65</v>
      </c>
      <c r="T580" s="3">
        <v>0.04</v>
      </c>
      <c r="U580" s="2">
        <v>0.92</v>
      </c>
    </row>
    <row r="581" spans="1:13">
      <c r="A581" s="2" t="s">
        <v>1092</v>
      </c>
      <c r="B581" s="3">
        <v>6226</v>
      </c>
      <c r="C581" s="2" t="s">
        <v>807</v>
      </c>
      <c r="L581" s="3" t="s">
        <v>1089</v>
      </c>
      <c r="M581" s="2">
        <v>580</v>
      </c>
    </row>
    <row r="582" spans="1:17">
      <c r="A582" s="2" t="s">
        <v>1093</v>
      </c>
      <c r="B582" s="3">
        <v>0</v>
      </c>
      <c r="C582" s="2" t="s">
        <v>308</v>
      </c>
      <c r="L582" s="3" t="s">
        <v>1089</v>
      </c>
      <c r="M582" s="2">
        <v>581</v>
      </c>
      <c r="P582" s="3" t="s">
        <v>956</v>
      </c>
      <c r="Q582" s="2">
        <v>301</v>
      </c>
    </row>
    <row r="583" spans="1:13">
      <c r="A583" s="2" t="s">
        <v>1094</v>
      </c>
      <c r="B583" s="3">
        <v>0</v>
      </c>
      <c r="C583" s="2" t="s">
        <v>634</v>
      </c>
      <c r="D583" s="3" t="s">
        <v>460</v>
      </c>
      <c r="E583" s="2">
        <v>715</v>
      </c>
      <c r="F583" s="3" t="s">
        <v>611</v>
      </c>
      <c r="G583" s="2">
        <v>764</v>
      </c>
      <c r="H583" s="3" t="s">
        <v>547</v>
      </c>
      <c r="I583" s="2">
        <v>665</v>
      </c>
      <c r="J583" s="3" t="s">
        <v>547</v>
      </c>
      <c r="K583" s="2">
        <v>668</v>
      </c>
      <c r="L583" s="3" t="s">
        <v>1089</v>
      </c>
      <c r="M583" s="2">
        <v>582</v>
      </c>
    </row>
    <row r="584" spans="1:13">
      <c r="A584" s="2" t="s">
        <v>1095</v>
      </c>
      <c r="B584" s="3">
        <v>25640</v>
      </c>
      <c r="C584" s="2" t="s">
        <v>243</v>
      </c>
      <c r="L584" s="3" t="s">
        <v>1089</v>
      </c>
      <c r="M584" s="2">
        <v>583</v>
      </c>
    </row>
    <row r="585" spans="1:13">
      <c r="A585" s="2" t="s">
        <v>1096</v>
      </c>
      <c r="B585" s="3">
        <v>0</v>
      </c>
      <c r="C585" s="2" t="s">
        <v>313</v>
      </c>
      <c r="L585" s="3" t="s">
        <v>1089</v>
      </c>
      <c r="M585" s="2">
        <v>584</v>
      </c>
    </row>
    <row r="586" spans="1:21">
      <c r="A586" s="2" t="s">
        <v>1097</v>
      </c>
      <c r="B586" s="3">
        <v>18092</v>
      </c>
      <c r="C586" s="2" t="s">
        <v>22</v>
      </c>
      <c r="L586" s="3" t="s">
        <v>1089</v>
      </c>
      <c r="M586" s="2">
        <v>585</v>
      </c>
      <c r="R586" s="3">
        <v>0.37</v>
      </c>
      <c r="U586" s="2">
        <v>0.81</v>
      </c>
    </row>
    <row r="587" spans="1:13">
      <c r="A587" s="2" t="s">
        <v>1098</v>
      </c>
      <c r="B587" s="3">
        <v>0</v>
      </c>
      <c r="C587" s="2" t="s">
        <v>313</v>
      </c>
      <c r="D587" s="3" t="s">
        <v>548</v>
      </c>
      <c r="E587" s="2">
        <v>965</v>
      </c>
      <c r="F587" s="3" t="s">
        <v>548</v>
      </c>
      <c r="G587" s="2">
        <v>943</v>
      </c>
      <c r="H587" s="3" t="s">
        <v>548</v>
      </c>
      <c r="I587" s="2">
        <v>946</v>
      </c>
      <c r="J587" s="3" t="s">
        <v>548</v>
      </c>
      <c r="K587" s="2">
        <v>948</v>
      </c>
      <c r="L587" s="3" t="s">
        <v>1089</v>
      </c>
      <c r="M587" s="2">
        <v>586</v>
      </c>
    </row>
    <row r="588" spans="1:17">
      <c r="A588" s="2" t="s">
        <v>1099</v>
      </c>
      <c r="B588" s="3">
        <v>0</v>
      </c>
      <c r="C588" s="2" t="s">
        <v>325</v>
      </c>
      <c r="L588" s="3" t="s">
        <v>1100</v>
      </c>
      <c r="M588" s="2">
        <v>587</v>
      </c>
      <c r="P588" s="3" t="s">
        <v>945</v>
      </c>
      <c r="Q588" s="2">
        <v>472</v>
      </c>
    </row>
    <row r="589" spans="1:17">
      <c r="A589" s="2" t="s">
        <v>1101</v>
      </c>
      <c r="B589" s="3">
        <v>16252</v>
      </c>
      <c r="C589" s="2" t="s">
        <v>1102</v>
      </c>
      <c r="D589" s="3" t="s">
        <v>547</v>
      </c>
      <c r="E589" s="2">
        <v>655</v>
      </c>
      <c r="F589" s="3" t="s">
        <v>460</v>
      </c>
      <c r="G589" s="2">
        <v>710</v>
      </c>
      <c r="H589" s="3" t="s">
        <v>611</v>
      </c>
      <c r="I589" s="2">
        <v>759</v>
      </c>
      <c r="J589" s="3" t="s">
        <v>611</v>
      </c>
      <c r="K589" s="2">
        <v>758</v>
      </c>
      <c r="L589" s="3" t="s">
        <v>1100</v>
      </c>
      <c r="M589" s="2">
        <v>588</v>
      </c>
      <c r="P589" s="3" t="s">
        <v>643</v>
      </c>
      <c r="Q589" s="2">
        <v>485</v>
      </c>
    </row>
    <row r="590" spans="1:13">
      <c r="A590" s="2" t="s">
        <v>1103</v>
      </c>
      <c r="B590" s="3">
        <v>21008</v>
      </c>
      <c r="C590" s="2" t="s">
        <v>1104</v>
      </c>
      <c r="L590" s="3" t="s">
        <v>1100</v>
      </c>
      <c r="M590" s="2">
        <v>589</v>
      </c>
    </row>
    <row r="591" spans="1:17">
      <c r="A591" s="2" t="s">
        <v>1105</v>
      </c>
      <c r="B591" s="3">
        <v>74441</v>
      </c>
      <c r="C591" s="2" t="s">
        <v>22</v>
      </c>
      <c r="L591" s="3" t="s">
        <v>1100</v>
      </c>
      <c r="M591" s="2">
        <v>590</v>
      </c>
      <c r="P591" s="3" t="s">
        <v>666</v>
      </c>
      <c r="Q591" s="2">
        <v>402</v>
      </c>
    </row>
    <row r="592" spans="1:13">
      <c r="A592" s="2" t="s">
        <v>1106</v>
      </c>
      <c r="B592" s="3">
        <v>0</v>
      </c>
      <c r="C592" s="2" t="s">
        <v>455</v>
      </c>
      <c r="D592" s="3">
        <f>268</f>
        <v>268</v>
      </c>
      <c r="E592" s="2">
        <v>269</v>
      </c>
      <c r="L592" s="3" t="s">
        <v>1100</v>
      </c>
      <c r="M592" s="2">
        <v>591</v>
      </c>
    </row>
    <row r="593" spans="1:17">
      <c r="A593" s="2" t="s">
        <v>1107</v>
      </c>
      <c r="B593" s="3">
        <v>16870</v>
      </c>
      <c r="C593" s="2" t="s">
        <v>22</v>
      </c>
      <c r="L593" s="3" t="s">
        <v>1100</v>
      </c>
      <c r="M593" s="2">
        <v>592</v>
      </c>
      <c r="P593" s="3" t="s">
        <v>967</v>
      </c>
      <c r="Q593" s="2">
        <v>495</v>
      </c>
    </row>
    <row r="594" spans="1:13">
      <c r="A594" s="2" t="s">
        <v>1108</v>
      </c>
      <c r="B594" s="3">
        <v>0</v>
      </c>
      <c r="C594" s="2" t="s">
        <v>1109</v>
      </c>
      <c r="L594" s="3" t="s">
        <v>1100</v>
      </c>
      <c r="M594" s="2">
        <v>593</v>
      </c>
    </row>
    <row r="595" spans="1:17">
      <c r="A595" s="2" t="s">
        <v>1110</v>
      </c>
      <c r="B595" s="3">
        <v>0</v>
      </c>
      <c r="C595" s="2" t="s">
        <v>836</v>
      </c>
      <c r="L595" s="3" t="s">
        <v>1111</v>
      </c>
      <c r="M595" s="2">
        <v>594</v>
      </c>
      <c r="P595" s="3" t="s">
        <v>1112</v>
      </c>
      <c r="Q595" s="2">
        <v>470</v>
      </c>
    </row>
    <row r="596" spans="1:13">
      <c r="A596" s="2" t="s">
        <v>1113</v>
      </c>
      <c r="B596" s="3">
        <v>0</v>
      </c>
      <c r="C596" s="2" t="s">
        <v>35</v>
      </c>
      <c r="D596" s="3" t="s">
        <v>547</v>
      </c>
      <c r="E596" s="2">
        <v>697</v>
      </c>
      <c r="F596" s="3" t="s">
        <v>451</v>
      </c>
      <c r="G596" s="2">
        <v>652</v>
      </c>
      <c r="H596" s="3" t="s">
        <v>451</v>
      </c>
      <c r="I596" s="2">
        <v>647</v>
      </c>
      <c r="J596" s="3" t="s">
        <v>451</v>
      </c>
      <c r="K596" s="2">
        <v>647</v>
      </c>
      <c r="L596" s="3" t="s">
        <v>1111</v>
      </c>
      <c r="M596" s="2">
        <v>595</v>
      </c>
    </row>
    <row r="597" spans="1:13">
      <c r="A597" s="2" t="s">
        <v>1114</v>
      </c>
      <c r="B597" s="3">
        <v>22385</v>
      </c>
      <c r="C597" s="2" t="s">
        <v>90</v>
      </c>
      <c r="D597" s="3" t="s">
        <v>548</v>
      </c>
      <c r="E597" s="2">
        <v>810</v>
      </c>
      <c r="F597" s="3" t="s">
        <v>611</v>
      </c>
      <c r="G597" s="2">
        <v>755</v>
      </c>
      <c r="H597" s="3" t="s">
        <v>460</v>
      </c>
      <c r="I597" s="2">
        <v>708</v>
      </c>
      <c r="J597" s="3" t="s">
        <v>611</v>
      </c>
      <c r="K597" s="2">
        <v>756</v>
      </c>
      <c r="L597" s="3" t="s">
        <v>1115</v>
      </c>
      <c r="M597" s="2">
        <v>596</v>
      </c>
    </row>
    <row r="598" spans="1:13">
      <c r="A598" s="2" t="s">
        <v>1116</v>
      </c>
      <c r="B598" s="3">
        <v>0</v>
      </c>
      <c r="C598" s="2" t="s">
        <v>509</v>
      </c>
      <c r="D598" s="3">
        <f>403</f>
        <v>403</v>
      </c>
      <c r="E598" s="2">
        <v>404</v>
      </c>
      <c r="F598" s="3">
        <f>432</f>
        <v>432</v>
      </c>
      <c r="G598" s="2">
        <v>432</v>
      </c>
      <c r="H598" s="3">
        <f>498</f>
        <v>498</v>
      </c>
      <c r="I598" s="2">
        <v>498</v>
      </c>
      <c r="J598" s="3" t="s">
        <v>652</v>
      </c>
      <c r="K598" s="2">
        <v>533</v>
      </c>
      <c r="L598" s="3" t="s">
        <v>1115</v>
      </c>
      <c r="M598" s="2">
        <v>597</v>
      </c>
    </row>
    <row r="599" spans="1:17">
      <c r="A599" s="2" t="s">
        <v>1117</v>
      </c>
      <c r="B599" s="3">
        <v>0</v>
      </c>
      <c r="C599" s="2" t="s">
        <v>145</v>
      </c>
      <c r="L599" s="3" t="s">
        <v>1115</v>
      </c>
      <c r="M599" s="2">
        <v>598</v>
      </c>
      <c r="P599" s="3" t="s">
        <v>673</v>
      </c>
      <c r="Q599" s="2">
        <v>346</v>
      </c>
    </row>
    <row r="600" spans="1:13">
      <c r="A600" s="2" t="s">
        <v>1118</v>
      </c>
      <c r="B600" s="3">
        <v>0</v>
      </c>
      <c r="C600" s="2" t="s">
        <v>149</v>
      </c>
      <c r="L600" s="3" t="s">
        <v>1115</v>
      </c>
      <c r="M600" s="2">
        <v>599</v>
      </c>
    </row>
    <row r="601" spans="1:13">
      <c r="A601" s="2" t="s">
        <v>1119</v>
      </c>
      <c r="B601" s="3">
        <v>0</v>
      </c>
      <c r="C601" s="2" t="s">
        <v>35</v>
      </c>
      <c r="L601" s="3" t="s">
        <v>1120</v>
      </c>
      <c r="M601" s="2">
        <v>600</v>
      </c>
    </row>
    <row r="602" spans="1:13">
      <c r="A602" s="2" t="s">
        <v>1121</v>
      </c>
      <c r="B602" s="3">
        <v>0</v>
      </c>
      <c r="C602" s="2" t="s">
        <v>22</v>
      </c>
      <c r="L602" s="3" t="s">
        <v>1120</v>
      </c>
      <c r="M602" s="2">
        <v>601</v>
      </c>
    </row>
    <row r="603" spans="1:17">
      <c r="A603" s="2" t="s">
        <v>1122</v>
      </c>
      <c r="B603" s="3">
        <v>0</v>
      </c>
      <c r="C603" s="2" t="s">
        <v>494</v>
      </c>
      <c r="D603" s="3">
        <v>143</v>
      </c>
      <c r="E603" s="2">
        <v>144</v>
      </c>
      <c r="F603" s="3">
        <v>132</v>
      </c>
      <c r="G603" s="2">
        <v>133</v>
      </c>
      <c r="H603" s="3">
        <v>159</v>
      </c>
      <c r="I603" s="2">
        <v>159</v>
      </c>
      <c r="J603" s="3">
        <v>202</v>
      </c>
      <c r="K603" s="2">
        <v>202</v>
      </c>
      <c r="L603" s="3" t="s">
        <v>1120</v>
      </c>
      <c r="M603" s="2">
        <v>602</v>
      </c>
      <c r="P603" s="3" t="s">
        <v>881</v>
      </c>
      <c r="Q603" s="2">
        <v>308</v>
      </c>
    </row>
    <row r="604" spans="1:17">
      <c r="A604" s="2" t="s">
        <v>1123</v>
      </c>
      <c r="B604" s="3">
        <v>19647</v>
      </c>
      <c r="C604" s="2" t="s">
        <v>476</v>
      </c>
      <c r="L604" s="3" t="s">
        <v>1120</v>
      </c>
      <c r="M604" s="2">
        <v>603</v>
      </c>
      <c r="P604" s="3" t="s">
        <v>527</v>
      </c>
      <c r="Q604" s="2">
        <v>320</v>
      </c>
    </row>
    <row r="605" spans="1:17">
      <c r="A605" s="2" t="s">
        <v>1124</v>
      </c>
      <c r="B605" s="3">
        <v>0</v>
      </c>
      <c r="C605" s="2" t="s">
        <v>313</v>
      </c>
      <c r="D605" s="3" t="s">
        <v>460</v>
      </c>
      <c r="E605" s="2">
        <v>744</v>
      </c>
      <c r="F605" s="3" t="s">
        <v>611</v>
      </c>
      <c r="G605" s="2">
        <v>791</v>
      </c>
      <c r="H605" s="3" t="s">
        <v>611</v>
      </c>
      <c r="I605" s="2">
        <v>789</v>
      </c>
      <c r="J605" s="3" t="s">
        <v>548</v>
      </c>
      <c r="K605" s="2">
        <v>946</v>
      </c>
      <c r="L605" s="3" t="s">
        <v>1120</v>
      </c>
      <c r="M605" s="2">
        <v>604</v>
      </c>
      <c r="P605" s="3" t="s">
        <v>944</v>
      </c>
      <c r="Q605" s="2">
        <v>479</v>
      </c>
    </row>
    <row r="606" spans="1:13">
      <c r="A606" s="2" t="s">
        <v>1125</v>
      </c>
      <c r="B606" s="3">
        <v>0</v>
      </c>
      <c r="C606" s="2" t="s">
        <v>243</v>
      </c>
      <c r="L606" s="3" t="s">
        <v>1120</v>
      </c>
      <c r="M606" s="2">
        <v>605</v>
      </c>
    </row>
    <row r="607" spans="1:13">
      <c r="A607" s="2" t="s">
        <v>1126</v>
      </c>
      <c r="B607" s="3">
        <v>12744</v>
      </c>
      <c r="C607" s="2" t="s">
        <v>84</v>
      </c>
      <c r="D607" s="3" t="s">
        <v>451</v>
      </c>
      <c r="E607" s="2">
        <v>651</v>
      </c>
      <c r="F607" s="3" t="s">
        <v>727</v>
      </c>
      <c r="G607" s="2">
        <v>562</v>
      </c>
      <c r="H607" s="3" t="s">
        <v>451</v>
      </c>
      <c r="I607" s="2">
        <v>650</v>
      </c>
      <c r="J607" s="3" t="s">
        <v>547</v>
      </c>
      <c r="K607" s="2">
        <v>702</v>
      </c>
      <c r="L607" s="3" t="s">
        <v>1120</v>
      </c>
      <c r="M607" s="2">
        <v>606</v>
      </c>
    </row>
    <row r="608" spans="1:17">
      <c r="A608" s="2" t="s">
        <v>1127</v>
      </c>
      <c r="B608" s="3">
        <v>0</v>
      </c>
      <c r="C608" s="2" t="s">
        <v>22</v>
      </c>
      <c r="L608" s="3" t="s">
        <v>1128</v>
      </c>
      <c r="M608" s="2">
        <v>607</v>
      </c>
      <c r="P608" s="3" t="s">
        <v>767</v>
      </c>
      <c r="Q608" s="2">
        <v>376</v>
      </c>
    </row>
    <row r="609" spans="1:17">
      <c r="A609" s="2" t="s">
        <v>1129</v>
      </c>
      <c r="B609" s="3">
        <v>0</v>
      </c>
      <c r="C609" s="2" t="s">
        <v>704</v>
      </c>
      <c r="D609" s="3">
        <f>242</f>
        <v>242</v>
      </c>
      <c r="E609" s="2">
        <v>244</v>
      </c>
      <c r="F609" s="3">
        <v>225</v>
      </c>
      <c r="G609" s="2">
        <v>225</v>
      </c>
      <c r="H609" s="3">
        <f>234</f>
        <v>234</v>
      </c>
      <c r="I609" s="2">
        <v>235</v>
      </c>
      <c r="J609" s="3">
        <v>235</v>
      </c>
      <c r="K609" s="2">
        <v>235</v>
      </c>
      <c r="L609" s="3" t="s">
        <v>1128</v>
      </c>
      <c r="M609" s="2">
        <v>608</v>
      </c>
      <c r="P609" s="3" t="s">
        <v>1042</v>
      </c>
      <c r="Q609" s="2">
        <v>385</v>
      </c>
    </row>
    <row r="610" spans="1:13">
      <c r="A610" s="2" t="s">
        <v>1130</v>
      </c>
      <c r="B610" s="3">
        <v>22751</v>
      </c>
      <c r="C610" s="2" t="s">
        <v>84</v>
      </c>
      <c r="D610" s="3" t="s">
        <v>460</v>
      </c>
      <c r="E610" s="2">
        <v>745</v>
      </c>
      <c r="F610" s="3" t="s">
        <v>460</v>
      </c>
      <c r="G610" s="2">
        <v>752</v>
      </c>
      <c r="H610" s="3" t="s">
        <v>611</v>
      </c>
      <c r="I610" s="2">
        <v>801</v>
      </c>
      <c r="J610" s="3" t="s">
        <v>611</v>
      </c>
      <c r="K610" s="2">
        <v>802</v>
      </c>
      <c r="L610" s="3" t="s">
        <v>1128</v>
      </c>
      <c r="M610" s="2">
        <v>609</v>
      </c>
    </row>
    <row r="611" spans="1:13">
      <c r="A611" s="2" t="s">
        <v>1131</v>
      </c>
      <c r="B611" s="3">
        <v>11841</v>
      </c>
      <c r="C611" s="2" t="s">
        <v>217</v>
      </c>
      <c r="D611" s="3">
        <v>287</v>
      </c>
      <c r="E611" s="2">
        <v>289</v>
      </c>
      <c r="F611" s="3">
        <v>264</v>
      </c>
      <c r="G611" s="2">
        <v>264</v>
      </c>
      <c r="H611" s="3">
        <v>261</v>
      </c>
      <c r="I611" s="2">
        <v>261</v>
      </c>
      <c r="J611" s="3">
        <f>277</f>
        <v>277</v>
      </c>
      <c r="K611" s="2">
        <v>277</v>
      </c>
      <c r="L611" s="3" t="s">
        <v>1132</v>
      </c>
      <c r="M611" s="2">
        <v>610</v>
      </c>
    </row>
    <row r="612" spans="1:21">
      <c r="A612" s="2" t="s">
        <v>1133</v>
      </c>
      <c r="B612" s="3">
        <v>7075</v>
      </c>
      <c r="C612" s="2" t="s">
        <v>22</v>
      </c>
      <c r="D612" s="3" t="s">
        <v>786</v>
      </c>
      <c r="E612" s="2">
        <v>1087</v>
      </c>
      <c r="F612" s="3" t="s">
        <v>548</v>
      </c>
      <c r="G612" s="2">
        <v>885</v>
      </c>
      <c r="H612" s="3" t="s">
        <v>548</v>
      </c>
      <c r="I612" s="2">
        <v>883</v>
      </c>
      <c r="J612" s="3" t="s">
        <v>548</v>
      </c>
      <c r="K612" s="2">
        <v>883</v>
      </c>
      <c r="L612" s="3" t="s">
        <v>1132</v>
      </c>
      <c r="M612" s="2">
        <v>611</v>
      </c>
      <c r="R612" s="3">
        <v>0.48</v>
      </c>
      <c r="T612" s="3">
        <v>0.05</v>
      </c>
      <c r="U612" s="2">
        <v>0.89</v>
      </c>
    </row>
    <row r="613" spans="1:13">
      <c r="A613" s="2" t="s">
        <v>1134</v>
      </c>
      <c r="B613" s="3">
        <v>31221</v>
      </c>
      <c r="C613" s="2" t="s">
        <v>313</v>
      </c>
      <c r="D613" s="3" t="s">
        <v>611</v>
      </c>
      <c r="E613" s="2">
        <v>790</v>
      </c>
      <c r="F613" s="3" t="s">
        <v>611</v>
      </c>
      <c r="G613" s="2">
        <v>798</v>
      </c>
      <c r="H613" s="3" t="s">
        <v>611</v>
      </c>
      <c r="I613" s="2">
        <v>796</v>
      </c>
      <c r="J613" s="3" t="s">
        <v>460</v>
      </c>
      <c r="K613" s="2">
        <v>740</v>
      </c>
      <c r="L613" s="3" t="s">
        <v>1132</v>
      </c>
      <c r="M613" s="2">
        <v>612</v>
      </c>
    </row>
    <row r="614" spans="1:17">
      <c r="A614" s="2" t="s">
        <v>1135</v>
      </c>
      <c r="B614" s="3">
        <v>14784</v>
      </c>
      <c r="C614" s="2" t="s">
        <v>90</v>
      </c>
      <c r="L614" s="3" t="s">
        <v>1136</v>
      </c>
      <c r="M614" s="2">
        <v>613</v>
      </c>
      <c r="P614" s="3" t="s">
        <v>558</v>
      </c>
      <c r="Q614" s="2">
        <v>289</v>
      </c>
    </row>
    <row r="615" spans="1:21">
      <c r="A615" s="2" t="s">
        <v>1137</v>
      </c>
      <c r="B615" s="3">
        <v>0</v>
      </c>
      <c r="C615" s="2" t="s">
        <v>22</v>
      </c>
      <c r="D615" s="3" t="s">
        <v>548</v>
      </c>
      <c r="E615" s="2">
        <v>892</v>
      </c>
      <c r="F615" s="3" t="s">
        <v>460</v>
      </c>
      <c r="G615" s="2">
        <v>729</v>
      </c>
      <c r="H615" s="3" t="s">
        <v>460</v>
      </c>
      <c r="I615" s="2">
        <v>731</v>
      </c>
      <c r="J615" s="3" t="s">
        <v>547</v>
      </c>
      <c r="K615" s="2">
        <v>681</v>
      </c>
      <c r="L615" s="3" t="s">
        <v>1138</v>
      </c>
      <c r="M615" s="2">
        <v>614</v>
      </c>
      <c r="R615" s="3">
        <v>0.73</v>
      </c>
      <c r="T615" s="3">
        <v>0.06</v>
      </c>
      <c r="U615" s="2">
        <v>0.91</v>
      </c>
    </row>
    <row r="616" spans="1:13">
      <c r="A616" s="2" t="s">
        <v>1139</v>
      </c>
      <c r="B616" s="3">
        <v>0</v>
      </c>
      <c r="C616" s="2" t="s">
        <v>35</v>
      </c>
      <c r="D616" s="3" t="s">
        <v>548</v>
      </c>
      <c r="E616" s="2">
        <v>944</v>
      </c>
      <c r="F616" s="3" t="s">
        <v>548</v>
      </c>
      <c r="G616" s="2">
        <v>959</v>
      </c>
      <c r="H616" s="3" t="s">
        <v>548</v>
      </c>
      <c r="I616" s="2">
        <v>961</v>
      </c>
      <c r="J616" s="3" t="s">
        <v>611</v>
      </c>
      <c r="K616" s="2">
        <v>795</v>
      </c>
      <c r="L616" s="3" t="s">
        <v>1138</v>
      </c>
      <c r="M616" s="2">
        <v>615</v>
      </c>
    </row>
    <row r="617" spans="1:21">
      <c r="A617" s="2" t="s">
        <v>1140</v>
      </c>
      <c r="B617" s="3">
        <v>0</v>
      </c>
      <c r="C617" s="2" t="s">
        <v>22</v>
      </c>
      <c r="D617" s="3" t="s">
        <v>548</v>
      </c>
      <c r="E617" s="2">
        <v>869</v>
      </c>
      <c r="F617" s="3" t="s">
        <v>611</v>
      </c>
      <c r="G617" s="2">
        <v>773</v>
      </c>
      <c r="H617" s="3" t="s">
        <v>611</v>
      </c>
      <c r="I617" s="2">
        <v>773</v>
      </c>
      <c r="J617" s="3" t="s">
        <v>611</v>
      </c>
      <c r="K617" s="2">
        <v>775</v>
      </c>
      <c r="L617" s="3" t="s">
        <v>1141</v>
      </c>
      <c r="M617" s="2">
        <v>616</v>
      </c>
      <c r="R617" s="3">
        <v>0.44</v>
      </c>
      <c r="T617" s="3">
        <v>0.03</v>
      </c>
      <c r="U617" s="2">
        <v>0.83</v>
      </c>
    </row>
    <row r="618" spans="1:13">
      <c r="A618" s="2" t="s">
        <v>1142</v>
      </c>
      <c r="B618" s="3">
        <v>21626</v>
      </c>
      <c r="C618" s="2" t="s">
        <v>313</v>
      </c>
      <c r="L618" s="3" t="s">
        <v>1141</v>
      </c>
      <c r="M618" s="2">
        <v>617</v>
      </c>
    </row>
    <row r="619" spans="1:17">
      <c r="A619" s="2" t="s">
        <v>1143</v>
      </c>
      <c r="B619" s="3">
        <v>0</v>
      </c>
      <c r="C619" s="2" t="s">
        <v>494</v>
      </c>
      <c r="L619" s="3" t="s">
        <v>1141</v>
      </c>
      <c r="M619" s="2">
        <v>618</v>
      </c>
      <c r="P619" s="3" t="s">
        <v>967</v>
      </c>
      <c r="Q619" s="2">
        <v>494</v>
      </c>
    </row>
    <row r="620" spans="1:13">
      <c r="A620" s="2" t="s">
        <v>1144</v>
      </c>
      <c r="B620" s="3">
        <v>0</v>
      </c>
      <c r="C620" s="2" t="s">
        <v>811</v>
      </c>
      <c r="D620" s="3" t="s">
        <v>548</v>
      </c>
      <c r="E620" s="2">
        <v>803</v>
      </c>
      <c r="F620" s="3" t="s">
        <v>548</v>
      </c>
      <c r="G620" s="2">
        <v>806</v>
      </c>
      <c r="H620" s="3" t="s">
        <v>548</v>
      </c>
      <c r="I620" s="2">
        <v>807</v>
      </c>
      <c r="J620" s="3" t="s">
        <v>460</v>
      </c>
      <c r="K620" s="2">
        <v>705</v>
      </c>
      <c r="L620" s="3" t="s">
        <v>1145</v>
      </c>
      <c r="M620" s="2">
        <v>619</v>
      </c>
    </row>
    <row r="621" spans="1:13">
      <c r="A621" s="2" t="s">
        <v>1146</v>
      </c>
      <c r="B621" s="3">
        <v>151666</v>
      </c>
      <c r="C621" s="2" t="s">
        <v>90</v>
      </c>
      <c r="L621" s="3" t="s">
        <v>1145</v>
      </c>
      <c r="M621" s="2">
        <v>620</v>
      </c>
    </row>
    <row r="622" spans="1:13">
      <c r="A622" s="2" t="s">
        <v>1147</v>
      </c>
      <c r="B622" s="3">
        <v>0</v>
      </c>
      <c r="C622" s="2" t="s">
        <v>90</v>
      </c>
      <c r="L622" s="3" t="s">
        <v>1145</v>
      </c>
      <c r="M622" s="2">
        <v>621</v>
      </c>
    </row>
    <row r="623" spans="1:13">
      <c r="A623" s="2" t="s">
        <v>1148</v>
      </c>
      <c r="B623" s="3">
        <v>0</v>
      </c>
      <c r="C623" s="2" t="s">
        <v>313</v>
      </c>
      <c r="L623" s="3" t="s">
        <v>1145</v>
      </c>
      <c r="M623" s="2">
        <v>622</v>
      </c>
    </row>
    <row r="624" spans="1:13">
      <c r="A624" s="2" t="s">
        <v>1149</v>
      </c>
      <c r="B624" s="3">
        <v>0</v>
      </c>
      <c r="C624" s="2" t="s">
        <v>149</v>
      </c>
      <c r="L624" s="3" t="s">
        <v>1145</v>
      </c>
      <c r="M624" s="2">
        <v>623</v>
      </c>
    </row>
    <row r="625" spans="1:13">
      <c r="A625" s="2" t="s">
        <v>1150</v>
      </c>
      <c r="B625" s="3">
        <v>0</v>
      </c>
      <c r="C625" s="2" t="s">
        <v>90</v>
      </c>
      <c r="L625" s="3" t="s">
        <v>1151</v>
      </c>
      <c r="M625" s="2">
        <v>624</v>
      </c>
    </row>
    <row r="626" spans="1:21">
      <c r="A626" s="2" t="s">
        <v>1152</v>
      </c>
      <c r="B626" s="3">
        <v>36816</v>
      </c>
      <c r="C626" s="2" t="s">
        <v>22</v>
      </c>
      <c r="D626" s="3">
        <f>494</f>
        <v>494</v>
      </c>
      <c r="E626" s="2">
        <v>495</v>
      </c>
      <c r="F626" s="3">
        <f>454</f>
        <v>454</v>
      </c>
      <c r="G626" s="2">
        <v>454</v>
      </c>
      <c r="H626" s="3">
        <f>432</f>
        <v>432</v>
      </c>
      <c r="I626" s="2">
        <v>432</v>
      </c>
      <c r="J626" s="3">
        <f>376</f>
        <v>376</v>
      </c>
      <c r="K626" s="2">
        <v>377</v>
      </c>
      <c r="L626" s="3" t="s">
        <v>1153</v>
      </c>
      <c r="M626" s="2">
        <v>625</v>
      </c>
      <c r="N626" s="3" t="s">
        <v>357</v>
      </c>
      <c r="O626" s="2">
        <v>189</v>
      </c>
      <c r="R626" s="3">
        <v>0.89</v>
      </c>
      <c r="S626" s="2">
        <v>0.26</v>
      </c>
      <c r="T626" s="3">
        <v>0.08</v>
      </c>
      <c r="U626" s="2">
        <v>0.95</v>
      </c>
    </row>
    <row r="627" spans="1:17">
      <c r="A627" s="2" t="s">
        <v>1154</v>
      </c>
      <c r="B627" s="3">
        <v>12958</v>
      </c>
      <c r="C627" s="2" t="s">
        <v>90</v>
      </c>
      <c r="D627" s="3" t="s">
        <v>459</v>
      </c>
      <c r="E627" s="2">
        <v>573</v>
      </c>
      <c r="F627" s="3" t="s">
        <v>451</v>
      </c>
      <c r="G627" s="2">
        <v>608</v>
      </c>
      <c r="H627" s="3" t="s">
        <v>727</v>
      </c>
      <c r="I627" s="2">
        <v>552</v>
      </c>
      <c r="J627" s="3" t="s">
        <v>652</v>
      </c>
      <c r="K627" s="2">
        <v>534</v>
      </c>
      <c r="L627" s="3" t="s">
        <v>1153</v>
      </c>
      <c r="M627" s="2">
        <v>626</v>
      </c>
      <c r="P627" s="3" t="s">
        <v>1155</v>
      </c>
      <c r="Q627" s="2">
        <v>322</v>
      </c>
    </row>
    <row r="628" spans="1:21">
      <c r="A628" s="2" t="s">
        <v>1156</v>
      </c>
      <c r="B628" s="3">
        <v>27720</v>
      </c>
      <c r="C628" s="2" t="s">
        <v>22</v>
      </c>
      <c r="D628" s="3" t="s">
        <v>786</v>
      </c>
      <c r="E628" s="2">
        <v>1072</v>
      </c>
      <c r="L628" s="3" t="s">
        <v>1153</v>
      </c>
      <c r="M628" s="2">
        <v>627</v>
      </c>
      <c r="R628" s="3">
        <v>0.42</v>
      </c>
      <c r="T628" s="3">
        <v>0.02</v>
      </c>
      <c r="U628" s="2">
        <v>0.76</v>
      </c>
    </row>
    <row r="629" spans="1:13">
      <c r="A629" s="2" t="s">
        <v>1157</v>
      </c>
      <c r="B629" s="3">
        <v>30509</v>
      </c>
      <c r="C629" s="2" t="s">
        <v>87</v>
      </c>
      <c r="L629" s="3" t="s">
        <v>1153</v>
      </c>
      <c r="M629" s="2">
        <v>628</v>
      </c>
    </row>
    <row r="630" spans="1:13">
      <c r="A630" s="2" t="s">
        <v>1158</v>
      </c>
      <c r="B630" s="3">
        <v>3097</v>
      </c>
      <c r="C630" s="2" t="s">
        <v>313</v>
      </c>
      <c r="D630" s="3" t="s">
        <v>786</v>
      </c>
      <c r="E630" s="2">
        <v>1157</v>
      </c>
      <c r="F630" s="3" t="s">
        <v>548</v>
      </c>
      <c r="G630" s="2">
        <v>941</v>
      </c>
      <c r="L630" s="3" t="s">
        <v>1153</v>
      </c>
      <c r="M630" s="2">
        <v>629</v>
      </c>
    </row>
    <row r="631" spans="1:13">
      <c r="A631" s="2" t="s">
        <v>1159</v>
      </c>
      <c r="B631" s="3">
        <v>0</v>
      </c>
      <c r="C631" s="2" t="s">
        <v>1160</v>
      </c>
      <c r="L631" s="3" t="s">
        <v>1161</v>
      </c>
      <c r="M631" s="2">
        <v>630</v>
      </c>
    </row>
    <row r="632" spans="1:13">
      <c r="A632" s="2" t="s">
        <v>1162</v>
      </c>
      <c r="B632" s="3">
        <v>0</v>
      </c>
      <c r="C632" s="2" t="s">
        <v>1065</v>
      </c>
      <c r="L632" s="3" t="s">
        <v>1163</v>
      </c>
      <c r="M632" s="2">
        <v>631</v>
      </c>
    </row>
    <row r="633" spans="1:13">
      <c r="A633" s="2" t="s">
        <v>1164</v>
      </c>
      <c r="B633" s="3">
        <v>0</v>
      </c>
      <c r="C633" s="2" t="s">
        <v>145</v>
      </c>
      <c r="L633" s="3" t="s">
        <v>1163</v>
      </c>
      <c r="M633" s="2">
        <v>632</v>
      </c>
    </row>
    <row r="634" spans="1:13">
      <c r="A634" s="2" t="s">
        <v>1165</v>
      </c>
      <c r="B634" s="3">
        <v>0</v>
      </c>
      <c r="C634" s="2" t="s">
        <v>836</v>
      </c>
      <c r="L634" s="3" t="s">
        <v>1166</v>
      </c>
      <c r="M634" s="2">
        <v>633</v>
      </c>
    </row>
    <row r="635" spans="1:17">
      <c r="A635" s="2" t="s">
        <v>1167</v>
      </c>
      <c r="B635" s="3">
        <v>0</v>
      </c>
      <c r="C635" s="2" t="s">
        <v>873</v>
      </c>
      <c r="L635" s="3" t="s">
        <v>1166</v>
      </c>
      <c r="M635" s="2">
        <v>634</v>
      </c>
      <c r="P635" s="3" t="s">
        <v>1168</v>
      </c>
      <c r="Q635" s="2">
        <v>312</v>
      </c>
    </row>
    <row r="636" spans="1:21">
      <c r="A636" s="2" t="s">
        <v>1169</v>
      </c>
      <c r="B636" s="3">
        <v>9887</v>
      </c>
      <c r="C636" s="2" t="s">
        <v>22</v>
      </c>
      <c r="D636" s="3" t="s">
        <v>548</v>
      </c>
      <c r="E636" s="2">
        <v>806</v>
      </c>
      <c r="F636" s="3" t="s">
        <v>548</v>
      </c>
      <c r="G636" s="2">
        <v>813</v>
      </c>
      <c r="H636" s="3" t="s">
        <v>548</v>
      </c>
      <c r="I636" s="2">
        <v>814</v>
      </c>
      <c r="J636" s="3" t="s">
        <v>548</v>
      </c>
      <c r="K636" s="2">
        <v>818</v>
      </c>
      <c r="L636" s="3" t="s">
        <v>1170</v>
      </c>
      <c r="M636" s="2">
        <v>635</v>
      </c>
      <c r="P636" s="3" t="s">
        <v>669</v>
      </c>
      <c r="Q636" s="2">
        <v>449</v>
      </c>
      <c r="R636" s="3">
        <v>0.51</v>
      </c>
      <c r="T636" s="3">
        <v>0.05</v>
      </c>
      <c r="U636" s="2">
        <v>0.91</v>
      </c>
    </row>
    <row r="637" spans="1:17">
      <c r="A637" s="2" t="s">
        <v>1171</v>
      </c>
      <c r="B637" s="3">
        <v>27469</v>
      </c>
      <c r="C637" s="2" t="s">
        <v>221</v>
      </c>
      <c r="D637" s="3">
        <v>343</v>
      </c>
      <c r="E637" s="2">
        <v>344</v>
      </c>
      <c r="F637" s="3">
        <f>321</f>
        <v>321</v>
      </c>
      <c r="G637" s="2">
        <v>322</v>
      </c>
      <c r="H637" s="3">
        <v>334</v>
      </c>
      <c r="I637" s="2">
        <v>334</v>
      </c>
      <c r="J637" s="3">
        <f>321</f>
        <v>321</v>
      </c>
      <c r="K637" s="2">
        <v>321</v>
      </c>
      <c r="L637" s="3" t="s">
        <v>1170</v>
      </c>
      <c r="M637" s="2">
        <v>636</v>
      </c>
      <c r="P637" s="3" t="s">
        <v>485</v>
      </c>
      <c r="Q637" s="2">
        <v>342</v>
      </c>
    </row>
    <row r="638" spans="1:13">
      <c r="A638" s="2" t="s">
        <v>1172</v>
      </c>
      <c r="B638" s="3">
        <v>15048</v>
      </c>
      <c r="C638" s="2" t="s">
        <v>259</v>
      </c>
      <c r="L638" s="3" t="s">
        <v>1170</v>
      </c>
      <c r="M638" s="2">
        <v>637</v>
      </c>
    </row>
    <row r="639" spans="1:17">
      <c r="A639" s="2" t="s">
        <v>1173</v>
      </c>
      <c r="B639" s="3">
        <v>4333</v>
      </c>
      <c r="C639" s="2" t="s">
        <v>455</v>
      </c>
      <c r="D639" s="3">
        <f>252</f>
        <v>252</v>
      </c>
      <c r="E639" s="2">
        <v>253</v>
      </c>
      <c r="F639" s="3">
        <f>234</f>
        <v>234</v>
      </c>
      <c r="G639" s="2">
        <v>235</v>
      </c>
      <c r="H639" s="3">
        <v>225</v>
      </c>
      <c r="I639" s="2">
        <v>226</v>
      </c>
      <c r="J639" s="3">
        <v>234</v>
      </c>
      <c r="K639" s="2">
        <v>234</v>
      </c>
      <c r="L639" s="3" t="s">
        <v>1170</v>
      </c>
      <c r="M639" s="2">
        <v>638</v>
      </c>
      <c r="P639" s="3" t="s">
        <v>624</v>
      </c>
      <c r="Q639" s="2">
        <v>303</v>
      </c>
    </row>
    <row r="640" spans="1:13">
      <c r="A640" s="2" t="s">
        <v>1174</v>
      </c>
      <c r="B640" s="3">
        <v>19932</v>
      </c>
      <c r="C640" s="2" t="s">
        <v>1076</v>
      </c>
      <c r="D640" s="3">
        <f>258</f>
        <v>258</v>
      </c>
      <c r="E640" s="2">
        <v>261</v>
      </c>
      <c r="F640" s="3">
        <v>259</v>
      </c>
      <c r="G640" s="2">
        <v>259</v>
      </c>
      <c r="H640" s="3">
        <f>253</f>
        <v>253</v>
      </c>
      <c r="I640" s="2">
        <v>254</v>
      </c>
      <c r="J640" s="3">
        <f>275</f>
        <v>275</v>
      </c>
      <c r="K640" s="2">
        <v>275</v>
      </c>
      <c r="L640" s="3" t="s">
        <v>1170</v>
      </c>
      <c r="M640" s="2">
        <v>639</v>
      </c>
    </row>
    <row r="641" spans="1:17">
      <c r="A641" s="2" t="s">
        <v>1175</v>
      </c>
      <c r="B641" s="3">
        <v>0</v>
      </c>
      <c r="C641" s="2" t="s">
        <v>836</v>
      </c>
      <c r="D641" s="3" t="s">
        <v>556</v>
      </c>
      <c r="E641" s="2">
        <v>507</v>
      </c>
      <c r="F641" s="3" t="s">
        <v>556</v>
      </c>
      <c r="G641" s="2">
        <v>511</v>
      </c>
      <c r="H641" s="3">
        <f>474</f>
        <v>474</v>
      </c>
      <c r="I641" s="2">
        <v>476</v>
      </c>
      <c r="J641" s="3">
        <v>487</v>
      </c>
      <c r="K641" s="2">
        <v>487</v>
      </c>
      <c r="L641" s="3" t="s">
        <v>1170</v>
      </c>
      <c r="M641" s="2">
        <v>640</v>
      </c>
      <c r="P641" s="3" t="s">
        <v>944</v>
      </c>
      <c r="Q641" s="2">
        <v>478</v>
      </c>
    </row>
    <row r="642" spans="1:13">
      <c r="A642" s="2" t="s">
        <v>1176</v>
      </c>
      <c r="B642" s="3">
        <v>0</v>
      </c>
      <c r="C642" s="2" t="s">
        <v>675</v>
      </c>
      <c r="L642" s="3" t="s">
        <v>1177</v>
      </c>
      <c r="M642" s="2">
        <v>641</v>
      </c>
    </row>
    <row r="643" spans="1:17">
      <c r="A643" s="2" t="s">
        <v>1178</v>
      </c>
      <c r="B643" s="3">
        <v>0</v>
      </c>
      <c r="C643" s="2" t="s">
        <v>22</v>
      </c>
      <c r="L643" s="3" t="s">
        <v>1177</v>
      </c>
      <c r="M643" s="2">
        <v>642</v>
      </c>
      <c r="P643" s="3" t="s">
        <v>656</v>
      </c>
      <c r="Q643" s="2">
        <v>409</v>
      </c>
    </row>
    <row r="644" spans="1:13">
      <c r="A644" s="2" t="s">
        <v>1179</v>
      </c>
      <c r="B644" s="3">
        <v>0</v>
      </c>
      <c r="C644" s="2" t="s">
        <v>634</v>
      </c>
      <c r="D644" s="3" t="s">
        <v>610</v>
      </c>
      <c r="E644" s="2">
        <v>592</v>
      </c>
      <c r="F644" s="3" t="s">
        <v>727</v>
      </c>
      <c r="G644" s="2">
        <v>554</v>
      </c>
      <c r="H644" s="3" t="s">
        <v>556</v>
      </c>
      <c r="I644" s="2">
        <v>501</v>
      </c>
      <c r="J644" s="3">
        <f>456</f>
        <v>456</v>
      </c>
      <c r="K644" s="2">
        <v>456</v>
      </c>
      <c r="L644" s="3" t="s">
        <v>1180</v>
      </c>
      <c r="M644" s="2">
        <v>643</v>
      </c>
    </row>
    <row r="645" spans="1:15">
      <c r="A645" s="2" t="s">
        <v>1181</v>
      </c>
      <c r="B645" s="3">
        <v>9932</v>
      </c>
      <c r="C645" s="2" t="s">
        <v>35</v>
      </c>
      <c r="H645" s="3">
        <v>370</v>
      </c>
      <c r="I645" s="2">
        <v>370</v>
      </c>
      <c r="J645" s="3">
        <f>355</f>
        <v>355</v>
      </c>
      <c r="K645" s="2">
        <v>356</v>
      </c>
      <c r="L645" s="3" t="s">
        <v>1180</v>
      </c>
      <c r="M645" s="2">
        <v>644</v>
      </c>
      <c r="N645" s="3" t="s">
        <v>1182</v>
      </c>
      <c r="O645" s="2">
        <v>225</v>
      </c>
    </row>
    <row r="646" spans="1:13">
      <c r="A646" s="2" t="s">
        <v>1183</v>
      </c>
      <c r="B646" s="3">
        <v>14255</v>
      </c>
      <c r="C646" s="2" t="s">
        <v>589</v>
      </c>
      <c r="L646" s="3" t="s">
        <v>1180</v>
      </c>
      <c r="M646" s="2">
        <v>645</v>
      </c>
    </row>
    <row r="647" spans="1:17">
      <c r="A647" s="2" t="s">
        <v>1184</v>
      </c>
      <c r="B647" s="3">
        <v>0</v>
      </c>
      <c r="C647" s="2" t="s">
        <v>243</v>
      </c>
      <c r="L647" s="3" t="s">
        <v>1180</v>
      </c>
      <c r="M647" s="2">
        <v>646</v>
      </c>
      <c r="P647" s="3" t="s">
        <v>910</v>
      </c>
      <c r="Q647" s="2">
        <v>465</v>
      </c>
    </row>
    <row r="648" spans="1:13">
      <c r="A648" s="2" t="s">
        <v>1185</v>
      </c>
      <c r="B648" s="3">
        <v>27953</v>
      </c>
      <c r="C648" s="2" t="s">
        <v>752</v>
      </c>
      <c r="L648" s="3" t="s">
        <v>1186</v>
      </c>
      <c r="M648" s="2">
        <v>647</v>
      </c>
    </row>
    <row r="649" spans="1:17">
      <c r="A649" s="2" t="s">
        <v>1187</v>
      </c>
      <c r="B649" s="3">
        <v>0</v>
      </c>
      <c r="C649" s="2" t="s">
        <v>90</v>
      </c>
      <c r="L649" s="3" t="s">
        <v>1186</v>
      </c>
      <c r="M649" s="2">
        <v>648</v>
      </c>
      <c r="P649" s="3" t="s">
        <v>717</v>
      </c>
      <c r="Q649" s="2">
        <v>328</v>
      </c>
    </row>
    <row r="650" spans="1:13">
      <c r="A650" s="2" t="s">
        <v>1188</v>
      </c>
      <c r="B650" s="3">
        <v>28470</v>
      </c>
      <c r="C650" s="2" t="s">
        <v>155</v>
      </c>
      <c r="L650" s="3" t="s">
        <v>1186</v>
      </c>
      <c r="M650" s="2">
        <v>649</v>
      </c>
    </row>
    <row r="651" spans="1:21">
      <c r="A651" s="2" t="s">
        <v>1189</v>
      </c>
      <c r="B651" s="3">
        <v>0</v>
      </c>
      <c r="C651" s="2" t="s">
        <v>22</v>
      </c>
      <c r="D651" s="3">
        <f>431</f>
        <v>431</v>
      </c>
      <c r="E651" s="2">
        <v>432</v>
      </c>
      <c r="F651" s="3">
        <f>470</f>
        <v>470</v>
      </c>
      <c r="G651" s="2">
        <v>473</v>
      </c>
      <c r="H651" s="3">
        <f>383</f>
        <v>383</v>
      </c>
      <c r="I651" s="2">
        <v>385</v>
      </c>
      <c r="J651" s="3">
        <f>345</f>
        <v>345</v>
      </c>
      <c r="K651" s="2">
        <v>346</v>
      </c>
      <c r="L651" s="3" t="s">
        <v>1186</v>
      </c>
      <c r="M651" s="2">
        <v>650</v>
      </c>
      <c r="P651" s="3" t="s">
        <v>944</v>
      </c>
      <c r="Q651" s="2">
        <v>477</v>
      </c>
      <c r="R651" s="3">
        <v>0.74</v>
      </c>
      <c r="T651" s="3">
        <v>0.16</v>
      </c>
      <c r="U651" s="2">
        <v>0.92</v>
      </c>
    </row>
    <row r="652" spans="1:13">
      <c r="A652" s="2" t="s">
        <v>1190</v>
      </c>
      <c r="B652" s="3">
        <v>0</v>
      </c>
      <c r="C652" s="2" t="s">
        <v>752</v>
      </c>
      <c r="D652" s="3">
        <f>381</f>
        <v>381</v>
      </c>
      <c r="E652" s="2">
        <v>382</v>
      </c>
      <c r="F652" s="3">
        <f>409</f>
        <v>409</v>
      </c>
      <c r="G652" s="2">
        <v>409</v>
      </c>
      <c r="H652" s="3">
        <f>407</f>
        <v>407</v>
      </c>
      <c r="I652" s="2">
        <v>409</v>
      </c>
      <c r="J652" s="3">
        <f>432</f>
        <v>432</v>
      </c>
      <c r="K652" s="2">
        <v>434</v>
      </c>
      <c r="L652" s="3" t="s">
        <v>1186</v>
      </c>
      <c r="M652" s="2">
        <v>651</v>
      </c>
    </row>
    <row r="653" spans="1:13">
      <c r="A653" s="2" t="s">
        <v>1191</v>
      </c>
      <c r="B653" s="3">
        <v>0</v>
      </c>
      <c r="C653" s="2" t="s">
        <v>243</v>
      </c>
      <c r="L653" s="3" t="s">
        <v>1186</v>
      </c>
      <c r="M653" s="2">
        <v>652</v>
      </c>
    </row>
    <row r="654" spans="1:21">
      <c r="A654" s="2" t="s">
        <v>1192</v>
      </c>
      <c r="B654" s="3">
        <v>0</v>
      </c>
      <c r="C654" s="2" t="s">
        <v>22</v>
      </c>
      <c r="D654" s="3" t="s">
        <v>547</v>
      </c>
      <c r="E654" s="2">
        <v>652</v>
      </c>
      <c r="F654" s="3" t="s">
        <v>547</v>
      </c>
      <c r="G654" s="2">
        <v>655</v>
      </c>
      <c r="H654" s="3" t="s">
        <v>451</v>
      </c>
      <c r="I654" s="2">
        <v>602</v>
      </c>
      <c r="J654" s="3" t="s">
        <v>453</v>
      </c>
      <c r="K654" s="2">
        <v>543</v>
      </c>
      <c r="L654" s="3" t="s">
        <v>1193</v>
      </c>
      <c r="M654" s="2">
        <v>653</v>
      </c>
      <c r="R654" s="3">
        <v>0.73</v>
      </c>
      <c r="T654" s="3">
        <v>0.12</v>
      </c>
      <c r="U654" s="2">
        <v>0.88</v>
      </c>
    </row>
    <row r="655" spans="1:17">
      <c r="A655" s="2" t="s">
        <v>1194</v>
      </c>
      <c r="B655" s="3">
        <v>12683</v>
      </c>
      <c r="C655" s="2" t="s">
        <v>339</v>
      </c>
      <c r="D655" s="3" t="s">
        <v>453</v>
      </c>
      <c r="E655" s="2">
        <v>546</v>
      </c>
      <c r="F655" s="3" t="s">
        <v>452</v>
      </c>
      <c r="G655" s="2">
        <v>565</v>
      </c>
      <c r="H655" s="3" t="s">
        <v>451</v>
      </c>
      <c r="I655" s="2">
        <v>616</v>
      </c>
      <c r="J655" s="3" t="s">
        <v>547</v>
      </c>
      <c r="K655" s="2">
        <v>672</v>
      </c>
      <c r="L655" s="3" t="s">
        <v>1193</v>
      </c>
      <c r="M655" s="2">
        <v>654</v>
      </c>
      <c r="P655" s="3" t="s">
        <v>910</v>
      </c>
      <c r="Q655" s="2">
        <v>463</v>
      </c>
    </row>
    <row r="656" spans="1:21">
      <c r="A656" s="2" t="s">
        <v>1195</v>
      </c>
      <c r="B656" s="3">
        <v>19332</v>
      </c>
      <c r="C656" s="2" t="s">
        <v>22</v>
      </c>
      <c r="D656" s="3" t="s">
        <v>786</v>
      </c>
      <c r="E656" s="2">
        <v>1082</v>
      </c>
      <c r="L656" s="3" t="s">
        <v>1193</v>
      </c>
      <c r="M656" s="2">
        <v>655</v>
      </c>
      <c r="R656" s="3">
        <v>0.26</v>
      </c>
      <c r="T656" s="3">
        <v>0.05</v>
      </c>
      <c r="U656" s="2">
        <v>0.89</v>
      </c>
    </row>
    <row r="657" spans="1:21">
      <c r="A657" s="2" t="s">
        <v>1196</v>
      </c>
      <c r="B657" s="3">
        <v>0</v>
      </c>
      <c r="C657" s="2" t="s">
        <v>22</v>
      </c>
      <c r="D657" s="3" t="s">
        <v>786</v>
      </c>
      <c r="E657" s="2">
        <v>1171</v>
      </c>
      <c r="L657" s="3" t="s">
        <v>1193</v>
      </c>
      <c r="M657" s="2">
        <v>656</v>
      </c>
      <c r="R657" s="3">
        <v>0.38</v>
      </c>
      <c r="T657" s="3">
        <v>0.04</v>
      </c>
      <c r="U657" s="2">
        <v>0.79</v>
      </c>
    </row>
    <row r="658" spans="1:18">
      <c r="A658" s="2" t="s">
        <v>1197</v>
      </c>
      <c r="B658" s="3">
        <v>0</v>
      </c>
      <c r="C658" s="2" t="s">
        <v>66</v>
      </c>
      <c r="D658" s="3" t="s">
        <v>489</v>
      </c>
      <c r="E658" s="2">
        <v>523</v>
      </c>
      <c r="F658" s="3">
        <f>477</f>
        <v>477</v>
      </c>
      <c r="G658" s="2">
        <v>478</v>
      </c>
      <c r="H658" s="3">
        <f>462</f>
        <v>462</v>
      </c>
      <c r="I658" s="2">
        <v>463</v>
      </c>
      <c r="J658" s="3">
        <f>464</f>
        <v>464</v>
      </c>
      <c r="K658" s="2">
        <v>467</v>
      </c>
      <c r="L658" s="3" t="s">
        <v>1198</v>
      </c>
      <c r="M658" s="2">
        <v>657</v>
      </c>
      <c r="N658" s="3" t="s">
        <v>267</v>
      </c>
      <c r="O658" s="2">
        <v>171</v>
      </c>
      <c r="R658" s="3">
        <v>0.46</v>
      </c>
    </row>
    <row r="659" spans="1:13">
      <c r="A659" s="2" t="s">
        <v>1199</v>
      </c>
      <c r="B659" s="3">
        <v>35698</v>
      </c>
      <c r="C659" s="2" t="s">
        <v>1200</v>
      </c>
      <c r="D659" s="3">
        <f>183</f>
        <v>183</v>
      </c>
      <c r="E659" s="2">
        <v>184</v>
      </c>
      <c r="F659" s="3">
        <f>211</f>
        <v>211</v>
      </c>
      <c r="G659" s="2">
        <v>211</v>
      </c>
      <c r="H659" s="3">
        <f>268</f>
        <v>268</v>
      </c>
      <c r="I659" s="2">
        <v>268</v>
      </c>
      <c r="J659" s="3">
        <f>315</f>
        <v>315</v>
      </c>
      <c r="K659" s="2">
        <v>316</v>
      </c>
      <c r="L659" s="3" t="s">
        <v>1198</v>
      </c>
      <c r="M659" s="2">
        <v>658</v>
      </c>
    </row>
    <row r="660" spans="1:13">
      <c r="A660" s="2" t="s">
        <v>1201</v>
      </c>
      <c r="B660" s="3">
        <v>0</v>
      </c>
      <c r="C660" s="2" t="s">
        <v>313</v>
      </c>
      <c r="L660" s="3" t="s">
        <v>1198</v>
      </c>
      <c r="M660" s="2">
        <v>659</v>
      </c>
    </row>
    <row r="661" spans="1:21">
      <c r="A661" s="2" t="s">
        <v>1202</v>
      </c>
      <c r="B661" s="3">
        <v>0</v>
      </c>
      <c r="C661" s="2" t="s">
        <v>22</v>
      </c>
      <c r="D661" s="3" t="s">
        <v>548</v>
      </c>
      <c r="E661" s="2">
        <v>960</v>
      </c>
      <c r="L661" s="3" t="s">
        <v>1198</v>
      </c>
      <c r="M661" s="2">
        <v>660</v>
      </c>
      <c r="R661" s="3">
        <v>0.3</v>
      </c>
      <c r="T661" s="3">
        <v>0.05</v>
      </c>
      <c r="U661" s="2">
        <v>0.75</v>
      </c>
    </row>
    <row r="662" spans="1:13">
      <c r="A662" s="2" t="s">
        <v>1203</v>
      </c>
      <c r="B662" s="3">
        <v>0</v>
      </c>
      <c r="C662" s="2" t="s">
        <v>313</v>
      </c>
      <c r="L662" s="3" t="s">
        <v>1198</v>
      </c>
      <c r="M662" s="2">
        <v>661</v>
      </c>
    </row>
    <row r="663" spans="1:13">
      <c r="A663" s="2" t="s">
        <v>1204</v>
      </c>
      <c r="B663" s="3">
        <v>13085</v>
      </c>
      <c r="C663" s="2" t="s">
        <v>1016</v>
      </c>
      <c r="L663" s="3" t="s">
        <v>1198</v>
      </c>
      <c r="M663" s="2">
        <v>662</v>
      </c>
    </row>
    <row r="664" spans="1:13">
      <c r="A664" s="2" t="s">
        <v>1205</v>
      </c>
      <c r="B664" s="3">
        <v>0</v>
      </c>
      <c r="C664" s="2" t="s">
        <v>35</v>
      </c>
      <c r="L664" s="3" t="s">
        <v>1206</v>
      </c>
      <c r="M664" s="2">
        <v>663</v>
      </c>
    </row>
    <row r="665" spans="1:13">
      <c r="A665" s="2" t="s">
        <v>1207</v>
      </c>
      <c r="B665" s="3">
        <v>9625</v>
      </c>
      <c r="C665" s="2" t="s">
        <v>221</v>
      </c>
      <c r="D665" s="3" t="s">
        <v>460</v>
      </c>
      <c r="E665" s="2">
        <v>732</v>
      </c>
      <c r="F665" s="3" t="s">
        <v>547</v>
      </c>
      <c r="G665" s="2">
        <v>681</v>
      </c>
      <c r="H665" s="3" t="s">
        <v>451</v>
      </c>
      <c r="I665" s="2">
        <v>626</v>
      </c>
      <c r="J665" s="3" t="s">
        <v>547</v>
      </c>
      <c r="K665" s="2">
        <v>684</v>
      </c>
      <c r="L665" s="3" t="s">
        <v>1206</v>
      </c>
      <c r="M665" s="2">
        <v>664</v>
      </c>
    </row>
    <row r="666" spans="1:13">
      <c r="A666" s="2" t="s">
        <v>1208</v>
      </c>
      <c r="B666" s="3">
        <v>0</v>
      </c>
      <c r="C666" s="2" t="s">
        <v>22</v>
      </c>
      <c r="L666" s="3" t="s">
        <v>1206</v>
      </c>
      <c r="M666" s="2">
        <v>665</v>
      </c>
    </row>
    <row r="667" spans="1:13">
      <c r="A667" s="2" t="s">
        <v>1209</v>
      </c>
      <c r="B667" s="3">
        <v>0</v>
      </c>
      <c r="C667" s="2" t="s">
        <v>145</v>
      </c>
      <c r="L667" s="3" t="s">
        <v>1206</v>
      </c>
      <c r="M667" s="2">
        <v>666</v>
      </c>
    </row>
    <row r="668" spans="1:13">
      <c r="A668" s="2" t="s">
        <v>1210</v>
      </c>
      <c r="B668" s="3">
        <v>0</v>
      </c>
      <c r="C668" s="2" t="s">
        <v>145</v>
      </c>
      <c r="L668" s="3" t="s">
        <v>1211</v>
      </c>
      <c r="M668" s="2">
        <v>667</v>
      </c>
    </row>
    <row r="669" spans="1:13">
      <c r="A669" s="2" t="s">
        <v>1212</v>
      </c>
      <c r="B669" s="3">
        <v>0</v>
      </c>
      <c r="C669" s="2" t="s">
        <v>90</v>
      </c>
      <c r="L669" s="3" t="s">
        <v>1213</v>
      </c>
      <c r="M669" s="2">
        <v>668</v>
      </c>
    </row>
    <row r="670" spans="1:13">
      <c r="A670" s="2" t="s">
        <v>1214</v>
      </c>
      <c r="B670" s="3">
        <v>38205</v>
      </c>
      <c r="C670" s="2" t="s">
        <v>35</v>
      </c>
      <c r="L670" s="3" t="s">
        <v>1213</v>
      </c>
      <c r="M670" s="2">
        <v>669</v>
      </c>
    </row>
    <row r="671" spans="1:13">
      <c r="A671" s="2" t="s">
        <v>1215</v>
      </c>
      <c r="B671" s="3">
        <v>22275</v>
      </c>
      <c r="C671" s="2" t="s">
        <v>221</v>
      </c>
      <c r="D671" s="3" t="s">
        <v>565</v>
      </c>
      <c r="E671" s="2">
        <v>586</v>
      </c>
      <c r="F671" s="3" t="s">
        <v>459</v>
      </c>
      <c r="G671" s="2">
        <v>577</v>
      </c>
      <c r="H671" s="3" t="s">
        <v>452</v>
      </c>
      <c r="I671" s="2">
        <v>567</v>
      </c>
      <c r="J671" s="3" t="s">
        <v>552</v>
      </c>
      <c r="K671" s="2">
        <v>516</v>
      </c>
      <c r="L671" s="3" t="s">
        <v>1213</v>
      </c>
      <c r="M671" s="2">
        <v>670</v>
      </c>
    </row>
    <row r="672" spans="1:13">
      <c r="A672" s="2" t="s">
        <v>1216</v>
      </c>
      <c r="B672" s="3">
        <v>0</v>
      </c>
      <c r="C672" s="2" t="s">
        <v>308</v>
      </c>
      <c r="L672" s="3" t="s">
        <v>1213</v>
      </c>
      <c r="M672" s="2">
        <v>671</v>
      </c>
    </row>
    <row r="673" spans="1:15">
      <c r="A673" s="2" t="s">
        <v>1217</v>
      </c>
      <c r="B673" s="3">
        <v>0</v>
      </c>
      <c r="C673" s="2" t="s">
        <v>325</v>
      </c>
      <c r="D673" s="3" t="s">
        <v>460</v>
      </c>
      <c r="E673" s="2">
        <v>741</v>
      </c>
      <c r="F673" s="3" t="s">
        <v>460</v>
      </c>
      <c r="G673" s="2">
        <v>748</v>
      </c>
      <c r="H673" s="3" t="s">
        <v>547</v>
      </c>
      <c r="I673" s="2">
        <v>697</v>
      </c>
      <c r="J673" s="3" t="s">
        <v>547</v>
      </c>
      <c r="K673" s="2">
        <v>694</v>
      </c>
      <c r="L673" s="3" t="s">
        <v>1213</v>
      </c>
      <c r="M673" s="2">
        <v>672</v>
      </c>
      <c r="N673" s="3" t="s">
        <v>1218</v>
      </c>
      <c r="O673" s="2">
        <v>205</v>
      </c>
    </row>
    <row r="674" spans="1:13">
      <c r="A674" s="2" t="s">
        <v>1219</v>
      </c>
      <c r="B674" s="3">
        <v>0</v>
      </c>
      <c r="C674" s="2" t="s">
        <v>149</v>
      </c>
      <c r="L674" s="3" t="s">
        <v>1213</v>
      </c>
      <c r="M674" s="2">
        <v>673</v>
      </c>
    </row>
    <row r="675" spans="1:13">
      <c r="A675" s="2" t="s">
        <v>1220</v>
      </c>
      <c r="B675" s="3">
        <v>0</v>
      </c>
      <c r="C675" s="2" t="s">
        <v>699</v>
      </c>
      <c r="D675" s="3" t="s">
        <v>556</v>
      </c>
      <c r="E675" s="2">
        <v>511</v>
      </c>
      <c r="F675" s="3" t="s">
        <v>552</v>
      </c>
      <c r="G675" s="2">
        <v>521</v>
      </c>
      <c r="H675" s="3" t="s">
        <v>489</v>
      </c>
      <c r="I675" s="2">
        <v>533</v>
      </c>
      <c r="J675" s="3" t="s">
        <v>451</v>
      </c>
      <c r="K675" s="2">
        <v>652</v>
      </c>
      <c r="L675" s="3" t="s">
        <v>1213</v>
      </c>
      <c r="M675" s="2">
        <v>674</v>
      </c>
    </row>
    <row r="676" spans="1:13">
      <c r="A676" s="2" t="s">
        <v>1221</v>
      </c>
      <c r="B676" s="3">
        <v>28414</v>
      </c>
      <c r="C676" s="2" t="s">
        <v>1222</v>
      </c>
      <c r="D676" s="3" t="s">
        <v>786</v>
      </c>
      <c r="E676" s="2">
        <v>1013</v>
      </c>
      <c r="F676" s="3" t="s">
        <v>548</v>
      </c>
      <c r="G676" s="2">
        <v>815</v>
      </c>
      <c r="H676" s="3" t="s">
        <v>548</v>
      </c>
      <c r="I676" s="2">
        <v>816</v>
      </c>
      <c r="J676" s="3" t="s">
        <v>548</v>
      </c>
      <c r="K676" s="2">
        <v>820</v>
      </c>
      <c r="L676" s="3" t="s">
        <v>1223</v>
      </c>
      <c r="M676" s="2">
        <v>675</v>
      </c>
    </row>
    <row r="677" spans="1:13">
      <c r="A677" s="2" t="s">
        <v>1224</v>
      </c>
      <c r="B677" s="3">
        <v>36951</v>
      </c>
      <c r="C677" s="2" t="s">
        <v>704</v>
      </c>
      <c r="D677" s="3">
        <f>365</f>
        <v>365</v>
      </c>
      <c r="E677" s="2">
        <v>366</v>
      </c>
      <c r="F677" s="3">
        <f>360</f>
        <v>360</v>
      </c>
      <c r="G677" s="2">
        <v>361</v>
      </c>
      <c r="H677" s="3">
        <f>436</f>
        <v>436</v>
      </c>
      <c r="I677" s="2">
        <v>437</v>
      </c>
      <c r="J677" s="3" t="s">
        <v>552</v>
      </c>
      <c r="K677" s="2">
        <v>514</v>
      </c>
      <c r="L677" s="3" t="s">
        <v>1223</v>
      </c>
      <c r="M677" s="2">
        <v>676</v>
      </c>
    </row>
    <row r="678" spans="1:13">
      <c r="A678" s="2" t="s">
        <v>1225</v>
      </c>
      <c r="B678" s="3">
        <v>11089</v>
      </c>
      <c r="C678" s="2" t="s">
        <v>66</v>
      </c>
      <c r="D678" s="3" t="s">
        <v>611</v>
      </c>
      <c r="E678" s="2">
        <v>771</v>
      </c>
      <c r="F678" s="3" t="s">
        <v>460</v>
      </c>
      <c r="G678" s="2">
        <v>721</v>
      </c>
      <c r="H678" s="3" t="s">
        <v>460</v>
      </c>
      <c r="I678" s="2">
        <v>723</v>
      </c>
      <c r="J678" s="3" t="s">
        <v>547</v>
      </c>
      <c r="K678" s="2">
        <v>674</v>
      </c>
      <c r="L678" s="3" t="s">
        <v>1223</v>
      </c>
      <c r="M678" s="2">
        <v>677</v>
      </c>
    </row>
    <row r="679" spans="1:17">
      <c r="A679" s="2" t="s">
        <v>1226</v>
      </c>
      <c r="B679" s="3">
        <v>0</v>
      </c>
      <c r="C679" s="2" t="s">
        <v>250</v>
      </c>
      <c r="L679" s="3" t="s">
        <v>1223</v>
      </c>
      <c r="M679" s="2">
        <v>678</v>
      </c>
      <c r="P679" s="3" t="s">
        <v>580</v>
      </c>
      <c r="Q679" s="2">
        <v>358</v>
      </c>
    </row>
    <row r="680" spans="1:21">
      <c r="A680" s="2" t="s">
        <v>1227</v>
      </c>
      <c r="B680" s="3">
        <v>0</v>
      </c>
      <c r="C680" s="2" t="s">
        <v>22</v>
      </c>
      <c r="D680" s="3" t="s">
        <v>786</v>
      </c>
      <c r="E680" s="2">
        <v>1074</v>
      </c>
      <c r="F680" s="3" t="s">
        <v>548</v>
      </c>
      <c r="G680" s="2">
        <v>869</v>
      </c>
      <c r="H680" s="3" t="s">
        <v>548</v>
      </c>
      <c r="I680" s="2">
        <v>870</v>
      </c>
      <c r="J680" s="3" t="s">
        <v>548</v>
      </c>
      <c r="K680" s="2">
        <v>872</v>
      </c>
      <c r="L680" s="3" t="s">
        <v>1228</v>
      </c>
      <c r="M680" s="2">
        <v>679</v>
      </c>
      <c r="R680" s="3">
        <v>0.48</v>
      </c>
      <c r="T680" s="3">
        <v>0.02</v>
      </c>
      <c r="U680" s="2">
        <v>0.81</v>
      </c>
    </row>
    <row r="681" spans="1:13">
      <c r="A681" s="2" t="s">
        <v>1229</v>
      </c>
      <c r="B681" s="3">
        <v>0</v>
      </c>
      <c r="C681" s="2" t="s">
        <v>836</v>
      </c>
      <c r="D681" s="3" t="s">
        <v>786</v>
      </c>
      <c r="E681" s="2">
        <v>1075</v>
      </c>
      <c r="L681" s="3" t="s">
        <v>1228</v>
      </c>
      <c r="M681" s="2">
        <v>680</v>
      </c>
    </row>
    <row r="682" spans="1:17">
      <c r="A682" s="2" t="s">
        <v>1230</v>
      </c>
      <c r="B682" s="3">
        <v>0</v>
      </c>
      <c r="C682" s="2" t="s">
        <v>90</v>
      </c>
      <c r="D682" s="3" t="s">
        <v>611</v>
      </c>
      <c r="E682" s="2">
        <v>765</v>
      </c>
      <c r="F682" s="3" t="s">
        <v>451</v>
      </c>
      <c r="G682" s="2">
        <v>618</v>
      </c>
      <c r="L682" s="3" t="s">
        <v>1231</v>
      </c>
      <c r="M682" s="2">
        <v>681</v>
      </c>
      <c r="P682" s="3" t="s">
        <v>1232</v>
      </c>
      <c r="Q682" s="2">
        <v>370</v>
      </c>
    </row>
    <row r="683" spans="1:13">
      <c r="A683" s="2" t="s">
        <v>1233</v>
      </c>
      <c r="B683" s="3">
        <v>0</v>
      </c>
      <c r="C683" s="2" t="s">
        <v>634</v>
      </c>
      <c r="D683" s="3" t="s">
        <v>552</v>
      </c>
      <c r="E683" s="2">
        <v>513</v>
      </c>
      <c r="F683" s="3">
        <f>465</f>
        <v>465</v>
      </c>
      <c r="G683" s="2">
        <v>465</v>
      </c>
      <c r="H683" s="3">
        <f>451</f>
        <v>451</v>
      </c>
      <c r="I683" s="2">
        <v>451</v>
      </c>
      <c r="J683" s="3">
        <f>448</f>
        <v>448</v>
      </c>
      <c r="K683" s="2">
        <v>449</v>
      </c>
      <c r="L683" s="3" t="s">
        <v>1231</v>
      </c>
      <c r="M683" s="2">
        <v>682</v>
      </c>
    </row>
    <row r="684" spans="1:13">
      <c r="A684" s="2" t="s">
        <v>1234</v>
      </c>
      <c r="B684" s="3">
        <v>5521</v>
      </c>
      <c r="C684" s="2" t="s">
        <v>308</v>
      </c>
      <c r="L684" s="3" t="s">
        <v>1231</v>
      </c>
      <c r="M684" s="2">
        <v>683</v>
      </c>
    </row>
    <row r="685" spans="1:21">
      <c r="A685" s="2" t="s">
        <v>1235</v>
      </c>
      <c r="B685" s="3">
        <v>0</v>
      </c>
      <c r="C685" s="2" t="s">
        <v>22</v>
      </c>
      <c r="L685" s="3" t="s">
        <v>1236</v>
      </c>
      <c r="M685" s="2">
        <v>684</v>
      </c>
      <c r="R685" s="3">
        <v>0.43</v>
      </c>
      <c r="T685" s="3">
        <v>0.22</v>
      </c>
      <c r="U685" s="2">
        <v>0.81</v>
      </c>
    </row>
    <row r="686" spans="1:13">
      <c r="A686" s="2" t="s">
        <v>1237</v>
      </c>
      <c r="B686" s="3">
        <v>5400</v>
      </c>
      <c r="C686" s="2" t="s">
        <v>90</v>
      </c>
      <c r="L686" s="3" t="s">
        <v>1236</v>
      </c>
      <c r="M686" s="2">
        <v>685</v>
      </c>
    </row>
    <row r="687" spans="1:13">
      <c r="A687" s="2" t="s">
        <v>1238</v>
      </c>
      <c r="B687" s="3">
        <v>0</v>
      </c>
      <c r="C687" s="2" t="s">
        <v>313</v>
      </c>
      <c r="L687" s="3" t="s">
        <v>1236</v>
      </c>
      <c r="M687" s="2">
        <v>686</v>
      </c>
    </row>
    <row r="688" spans="1:17">
      <c r="A688" s="2" t="s">
        <v>1239</v>
      </c>
      <c r="B688" s="3">
        <v>0</v>
      </c>
      <c r="C688" s="2" t="s">
        <v>476</v>
      </c>
      <c r="L688" s="3" t="s">
        <v>1236</v>
      </c>
      <c r="M688" s="2">
        <v>687</v>
      </c>
      <c r="N688" s="3" t="s">
        <v>323</v>
      </c>
      <c r="O688" s="2">
        <v>143</v>
      </c>
      <c r="P688" s="3" t="s">
        <v>1240</v>
      </c>
      <c r="Q688" s="2">
        <v>440</v>
      </c>
    </row>
    <row r="689" spans="1:13">
      <c r="A689" s="2" t="s">
        <v>1241</v>
      </c>
      <c r="B689" s="3">
        <v>0</v>
      </c>
      <c r="C689" s="2" t="s">
        <v>752</v>
      </c>
      <c r="L689" s="3" t="s">
        <v>1236</v>
      </c>
      <c r="M689" s="2">
        <v>688</v>
      </c>
    </row>
    <row r="690" spans="1:13">
      <c r="A690" s="2" t="s">
        <v>1242</v>
      </c>
      <c r="B690" s="3">
        <v>19598</v>
      </c>
      <c r="C690" s="2" t="s">
        <v>634</v>
      </c>
      <c r="L690" s="3" t="s">
        <v>1243</v>
      </c>
      <c r="M690" s="2">
        <v>689</v>
      </c>
    </row>
    <row r="691" spans="1:21">
      <c r="A691" s="2" t="s">
        <v>1244</v>
      </c>
      <c r="B691" s="3">
        <v>68578</v>
      </c>
      <c r="C691" s="2" t="s">
        <v>22</v>
      </c>
      <c r="D691" s="3" t="s">
        <v>548</v>
      </c>
      <c r="E691" s="2">
        <v>821</v>
      </c>
      <c r="F691" s="3" t="s">
        <v>548</v>
      </c>
      <c r="G691" s="2">
        <v>827</v>
      </c>
      <c r="H691" s="3" t="s">
        <v>460</v>
      </c>
      <c r="I691" s="2">
        <v>714</v>
      </c>
      <c r="J691" s="3" t="s">
        <v>460</v>
      </c>
      <c r="K691" s="2">
        <v>710</v>
      </c>
      <c r="L691" s="3" t="s">
        <v>1243</v>
      </c>
      <c r="M691" s="2">
        <v>690</v>
      </c>
      <c r="R691" s="3">
        <v>0.63</v>
      </c>
      <c r="U691" s="2">
        <v>0.93</v>
      </c>
    </row>
    <row r="692" spans="1:13">
      <c r="A692" s="2" t="s">
        <v>1245</v>
      </c>
      <c r="B692" s="3">
        <v>0</v>
      </c>
      <c r="C692" s="2" t="s">
        <v>752</v>
      </c>
      <c r="L692" s="3" t="s">
        <v>1243</v>
      </c>
      <c r="M692" s="2">
        <v>691</v>
      </c>
    </row>
    <row r="693" spans="1:13">
      <c r="A693" s="2" t="s">
        <v>1246</v>
      </c>
      <c r="B693" s="3">
        <v>9518</v>
      </c>
      <c r="C693" s="2" t="s">
        <v>826</v>
      </c>
      <c r="L693" s="3" t="s">
        <v>1243</v>
      </c>
      <c r="M693" s="2">
        <v>692</v>
      </c>
    </row>
    <row r="694" spans="1:13">
      <c r="A694" s="2" t="s">
        <v>1247</v>
      </c>
      <c r="B694" s="3">
        <v>0</v>
      </c>
      <c r="C694" s="2" t="s">
        <v>313</v>
      </c>
      <c r="L694" s="3" t="s">
        <v>1243</v>
      </c>
      <c r="M694" s="2">
        <v>693</v>
      </c>
    </row>
    <row r="695" spans="1:13">
      <c r="A695" s="2" t="s">
        <v>1248</v>
      </c>
      <c r="B695" s="3">
        <v>0</v>
      </c>
      <c r="C695" s="2" t="s">
        <v>313</v>
      </c>
      <c r="D695" s="3" t="s">
        <v>548</v>
      </c>
      <c r="E695" s="2">
        <v>958</v>
      </c>
      <c r="L695" s="3" t="s">
        <v>1243</v>
      </c>
      <c r="M695" s="2">
        <v>694</v>
      </c>
    </row>
    <row r="696" spans="1:13">
      <c r="A696" s="2" t="s">
        <v>1249</v>
      </c>
      <c r="B696" s="3">
        <v>0</v>
      </c>
      <c r="C696" s="2" t="s">
        <v>35</v>
      </c>
      <c r="D696" s="3">
        <f>471</f>
        <v>471</v>
      </c>
      <c r="E696" s="2">
        <v>474</v>
      </c>
      <c r="F696" s="3">
        <f>485</f>
        <v>485</v>
      </c>
      <c r="G696" s="2">
        <v>487</v>
      </c>
      <c r="H696" s="3">
        <f>478</f>
        <v>478</v>
      </c>
      <c r="I696" s="2">
        <v>479</v>
      </c>
      <c r="J696" s="3">
        <f>417</f>
        <v>417</v>
      </c>
      <c r="K696" s="2">
        <v>418</v>
      </c>
      <c r="L696" s="3" t="s">
        <v>1243</v>
      </c>
      <c r="M696" s="2">
        <v>695</v>
      </c>
    </row>
    <row r="697" spans="1:13">
      <c r="A697" s="2" t="s">
        <v>1250</v>
      </c>
      <c r="B697" s="3">
        <v>0</v>
      </c>
      <c r="C697" s="2" t="s">
        <v>84</v>
      </c>
      <c r="D697" s="3" t="s">
        <v>565</v>
      </c>
      <c r="E697" s="2">
        <v>585</v>
      </c>
      <c r="F697" s="3" t="s">
        <v>459</v>
      </c>
      <c r="G697" s="2">
        <v>576</v>
      </c>
      <c r="H697" s="3" t="s">
        <v>459</v>
      </c>
      <c r="I697" s="2">
        <v>577</v>
      </c>
      <c r="J697" s="3" t="s">
        <v>610</v>
      </c>
      <c r="K697" s="2">
        <v>597</v>
      </c>
      <c r="L697" s="3" t="s">
        <v>1251</v>
      </c>
      <c r="M697" s="2">
        <v>696</v>
      </c>
    </row>
    <row r="698" spans="1:13">
      <c r="A698" s="2" t="s">
        <v>1252</v>
      </c>
      <c r="B698" s="3">
        <v>17261</v>
      </c>
      <c r="C698" s="2" t="s">
        <v>243</v>
      </c>
      <c r="L698" s="3" t="s">
        <v>1251</v>
      </c>
      <c r="M698" s="2">
        <v>697</v>
      </c>
    </row>
    <row r="699" spans="1:13">
      <c r="A699" s="2" t="s">
        <v>1253</v>
      </c>
      <c r="B699" s="3">
        <v>0</v>
      </c>
      <c r="C699" s="2" t="s">
        <v>66</v>
      </c>
      <c r="L699" s="3" t="s">
        <v>1251</v>
      </c>
      <c r="M699" s="2">
        <v>698</v>
      </c>
    </row>
    <row r="700" spans="1:13">
      <c r="A700" s="2" t="s">
        <v>1254</v>
      </c>
      <c r="B700" s="3">
        <v>0</v>
      </c>
      <c r="C700" s="2" t="s">
        <v>149</v>
      </c>
      <c r="D700" s="3" t="s">
        <v>489</v>
      </c>
      <c r="E700" s="2">
        <v>527</v>
      </c>
      <c r="F700" s="3" t="s">
        <v>489</v>
      </c>
      <c r="G700" s="2">
        <v>527</v>
      </c>
      <c r="H700" s="3" t="s">
        <v>453</v>
      </c>
      <c r="I700" s="2">
        <v>550</v>
      </c>
      <c r="J700" s="3" t="s">
        <v>451</v>
      </c>
      <c r="K700" s="2">
        <v>635</v>
      </c>
      <c r="L700" s="3" t="s">
        <v>1251</v>
      </c>
      <c r="M700" s="2">
        <v>699</v>
      </c>
    </row>
    <row r="701" spans="1:13">
      <c r="A701" s="2" t="s">
        <v>1255</v>
      </c>
      <c r="B701" s="3">
        <v>0</v>
      </c>
      <c r="C701" s="2" t="s">
        <v>90</v>
      </c>
      <c r="L701" s="3" t="s">
        <v>1251</v>
      </c>
      <c r="M701" s="2">
        <v>700</v>
      </c>
    </row>
    <row r="702" spans="1:15">
      <c r="A702" s="2" t="s">
        <v>1256</v>
      </c>
      <c r="B702" s="3">
        <v>27644</v>
      </c>
      <c r="C702" s="2" t="s">
        <v>325</v>
      </c>
      <c r="D702" s="3">
        <f>477</f>
        <v>477</v>
      </c>
      <c r="E702" s="2">
        <v>477</v>
      </c>
      <c r="F702" s="3" t="s">
        <v>727</v>
      </c>
      <c r="G702" s="2">
        <v>553</v>
      </c>
      <c r="H702" s="3" t="s">
        <v>727</v>
      </c>
      <c r="I702" s="2">
        <v>551</v>
      </c>
      <c r="J702" s="3" t="s">
        <v>451</v>
      </c>
      <c r="K702" s="2">
        <v>607</v>
      </c>
      <c r="L702" s="3" t="s">
        <v>1257</v>
      </c>
      <c r="M702" s="2">
        <v>701</v>
      </c>
      <c r="N702" s="3" t="s">
        <v>252</v>
      </c>
      <c r="O702" s="2">
        <v>156</v>
      </c>
    </row>
    <row r="703" spans="1:13">
      <c r="A703" s="2" t="s">
        <v>1258</v>
      </c>
      <c r="B703" s="3">
        <v>15578</v>
      </c>
      <c r="C703" s="2" t="s">
        <v>90</v>
      </c>
      <c r="D703" s="3" t="s">
        <v>460</v>
      </c>
      <c r="E703" s="2">
        <v>707</v>
      </c>
      <c r="F703" s="3" t="s">
        <v>547</v>
      </c>
      <c r="G703" s="2">
        <v>657</v>
      </c>
      <c r="H703" s="3" t="s">
        <v>460</v>
      </c>
      <c r="I703" s="2">
        <v>709</v>
      </c>
      <c r="J703" s="3" t="s">
        <v>611</v>
      </c>
      <c r="K703" s="2">
        <v>757</v>
      </c>
      <c r="L703" s="3" t="s">
        <v>1257</v>
      </c>
      <c r="M703" s="2">
        <v>702</v>
      </c>
    </row>
    <row r="704" spans="1:21">
      <c r="A704" s="2" t="s">
        <v>1259</v>
      </c>
      <c r="B704" s="3">
        <v>0</v>
      </c>
      <c r="C704" s="2" t="s">
        <v>22</v>
      </c>
      <c r="L704" s="3" t="s">
        <v>1257</v>
      </c>
      <c r="M704" s="2">
        <v>703</v>
      </c>
      <c r="R704" s="3">
        <v>0.24</v>
      </c>
      <c r="T704" s="3">
        <v>0.06</v>
      </c>
      <c r="U704" s="2">
        <v>0.84</v>
      </c>
    </row>
    <row r="705" spans="1:17">
      <c r="A705" s="2" t="s">
        <v>1260</v>
      </c>
      <c r="B705" s="3">
        <v>0</v>
      </c>
      <c r="C705" s="2" t="s">
        <v>339</v>
      </c>
      <c r="D705" s="3" t="s">
        <v>451</v>
      </c>
      <c r="E705" s="2">
        <v>624</v>
      </c>
      <c r="F705" s="3" t="s">
        <v>565</v>
      </c>
      <c r="G705" s="2">
        <v>586</v>
      </c>
      <c r="H705" s="3" t="s">
        <v>489</v>
      </c>
      <c r="I705" s="2">
        <v>528</v>
      </c>
      <c r="J705" s="3" t="s">
        <v>556</v>
      </c>
      <c r="K705" s="2">
        <v>509</v>
      </c>
      <c r="L705" s="3" t="s">
        <v>1257</v>
      </c>
      <c r="M705" s="2">
        <v>704</v>
      </c>
      <c r="P705" s="3" t="s">
        <v>1261</v>
      </c>
      <c r="Q705" s="2">
        <v>489</v>
      </c>
    </row>
    <row r="706" spans="1:21">
      <c r="A706" s="2" t="s">
        <v>1262</v>
      </c>
      <c r="B706" s="3">
        <v>0</v>
      </c>
      <c r="C706" s="2" t="s">
        <v>22</v>
      </c>
      <c r="L706" s="3" t="s">
        <v>1257</v>
      </c>
      <c r="M706" s="2">
        <v>705</v>
      </c>
      <c r="T706" s="3">
        <v>0.04</v>
      </c>
      <c r="U706" s="2">
        <v>0.9</v>
      </c>
    </row>
    <row r="707" spans="1:13">
      <c r="A707" s="2" t="s">
        <v>1263</v>
      </c>
      <c r="B707" s="3">
        <v>0</v>
      </c>
      <c r="C707" s="2" t="s">
        <v>90</v>
      </c>
      <c r="L707" s="3" t="s">
        <v>1257</v>
      </c>
      <c r="M707" s="2">
        <v>706</v>
      </c>
    </row>
    <row r="708" spans="1:21">
      <c r="A708" s="2" t="s">
        <v>1264</v>
      </c>
      <c r="B708" s="3">
        <v>45296</v>
      </c>
      <c r="C708" s="2" t="s">
        <v>22</v>
      </c>
      <c r="L708" s="3" t="s">
        <v>1257</v>
      </c>
      <c r="M708" s="2">
        <v>707</v>
      </c>
      <c r="R708" s="3">
        <v>0.38</v>
      </c>
      <c r="T708" s="3">
        <v>0.02</v>
      </c>
      <c r="U708" s="2">
        <v>0.83</v>
      </c>
    </row>
    <row r="709" spans="1:21">
      <c r="A709" s="2" t="s">
        <v>1265</v>
      </c>
      <c r="B709" s="3">
        <v>0</v>
      </c>
      <c r="C709" s="2" t="s">
        <v>22</v>
      </c>
      <c r="L709" s="3" t="s">
        <v>1257</v>
      </c>
      <c r="M709" s="2">
        <v>708</v>
      </c>
      <c r="T709" s="3">
        <v>0.02</v>
      </c>
      <c r="U709" s="2">
        <v>0.77</v>
      </c>
    </row>
    <row r="710" spans="1:13">
      <c r="A710" s="2" t="s">
        <v>1266</v>
      </c>
      <c r="B710" s="3">
        <v>0</v>
      </c>
      <c r="C710" s="2" t="s">
        <v>1076</v>
      </c>
      <c r="D710" s="3">
        <f>412</f>
        <v>412</v>
      </c>
      <c r="E710" s="2">
        <v>413</v>
      </c>
      <c r="F710" s="3">
        <f>426</f>
        <v>426</v>
      </c>
      <c r="G710" s="2">
        <v>427</v>
      </c>
      <c r="H710" s="3">
        <f>468</f>
        <v>468</v>
      </c>
      <c r="I710" s="2">
        <v>469</v>
      </c>
      <c r="J710" s="3" t="s">
        <v>489</v>
      </c>
      <c r="K710" s="2">
        <v>527</v>
      </c>
      <c r="L710" s="3" t="s">
        <v>1267</v>
      </c>
      <c r="M710" s="2">
        <v>709</v>
      </c>
    </row>
    <row r="711" spans="1:17">
      <c r="A711" s="2" t="s">
        <v>1268</v>
      </c>
      <c r="B711" s="3">
        <v>0</v>
      </c>
      <c r="C711" s="2" t="s">
        <v>145</v>
      </c>
      <c r="D711" s="3" t="s">
        <v>460</v>
      </c>
      <c r="E711" s="2">
        <v>750</v>
      </c>
      <c r="F711" s="3" t="s">
        <v>451</v>
      </c>
      <c r="G711" s="2">
        <v>642</v>
      </c>
      <c r="H711" s="3" t="s">
        <v>610</v>
      </c>
      <c r="I711" s="2">
        <v>591</v>
      </c>
      <c r="L711" s="3" t="s">
        <v>1267</v>
      </c>
      <c r="M711" s="2">
        <v>710</v>
      </c>
      <c r="P711" s="3" t="s">
        <v>953</v>
      </c>
      <c r="Q711" s="2">
        <v>483</v>
      </c>
    </row>
    <row r="712" spans="1:21">
      <c r="A712" s="2" t="s">
        <v>1269</v>
      </c>
      <c r="B712" s="3">
        <v>0</v>
      </c>
      <c r="C712" s="2" t="s">
        <v>22</v>
      </c>
      <c r="D712" s="3" t="s">
        <v>786</v>
      </c>
      <c r="E712" s="2">
        <v>1176</v>
      </c>
      <c r="L712" s="3" t="s">
        <v>1267</v>
      </c>
      <c r="M712" s="2">
        <v>711</v>
      </c>
      <c r="R712" s="3">
        <v>0.53</v>
      </c>
      <c r="U712" s="2">
        <v>0.85</v>
      </c>
    </row>
    <row r="713" spans="1:17">
      <c r="A713" s="2" t="s">
        <v>1270</v>
      </c>
      <c r="B713" s="3">
        <v>0</v>
      </c>
      <c r="C713" s="2" t="s">
        <v>634</v>
      </c>
      <c r="D713" s="3" t="s">
        <v>548</v>
      </c>
      <c r="E713" s="2">
        <v>840</v>
      </c>
      <c r="F713" s="3" t="s">
        <v>548</v>
      </c>
      <c r="G713" s="2">
        <v>845</v>
      </c>
      <c r="H713" s="3" t="s">
        <v>548</v>
      </c>
      <c r="I713" s="2">
        <v>847</v>
      </c>
      <c r="J713" s="3" t="s">
        <v>548</v>
      </c>
      <c r="K713" s="2">
        <v>849</v>
      </c>
      <c r="L713" s="3" t="s">
        <v>1271</v>
      </c>
      <c r="M713" s="2">
        <v>712</v>
      </c>
      <c r="P713" s="3" t="s">
        <v>1261</v>
      </c>
      <c r="Q713" s="2">
        <v>488</v>
      </c>
    </row>
    <row r="714" spans="1:13">
      <c r="A714" s="2" t="s">
        <v>1272</v>
      </c>
      <c r="B714" s="3">
        <v>84991</v>
      </c>
      <c r="C714" s="2" t="s">
        <v>1273</v>
      </c>
      <c r="D714" s="3" t="s">
        <v>786</v>
      </c>
      <c r="E714" s="2">
        <v>1058</v>
      </c>
      <c r="L714" s="3" t="s">
        <v>1271</v>
      </c>
      <c r="M714" s="2">
        <v>713</v>
      </c>
    </row>
    <row r="715" spans="1:13">
      <c r="A715" s="2" t="s">
        <v>1274</v>
      </c>
      <c r="B715" s="3">
        <v>0</v>
      </c>
      <c r="C715" s="2" t="s">
        <v>90</v>
      </c>
      <c r="D715" s="3" t="s">
        <v>548</v>
      </c>
      <c r="E715" s="2">
        <v>864</v>
      </c>
      <c r="L715" s="3" t="s">
        <v>1271</v>
      </c>
      <c r="M715" s="2">
        <v>714</v>
      </c>
    </row>
    <row r="716" spans="1:13">
      <c r="A716" s="2" t="s">
        <v>1275</v>
      </c>
      <c r="B716" s="3">
        <v>30713</v>
      </c>
      <c r="C716" s="2" t="s">
        <v>873</v>
      </c>
      <c r="D716" s="3" t="s">
        <v>727</v>
      </c>
      <c r="E716" s="2">
        <v>560</v>
      </c>
      <c r="F716" s="3" t="s">
        <v>556</v>
      </c>
      <c r="G716" s="2">
        <v>512</v>
      </c>
      <c r="H716" s="3" t="s">
        <v>556</v>
      </c>
      <c r="I716" s="2">
        <v>510</v>
      </c>
      <c r="J716" s="3">
        <f>470</f>
        <v>470</v>
      </c>
      <c r="K716" s="2">
        <v>471</v>
      </c>
      <c r="L716" s="3" t="s">
        <v>1271</v>
      </c>
      <c r="M716" s="2">
        <v>715</v>
      </c>
    </row>
    <row r="717" spans="1:21">
      <c r="A717" s="2" t="s">
        <v>1276</v>
      </c>
      <c r="B717" s="3">
        <v>19108</v>
      </c>
      <c r="C717" s="2" t="s">
        <v>22</v>
      </c>
      <c r="D717" s="3" t="s">
        <v>786</v>
      </c>
      <c r="E717" s="2">
        <v>1195</v>
      </c>
      <c r="F717" s="3" t="s">
        <v>548</v>
      </c>
      <c r="G717" s="2">
        <v>993</v>
      </c>
      <c r="H717" s="3" t="s">
        <v>548</v>
      </c>
      <c r="I717" s="2">
        <v>992</v>
      </c>
      <c r="J717" s="3" t="s">
        <v>548</v>
      </c>
      <c r="K717" s="2">
        <v>991</v>
      </c>
      <c r="L717" s="3" t="s">
        <v>1271</v>
      </c>
      <c r="M717" s="2">
        <v>716</v>
      </c>
      <c r="U717" s="2">
        <v>0.72</v>
      </c>
    </row>
    <row r="718" spans="1:13">
      <c r="A718" s="2" t="s">
        <v>1277</v>
      </c>
      <c r="B718" s="3">
        <v>0</v>
      </c>
      <c r="C718" s="2" t="s">
        <v>35</v>
      </c>
      <c r="L718" s="3" t="s">
        <v>1278</v>
      </c>
      <c r="M718" s="2">
        <v>717</v>
      </c>
    </row>
    <row r="719" spans="1:15">
      <c r="A719" s="2" t="s">
        <v>1279</v>
      </c>
      <c r="B719" s="3">
        <v>0</v>
      </c>
      <c r="C719" s="2" t="s">
        <v>35</v>
      </c>
      <c r="L719" s="3" t="s">
        <v>1280</v>
      </c>
      <c r="M719" s="2">
        <v>718</v>
      </c>
      <c r="N719" s="3" t="s">
        <v>535</v>
      </c>
      <c r="O719" s="2">
        <v>215</v>
      </c>
    </row>
    <row r="720" spans="1:21">
      <c r="A720" s="2" t="s">
        <v>1281</v>
      </c>
      <c r="B720" s="3">
        <v>0</v>
      </c>
      <c r="C720" s="2" t="s">
        <v>22</v>
      </c>
      <c r="L720" s="3" t="s">
        <v>1280</v>
      </c>
      <c r="M720" s="2">
        <v>719</v>
      </c>
      <c r="R720" s="3">
        <v>0.45</v>
      </c>
      <c r="T720" s="3">
        <v>0.08</v>
      </c>
      <c r="U720" s="2">
        <v>0.83</v>
      </c>
    </row>
    <row r="721" spans="1:13">
      <c r="A721" s="2" t="s">
        <v>1282</v>
      </c>
      <c r="B721" s="3">
        <v>0</v>
      </c>
      <c r="C721" s="2" t="s">
        <v>35</v>
      </c>
      <c r="D721" s="3">
        <f>485</f>
        <v>485</v>
      </c>
      <c r="E721" s="2">
        <v>485</v>
      </c>
      <c r="F721" s="3" t="s">
        <v>552</v>
      </c>
      <c r="G721" s="2">
        <v>513</v>
      </c>
      <c r="H721" s="3">
        <f>442</f>
        <v>442</v>
      </c>
      <c r="I721" s="2">
        <v>442</v>
      </c>
      <c r="J721" s="3">
        <f>381</f>
        <v>381</v>
      </c>
      <c r="K721" s="2">
        <v>381</v>
      </c>
      <c r="L721" s="3" t="s">
        <v>1283</v>
      </c>
      <c r="M721" s="2">
        <v>720</v>
      </c>
    </row>
    <row r="722" spans="1:17">
      <c r="A722" s="2" t="s">
        <v>1284</v>
      </c>
      <c r="B722" s="3">
        <v>12880</v>
      </c>
      <c r="C722" s="2" t="s">
        <v>90</v>
      </c>
      <c r="L722" s="3" t="s">
        <v>1283</v>
      </c>
      <c r="M722" s="2">
        <v>721</v>
      </c>
      <c r="P722" s="3" t="s">
        <v>978</v>
      </c>
      <c r="Q722" s="2">
        <v>499</v>
      </c>
    </row>
    <row r="723" spans="1:13">
      <c r="A723" s="2" t="s">
        <v>1285</v>
      </c>
      <c r="B723" s="3">
        <v>0</v>
      </c>
      <c r="C723" s="2" t="s">
        <v>243</v>
      </c>
      <c r="D723" s="3" t="s">
        <v>547</v>
      </c>
      <c r="E723" s="2">
        <v>698</v>
      </c>
      <c r="F723" s="3" t="s">
        <v>451</v>
      </c>
      <c r="G723" s="2">
        <v>636</v>
      </c>
      <c r="H723" s="3" t="s">
        <v>451</v>
      </c>
      <c r="I723" s="2">
        <v>630</v>
      </c>
      <c r="J723" s="3" t="s">
        <v>610</v>
      </c>
      <c r="K723" s="2">
        <v>598</v>
      </c>
      <c r="L723" s="3" t="s">
        <v>1283</v>
      </c>
      <c r="M723" s="2">
        <v>722</v>
      </c>
    </row>
    <row r="724" spans="1:13">
      <c r="A724" s="2" t="s">
        <v>1286</v>
      </c>
      <c r="B724" s="3">
        <v>28269</v>
      </c>
      <c r="C724" s="2" t="s">
        <v>339</v>
      </c>
      <c r="D724" s="3" t="s">
        <v>548</v>
      </c>
      <c r="E724" s="2">
        <v>971</v>
      </c>
      <c r="F724" s="3" t="s">
        <v>611</v>
      </c>
      <c r="G724" s="2">
        <v>800</v>
      </c>
      <c r="H724" s="3" t="s">
        <v>547</v>
      </c>
      <c r="I724" s="2">
        <v>702</v>
      </c>
      <c r="J724" s="3" t="s">
        <v>547</v>
      </c>
      <c r="K724" s="2">
        <v>698</v>
      </c>
      <c r="L724" s="3" t="s">
        <v>1283</v>
      </c>
      <c r="M724" s="2">
        <v>723</v>
      </c>
    </row>
    <row r="725" spans="1:13">
      <c r="A725" s="2" t="s">
        <v>1287</v>
      </c>
      <c r="B725" s="3">
        <v>0</v>
      </c>
      <c r="C725" s="2" t="s">
        <v>35</v>
      </c>
      <c r="L725" s="3" t="s">
        <v>1288</v>
      </c>
      <c r="M725" s="2">
        <v>724</v>
      </c>
    </row>
    <row r="726" spans="1:13">
      <c r="A726" s="2" t="s">
        <v>1289</v>
      </c>
      <c r="B726" s="3">
        <v>0</v>
      </c>
      <c r="C726" s="2" t="s">
        <v>313</v>
      </c>
      <c r="L726" s="3" t="s">
        <v>1288</v>
      </c>
      <c r="M726" s="2">
        <v>725</v>
      </c>
    </row>
    <row r="727" spans="1:13">
      <c r="A727" s="2" t="s">
        <v>1290</v>
      </c>
      <c r="B727" s="3">
        <v>0</v>
      </c>
      <c r="C727" s="2" t="s">
        <v>455</v>
      </c>
      <c r="D727" s="3" t="s">
        <v>489</v>
      </c>
      <c r="E727" s="2">
        <v>525</v>
      </c>
      <c r="F727" s="3">
        <f>465</f>
        <v>465</v>
      </c>
      <c r="G727" s="2">
        <v>466</v>
      </c>
      <c r="H727" s="3">
        <f>427</f>
        <v>427</v>
      </c>
      <c r="I727" s="2">
        <v>427</v>
      </c>
      <c r="J727" s="3">
        <f>415</f>
        <v>415</v>
      </c>
      <c r="K727" s="2">
        <v>416</v>
      </c>
      <c r="L727" s="3" t="s">
        <v>1288</v>
      </c>
      <c r="M727" s="2">
        <v>726</v>
      </c>
    </row>
    <row r="728" spans="1:13">
      <c r="A728" s="2" t="s">
        <v>1291</v>
      </c>
      <c r="B728" s="3">
        <v>11101</v>
      </c>
      <c r="C728" s="2" t="s">
        <v>308</v>
      </c>
      <c r="L728" s="3" t="s">
        <v>1288</v>
      </c>
      <c r="M728" s="2">
        <v>727</v>
      </c>
    </row>
    <row r="729" spans="1:13">
      <c r="A729" s="2" t="s">
        <v>1292</v>
      </c>
      <c r="B729" s="3">
        <v>0</v>
      </c>
      <c r="C729" s="2" t="s">
        <v>339</v>
      </c>
      <c r="D729" s="3" t="s">
        <v>453</v>
      </c>
      <c r="E729" s="2">
        <v>552</v>
      </c>
      <c r="F729" s="3" t="s">
        <v>489</v>
      </c>
      <c r="G729" s="2">
        <v>530</v>
      </c>
      <c r="H729" s="3" t="s">
        <v>552</v>
      </c>
      <c r="I729" s="2">
        <v>521</v>
      </c>
      <c r="J729" s="3" t="s">
        <v>556</v>
      </c>
      <c r="K729" s="2">
        <v>513</v>
      </c>
      <c r="L729" s="3" t="s">
        <v>1288</v>
      </c>
      <c r="M729" s="2">
        <v>728</v>
      </c>
    </row>
    <row r="730" spans="1:13">
      <c r="A730" s="2" t="s">
        <v>1293</v>
      </c>
      <c r="B730" s="3">
        <v>12872</v>
      </c>
      <c r="C730" s="2" t="s">
        <v>699</v>
      </c>
      <c r="D730" s="3" t="s">
        <v>548</v>
      </c>
      <c r="E730" s="2">
        <v>800</v>
      </c>
      <c r="F730" s="3" t="s">
        <v>548</v>
      </c>
      <c r="G730" s="2">
        <v>805</v>
      </c>
      <c r="H730" s="3" t="s">
        <v>548</v>
      </c>
      <c r="I730" s="2">
        <v>806</v>
      </c>
      <c r="J730" s="3" t="s">
        <v>548</v>
      </c>
      <c r="K730" s="2">
        <v>804</v>
      </c>
      <c r="L730" s="3" t="s">
        <v>1294</v>
      </c>
      <c r="M730" s="2">
        <v>729</v>
      </c>
    </row>
    <row r="731" spans="1:13">
      <c r="A731" s="2" t="s">
        <v>1295</v>
      </c>
      <c r="B731" s="3">
        <v>0</v>
      </c>
      <c r="C731" s="2" t="s">
        <v>117</v>
      </c>
      <c r="L731" s="3" t="s">
        <v>1294</v>
      </c>
      <c r="M731" s="2">
        <v>730</v>
      </c>
    </row>
    <row r="732" spans="1:21">
      <c r="A732" s="2" t="s">
        <v>1296</v>
      </c>
      <c r="B732" s="3">
        <v>0</v>
      </c>
      <c r="C732" s="2" t="s">
        <v>22</v>
      </c>
      <c r="D732" s="3">
        <v>444</v>
      </c>
      <c r="E732" s="2">
        <v>444</v>
      </c>
      <c r="F732" s="3">
        <f>426</f>
        <v>426</v>
      </c>
      <c r="G732" s="2">
        <v>426</v>
      </c>
      <c r="H732" s="3">
        <f>421</f>
        <v>421</v>
      </c>
      <c r="I732" s="2">
        <v>421</v>
      </c>
      <c r="J732" s="3">
        <f>426</f>
        <v>426</v>
      </c>
      <c r="K732" s="2">
        <v>426</v>
      </c>
      <c r="L732" s="3" t="s">
        <v>1294</v>
      </c>
      <c r="M732" s="2">
        <v>731</v>
      </c>
      <c r="R732" s="3">
        <v>0.38</v>
      </c>
      <c r="T732" s="3">
        <v>0.15</v>
      </c>
      <c r="U732" s="2">
        <v>0.9</v>
      </c>
    </row>
    <row r="733" spans="1:17">
      <c r="A733" s="2" t="s">
        <v>1297</v>
      </c>
      <c r="B733" s="3">
        <v>0</v>
      </c>
      <c r="C733" s="2" t="s">
        <v>836</v>
      </c>
      <c r="L733" s="3" t="s">
        <v>1294</v>
      </c>
      <c r="M733" s="2">
        <v>732</v>
      </c>
      <c r="P733" s="3" t="s">
        <v>711</v>
      </c>
      <c r="Q733" s="2">
        <v>455</v>
      </c>
    </row>
    <row r="734" spans="1:13">
      <c r="A734" s="2" t="s">
        <v>1298</v>
      </c>
      <c r="B734" s="3">
        <v>8543</v>
      </c>
      <c r="C734" s="2" t="s">
        <v>292</v>
      </c>
      <c r="D734" s="3" t="s">
        <v>786</v>
      </c>
      <c r="E734" s="2">
        <v>1187</v>
      </c>
      <c r="H734" s="3" t="s">
        <v>548</v>
      </c>
      <c r="I734" s="2">
        <v>989</v>
      </c>
      <c r="J734" s="3" t="s">
        <v>548</v>
      </c>
      <c r="K734" s="2">
        <v>986</v>
      </c>
      <c r="L734" s="3" t="s">
        <v>1294</v>
      </c>
      <c r="M734" s="2">
        <v>733</v>
      </c>
    </row>
    <row r="735" spans="1:13">
      <c r="A735" s="2" t="s">
        <v>1299</v>
      </c>
      <c r="B735" s="3">
        <v>0</v>
      </c>
      <c r="C735" s="2" t="s">
        <v>90</v>
      </c>
      <c r="L735" s="3" t="s">
        <v>1294</v>
      </c>
      <c r="M735" s="2">
        <v>734</v>
      </c>
    </row>
    <row r="736" spans="1:17">
      <c r="A736" s="2" t="s">
        <v>1300</v>
      </c>
      <c r="B736" s="3">
        <v>36124</v>
      </c>
      <c r="C736" s="2" t="s">
        <v>1301</v>
      </c>
      <c r="D736" s="3">
        <f>400</f>
        <v>400</v>
      </c>
      <c r="E736" s="2">
        <v>403</v>
      </c>
      <c r="F736" s="3">
        <f>423</f>
        <v>423</v>
      </c>
      <c r="G736" s="2">
        <v>424</v>
      </c>
      <c r="H736" s="3">
        <f>458</f>
        <v>458</v>
      </c>
      <c r="I736" s="2">
        <v>459</v>
      </c>
      <c r="J736" s="3">
        <v>488</v>
      </c>
      <c r="K736" s="2">
        <v>488</v>
      </c>
      <c r="L736" s="3" t="s">
        <v>1302</v>
      </c>
      <c r="M736" s="2">
        <v>735</v>
      </c>
      <c r="P736" s="3" t="s">
        <v>641</v>
      </c>
      <c r="Q736" s="2">
        <v>461</v>
      </c>
    </row>
    <row r="737" spans="1:21">
      <c r="A737" s="2" t="s">
        <v>1303</v>
      </c>
      <c r="B737" s="3">
        <v>0</v>
      </c>
      <c r="C737" s="2" t="s">
        <v>22</v>
      </c>
      <c r="D737" s="3" t="s">
        <v>547</v>
      </c>
      <c r="E737" s="2">
        <v>660</v>
      </c>
      <c r="F737" s="3" t="s">
        <v>547</v>
      </c>
      <c r="G737" s="2">
        <v>663</v>
      </c>
      <c r="H737" s="3" t="s">
        <v>565</v>
      </c>
      <c r="I737" s="2">
        <v>582</v>
      </c>
      <c r="J737" s="3" t="s">
        <v>556</v>
      </c>
      <c r="K737" s="2">
        <v>506</v>
      </c>
      <c r="L737" s="3" t="s">
        <v>1304</v>
      </c>
      <c r="M737" s="2">
        <v>736</v>
      </c>
      <c r="R737" s="3">
        <v>0.52</v>
      </c>
      <c r="T737" s="3">
        <v>0.04</v>
      </c>
      <c r="U737" s="2">
        <v>0.89</v>
      </c>
    </row>
    <row r="738" spans="1:13">
      <c r="A738" s="2" t="s">
        <v>1305</v>
      </c>
      <c r="B738" s="3">
        <v>0</v>
      </c>
      <c r="C738" s="2" t="s">
        <v>149</v>
      </c>
      <c r="L738" s="3" t="s">
        <v>1304</v>
      </c>
      <c r="M738" s="2">
        <v>737</v>
      </c>
    </row>
    <row r="739" spans="1:13">
      <c r="A739" s="2" t="s">
        <v>1306</v>
      </c>
      <c r="B739" s="3">
        <v>0</v>
      </c>
      <c r="C739" s="2" t="s">
        <v>811</v>
      </c>
      <c r="D739" s="3" t="s">
        <v>786</v>
      </c>
      <c r="E739" s="2">
        <v>1003</v>
      </c>
      <c r="F739" s="3" t="s">
        <v>548</v>
      </c>
      <c r="G739" s="2">
        <v>807</v>
      </c>
      <c r="H739" s="3" t="s">
        <v>548</v>
      </c>
      <c r="I739" s="2">
        <v>808</v>
      </c>
      <c r="J739" s="3" t="s">
        <v>548</v>
      </c>
      <c r="K739" s="2">
        <v>808</v>
      </c>
      <c r="L739" s="3" t="s">
        <v>1307</v>
      </c>
      <c r="M739" s="2">
        <v>738</v>
      </c>
    </row>
    <row r="740" spans="1:21">
      <c r="A740" s="2" t="s">
        <v>1308</v>
      </c>
      <c r="B740" s="3">
        <v>0</v>
      </c>
      <c r="C740" s="2" t="s">
        <v>22</v>
      </c>
      <c r="L740" s="3" t="s">
        <v>1307</v>
      </c>
      <c r="M740" s="2">
        <v>739</v>
      </c>
      <c r="R740" s="3">
        <v>0.19</v>
      </c>
      <c r="T740" s="3">
        <v>0.05</v>
      </c>
      <c r="U740" s="2">
        <v>0.83</v>
      </c>
    </row>
    <row r="741" spans="1:17">
      <c r="A741" s="2" t="s">
        <v>1309</v>
      </c>
      <c r="B741" s="3">
        <v>0</v>
      </c>
      <c r="C741" s="2" t="s">
        <v>339</v>
      </c>
      <c r="D741" s="3" t="s">
        <v>611</v>
      </c>
      <c r="E741" s="2">
        <v>756</v>
      </c>
      <c r="F741" s="3" t="s">
        <v>460</v>
      </c>
      <c r="G741" s="2">
        <v>709</v>
      </c>
      <c r="H741" s="3" t="s">
        <v>460</v>
      </c>
      <c r="I741" s="2">
        <v>712</v>
      </c>
      <c r="J741" s="3" t="s">
        <v>547</v>
      </c>
      <c r="K741" s="2">
        <v>661</v>
      </c>
      <c r="L741" s="3" t="s">
        <v>1307</v>
      </c>
      <c r="M741" s="2">
        <v>740</v>
      </c>
      <c r="P741" s="3" t="s">
        <v>678</v>
      </c>
      <c r="Q741" s="2">
        <v>399</v>
      </c>
    </row>
    <row r="742" spans="1:21">
      <c r="A742" s="2" t="s">
        <v>1310</v>
      </c>
      <c r="B742" s="3">
        <v>22250</v>
      </c>
      <c r="C742" s="2" t="s">
        <v>22</v>
      </c>
      <c r="D742" s="3" t="s">
        <v>786</v>
      </c>
      <c r="E742" s="2">
        <v>1053</v>
      </c>
      <c r="F742" s="3" t="s">
        <v>548</v>
      </c>
      <c r="G742" s="2">
        <v>850</v>
      </c>
      <c r="H742" s="3" t="s">
        <v>548</v>
      </c>
      <c r="I742" s="2">
        <v>851</v>
      </c>
      <c r="J742" s="3" t="s">
        <v>611</v>
      </c>
      <c r="K742" s="2">
        <v>767</v>
      </c>
      <c r="L742" s="3" t="s">
        <v>1307</v>
      </c>
      <c r="M742" s="2">
        <v>741</v>
      </c>
      <c r="R742" s="3">
        <v>0.45</v>
      </c>
      <c r="T742" s="3">
        <v>0.03</v>
      </c>
      <c r="U742" s="2">
        <v>0.81</v>
      </c>
    </row>
    <row r="743" spans="1:17">
      <c r="A743" s="2" t="s">
        <v>1311</v>
      </c>
      <c r="B743" s="3">
        <v>23092</v>
      </c>
      <c r="C743" s="2" t="s">
        <v>90</v>
      </c>
      <c r="L743" s="3" t="s">
        <v>1307</v>
      </c>
      <c r="M743" s="2">
        <v>742</v>
      </c>
      <c r="P743" s="3" t="s">
        <v>483</v>
      </c>
      <c r="Q743" s="2">
        <v>420</v>
      </c>
    </row>
    <row r="744" spans="1:13">
      <c r="A744" s="2" t="s">
        <v>1312</v>
      </c>
      <c r="B744" s="3">
        <v>0</v>
      </c>
      <c r="C744" s="2" t="s">
        <v>1222</v>
      </c>
      <c r="L744" s="3" t="s">
        <v>1307</v>
      </c>
      <c r="M744" s="2">
        <v>743</v>
      </c>
    </row>
    <row r="745" spans="1:13">
      <c r="A745" s="2" t="s">
        <v>1313</v>
      </c>
      <c r="B745" s="3">
        <v>14329</v>
      </c>
      <c r="C745" s="2" t="s">
        <v>90</v>
      </c>
      <c r="L745" s="3" t="s">
        <v>1314</v>
      </c>
      <c r="M745" s="2">
        <v>744</v>
      </c>
    </row>
    <row r="746" spans="1:17">
      <c r="A746" s="2" t="s">
        <v>1315</v>
      </c>
      <c r="B746" s="3">
        <v>22434</v>
      </c>
      <c r="C746" s="2" t="s">
        <v>90</v>
      </c>
      <c r="L746" s="3" t="s">
        <v>1314</v>
      </c>
      <c r="M746" s="2">
        <v>745</v>
      </c>
      <c r="P746" s="3" t="s">
        <v>702</v>
      </c>
      <c r="Q746" s="2">
        <v>333</v>
      </c>
    </row>
    <row r="747" spans="1:13">
      <c r="A747" s="2" t="s">
        <v>1316</v>
      </c>
      <c r="B747" s="3">
        <v>0</v>
      </c>
      <c r="C747" s="2" t="s">
        <v>1200</v>
      </c>
      <c r="D747" s="3">
        <f>288</f>
        <v>288</v>
      </c>
      <c r="E747" s="2">
        <v>290</v>
      </c>
      <c r="F747" s="3">
        <v>284</v>
      </c>
      <c r="G747" s="2">
        <v>284</v>
      </c>
      <c r="H747" s="3">
        <f>329</f>
        <v>329</v>
      </c>
      <c r="I747" s="2">
        <v>330</v>
      </c>
      <c r="J747" s="3">
        <v>350</v>
      </c>
      <c r="K747" s="2">
        <v>350</v>
      </c>
      <c r="L747" s="3" t="s">
        <v>1314</v>
      </c>
      <c r="M747" s="2">
        <v>746</v>
      </c>
    </row>
    <row r="748" spans="1:21">
      <c r="A748" s="2" t="s">
        <v>1317</v>
      </c>
      <c r="B748" s="3">
        <v>0</v>
      </c>
      <c r="C748" s="2" t="s">
        <v>22</v>
      </c>
      <c r="D748" s="3" t="s">
        <v>611</v>
      </c>
      <c r="E748" s="2">
        <v>794</v>
      </c>
      <c r="F748" s="3" t="s">
        <v>460</v>
      </c>
      <c r="G748" s="2">
        <v>751</v>
      </c>
      <c r="H748" s="3">
        <v>460</v>
      </c>
      <c r="I748" s="2">
        <v>460</v>
      </c>
      <c r="J748" s="3">
        <f>453</f>
        <v>453</v>
      </c>
      <c r="K748" s="2">
        <v>455</v>
      </c>
      <c r="L748" s="3" t="s">
        <v>1314</v>
      </c>
      <c r="M748" s="2">
        <v>747</v>
      </c>
      <c r="R748" s="3">
        <v>0.44</v>
      </c>
      <c r="T748" s="3">
        <v>0.04</v>
      </c>
      <c r="U748" s="2">
        <v>0.87</v>
      </c>
    </row>
    <row r="749" spans="1:13">
      <c r="A749" s="2" t="s">
        <v>1318</v>
      </c>
      <c r="B749" s="3">
        <v>0</v>
      </c>
      <c r="C749" s="2" t="s">
        <v>476</v>
      </c>
      <c r="D749" s="3">
        <f>277</f>
        <v>277</v>
      </c>
      <c r="E749" s="2">
        <v>279</v>
      </c>
      <c r="F749" s="3">
        <f>275</f>
        <v>275</v>
      </c>
      <c r="G749" s="2">
        <v>277</v>
      </c>
      <c r="H749" s="3">
        <v>311</v>
      </c>
      <c r="I749" s="2">
        <v>311</v>
      </c>
      <c r="J749" s="3">
        <f>363</f>
        <v>363</v>
      </c>
      <c r="K749" s="2">
        <v>365</v>
      </c>
      <c r="L749" s="3" t="s">
        <v>1319</v>
      </c>
      <c r="M749" s="2">
        <v>748</v>
      </c>
    </row>
    <row r="750" spans="1:21">
      <c r="A750" s="2" t="s">
        <v>1320</v>
      </c>
      <c r="B750" s="3">
        <v>0</v>
      </c>
      <c r="C750" s="2" t="s">
        <v>22</v>
      </c>
      <c r="J750" s="3" t="s">
        <v>548</v>
      </c>
      <c r="K750" s="2">
        <v>958</v>
      </c>
      <c r="L750" s="3" t="s">
        <v>1319</v>
      </c>
      <c r="M750" s="2">
        <v>749</v>
      </c>
      <c r="R750" s="3">
        <v>0.5</v>
      </c>
      <c r="T750" s="3">
        <v>0.02</v>
      </c>
      <c r="U750" s="2">
        <v>0.84</v>
      </c>
    </row>
    <row r="751" spans="1:17">
      <c r="A751" s="2" t="s">
        <v>1321</v>
      </c>
      <c r="B751" s="3">
        <v>25527</v>
      </c>
      <c r="C751" s="2" t="s">
        <v>873</v>
      </c>
      <c r="D751" s="3" t="s">
        <v>610</v>
      </c>
      <c r="E751" s="2">
        <v>599</v>
      </c>
      <c r="F751" s="3" t="s">
        <v>489</v>
      </c>
      <c r="G751" s="2">
        <v>528</v>
      </c>
      <c r="H751" s="3" t="s">
        <v>451</v>
      </c>
      <c r="I751" s="2">
        <v>639</v>
      </c>
      <c r="J751" s="3" t="s">
        <v>451</v>
      </c>
      <c r="K751" s="2">
        <v>642</v>
      </c>
      <c r="L751" s="3" t="s">
        <v>1319</v>
      </c>
      <c r="M751" s="2">
        <v>750</v>
      </c>
      <c r="P751" s="3" t="s">
        <v>927</v>
      </c>
      <c r="Q751" s="2">
        <v>467</v>
      </c>
    </row>
    <row r="752" spans="1:13">
      <c r="A752" s="2" t="s">
        <v>1322</v>
      </c>
      <c r="B752" s="3">
        <v>28593</v>
      </c>
      <c r="C752" s="2" t="s">
        <v>35</v>
      </c>
      <c r="D752" s="3" t="s">
        <v>547</v>
      </c>
      <c r="E752" s="2">
        <v>687</v>
      </c>
      <c r="F752" s="3" t="s">
        <v>451</v>
      </c>
      <c r="G752" s="2">
        <v>645</v>
      </c>
      <c r="H752" s="3" t="s">
        <v>451</v>
      </c>
      <c r="I752" s="2">
        <v>638</v>
      </c>
      <c r="J752" s="3" t="s">
        <v>610</v>
      </c>
      <c r="K752" s="2">
        <v>602</v>
      </c>
      <c r="L752" s="3" t="s">
        <v>1319</v>
      </c>
      <c r="M752" s="2">
        <v>751</v>
      </c>
    </row>
    <row r="753" spans="1:17">
      <c r="A753" s="2" t="s">
        <v>1323</v>
      </c>
      <c r="B753" s="3">
        <v>13680</v>
      </c>
      <c r="C753" s="2" t="s">
        <v>1324</v>
      </c>
      <c r="L753" s="3" t="s">
        <v>1319</v>
      </c>
      <c r="M753" s="2">
        <v>752</v>
      </c>
      <c r="P753" s="3" t="s">
        <v>639</v>
      </c>
      <c r="Q753" s="2">
        <v>351</v>
      </c>
    </row>
    <row r="754" spans="1:13">
      <c r="A754" s="2" t="s">
        <v>1325</v>
      </c>
      <c r="B754" s="3">
        <v>0</v>
      </c>
      <c r="C754" s="2" t="s">
        <v>149</v>
      </c>
      <c r="L754" s="3" t="s">
        <v>1326</v>
      </c>
      <c r="M754" s="2">
        <v>753</v>
      </c>
    </row>
    <row r="755" spans="1:17">
      <c r="A755" s="2" t="s">
        <v>1327</v>
      </c>
      <c r="B755" s="3">
        <v>0</v>
      </c>
      <c r="C755" s="2" t="s">
        <v>752</v>
      </c>
      <c r="L755" s="3" t="s">
        <v>1326</v>
      </c>
      <c r="M755" s="2">
        <v>754</v>
      </c>
      <c r="P755" s="3" t="s">
        <v>573</v>
      </c>
      <c r="Q755" s="2">
        <v>395</v>
      </c>
    </row>
    <row r="756" spans="1:13">
      <c r="A756" s="2" t="s">
        <v>1328</v>
      </c>
      <c r="B756" s="3">
        <v>0</v>
      </c>
      <c r="C756" s="2" t="s">
        <v>704</v>
      </c>
      <c r="L756" s="3" t="s">
        <v>1326</v>
      </c>
      <c r="M756" s="2">
        <v>755</v>
      </c>
    </row>
    <row r="757" spans="1:17">
      <c r="A757" s="2" t="s">
        <v>1329</v>
      </c>
      <c r="B757" s="3">
        <v>0</v>
      </c>
      <c r="C757" s="2" t="s">
        <v>836</v>
      </c>
      <c r="L757" s="3" t="s">
        <v>1330</v>
      </c>
      <c r="M757" s="2">
        <v>756</v>
      </c>
      <c r="P757" s="3" t="s">
        <v>1331</v>
      </c>
      <c r="Q757" s="2">
        <v>432</v>
      </c>
    </row>
    <row r="758" spans="1:13">
      <c r="A758" s="2" t="s">
        <v>1332</v>
      </c>
      <c r="B758" s="3">
        <v>0</v>
      </c>
      <c r="C758" s="2" t="s">
        <v>149</v>
      </c>
      <c r="L758" s="3" t="s">
        <v>1330</v>
      </c>
      <c r="M758" s="2">
        <v>757</v>
      </c>
    </row>
    <row r="759" spans="1:13">
      <c r="A759" s="2" t="s">
        <v>1333</v>
      </c>
      <c r="B759" s="3">
        <v>0</v>
      </c>
      <c r="C759" s="2" t="s">
        <v>151</v>
      </c>
      <c r="D759" s="3" t="s">
        <v>547</v>
      </c>
      <c r="E759" s="2">
        <v>691</v>
      </c>
      <c r="F759" s="3" t="s">
        <v>547</v>
      </c>
      <c r="G759" s="2">
        <v>697</v>
      </c>
      <c r="H759" s="3" t="s">
        <v>610</v>
      </c>
      <c r="I759" s="2">
        <v>599</v>
      </c>
      <c r="J759" s="3" t="s">
        <v>610</v>
      </c>
      <c r="K759" s="2">
        <v>605</v>
      </c>
      <c r="L759" s="3" t="s">
        <v>1330</v>
      </c>
      <c r="M759" s="2">
        <v>758</v>
      </c>
    </row>
    <row r="760" spans="1:21">
      <c r="A760" s="2" t="s">
        <v>1334</v>
      </c>
      <c r="B760" s="3">
        <v>0</v>
      </c>
      <c r="C760" s="2" t="s">
        <v>22</v>
      </c>
      <c r="D760" s="3" t="s">
        <v>548</v>
      </c>
      <c r="E760" s="2">
        <v>977</v>
      </c>
      <c r="F760" s="3" t="s">
        <v>548</v>
      </c>
      <c r="G760" s="2">
        <v>991</v>
      </c>
      <c r="H760" s="3" t="s">
        <v>460</v>
      </c>
      <c r="I760" s="2">
        <v>752</v>
      </c>
      <c r="J760" s="3" t="s">
        <v>547</v>
      </c>
      <c r="K760" s="2">
        <v>701</v>
      </c>
      <c r="L760" s="3" t="s">
        <v>1330</v>
      </c>
      <c r="M760" s="2">
        <v>759</v>
      </c>
      <c r="R760" s="3">
        <v>0.33</v>
      </c>
      <c r="T760" s="3">
        <v>0.02</v>
      </c>
      <c r="U760" s="2">
        <v>0.78</v>
      </c>
    </row>
    <row r="761" spans="1:13">
      <c r="A761" s="2" t="s">
        <v>1335</v>
      </c>
      <c r="B761" s="3">
        <v>10787</v>
      </c>
      <c r="C761" s="2" t="s">
        <v>35</v>
      </c>
      <c r="D761" s="3" t="s">
        <v>451</v>
      </c>
      <c r="E761" s="2">
        <v>607</v>
      </c>
      <c r="F761" s="3" t="s">
        <v>451</v>
      </c>
      <c r="G761" s="2">
        <v>604</v>
      </c>
      <c r="H761" s="3" t="s">
        <v>489</v>
      </c>
      <c r="I761" s="2">
        <v>523</v>
      </c>
      <c r="J761" s="3">
        <f>435</f>
        <v>435</v>
      </c>
      <c r="K761" s="2">
        <v>435</v>
      </c>
      <c r="L761" s="3" t="s">
        <v>1336</v>
      </c>
      <c r="M761" s="2">
        <v>760</v>
      </c>
    </row>
    <row r="762" spans="1:13">
      <c r="A762" s="2" t="s">
        <v>1337</v>
      </c>
      <c r="B762" s="3">
        <v>0</v>
      </c>
      <c r="C762" s="2" t="s">
        <v>90</v>
      </c>
      <c r="L762" s="3" t="s">
        <v>1336</v>
      </c>
      <c r="M762" s="2">
        <v>761</v>
      </c>
    </row>
    <row r="763" spans="1:21">
      <c r="A763" s="2" t="s">
        <v>1338</v>
      </c>
      <c r="B763" s="3">
        <v>0</v>
      </c>
      <c r="C763" s="2" t="s">
        <v>22</v>
      </c>
      <c r="L763" s="3" t="s">
        <v>1336</v>
      </c>
      <c r="M763" s="2">
        <v>762</v>
      </c>
      <c r="R763" s="3">
        <v>0.21</v>
      </c>
      <c r="T763" s="3">
        <v>0.03</v>
      </c>
      <c r="U763" s="2">
        <v>0.9</v>
      </c>
    </row>
    <row r="764" spans="1:13">
      <c r="A764" s="2" t="s">
        <v>1339</v>
      </c>
      <c r="B764" s="3">
        <v>0</v>
      </c>
      <c r="C764" s="2" t="s">
        <v>90</v>
      </c>
      <c r="D764" s="3" t="s">
        <v>548</v>
      </c>
      <c r="E764" s="2">
        <v>836</v>
      </c>
      <c r="F764" s="3" t="s">
        <v>548</v>
      </c>
      <c r="G764" s="2">
        <v>843</v>
      </c>
      <c r="L764" s="3" t="s">
        <v>1336</v>
      </c>
      <c r="M764" s="2">
        <v>763</v>
      </c>
    </row>
    <row r="765" spans="1:13">
      <c r="A765" s="2" t="s">
        <v>1340</v>
      </c>
      <c r="B765" s="3">
        <v>25951</v>
      </c>
      <c r="C765" s="2" t="s">
        <v>155</v>
      </c>
      <c r="L765" s="3" t="s">
        <v>1336</v>
      </c>
      <c r="M765" s="2">
        <v>764</v>
      </c>
    </row>
    <row r="766" spans="1:21">
      <c r="A766" s="2" t="s">
        <v>1341</v>
      </c>
      <c r="B766" s="3">
        <v>0</v>
      </c>
      <c r="C766" s="2" t="s">
        <v>22</v>
      </c>
      <c r="D766" s="3" t="s">
        <v>547</v>
      </c>
      <c r="E766" s="2">
        <v>670</v>
      </c>
      <c r="F766" s="3" t="s">
        <v>451</v>
      </c>
      <c r="G766" s="2">
        <v>623</v>
      </c>
      <c r="H766" s="3" t="s">
        <v>451</v>
      </c>
      <c r="I766" s="2">
        <v>618</v>
      </c>
      <c r="J766" s="3" t="s">
        <v>610</v>
      </c>
      <c r="K766" s="2">
        <v>596</v>
      </c>
      <c r="L766" s="3" t="s">
        <v>1336</v>
      </c>
      <c r="M766" s="2">
        <v>765</v>
      </c>
      <c r="R766" s="3">
        <v>0.3</v>
      </c>
      <c r="U766" s="2">
        <v>0.84</v>
      </c>
    </row>
    <row r="767" spans="1:13">
      <c r="A767" s="2" t="s">
        <v>1342</v>
      </c>
      <c r="B767" s="3">
        <v>0</v>
      </c>
      <c r="C767" s="2" t="s">
        <v>90</v>
      </c>
      <c r="L767" s="3" t="s">
        <v>1336</v>
      </c>
      <c r="M767" s="2">
        <v>766</v>
      </c>
    </row>
    <row r="768" spans="1:13">
      <c r="A768" s="2" t="s">
        <v>1343</v>
      </c>
      <c r="B768" s="3">
        <v>0</v>
      </c>
      <c r="C768" s="2" t="s">
        <v>1222</v>
      </c>
      <c r="L768" s="3" t="s">
        <v>1336</v>
      </c>
      <c r="M768" s="2">
        <v>767</v>
      </c>
    </row>
    <row r="769" spans="1:13">
      <c r="A769" s="2" t="s">
        <v>1344</v>
      </c>
      <c r="B769" s="3">
        <v>18985</v>
      </c>
      <c r="C769" s="2" t="s">
        <v>975</v>
      </c>
      <c r="L769" s="3" t="s">
        <v>1345</v>
      </c>
      <c r="M769" s="2">
        <v>768</v>
      </c>
    </row>
    <row r="770" spans="1:13">
      <c r="A770" s="2" t="s">
        <v>1346</v>
      </c>
      <c r="B770" s="3">
        <v>0</v>
      </c>
      <c r="C770" s="2" t="s">
        <v>752</v>
      </c>
      <c r="L770" s="3" t="s">
        <v>1345</v>
      </c>
      <c r="M770" s="2">
        <v>769</v>
      </c>
    </row>
    <row r="771" spans="1:13">
      <c r="A771" s="2" t="s">
        <v>1347</v>
      </c>
      <c r="B771" s="3">
        <v>0</v>
      </c>
      <c r="C771" s="2" t="s">
        <v>1348</v>
      </c>
      <c r="L771" s="3" t="s">
        <v>1345</v>
      </c>
      <c r="M771" s="2">
        <v>770</v>
      </c>
    </row>
    <row r="772" spans="1:13">
      <c r="A772" s="2" t="s">
        <v>1349</v>
      </c>
      <c r="B772" s="3">
        <v>0</v>
      </c>
      <c r="C772" s="2" t="s">
        <v>35</v>
      </c>
      <c r="L772" s="3" t="s">
        <v>1350</v>
      </c>
      <c r="M772" s="2">
        <v>771</v>
      </c>
    </row>
    <row r="773" spans="1:13">
      <c r="A773" s="2" t="s">
        <v>1351</v>
      </c>
      <c r="B773" s="3">
        <v>0</v>
      </c>
      <c r="C773" s="2" t="s">
        <v>455</v>
      </c>
      <c r="L773" s="3" t="s">
        <v>1350</v>
      </c>
      <c r="M773" s="2">
        <v>772</v>
      </c>
    </row>
    <row r="774" spans="1:17">
      <c r="A774" s="2" t="s">
        <v>1352</v>
      </c>
      <c r="B774" s="3">
        <v>7971</v>
      </c>
      <c r="C774" s="2" t="s">
        <v>90</v>
      </c>
      <c r="L774" s="3" t="s">
        <v>1350</v>
      </c>
      <c r="M774" s="2">
        <v>773</v>
      </c>
      <c r="P774" s="3" t="s">
        <v>1353</v>
      </c>
      <c r="Q774" s="2">
        <v>283</v>
      </c>
    </row>
    <row r="775" spans="1:13">
      <c r="A775" s="2" t="s">
        <v>1354</v>
      </c>
      <c r="B775" s="3">
        <v>0</v>
      </c>
      <c r="C775" s="2" t="s">
        <v>90</v>
      </c>
      <c r="L775" s="3" t="s">
        <v>1350</v>
      </c>
      <c r="M775" s="2">
        <v>774</v>
      </c>
    </row>
    <row r="776" spans="1:21">
      <c r="A776" s="2" t="s">
        <v>1355</v>
      </c>
      <c r="B776" s="3">
        <v>0</v>
      </c>
      <c r="C776" s="2" t="s">
        <v>22</v>
      </c>
      <c r="L776" s="3" t="s">
        <v>1350</v>
      </c>
      <c r="M776" s="2">
        <v>775</v>
      </c>
      <c r="U776" s="2">
        <v>0.74</v>
      </c>
    </row>
    <row r="777" spans="1:21">
      <c r="A777" s="2" t="s">
        <v>1356</v>
      </c>
      <c r="B777" s="3">
        <v>3108</v>
      </c>
      <c r="C777" s="2" t="s">
        <v>22</v>
      </c>
      <c r="L777" s="3" t="s">
        <v>1350</v>
      </c>
      <c r="M777" s="2">
        <v>776</v>
      </c>
      <c r="R777" s="3">
        <v>0.3</v>
      </c>
      <c r="U777" s="2">
        <v>0.71</v>
      </c>
    </row>
    <row r="778" spans="1:13">
      <c r="A778" s="2" t="s">
        <v>1357</v>
      </c>
      <c r="B778" s="3">
        <v>7962</v>
      </c>
      <c r="C778" s="2" t="s">
        <v>634</v>
      </c>
      <c r="L778" s="3" t="s">
        <v>1358</v>
      </c>
      <c r="M778" s="2">
        <v>777</v>
      </c>
    </row>
    <row r="779" spans="1:13">
      <c r="A779" s="2" t="s">
        <v>1359</v>
      </c>
      <c r="B779" s="3">
        <v>5342</v>
      </c>
      <c r="C779" s="2" t="s">
        <v>95</v>
      </c>
      <c r="D779" s="3" t="s">
        <v>552</v>
      </c>
      <c r="E779" s="2">
        <v>515</v>
      </c>
      <c r="F779" s="3" t="s">
        <v>552</v>
      </c>
      <c r="G779" s="2">
        <v>514</v>
      </c>
      <c r="H779" s="3">
        <v>477</v>
      </c>
      <c r="I779" s="2">
        <v>477</v>
      </c>
      <c r="J779" s="3">
        <f>500</f>
        <v>500</v>
      </c>
      <c r="K779" s="2">
        <v>500</v>
      </c>
      <c r="L779" s="3" t="s">
        <v>1358</v>
      </c>
      <c r="M779" s="2">
        <v>778</v>
      </c>
    </row>
    <row r="780" spans="1:13">
      <c r="A780" s="2" t="s">
        <v>1360</v>
      </c>
      <c r="B780" s="3">
        <v>0</v>
      </c>
      <c r="C780" s="2" t="s">
        <v>84</v>
      </c>
      <c r="D780" s="3" t="s">
        <v>548</v>
      </c>
      <c r="E780" s="2">
        <v>820</v>
      </c>
      <c r="F780" s="3" t="s">
        <v>548</v>
      </c>
      <c r="G780" s="2">
        <v>826</v>
      </c>
      <c r="J780" s="3" t="s">
        <v>548</v>
      </c>
      <c r="K780" s="2">
        <v>833</v>
      </c>
      <c r="L780" s="3" t="s">
        <v>1361</v>
      </c>
      <c r="M780" s="2">
        <v>779</v>
      </c>
    </row>
    <row r="781" spans="1:13">
      <c r="A781" s="2" t="s">
        <v>1362</v>
      </c>
      <c r="B781" s="3">
        <v>0</v>
      </c>
      <c r="C781" s="2" t="s">
        <v>149</v>
      </c>
      <c r="L781" s="3" t="s">
        <v>1361</v>
      </c>
      <c r="M781" s="2">
        <v>780</v>
      </c>
    </row>
    <row r="782" spans="1:13">
      <c r="A782" s="2" t="s">
        <v>1363</v>
      </c>
      <c r="B782" s="3">
        <v>0</v>
      </c>
      <c r="C782" s="2" t="s">
        <v>1160</v>
      </c>
      <c r="L782" s="3" t="s">
        <v>1361</v>
      </c>
      <c r="M782" s="2">
        <v>781</v>
      </c>
    </row>
    <row r="783" spans="1:13">
      <c r="A783" s="2" t="s">
        <v>1364</v>
      </c>
      <c r="B783" s="3">
        <v>0</v>
      </c>
      <c r="C783" s="2" t="s">
        <v>1365</v>
      </c>
      <c r="D783" s="3" t="s">
        <v>786</v>
      </c>
      <c r="E783" s="2">
        <v>1168</v>
      </c>
      <c r="J783" s="3" t="s">
        <v>548</v>
      </c>
      <c r="K783" s="2">
        <v>977</v>
      </c>
      <c r="L783" s="3" t="s">
        <v>1361</v>
      </c>
      <c r="M783" s="2">
        <v>782</v>
      </c>
    </row>
    <row r="784" spans="1:13">
      <c r="A784" s="2" t="s">
        <v>1366</v>
      </c>
      <c r="B784" s="3">
        <v>0</v>
      </c>
      <c r="C784" s="2" t="s">
        <v>313</v>
      </c>
      <c r="L784" s="3" t="s">
        <v>1367</v>
      </c>
      <c r="M784" s="2">
        <v>783</v>
      </c>
    </row>
    <row r="785" spans="1:13">
      <c r="A785" s="2" t="s">
        <v>1368</v>
      </c>
      <c r="B785" s="3">
        <v>0</v>
      </c>
      <c r="C785" s="2" t="s">
        <v>836</v>
      </c>
      <c r="L785" s="3" t="s">
        <v>1369</v>
      </c>
      <c r="M785" s="2">
        <v>784</v>
      </c>
    </row>
    <row r="786" spans="1:13">
      <c r="A786" s="2" t="s">
        <v>1370</v>
      </c>
      <c r="B786" s="3">
        <v>1440</v>
      </c>
      <c r="C786" s="2" t="s">
        <v>313</v>
      </c>
      <c r="L786" s="3" t="s">
        <v>1369</v>
      </c>
      <c r="M786" s="2">
        <v>785</v>
      </c>
    </row>
    <row r="787" spans="1:13">
      <c r="A787" s="2" t="s">
        <v>1371</v>
      </c>
      <c r="B787" s="3">
        <v>0</v>
      </c>
      <c r="C787" s="2" t="s">
        <v>833</v>
      </c>
      <c r="L787" s="3" t="s">
        <v>1372</v>
      </c>
      <c r="M787" s="2">
        <v>786</v>
      </c>
    </row>
    <row r="788" spans="1:13">
      <c r="A788" s="2" t="s">
        <v>1373</v>
      </c>
      <c r="B788" s="3">
        <v>51324</v>
      </c>
      <c r="C788" s="2" t="s">
        <v>243</v>
      </c>
      <c r="D788" s="3" t="s">
        <v>548</v>
      </c>
      <c r="E788" s="2">
        <v>961</v>
      </c>
      <c r="F788" s="3" t="s">
        <v>548</v>
      </c>
      <c r="G788" s="2">
        <v>915</v>
      </c>
      <c r="H788" s="3" t="s">
        <v>548</v>
      </c>
      <c r="I788" s="2">
        <v>912</v>
      </c>
      <c r="J788" s="3" t="s">
        <v>548</v>
      </c>
      <c r="K788" s="2">
        <v>909</v>
      </c>
      <c r="L788" s="3" t="s">
        <v>1372</v>
      </c>
      <c r="M788" s="2">
        <v>787</v>
      </c>
    </row>
    <row r="789" spans="1:18">
      <c r="A789" s="2" t="s">
        <v>1374</v>
      </c>
      <c r="B789" s="3">
        <v>0</v>
      </c>
      <c r="C789" s="2" t="s">
        <v>22</v>
      </c>
      <c r="L789" s="3" t="s">
        <v>1375</v>
      </c>
      <c r="M789" s="2">
        <v>788</v>
      </c>
      <c r="R789" s="3">
        <v>0.26</v>
      </c>
    </row>
    <row r="790" spans="1:13">
      <c r="A790" s="2" t="s">
        <v>1376</v>
      </c>
      <c r="B790" s="3">
        <v>0</v>
      </c>
      <c r="C790" s="2" t="s">
        <v>90</v>
      </c>
      <c r="L790" s="3" t="s">
        <v>1375</v>
      </c>
      <c r="M790" s="2">
        <v>789</v>
      </c>
    </row>
    <row r="791" spans="1:13">
      <c r="A791" s="2" t="s">
        <v>1377</v>
      </c>
      <c r="B791" s="3">
        <v>0</v>
      </c>
      <c r="C791" s="2" t="s">
        <v>90</v>
      </c>
      <c r="L791" s="3" t="s">
        <v>1378</v>
      </c>
      <c r="M791" s="2">
        <v>790</v>
      </c>
    </row>
    <row r="792" spans="1:13">
      <c r="A792" s="2" t="s">
        <v>1379</v>
      </c>
      <c r="B792" s="3">
        <v>0</v>
      </c>
      <c r="C792" s="2" t="s">
        <v>1004</v>
      </c>
      <c r="L792" s="3" t="s">
        <v>1378</v>
      </c>
      <c r="M792" s="2">
        <v>791</v>
      </c>
    </row>
    <row r="793" spans="1:21">
      <c r="A793" s="2" t="s">
        <v>1380</v>
      </c>
      <c r="B793" s="3">
        <v>0</v>
      </c>
      <c r="C793" s="2" t="s">
        <v>84</v>
      </c>
      <c r="L793" s="3" t="s">
        <v>1378</v>
      </c>
      <c r="M793" s="2">
        <v>792</v>
      </c>
      <c r="R793" s="3">
        <v>0.56</v>
      </c>
      <c r="U793" s="2">
        <v>0.78</v>
      </c>
    </row>
    <row r="794" spans="1:13">
      <c r="A794" s="2" t="s">
        <v>1381</v>
      </c>
      <c r="B794" s="3">
        <v>0</v>
      </c>
      <c r="C794" s="2" t="s">
        <v>1200</v>
      </c>
      <c r="D794" s="3" t="s">
        <v>451</v>
      </c>
      <c r="E794" s="2">
        <v>648</v>
      </c>
      <c r="F794" s="3" t="s">
        <v>451</v>
      </c>
      <c r="G794" s="2">
        <v>653</v>
      </c>
      <c r="H794" s="3" t="s">
        <v>547</v>
      </c>
      <c r="I794" s="2">
        <v>703</v>
      </c>
      <c r="J794" s="3" t="s">
        <v>547</v>
      </c>
      <c r="K794" s="2">
        <v>699</v>
      </c>
      <c r="L794" s="3" t="s">
        <v>1378</v>
      </c>
      <c r="M794" s="2">
        <v>793</v>
      </c>
    </row>
    <row r="795" spans="1:13">
      <c r="A795" s="2" t="s">
        <v>1382</v>
      </c>
      <c r="B795" s="3">
        <v>0</v>
      </c>
      <c r="C795" s="2" t="s">
        <v>90</v>
      </c>
      <c r="L795" s="3" t="s">
        <v>1378</v>
      </c>
      <c r="M795" s="2">
        <v>794</v>
      </c>
    </row>
    <row r="796" spans="1:13">
      <c r="A796" s="2" t="s">
        <v>1383</v>
      </c>
      <c r="B796" s="3">
        <v>0</v>
      </c>
      <c r="C796" s="2" t="s">
        <v>339</v>
      </c>
      <c r="D796" s="3">
        <f>362</f>
        <v>362</v>
      </c>
      <c r="E796" s="2">
        <v>363</v>
      </c>
      <c r="F796" s="3">
        <f>333</f>
        <v>333</v>
      </c>
      <c r="G796" s="2">
        <v>335</v>
      </c>
      <c r="H796" s="3">
        <f>331</f>
        <v>331</v>
      </c>
      <c r="I796" s="2">
        <v>332</v>
      </c>
      <c r="J796" s="3">
        <f>319</f>
        <v>319</v>
      </c>
      <c r="K796" s="2">
        <v>319</v>
      </c>
      <c r="L796" s="3" t="s">
        <v>1384</v>
      </c>
      <c r="M796" s="2">
        <v>795</v>
      </c>
    </row>
    <row r="797" spans="1:13">
      <c r="A797" s="2" t="s">
        <v>1385</v>
      </c>
      <c r="B797" s="3">
        <v>14876</v>
      </c>
      <c r="C797" s="2" t="s">
        <v>699</v>
      </c>
      <c r="L797" s="3" t="s">
        <v>1384</v>
      </c>
      <c r="M797" s="2">
        <v>796</v>
      </c>
    </row>
    <row r="798" spans="1:13">
      <c r="A798" s="2" t="s">
        <v>1386</v>
      </c>
      <c r="B798" s="3">
        <v>0</v>
      </c>
      <c r="C798" s="2" t="s">
        <v>90</v>
      </c>
      <c r="L798" s="3" t="s">
        <v>1387</v>
      </c>
      <c r="M798" s="2">
        <v>797</v>
      </c>
    </row>
    <row r="799" spans="1:13">
      <c r="A799" s="2" t="s">
        <v>1388</v>
      </c>
      <c r="B799" s="3">
        <v>43332</v>
      </c>
      <c r="C799" s="2" t="s">
        <v>243</v>
      </c>
      <c r="D799" s="3">
        <f>351</f>
        <v>351</v>
      </c>
      <c r="E799" s="2">
        <v>353</v>
      </c>
      <c r="F799" s="3">
        <f>311</f>
        <v>311</v>
      </c>
      <c r="G799" s="2">
        <v>312</v>
      </c>
      <c r="H799" s="3">
        <f>298</f>
        <v>298</v>
      </c>
      <c r="I799" s="2">
        <v>298</v>
      </c>
      <c r="J799" s="3">
        <f>253</f>
        <v>253</v>
      </c>
      <c r="K799" s="2">
        <v>254</v>
      </c>
      <c r="L799" s="3" t="s">
        <v>1387</v>
      </c>
      <c r="M799" s="2">
        <v>798</v>
      </c>
    </row>
    <row r="800" spans="1:13">
      <c r="A800" s="2" t="s">
        <v>1389</v>
      </c>
      <c r="B800" s="3">
        <v>17820</v>
      </c>
      <c r="C800" s="2" t="s">
        <v>145</v>
      </c>
      <c r="L800" s="3" t="s">
        <v>1390</v>
      </c>
      <c r="M800" s="2">
        <v>799</v>
      </c>
    </row>
    <row r="801" spans="1:21">
      <c r="A801" s="2" t="s">
        <v>1391</v>
      </c>
      <c r="B801" s="3">
        <v>0</v>
      </c>
      <c r="C801" s="2" t="s">
        <v>22</v>
      </c>
      <c r="L801" s="3" t="s">
        <v>1390</v>
      </c>
      <c r="M801" s="2">
        <v>800</v>
      </c>
      <c r="R801" s="3">
        <v>0.37</v>
      </c>
      <c r="U801" s="2">
        <v>0.81</v>
      </c>
    </row>
    <row r="802" spans="1:13">
      <c r="A802" s="2" t="s">
        <v>1392</v>
      </c>
      <c r="B802" s="3">
        <v>0</v>
      </c>
      <c r="C802" s="2" t="s">
        <v>1393</v>
      </c>
      <c r="D802" s="3" t="s">
        <v>786</v>
      </c>
      <c r="E802" s="2">
        <v>1175</v>
      </c>
      <c r="H802" s="3" t="s">
        <v>548</v>
      </c>
      <c r="I802" s="2">
        <v>981</v>
      </c>
      <c r="L802" s="3" t="s">
        <v>1390</v>
      </c>
      <c r="M802" s="2">
        <v>801</v>
      </c>
    </row>
    <row r="803" spans="1:13">
      <c r="A803" s="2" t="s">
        <v>1394</v>
      </c>
      <c r="B803" s="3">
        <v>0</v>
      </c>
      <c r="C803" s="2" t="s">
        <v>1395</v>
      </c>
      <c r="L803" s="3" t="s">
        <v>1390</v>
      </c>
      <c r="M803" s="2">
        <v>802</v>
      </c>
    </row>
    <row r="804" spans="1:13">
      <c r="A804" s="2" t="s">
        <v>1396</v>
      </c>
      <c r="B804" s="3">
        <v>21332</v>
      </c>
      <c r="C804" s="2" t="s">
        <v>836</v>
      </c>
      <c r="L804" s="3" t="s">
        <v>1397</v>
      </c>
      <c r="M804" s="2">
        <v>803</v>
      </c>
    </row>
    <row r="805" spans="1:13">
      <c r="A805" s="2" t="s">
        <v>1398</v>
      </c>
      <c r="B805" s="3">
        <v>0</v>
      </c>
      <c r="C805" s="2" t="s">
        <v>811</v>
      </c>
      <c r="D805" s="3" t="s">
        <v>786</v>
      </c>
      <c r="E805" s="2">
        <v>1009</v>
      </c>
      <c r="H805" s="3" t="s">
        <v>548</v>
      </c>
      <c r="I805" s="2">
        <v>812</v>
      </c>
      <c r="J805" s="3" t="s">
        <v>548</v>
      </c>
      <c r="K805" s="2">
        <v>816</v>
      </c>
      <c r="L805" s="3" t="s">
        <v>1399</v>
      </c>
      <c r="M805" s="2">
        <v>804</v>
      </c>
    </row>
    <row r="806" spans="1:17">
      <c r="A806" s="2" t="s">
        <v>1400</v>
      </c>
      <c r="B806" s="3">
        <v>0</v>
      </c>
      <c r="C806" s="2" t="s">
        <v>90</v>
      </c>
      <c r="L806" s="3" t="s">
        <v>1399</v>
      </c>
      <c r="M806" s="2">
        <v>805</v>
      </c>
      <c r="P806" s="3" t="s">
        <v>1401</v>
      </c>
      <c r="Q806" s="2">
        <v>369</v>
      </c>
    </row>
    <row r="807" spans="1:13">
      <c r="A807" s="2" t="s">
        <v>1402</v>
      </c>
      <c r="B807" s="3">
        <v>17642</v>
      </c>
      <c r="C807" s="2" t="s">
        <v>22</v>
      </c>
      <c r="L807" s="3" t="s">
        <v>1399</v>
      </c>
      <c r="M807" s="2">
        <v>806</v>
      </c>
    </row>
    <row r="808" spans="1:17">
      <c r="A808" s="2" t="s">
        <v>1403</v>
      </c>
      <c r="B808" s="3">
        <v>0</v>
      </c>
      <c r="C808" s="2" t="s">
        <v>66</v>
      </c>
      <c r="L808" s="3" t="s">
        <v>1399</v>
      </c>
      <c r="M808" s="2">
        <v>807</v>
      </c>
      <c r="P808" s="3" t="s">
        <v>953</v>
      </c>
      <c r="Q808" s="2">
        <v>484</v>
      </c>
    </row>
    <row r="809" spans="1:13">
      <c r="A809" s="2" t="s">
        <v>1404</v>
      </c>
      <c r="B809" s="3">
        <v>0</v>
      </c>
      <c r="C809" s="2" t="s">
        <v>316</v>
      </c>
      <c r="D809" s="3">
        <f>373</f>
        <v>373</v>
      </c>
      <c r="E809" s="2">
        <v>377</v>
      </c>
      <c r="F809" s="3">
        <f>375</f>
        <v>375</v>
      </c>
      <c r="G809" s="2">
        <v>376</v>
      </c>
      <c r="H809" s="3">
        <f>266</f>
        <v>266</v>
      </c>
      <c r="I809" s="2">
        <v>267</v>
      </c>
      <c r="J809" s="3">
        <v>274</v>
      </c>
      <c r="K809" s="2">
        <v>274</v>
      </c>
      <c r="L809" s="3" t="s">
        <v>1399</v>
      </c>
      <c r="M809" s="2">
        <v>808</v>
      </c>
    </row>
    <row r="810" spans="1:13">
      <c r="A810" s="2" t="s">
        <v>1405</v>
      </c>
      <c r="B810" s="3">
        <v>10617</v>
      </c>
      <c r="C810" s="2" t="s">
        <v>1009</v>
      </c>
      <c r="D810" s="3" t="s">
        <v>451</v>
      </c>
      <c r="E810" s="2">
        <v>611</v>
      </c>
      <c r="F810" s="3" t="s">
        <v>451</v>
      </c>
      <c r="G810" s="2">
        <v>606</v>
      </c>
      <c r="H810" s="3" t="s">
        <v>451</v>
      </c>
      <c r="I810" s="2">
        <v>607</v>
      </c>
      <c r="J810" s="3" t="s">
        <v>547</v>
      </c>
      <c r="K810" s="2">
        <v>659</v>
      </c>
      <c r="L810" s="3" t="s">
        <v>1406</v>
      </c>
      <c r="M810" s="2">
        <v>809</v>
      </c>
    </row>
    <row r="811" spans="1:13">
      <c r="A811" s="2" t="s">
        <v>1407</v>
      </c>
      <c r="B811" s="3">
        <v>33357</v>
      </c>
      <c r="C811" s="2" t="s">
        <v>145</v>
      </c>
      <c r="L811" s="3" t="s">
        <v>1406</v>
      </c>
      <c r="M811" s="2">
        <v>810</v>
      </c>
    </row>
    <row r="812" spans="1:17">
      <c r="A812" s="2" t="s">
        <v>1408</v>
      </c>
      <c r="B812" s="3">
        <v>0</v>
      </c>
      <c r="C812" s="2" t="s">
        <v>221</v>
      </c>
      <c r="L812" s="3" t="s">
        <v>1406</v>
      </c>
      <c r="M812" s="2">
        <v>811</v>
      </c>
      <c r="P812" s="3" t="s">
        <v>1409</v>
      </c>
      <c r="Q812" s="2">
        <v>398</v>
      </c>
    </row>
    <row r="813" spans="1:13">
      <c r="A813" s="2" t="s">
        <v>1410</v>
      </c>
      <c r="B813" s="3">
        <v>0</v>
      </c>
      <c r="C813" s="2" t="s">
        <v>90</v>
      </c>
      <c r="L813" s="3" t="s">
        <v>1406</v>
      </c>
      <c r="M813" s="2">
        <v>812</v>
      </c>
    </row>
    <row r="814" spans="1:13">
      <c r="A814" s="2" t="s">
        <v>1411</v>
      </c>
      <c r="B814" s="3">
        <v>0</v>
      </c>
      <c r="C814" s="2" t="s">
        <v>221</v>
      </c>
      <c r="D814" s="3">
        <f>477</f>
        <v>477</v>
      </c>
      <c r="E814" s="2">
        <v>478</v>
      </c>
      <c r="F814" s="3">
        <f>488</f>
        <v>488</v>
      </c>
      <c r="G814" s="2">
        <v>488</v>
      </c>
      <c r="H814" s="3">
        <f>442</f>
        <v>442</v>
      </c>
      <c r="I814" s="2">
        <v>445</v>
      </c>
      <c r="J814" s="3">
        <f>464</f>
        <v>464</v>
      </c>
      <c r="K814" s="2">
        <v>466</v>
      </c>
      <c r="L814" s="3" t="s">
        <v>1412</v>
      </c>
      <c r="M814" s="2">
        <v>813</v>
      </c>
    </row>
    <row r="815" spans="1:21">
      <c r="A815" s="2" t="s">
        <v>1413</v>
      </c>
      <c r="B815" s="3">
        <v>0</v>
      </c>
      <c r="C815" s="2" t="s">
        <v>22</v>
      </c>
      <c r="D815" s="3" t="s">
        <v>460</v>
      </c>
      <c r="E815" s="2">
        <v>720</v>
      </c>
      <c r="F815" s="3" t="s">
        <v>611</v>
      </c>
      <c r="G815" s="2">
        <v>770</v>
      </c>
      <c r="H815" s="3" t="s">
        <v>611</v>
      </c>
      <c r="I815" s="2">
        <v>771</v>
      </c>
      <c r="J815" s="3" t="s">
        <v>611</v>
      </c>
      <c r="K815" s="2">
        <v>774</v>
      </c>
      <c r="L815" s="3" t="s">
        <v>1412</v>
      </c>
      <c r="M815" s="2">
        <v>814</v>
      </c>
      <c r="R815" s="3">
        <v>0.41</v>
      </c>
      <c r="T815" s="3">
        <v>0.08</v>
      </c>
      <c r="U815" s="2">
        <v>0.88</v>
      </c>
    </row>
    <row r="816" spans="1:13">
      <c r="A816" s="2" t="s">
        <v>1414</v>
      </c>
      <c r="B816" s="3">
        <v>9447</v>
      </c>
      <c r="C816" s="2" t="s">
        <v>90</v>
      </c>
      <c r="L816" s="3" t="s">
        <v>1412</v>
      </c>
      <c r="M816" s="2">
        <v>815</v>
      </c>
    </row>
    <row r="817" spans="1:13">
      <c r="A817" s="2" t="s">
        <v>1415</v>
      </c>
      <c r="B817" s="3">
        <v>0</v>
      </c>
      <c r="C817" s="2" t="s">
        <v>313</v>
      </c>
      <c r="L817" s="3" t="s">
        <v>1412</v>
      </c>
      <c r="M817" s="2">
        <v>816</v>
      </c>
    </row>
    <row r="818" spans="1:15">
      <c r="A818" s="2" t="s">
        <v>1416</v>
      </c>
      <c r="B818" s="3">
        <v>6989</v>
      </c>
      <c r="C818" s="2" t="s">
        <v>699</v>
      </c>
      <c r="L818" s="3" t="s">
        <v>1417</v>
      </c>
      <c r="M818" s="2">
        <v>817</v>
      </c>
      <c r="N818" s="3" t="s">
        <v>706</v>
      </c>
      <c r="O818" s="2">
        <v>210</v>
      </c>
    </row>
    <row r="819" spans="1:13">
      <c r="A819" s="2" t="s">
        <v>1418</v>
      </c>
      <c r="B819" s="3">
        <v>34861</v>
      </c>
      <c r="C819" s="2" t="s">
        <v>145</v>
      </c>
      <c r="D819" s="3">
        <v>245</v>
      </c>
      <c r="E819" s="2">
        <v>246</v>
      </c>
      <c r="F819" s="3">
        <f>242</f>
        <v>242</v>
      </c>
      <c r="G819" s="2">
        <v>242</v>
      </c>
      <c r="H819" s="3">
        <v>250</v>
      </c>
      <c r="I819" s="2">
        <v>250</v>
      </c>
      <c r="J819" s="3">
        <v>263</v>
      </c>
      <c r="K819" s="2">
        <v>263</v>
      </c>
      <c r="L819" s="3" t="s">
        <v>1417</v>
      </c>
      <c r="M819" s="2">
        <v>818</v>
      </c>
    </row>
    <row r="820" spans="1:13">
      <c r="A820" s="2" t="s">
        <v>1419</v>
      </c>
      <c r="B820" s="3">
        <v>0</v>
      </c>
      <c r="C820" s="2" t="s">
        <v>90</v>
      </c>
      <c r="L820" s="3" t="s">
        <v>1417</v>
      </c>
      <c r="M820" s="2">
        <v>819</v>
      </c>
    </row>
    <row r="821" spans="1:21">
      <c r="A821" s="2" t="s">
        <v>1420</v>
      </c>
      <c r="B821" s="3">
        <v>0</v>
      </c>
      <c r="C821" s="2" t="s">
        <v>22</v>
      </c>
      <c r="D821" s="3" t="s">
        <v>611</v>
      </c>
      <c r="E821" s="2">
        <v>792</v>
      </c>
      <c r="F821" s="3" t="s">
        <v>547</v>
      </c>
      <c r="G821" s="2">
        <v>694</v>
      </c>
      <c r="H821" s="3" t="s">
        <v>547</v>
      </c>
      <c r="I821" s="2">
        <v>696</v>
      </c>
      <c r="J821" s="3" t="s">
        <v>547</v>
      </c>
      <c r="K821" s="2">
        <v>693</v>
      </c>
      <c r="L821" s="3" t="s">
        <v>1417</v>
      </c>
      <c r="M821" s="2">
        <v>820</v>
      </c>
      <c r="R821" s="3">
        <v>0.67</v>
      </c>
      <c r="T821" s="3">
        <v>0.05</v>
      </c>
      <c r="U821" s="2">
        <v>0.86</v>
      </c>
    </row>
    <row r="822" spans="1:13">
      <c r="A822" s="2" t="s">
        <v>1421</v>
      </c>
      <c r="B822" s="3">
        <v>0</v>
      </c>
      <c r="C822" s="2" t="s">
        <v>873</v>
      </c>
      <c r="L822" s="3" t="s">
        <v>1422</v>
      </c>
      <c r="M822" s="2">
        <v>821</v>
      </c>
    </row>
    <row r="823" spans="1:21">
      <c r="A823" s="2" t="s">
        <v>1423</v>
      </c>
      <c r="B823" s="3">
        <v>1297</v>
      </c>
      <c r="C823" s="2" t="s">
        <v>22</v>
      </c>
      <c r="D823" s="3" t="s">
        <v>552</v>
      </c>
      <c r="E823" s="2">
        <v>514</v>
      </c>
      <c r="F823" s="3" t="s">
        <v>451</v>
      </c>
      <c r="G823" s="2">
        <v>625</v>
      </c>
      <c r="H823" s="3" t="s">
        <v>547</v>
      </c>
      <c r="I823" s="2">
        <v>673</v>
      </c>
      <c r="J823" s="3" t="s">
        <v>460</v>
      </c>
      <c r="K823" s="2">
        <v>718</v>
      </c>
      <c r="L823" s="3" t="s">
        <v>1422</v>
      </c>
      <c r="M823" s="2">
        <v>822</v>
      </c>
      <c r="R823" s="3">
        <v>0.24</v>
      </c>
      <c r="T823" s="3">
        <v>0.02</v>
      </c>
      <c r="U823" s="2">
        <v>0.83</v>
      </c>
    </row>
    <row r="824" spans="1:21">
      <c r="A824" s="2" t="s">
        <v>1424</v>
      </c>
      <c r="B824" s="3">
        <v>0</v>
      </c>
      <c r="C824" s="2" t="s">
        <v>22</v>
      </c>
      <c r="L824" s="3" t="s">
        <v>1422</v>
      </c>
      <c r="M824" s="2">
        <v>823</v>
      </c>
      <c r="R824" s="3">
        <v>0.26</v>
      </c>
      <c r="T824" s="3">
        <v>0.03</v>
      </c>
      <c r="U824" s="2">
        <v>0.75</v>
      </c>
    </row>
    <row r="825" spans="1:17">
      <c r="A825" s="2" t="s">
        <v>1425</v>
      </c>
      <c r="B825" s="3">
        <v>12401</v>
      </c>
      <c r="C825" s="2" t="s">
        <v>836</v>
      </c>
      <c r="D825" s="3" t="s">
        <v>786</v>
      </c>
      <c r="E825" s="2">
        <v>1004</v>
      </c>
      <c r="F825" s="3" t="s">
        <v>548</v>
      </c>
      <c r="G825" s="2">
        <v>808</v>
      </c>
      <c r="H825" s="3" t="s">
        <v>548</v>
      </c>
      <c r="I825" s="2">
        <v>809</v>
      </c>
      <c r="J825" s="3" t="s">
        <v>548</v>
      </c>
      <c r="K825" s="2">
        <v>810</v>
      </c>
      <c r="L825" s="3" t="s">
        <v>1426</v>
      </c>
      <c r="M825" s="2">
        <v>824</v>
      </c>
      <c r="P825" s="3" t="s">
        <v>286</v>
      </c>
      <c r="Q825" s="2">
        <v>372</v>
      </c>
    </row>
    <row r="826" spans="1:13">
      <c r="A826" s="2" t="s">
        <v>1427</v>
      </c>
      <c r="B826" s="3">
        <v>0</v>
      </c>
      <c r="C826" s="2" t="s">
        <v>836</v>
      </c>
      <c r="L826" s="3" t="s">
        <v>1426</v>
      </c>
      <c r="M826" s="2">
        <v>825</v>
      </c>
    </row>
    <row r="827" spans="1:17">
      <c r="A827" s="2" t="s">
        <v>1428</v>
      </c>
      <c r="B827" s="3">
        <v>0</v>
      </c>
      <c r="C827" s="2" t="s">
        <v>308</v>
      </c>
      <c r="L827" s="3" t="s">
        <v>1426</v>
      </c>
      <c r="M827" s="2">
        <v>826</v>
      </c>
      <c r="P827" s="3" t="s">
        <v>880</v>
      </c>
      <c r="Q827" s="2">
        <v>438</v>
      </c>
    </row>
    <row r="828" spans="1:17">
      <c r="A828" s="2" t="s">
        <v>1429</v>
      </c>
      <c r="B828" s="3">
        <v>0</v>
      </c>
      <c r="C828" s="2" t="s">
        <v>339</v>
      </c>
      <c r="D828" s="3" t="s">
        <v>459</v>
      </c>
      <c r="E828" s="2">
        <v>577</v>
      </c>
      <c r="F828" s="3" t="s">
        <v>610</v>
      </c>
      <c r="G828" s="2">
        <v>593</v>
      </c>
      <c r="H828" s="3" t="s">
        <v>459</v>
      </c>
      <c r="I828" s="2">
        <v>574</v>
      </c>
      <c r="J828" s="3" t="s">
        <v>459</v>
      </c>
      <c r="K828" s="2">
        <v>573</v>
      </c>
      <c r="L828" s="3" t="s">
        <v>1426</v>
      </c>
      <c r="M828" s="2">
        <v>827</v>
      </c>
      <c r="P828" s="3" t="s">
        <v>967</v>
      </c>
      <c r="Q828" s="2">
        <v>493</v>
      </c>
    </row>
    <row r="829" spans="1:13">
      <c r="A829" s="2" t="s">
        <v>1430</v>
      </c>
      <c r="B829" s="3">
        <v>21628</v>
      </c>
      <c r="C829" s="2" t="s">
        <v>704</v>
      </c>
      <c r="D829" s="3">
        <f>347</f>
        <v>347</v>
      </c>
      <c r="E829" s="2">
        <v>348</v>
      </c>
      <c r="F829" s="3">
        <f>370</f>
        <v>370</v>
      </c>
      <c r="G829" s="2">
        <v>370</v>
      </c>
      <c r="H829" s="3">
        <f>392</f>
        <v>392</v>
      </c>
      <c r="I829" s="2">
        <v>393</v>
      </c>
      <c r="J829" s="3">
        <f>439</f>
        <v>439</v>
      </c>
      <c r="K829" s="2">
        <v>439</v>
      </c>
      <c r="L829" s="3" t="s">
        <v>1426</v>
      </c>
      <c r="M829" s="2">
        <v>828</v>
      </c>
    </row>
    <row r="830" spans="1:13">
      <c r="A830" s="2" t="s">
        <v>1431</v>
      </c>
      <c r="B830" s="3">
        <v>22587</v>
      </c>
      <c r="C830" s="2" t="s">
        <v>308</v>
      </c>
      <c r="D830" s="3" t="s">
        <v>786</v>
      </c>
      <c r="E830" s="2">
        <v>1140</v>
      </c>
      <c r="L830" s="3" t="s">
        <v>1426</v>
      </c>
      <c r="M830" s="2">
        <v>829</v>
      </c>
    </row>
    <row r="831" spans="1:13">
      <c r="A831" s="2" t="s">
        <v>1432</v>
      </c>
      <c r="B831" s="3">
        <v>0</v>
      </c>
      <c r="C831" s="2" t="s">
        <v>1433</v>
      </c>
      <c r="D831" s="3" t="s">
        <v>547</v>
      </c>
      <c r="E831" s="2">
        <v>681</v>
      </c>
      <c r="F831" s="3" t="s">
        <v>460</v>
      </c>
      <c r="G831" s="2">
        <v>737</v>
      </c>
      <c r="H831" s="3" t="s">
        <v>548</v>
      </c>
      <c r="I831" s="2">
        <v>925</v>
      </c>
      <c r="J831" s="3" t="s">
        <v>548</v>
      </c>
      <c r="K831" s="2">
        <v>928</v>
      </c>
      <c r="L831" s="3" t="s">
        <v>1426</v>
      </c>
      <c r="M831" s="2">
        <v>830</v>
      </c>
    </row>
    <row r="832" spans="1:13">
      <c r="A832" s="2" t="s">
        <v>1434</v>
      </c>
      <c r="B832" s="3">
        <v>0</v>
      </c>
      <c r="C832" s="2" t="s">
        <v>675</v>
      </c>
      <c r="L832" s="3" t="s">
        <v>1426</v>
      </c>
      <c r="M832" s="2">
        <v>831</v>
      </c>
    </row>
    <row r="833" spans="1:21">
      <c r="A833" s="2" t="s">
        <v>1435</v>
      </c>
      <c r="B833" s="3">
        <v>0</v>
      </c>
      <c r="C833" s="2" t="s">
        <v>22</v>
      </c>
      <c r="L833" s="3" t="s">
        <v>1426</v>
      </c>
      <c r="M833" s="2">
        <v>832</v>
      </c>
      <c r="R833" s="3">
        <v>0.17</v>
      </c>
      <c r="T833" s="3">
        <v>0.02</v>
      </c>
      <c r="U833" s="2">
        <v>0.77</v>
      </c>
    </row>
    <row r="834" spans="1:21">
      <c r="A834" s="2" t="s">
        <v>1436</v>
      </c>
      <c r="B834" s="3">
        <v>0</v>
      </c>
      <c r="C834" s="2" t="s">
        <v>22</v>
      </c>
      <c r="L834" s="3" t="s">
        <v>1437</v>
      </c>
      <c r="M834" s="2">
        <v>833</v>
      </c>
      <c r="P834" s="3" t="s">
        <v>389</v>
      </c>
      <c r="Q834" s="2">
        <v>415</v>
      </c>
      <c r="U834" s="2">
        <v>0.73</v>
      </c>
    </row>
    <row r="835" spans="1:13">
      <c r="A835" s="2" t="s">
        <v>1438</v>
      </c>
      <c r="B835" s="3">
        <v>0</v>
      </c>
      <c r="C835" s="2" t="s">
        <v>151</v>
      </c>
      <c r="D835" s="3">
        <f>471</f>
        <v>471</v>
      </c>
      <c r="E835" s="2">
        <v>472</v>
      </c>
      <c r="F835" s="3">
        <f>456</f>
        <v>456</v>
      </c>
      <c r="G835" s="2">
        <v>458</v>
      </c>
      <c r="L835" s="3" t="s">
        <v>1437</v>
      </c>
      <c r="M835" s="2">
        <v>834</v>
      </c>
    </row>
    <row r="836" spans="1:13">
      <c r="A836" s="2" t="s">
        <v>1439</v>
      </c>
      <c r="B836" s="3">
        <v>0</v>
      </c>
      <c r="C836" s="2" t="s">
        <v>752</v>
      </c>
      <c r="D836" s="3" t="s">
        <v>611</v>
      </c>
      <c r="E836" s="2">
        <v>777</v>
      </c>
      <c r="F836" s="3" t="s">
        <v>548</v>
      </c>
      <c r="G836" s="2">
        <v>889</v>
      </c>
      <c r="H836" s="3" t="s">
        <v>548</v>
      </c>
      <c r="I836" s="2">
        <v>890</v>
      </c>
      <c r="J836" s="3" t="s">
        <v>548</v>
      </c>
      <c r="K836" s="2">
        <v>889</v>
      </c>
      <c r="L836" s="3" t="s">
        <v>1437</v>
      </c>
      <c r="M836" s="2">
        <v>835</v>
      </c>
    </row>
    <row r="837" spans="1:13">
      <c r="A837" s="2" t="s">
        <v>1440</v>
      </c>
      <c r="B837" s="3">
        <v>0</v>
      </c>
      <c r="C837" s="2" t="s">
        <v>1441</v>
      </c>
      <c r="D837" s="3">
        <v>368</v>
      </c>
      <c r="E837" s="2">
        <v>369</v>
      </c>
      <c r="F837" s="3">
        <f>375</f>
        <v>375</v>
      </c>
      <c r="G837" s="2">
        <v>375</v>
      </c>
      <c r="H837" s="3">
        <f>379</f>
        <v>379</v>
      </c>
      <c r="I837" s="2">
        <v>380</v>
      </c>
      <c r="J837" s="3">
        <f>450</f>
        <v>450</v>
      </c>
      <c r="K837" s="2">
        <v>452</v>
      </c>
      <c r="L837" s="3" t="s">
        <v>1437</v>
      </c>
      <c r="M837" s="2">
        <v>836</v>
      </c>
    </row>
    <row r="838" spans="1:13">
      <c r="A838" s="2" t="s">
        <v>1442</v>
      </c>
      <c r="B838" s="3">
        <v>0</v>
      </c>
      <c r="C838" s="2" t="s">
        <v>221</v>
      </c>
      <c r="D838" s="3">
        <f>381</f>
        <v>381</v>
      </c>
      <c r="E838" s="2">
        <v>383</v>
      </c>
      <c r="F838" s="3">
        <f>362</f>
        <v>362</v>
      </c>
      <c r="G838" s="2">
        <v>366</v>
      </c>
      <c r="H838" s="3">
        <f>359</f>
        <v>359</v>
      </c>
      <c r="I838" s="2">
        <v>362</v>
      </c>
      <c r="J838" s="3">
        <f>352</f>
        <v>352</v>
      </c>
      <c r="K838" s="2">
        <v>353</v>
      </c>
      <c r="L838" s="3" t="s">
        <v>1437</v>
      </c>
      <c r="M838" s="2">
        <v>837</v>
      </c>
    </row>
    <row r="839" spans="1:13">
      <c r="A839" s="2" t="s">
        <v>1443</v>
      </c>
      <c r="B839" s="3">
        <v>0</v>
      </c>
      <c r="C839" s="2" t="s">
        <v>675</v>
      </c>
      <c r="L839" s="3" t="s">
        <v>1437</v>
      </c>
      <c r="M839" s="2">
        <v>838</v>
      </c>
    </row>
    <row r="840" spans="1:13">
      <c r="A840" s="2" t="s">
        <v>1444</v>
      </c>
      <c r="B840" s="3">
        <v>0</v>
      </c>
      <c r="C840" s="2" t="s">
        <v>145</v>
      </c>
      <c r="L840" s="3" t="s">
        <v>1437</v>
      </c>
      <c r="M840" s="2">
        <v>839</v>
      </c>
    </row>
    <row r="841" spans="1:17">
      <c r="A841" s="2" t="s">
        <v>1445</v>
      </c>
      <c r="B841" s="3">
        <v>0</v>
      </c>
      <c r="C841" s="2" t="s">
        <v>836</v>
      </c>
      <c r="D841" s="3" t="s">
        <v>786</v>
      </c>
      <c r="E841" s="2">
        <v>1015</v>
      </c>
      <c r="F841" s="3" t="s">
        <v>548</v>
      </c>
      <c r="G841" s="2">
        <v>816</v>
      </c>
      <c r="H841" s="3" t="s">
        <v>548</v>
      </c>
      <c r="I841" s="2">
        <v>818</v>
      </c>
      <c r="J841" s="3" t="s">
        <v>548</v>
      </c>
      <c r="K841" s="2">
        <v>822</v>
      </c>
      <c r="L841" s="3" t="s">
        <v>1446</v>
      </c>
      <c r="M841" s="2">
        <v>840</v>
      </c>
      <c r="P841" s="3" t="s">
        <v>711</v>
      </c>
      <c r="Q841" s="2">
        <v>454</v>
      </c>
    </row>
    <row r="842" spans="1:13">
      <c r="A842" s="2" t="s">
        <v>1447</v>
      </c>
      <c r="B842" s="3">
        <v>0</v>
      </c>
      <c r="C842" s="2" t="s">
        <v>145</v>
      </c>
      <c r="L842" s="3" t="s">
        <v>1446</v>
      </c>
      <c r="M842" s="2">
        <v>841</v>
      </c>
    </row>
    <row r="843" spans="1:13">
      <c r="A843" s="2" t="s">
        <v>1448</v>
      </c>
      <c r="B843" s="3">
        <v>1546</v>
      </c>
      <c r="C843" s="2" t="s">
        <v>836</v>
      </c>
      <c r="L843" s="3" t="s">
        <v>1446</v>
      </c>
      <c r="M843" s="2">
        <v>842</v>
      </c>
    </row>
    <row r="844" spans="1:15">
      <c r="A844" s="2" t="s">
        <v>1449</v>
      </c>
      <c r="B844" s="3">
        <v>0</v>
      </c>
      <c r="C844" s="2" t="s">
        <v>35</v>
      </c>
      <c r="D844" s="3" t="s">
        <v>548</v>
      </c>
      <c r="E844" s="2">
        <v>860</v>
      </c>
      <c r="F844" s="3" t="s">
        <v>548</v>
      </c>
      <c r="G844" s="2">
        <v>862</v>
      </c>
      <c r="H844" s="3" t="s">
        <v>611</v>
      </c>
      <c r="I844" s="2">
        <v>769</v>
      </c>
      <c r="J844" s="3" t="s">
        <v>548</v>
      </c>
      <c r="K844" s="2">
        <v>860</v>
      </c>
      <c r="L844" s="3" t="s">
        <v>1446</v>
      </c>
      <c r="M844" s="2">
        <v>843</v>
      </c>
      <c r="N844" s="3" t="s">
        <v>1450</v>
      </c>
      <c r="O844" s="2">
        <v>238</v>
      </c>
    </row>
    <row r="845" spans="1:21">
      <c r="A845" s="2" t="s">
        <v>1451</v>
      </c>
      <c r="B845" s="3">
        <v>29090</v>
      </c>
      <c r="C845" s="2" t="s">
        <v>22</v>
      </c>
      <c r="L845" s="3" t="s">
        <v>1446</v>
      </c>
      <c r="M845" s="2">
        <v>844</v>
      </c>
      <c r="R845" s="3">
        <v>0.27</v>
      </c>
      <c r="U845" s="2">
        <v>0.74</v>
      </c>
    </row>
    <row r="846" spans="1:13">
      <c r="A846" s="2" t="s">
        <v>1452</v>
      </c>
      <c r="B846" s="3">
        <v>0</v>
      </c>
      <c r="C846" s="2" t="s">
        <v>308</v>
      </c>
      <c r="L846" s="3" t="s">
        <v>1446</v>
      </c>
      <c r="M846" s="2">
        <v>845</v>
      </c>
    </row>
    <row r="847" spans="1:21">
      <c r="A847" s="2" t="s">
        <v>1453</v>
      </c>
      <c r="B847" s="3">
        <v>0</v>
      </c>
      <c r="C847" s="2" t="s">
        <v>22</v>
      </c>
      <c r="L847" s="3" t="s">
        <v>1446</v>
      </c>
      <c r="M847" s="2">
        <v>846</v>
      </c>
      <c r="S847" s="2">
        <v>1</v>
      </c>
      <c r="T847" s="3">
        <v>0.04</v>
      </c>
      <c r="U847" s="2">
        <v>0.75</v>
      </c>
    </row>
    <row r="848" spans="1:13">
      <c r="A848" s="2" t="s">
        <v>1454</v>
      </c>
      <c r="B848" s="3">
        <v>0</v>
      </c>
      <c r="C848" s="2" t="s">
        <v>476</v>
      </c>
      <c r="L848" s="3" t="s">
        <v>1455</v>
      </c>
      <c r="M848" s="2">
        <v>847</v>
      </c>
    </row>
    <row r="849" spans="1:13">
      <c r="A849" s="2" t="s">
        <v>1456</v>
      </c>
      <c r="B849" s="3">
        <v>0</v>
      </c>
      <c r="C849" s="2" t="s">
        <v>704</v>
      </c>
      <c r="L849" s="3" t="s">
        <v>1455</v>
      </c>
      <c r="M849" s="2">
        <v>848</v>
      </c>
    </row>
    <row r="850" spans="1:13">
      <c r="A850" s="2" t="s">
        <v>1457</v>
      </c>
      <c r="B850" s="3">
        <v>8794</v>
      </c>
      <c r="C850" s="2" t="s">
        <v>149</v>
      </c>
      <c r="L850" s="3" t="s">
        <v>1455</v>
      </c>
      <c r="M850" s="2">
        <v>849</v>
      </c>
    </row>
    <row r="851" spans="1:13">
      <c r="A851" s="2" t="s">
        <v>1458</v>
      </c>
      <c r="B851" s="3">
        <v>0</v>
      </c>
      <c r="C851" s="2" t="s">
        <v>145</v>
      </c>
      <c r="L851" s="3" t="s">
        <v>1455</v>
      </c>
      <c r="M851" s="2">
        <v>850</v>
      </c>
    </row>
    <row r="852" spans="1:13">
      <c r="A852" s="2" t="s">
        <v>1459</v>
      </c>
      <c r="B852" s="3">
        <v>0</v>
      </c>
      <c r="C852" s="2" t="s">
        <v>149</v>
      </c>
      <c r="L852" s="3" t="s">
        <v>1460</v>
      </c>
      <c r="M852" s="2">
        <v>851</v>
      </c>
    </row>
    <row r="853" spans="1:13">
      <c r="A853" s="2" t="s">
        <v>1461</v>
      </c>
      <c r="B853" s="3">
        <v>0</v>
      </c>
      <c r="C853" s="2" t="s">
        <v>149</v>
      </c>
      <c r="L853" s="3" t="s">
        <v>1460</v>
      </c>
      <c r="M853" s="2">
        <v>852</v>
      </c>
    </row>
    <row r="854" spans="1:13">
      <c r="A854" s="2" t="s">
        <v>1462</v>
      </c>
      <c r="B854" s="3">
        <v>0</v>
      </c>
      <c r="C854" s="2" t="s">
        <v>145</v>
      </c>
      <c r="L854" s="3" t="s">
        <v>1460</v>
      </c>
      <c r="M854" s="2">
        <v>853</v>
      </c>
    </row>
    <row r="855" spans="1:13">
      <c r="A855" s="2" t="s">
        <v>1463</v>
      </c>
      <c r="B855" s="3">
        <v>0</v>
      </c>
      <c r="C855" s="2" t="s">
        <v>292</v>
      </c>
      <c r="L855" s="3" t="s">
        <v>1460</v>
      </c>
      <c r="M855" s="2">
        <v>854</v>
      </c>
    </row>
    <row r="856" spans="1:13">
      <c r="A856" s="2" t="s">
        <v>1464</v>
      </c>
      <c r="B856" s="3">
        <v>193543</v>
      </c>
      <c r="C856" s="2" t="s">
        <v>313</v>
      </c>
      <c r="L856" s="3" t="s">
        <v>1465</v>
      </c>
      <c r="M856" s="2">
        <v>855</v>
      </c>
    </row>
    <row r="857" spans="1:13">
      <c r="A857" s="2" t="s">
        <v>1466</v>
      </c>
      <c r="B857" s="3">
        <v>0</v>
      </c>
      <c r="C857" s="2" t="s">
        <v>90</v>
      </c>
      <c r="L857" s="3" t="s">
        <v>1465</v>
      </c>
      <c r="M857" s="2">
        <v>856</v>
      </c>
    </row>
    <row r="858" spans="1:13">
      <c r="A858" s="2" t="s">
        <v>1467</v>
      </c>
      <c r="B858" s="3">
        <v>0</v>
      </c>
      <c r="C858" s="2" t="s">
        <v>292</v>
      </c>
      <c r="D858" s="3" t="s">
        <v>548</v>
      </c>
      <c r="E858" s="2">
        <v>879</v>
      </c>
      <c r="F858" s="3" t="s">
        <v>548</v>
      </c>
      <c r="G858" s="2">
        <v>880</v>
      </c>
      <c r="H858" s="3" t="s">
        <v>548</v>
      </c>
      <c r="I858" s="2">
        <v>877</v>
      </c>
      <c r="J858" s="3" t="s">
        <v>548</v>
      </c>
      <c r="K858" s="2">
        <v>878</v>
      </c>
      <c r="L858" s="3" t="s">
        <v>1465</v>
      </c>
      <c r="M858" s="2">
        <v>857</v>
      </c>
    </row>
    <row r="859" spans="1:13">
      <c r="A859" s="2" t="s">
        <v>1468</v>
      </c>
      <c r="B859" s="3">
        <v>0</v>
      </c>
      <c r="C859" s="2" t="s">
        <v>243</v>
      </c>
      <c r="L859" s="3" t="s">
        <v>1465</v>
      </c>
      <c r="M859" s="2">
        <v>858</v>
      </c>
    </row>
    <row r="860" spans="1:13">
      <c r="A860" s="2" t="s">
        <v>1469</v>
      </c>
      <c r="B860" s="3">
        <v>0</v>
      </c>
      <c r="C860" s="2" t="s">
        <v>145</v>
      </c>
      <c r="L860" s="3" t="s">
        <v>1465</v>
      </c>
      <c r="M860" s="2">
        <v>859</v>
      </c>
    </row>
    <row r="861" spans="1:21">
      <c r="A861" s="2" t="s">
        <v>1470</v>
      </c>
      <c r="B861" s="3">
        <v>0</v>
      </c>
      <c r="C861" s="2" t="s">
        <v>22</v>
      </c>
      <c r="L861" s="3" t="s">
        <v>1465</v>
      </c>
      <c r="M861" s="2">
        <v>860</v>
      </c>
      <c r="R861" s="3">
        <v>0.4</v>
      </c>
      <c r="T861" s="3">
        <v>0.02</v>
      </c>
      <c r="U861" s="2">
        <v>0.76</v>
      </c>
    </row>
    <row r="862" spans="1:13">
      <c r="A862" s="2" t="s">
        <v>1471</v>
      </c>
      <c r="B862" s="3">
        <v>0</v>
      </c>
      <c r="C862" s="2" t="s">
        <v>518</v>
      </c>
      <c r="D862" s="3">
        <f>490</f>
        <v>490</v>
      </c>
      <c r="E862" s="2">
        <v>490</v>
      </c>
      <c r="F862" s="3">
        <f>439</f>
        <v>439</v>
      </c>
      <c r="G862" s="2">
        <v>439</v>
      </c>
      <c r="H862" s="3">
        <f>429</f>
        <v>429</v>
      </c>
      <c r="I862" s="2">
        <v>429</v>
      </c>
      <c r="J862" s="3">
        <f>422</f>
        <v>422</v>
      </c>
      <c r="K862" s="2">
        <v>422</v>
      </c>
      <c r="L862" s="3" t="s">
        <v>1472</v>
      </c>
      <c r="M862" s="2">
        <v>861</v>
      </c>
    </row>
    <row r="863" spans="1:13">
      <c r="A863" s="2" t="s">
        <v>1473</v>
      </c>
      <c r="B863" s="3">
        <v>13315</v>
      </c>
      <c r="C863" s="2" t="s">
        <v>836</v>
      </c>
      <c r="L863" s="3" t="s">
        <v>1472</v>
      </c>
      <c r="M863" s="2">
        <v>862</v>
      </c>
    </row>
    <row r="864" spans="1:21">
      <c r="A864" s="2" t="s">
        <v>1474</v>
      </c>
      <c r="B864" s="3">
        <v>0</v>
      </c>
      <c r="C864" s="2" t="s">
        <v>22</v>
      </c>
      <c r="D864" s="3" t="s">
        <v>548</v>
      </c>
      <c r="E864" s="2">
        <v>858</v>
      </c>
      <c r="F864" s="3" t="s">
        <v>548</v>
      </c>
      <c r="G864" s="2">
        <v>861</v>
      </c>
      <c r="H864" s="3" t="s">
        <v>611</v>
      </c>
      <c r="I864" s="2">
        <v>768</v>
      </c>
      <c r="J864" s="3" t="s">
        <v>548</v>
      </c>
      <c r="K864" s="2">
        <v>859</v>
      </c>
      <c r="L864" s="3" t="s">
        <v>1472</v>
      </c>
      <c r="M864" s="2">
        <v>863</v>
      </c>
      <c r="R864" s="3">
        <v>0.69</v>
      </c>
      <c r="T864" s="3">
        <v>0.04</v>
      </c>
      <c r="U864" s="2">
        <v>0.85</v>
      </c>
    </row>
    <row r="865" spans="1:13">
      <c r="A865" s="2" t="s">
        <v>1475</v>
      </c>
      <c r="B865" s="3">
        <v>0</v>
      </c>
      <c r="C865" s="2" t="s">
        <v>243</v>
      </c>
      <c r="L865" s="3" t="s">
        <v>1472</v>
      </c>
      <c r="M865" s="2">
        <v>864</v>
      </c>
    </row>
    <row r="866" spans="1:13">
      <c r="A866" s="2" t="s">
        <v>1476</v>
      </c>
      <c r="B866" s="3">
        <v>0</v>
      </c>
      <c r="C866" s="2" t="s">
        <v>518</v>
      </c>
      <c r="D866" s="3" t="s">
        <v>556</v>
      </c>
      <c r="E866" s="2">
        <v>509</v>
      </c>
      <c r="F866" s="3" t="s">
        <v>552</v>
      </c>
      <c r="G866" s="2">
        <v>520</v>
      </c>
      <c r="H866" s="3" t="s">
        <v>489</v>
      </c>
      <c r="I866" s="2">
        <v>532</v>
      </c>
      <c r="J866" s="3" t="s">
        <v>552</v>
      </c>
      <c r="K866" s="2">
        <v>522</v>
      </c>
      <c r="L866" s="3" t="s">
        <v>1472</v>
      </c>
      <c r="M866" s="2">
        <v>865</v>
      </c>
    </row>
    <row r="867" spans="1:13">
      <c r="A867" s="2" t="s">
        <v>1477</v>
      </c>
      <c r="B867" s="3">
        <v>0</v>
      </c>
      <c r="C867" s="2" t="s">
        <v>833</v>
      </c>
      <c r="L867" s="3" t="s">
        <v>1478</v>
      </c>
      <c r="M867" s="2">
        <v>866</v>
      </c>
    </row>
    <row r="868" spans="1:17">
      <c r="A868" s="2" t="s">
        <v>1479</v>
      </c>
      <c r="B868" s="3">
        <v>0</v>
      </c>
      <c r="C868" s="2" t="s">
        <v>308</v>
      </c>
      <c r="L868" s="3" t="s">
        <v>1478</v>
      </c>
      <c r="M868" s="2">
        <v>867</v>
      </c>
      <c r="P868" s="3" t="s">
        <v>1112</v>
      </c>
      <c r="Q868" s="2">
        <v>469</v>
      </c>
    </row>
    <row r="869" spans="1:13">
      <c r="A869" s="2" t="s">
        <v>1480</v>
      </c>
      <c r="B869" s="3">
        <v>0</v>
      </c>
      <c r="C869" s="2" t="s">
        <v>589</v>
      </c>
      <c r="D869" s="3" t="s">
        <v>548</v>
      </c>
      <c r="E869" s="2">
        <v>967</v>
      </c>
      <c r="F869" s="3" t="s">
        <v>611</v>
      </c>
      <c r="G869" s="2">
        <v>799</v>
      </c>
      <c r="H869" s="3" t="s">
        <v>460</v>
      </c>
      <c r="I869" s="2">
        <v>750</v>
      </c>
      <c r="J869" s="3" t="s">
        <v>460</v>
      </c>
      <c r="K869" s="2">
        <v>745</v>
      </c>
      <c r="L869" s="3" t="s">
        <v>1478</v>
      </c>
      <c r="M869" s="2">
        <v>868</v>
      </c>
    </row>
    <row r="870" spans="1:13">
      <c r="A870" s="2" t="s">
        <v>1481</v>
      </c>
      <c r="B870" s="3">
        <v>25024</v>
      </c>
      <c r="C870" s="2" t="s">
        <v>35</v>
      </c>
      <c r="L870" s="3" t="s">
        <v>1478</v>
      </c>
      <c r="M870" s="2">
        <v>869</v>
      </c>
    </row>
    <row r="871" spans="1:13">
      <c r="A871" s="2" t="s">
        <v>1482</v>
      </c>
      <c r="B871" s="3">
        <v>18883</v>
      </c>
      <c r="C871" s="2" t="s">
        <v>149</v>
      </c>
      <c r="L871" s="3" t="s">
        <v>1483</v>
      </c>
      <c r="M871" s="2">
        <v>870</v>
      </c>
    </row>
    <row r="872" spans="1:13">
      <c r="A872" s="2" t="s">
        <v>1484</v>
      </c>
      <c r="B872" s="3">
        <v>0</v>
      </c>
      <c r="C872" s="2" t="s">
        <v>145</v>
      </c>
      <c r="L872" s="3" t="s">
        <v>1483</v>
      </c>
      <c r="M872" s="2">
        <v>871</v>
      </c>
    </row>
    <row r="873" spans="1:13">
      <c r="A873" s="2" t="s">
        <v>1485</v>
      </c>
      <c r="B873" s="3">
        <v>0</v>
      </c>
      <c r="C873" s="2" t="s">
        <v>455</v>
      </c>
      <c r="D873" s="3">
        <f>314</f>
        <v>314</v>
      </c>
      <c r="E873" s="2">
        <v>315</v>
      </c>
      <c r="F873" s="3">
        <f>267</f>
        <v>267</v>
      </c>
      <c r="G873" s="2">
        <v>267</v>
      </c>
      <c r="H873" s="3">
        <f>251</f>
        <v>251</v>
      </c>
      <c r="I873" s="2">
        <v>251</v>
      </c>
      <c r="J873" s="3">
        <f>257</f>
        <v>257</v>
      </c>
      <c r="K873" s="2">
        <v>257</v>
      </c>
      <c r="L873" s="3" t="s">
        <v>1483</v>
      </c>
      <c r="M873" s="2">
        <v>872</v>
      </c>
    </row>
    <row r="874" spans="1:21">
      <c r="A874" s="2" t="s">
        <v>1486</v>
      </c>
      <c r="B874" s="3">
        <v>8815</v>
      </c>
      <c r="C874" s="2" t="s">
        <v>22</v>
      </c>
      <c r="L874" s="3" t="s">
        <v>1483</v>
      </c>
      <c r="M874" s="2">
        <v>873</v>
      </c>
      <c r="R874" s="3">
        <v>0.54</v>
      </c>
      <c r="T874" s="3">
        <v>0.05</v>
      </c>
      <c r="U874" s="2">
        <v>0.8</v>
      </c>
    </row>
    <row r="875" spans="1:13">
      <c r="A875" s="2" t="s">
        <v>1487</v>
      </c>
      <c r="B875" s="3">
        <v>0</v>
      </c>
      <c r="C875" s="2" t="s">
        <v>221</v>
      </c>
      <c r="L875" s="3" t="s">
        <v>1483</v>
      </c>
      <c r="M875" s="2">
        <v>874</v>
      </c>
    </row>
    <row r="876" spans="1:13">
      <c r="A876" s="2" t="s">
        <v>1488</v>
      </c>
      <c r="B876" s="3">
        <v>0</v>
      </c>
      <c r="C876" s="2" t="s">
        <v>243</v>
      </c>
      <c r="L876" s="3" t="s">
        <v>1483</v>
      </c>
      <c r="M876" s="2">
        <v>875</v>
      </c>
    </row>
    <row r="877" spans="1:13">
      <c r="A877" s="2" t="s">
        <v>1489</v>
      </c>
      <c r="B877" s="3">
        <v>0</v>
      </c>
      <c r="C877" s="2" t="s">
        <v>243</v>
      </c>
      <c r="L877" s="3" t="s">
        <v>1483</v>
      </c>
      <c r="M877" s="2">
        <v>876</v>
      </c>
    </row>
    <row r="878" spans="1:13">
      <c r="A878" s="2" t="s">
        <v>1490</v>
      </c>
      <c r="B878" s="3">
        <v>18368</v>
      </c>
      <c r="C878" s="2" t="s">
        <v>699</v>
      </c>
      <c r="L878" s="3" t="s">
        <v>1483</v>
      </c>
      <c r="M878" s="2">
        <v>877</v>
      </c>
    </row>
    <row r="879" spans="1:13">
      <c r="A879" s="2" t="s">
        <v>1491</v>
      </c>
      <c r="B879" s="3">
        <v>0</v>
      </c>
      <c r="C879" s="2" t="s">
        <v>339</v>
      </c>
      <c r="D879" s="3">
        <f>305</f>
        <v>305</v>
      </c>
      <c r="E879" s="2">
        <v>306</v>
      </c>
      <c r="F879" s="3">
        <f>295</f>
        <v>295</v>
      </c>
      <c r="G879" s="2">
        <v>295</v>
      </c>
      <c r="H879" s="3">
        <f>322</f>
        <v>322</v>
      </c>
      <c r="I879" s="2">
        <v>322</v>
      </c>
      <c r="J879" s="3">
        <f>315</f>
        <v>315</v>
      </c>
      <c r="K879" s="2">
        <v>315</v>
      </c>
      <c r="L879" s="3" t="s">
        <v>1492</v>
      </c>
      <c r="M879" s="2">
        <v>878</v>
      </c>
    </row>
    <row r="880" spans="1:13">
      <c r="A880" s="2" t="s">
        <v>1493</v>
      </c>
      <c r="B880" s="3">
        <v>1884</v>
      </c>
      <c r="C880" s="2" t="s">
        <v>221</v>
      </c>
      <c r="D880" s="3" t="s">
        <v>548</v>
      </c>
      <c r="E880" s="2">
        <v>886</v>
      </c>
      <c r="F880" s="3" t="s">
        <v>548</v>
      </c>
      <c r="G880" s="2">
        <v>888</v>
      </c>
      <c r="H880" s="3" t="s">
        <v>611</v>
      </c>
      <c r="I880" s="2">
        <v>777</v>
      </c>
      <c r="J880" s="3" t="s">
        <v>548</v>
      </c>
      <c r="K880" s="2">
        <v>888</v>
      </c>
      <c r="L880" s="3" t="s">
        <v>1492</v>
      </c>
      <c r="M880" s="2">
        <v>879</v>
      </c>
    </row>
    <row r="881" spans="1:13">
      <c r="A881" s="2" t="s">
        <v>1494</v>
      </c>
      <c r="B881" s="3">
        <v>0</v>
      </c>
      <c r="C881" s="2" t="s">
        <v>1495</v>
      </c>
      <c r="L881" s="3" t="s">
        <v>1492</v>
      </c>
      <c r="M881" s="2">
        <v>880</v>
      </c>
    </row>
    <row r="882" spans="1:13">
      <c r="A882" s="2" t="s">
        <v>1496</v>
      </c>
      <c r="B882" s="3">
        <v>0</v>
      </c>
      <c r="C882" s="2" t="s">
        <v>35</v>
      </c>
      <c r="L882" s="3" t="s">
        <v>1497</v>
      </c>
      <c r="M882" s="2">
        <v>881</v>
      </c>
    </row>
    <row r="883" spans="1:13">
      <c r="A883" s="2" t="s">
        <v>1498</v>
      </c>
      <c r="B883" s="3">
        <v>0</v>
      </c>
      <c r="C883" s="2" t="s">
        <v>836</v>
      </c>
      <c r="L883" s="3" t="s">
        <v>1497</v>
      </c>
      <c r="M883" s="2">
        <v>882</v>
      </c>
    </row>
    <row r="884" spans="1:21">
      <c r="A884" s="2" t="s">
        <v>1499</v>
      </c>
      <c r="B884" s="3">
        <v>0</v>
      </c>
      <c r="C884" s="2" t="s">
        <v>22</v>
      </c>
      <c r="L884" s="3" t="s">
        <v>1497</v>
      </c>
      <c r="M884" s="2">
        <v>883</v>
      </c>
      <c r="R884" s="3">
        <v>0.37</v>
      </c>
      <c r="T884" s="3">
        <v>0.03</v>
      </c>
      <c r="U884" s="2">
        <v>0.79</v>
      </c>
    </row>
    <row r="885" spans="1:17">
      <c r="A885" s="2" t="s">
        <v>1500</v>
      </c>
      <c r="B885" s="3">
        <v>9564</v>
      </c>
      <c r="C885" s="2" t="s">
        <v>221</v>
      </c>
      <c r="D885" s="3">
        <f>487</f>
        <v>487</v>
      </c>
      <c r="E885" s="2">
        <v>489</v>
      </c>
      <c r="F885" s="3">
        <f>465</f>
        <v>465</v>
      </c>
      <c r="G885" s="2">
        <v>469</v>
      </c>
      <c r="H885" s="3">
        <f>468</f>
        <v>468</v>
      </c>
      <c r="I885" s="2">
        <v>473</v>
      </c>
      <c r="J885" s="3">
        <v>460</v>
      </c>
      <c r="K885" s="2">
        <v>460</v>
      </c>
      <c r="L885" s="3" t="s">
        <v>1501</v>
      </c>
      <c r="M885" s="2">
        <v>884</v>
      </c>
      <c r="P885" s="3" t="s">
        <v>1112</v>
      </c>
      <c r="Q885" s="2">
        <v>471</v>
      </c>
    </row>
    <row r="886" spans="1:13">
      <c r="A886" s="2" t="s">
        <v>1502</v>
      </c>
      <c r="B886" s="3">
        <v>0</v>
      </c>
      <c r="C886" s="2" t="s">
        <v>811</v>
      </c>
      <c r="L886" s="3" t="s">
        <v>1501</v>
      </c>
      <c r="M886" s="2">
        <v>885</v>
      </c>
    </row>
    <row r="887" spans="1:15">
      <c r="A887" s="2" t="s">
        <v>1503</v>
      </c>
      <c r="B887" s="3">
        <v>0</v>
      </c>
      <c r="C887" s="2" t="s">
        <v>35</v>
      </c>
      <c r="L887" s="3" t="s">
        <v>1504</v>
      </c>
      <c r="M887" s="2">
        <v>886</v>
      </c>
      <c r="N887" s="3" t="s">
        <v>251</v>
      </c>
      <c r="O887" s="2">
        <v>90</v>
      </c>
    </row>
    <row r="888" spans="1:13">
      <c r="A888" s="2" t="s">
        <v>1505</v>
      </c>
      <c r="B888" s="3">
        <v>0</v>
      </c>
      <c r="C888" s="2" t="s">
        <v>811</v>
      </c>
      <c r="L888" s="3" t="s">
        <v>1504</v>
      </c>
      <c r="M888" s="2">
        <v>887</v>
      </c>
    </row>
    <row r="889" spans="1:13">
      <c r="A889" s="2" t="s">
        <v>1506</v>
      </c>
      <c r="B889" s="3">
        <v>0</v>
      </c>
      <c r="C889" s="2" t="s">
        <v>308</v>
      </c>
      <c r="L889" s="3" t="s">
        <v>1504</v>
      </c>
      <c r="M889" s="2">
        <v>888</v>
      </c>
    </row>
    <row r="890" spans="1:13">
      <c r="A890" s="2" t="s">
        <v>1507</v>
      </c>
      <c r="B890" s="3">
        <v>0</v>
      </c>
      <c r="C890" s="2" t="s">
        <v>217</v>
      </c>
      <c r="L890" s="3" t="s">
        <v>1504</v>
      </c>
      <c r="M890" s="2">
        <v>889</v>
      </c>
    </row>
    <row r="891" spans="1:13">
      <c r="A891" s="2" t="s">
        <v>1508</v>
      </c>
      <c r="B891" s="3">
        <v>0</v>
      </c>
      <c r="C891" s="2" t="s">
        <v>836</v>
      </c>
      <c r="L891" s="3" t="s">
        <v>1509</v>
      </c>
      <c r="M891" s="2">
        <v>890</v>
      </c>
    </row>
    <row r="892" spans="1:13">
      <c r="A892" s="2" t="s">
        <v>1510</v>
      </c>
      <c r="B892" s="3">
        <v>0</v>
      </c>
      <c r="C892" s="2" t="s">
        <v>752</v>
      </c>
      <c r="L892" s="3" t="s">
        <v>1509</v>
      </c>
      <c r="M892" s="2">
        <v>891</v>
      </c>
    </row>
    <row r="893" spans="1:21">
      <c r="A893" s="2" t="s">
        <v>1511</v>
      </c>
      <c r="B893" s="3">
        <v>0</v>
      </c>
      <c r="C893" s="2" t="s">
        <v>22</v>
      </c>
      <c r="D893" s="3" t="s">
        <v>652</v>
      </c>
      <c r="E893" s="2">
        <v>535</v>
      </c>
      <c r="F893" s="3" t="s">
        <v>727</v>
      </c>
      <c r="G893" s="2">
        <v>558</v>
      </c>
      <c r="H893" s="3" t="s">
        <v>727</v>
      </c>
      <c r="I893" s="2">
        <v>554</v>
      </c>
      <c r="J893" s="3" t="s">
        <v>556</v>
      </c>
      <c r="K893" s="2">
        <v>507</v>
      </c>
      <c r="L893" s="3" t="s">
        <v>1509</v>
      </c>
      <c r="M893" s="2">
        <v>892</v>
      </c>
      <c r="R893" s="3">
        <v>0.79</v>
      </c>
      <c r="T893" s="3">
        <v>0.09</v>
      </c>
      <c r="U893" s="2">
        <v>0.94</v>
      </c>
    </row>
    <row r="894" spans="1:13">
      <c r="A894" s="2" t="s">
        <v>1512</v>
      </c>
      <c r="B894" s="3">
        <v>6400</v>
      </c>
      <c r="C894" s="2" t="s">
        <v>90</v>
      </c>
      <c r="L894" s="3" t="s">
        <v>1509</v>
      </c>
      <c r="M894" s="2">
        <v>893</v>
      </c>
    </row>
    <row r="895" spans="1:13">
      <c r="A895" s="2" t="s">
        <v>1513</v>
      </c>
      <c r="B895" s="3">
        <v>0</v>
      </c>
      <c r="C895" s="2" t="s">
        <v>243</v>
      </c>
      <c r="L895" s="3" t="s">
        <v>1509</v>
      </c>
      <c r="M895" s="2">
        <v>894</v>
      </c>
    </row>
    <row r="896" spans="1:21">
      <c r="A896" s="2" t="s">
        <v>1514</v>
      </c>
      <c r="B896" s="3">
        <v>0</v>
      </c>
      <c r="C896" s="2" t="s">
        <v>22</v>
      </c>
      <c r="D896" s="3" t="s">
        <v>786</v>
      </c>
      <c r="E896" s="2">
        <v>1062</v>
      </c>
      <c r="L896" s="3" t="s">
        <v>1515</v>
      </c>
      <c r="M896" s="2">
        <v>895</v>
      </c>
      <c r="R896" s="3">
        <v>0.4</v>
      </c>
      <c r="U896" s="2">
        <v>0.81</v>
      </c>
    </row>
    <row r="897" spans="1:13">
      <c r="A897" s="2" t="s">
        <v>1516</v>
      </c>
      <c r="B897" s="3">
        <v>21609</v>
      </c>
      <c r="C897" s="2" t="s">
        <v>90</v>
      </c>
      <c r="L897" s="3" t="s">
        <v>1515</v>
      </c>
      <c r="M897" s="2">
        <v>896</v>
      </c>
    </row>
    <row r="898" spans="1:13">
      <c r="A898" s="2" t="s">
        <v>1517</v>
      </c>
      <c r="B898" s="3">
        <v>0</v>
      </c>
      <c r="C898" s="2" t="s">
        <v>243</v>
      </c>
      <c r="L898" s="3" t="s">
        <v>1515</v>
      </c>
      <c r="M898" s="2">
        <v>897</v>
      </c>
    </row>
    <row r="899" spans="1:17">
      <c r="A899" s="2" t="s">
        <v>1518</v>
      </c>
      <c r="B899" s="3">
        <v>17995</v>
      </c>
      <c r="C899" s="2" t="s">
        <v>339</v>
      </c>
      <c r="D899" s="3" t="s">
        <v>548</v>
      </c>
      <c r="E899" s="2">
        <v>999</v>
      </c>
      <c r="J899" s="3" t="s">
        <v>548</v>
      </c>
      <c r="K899" s="2">
        <v>999</v>
      </c>
      <c r="L899" s="3" t="s">
        <v>1515</v>
      </c>
      <c r="M899" s="2">
        <v>898</v>
      </c>
      <c r="P899" s="3" t="s">
        <v>945</v>
      </c>
      <c r="Q899" s="2">
        <v>474</v>
      </c>
    </row>
    <row r="900" spans="1:13">
      <c r="A900" s="2" t="s">
        <v>1519</v>
      </c>
      <c r="B900" s="3">
        <v>19589</v>
      </c>
      <c r="C900" s="2" t="s">
        <v>90</v>
      </c>
      <c r="L900" s="3" t="s">
        <v>1520</v>
      </c>
      <c r="M900" s="2">
        <v>899</v>
      </c>
    </row>
    <row r="901" spans="1:13">
      <c r="A901" s="2" t="s">
        <v>1521</v>
      </c>
      <c r="B901" s="3">
        <v>0</v>
      </c>
      <c r="C901" s="2" t="s">
        <v>1076</v>
      </c>
      <c r="D901" s="3" t="s">
        <v>547</v>
      </c>
      <c r="E901" s="2">
        <v>683</v>
      </c>
      <c r="F901" s="3" t="s">
        <v>547</v>
      </c>
      <c r="G901" s="2">
        <v>683</v>
      </c>
      <c r="H901" s="3" t="s">
        <v>547</v>
      </c>
      <c r="I901" s="2">
        <v>685</v>
      </c>
      <c r="J901" s="3" t="s">
        <v>460</v>
      </c>
      <c r="K901" s="2">
        <v>726</v>
      </c>
      <c r="L901" s="3" t="s">
        <v>1520</v>
      </c>
      <c r="M901" s="2">
        <v>900</v>
      </c>
    </row>
    <row r="902" spans="1:13">
      <c r="A902" s="2" t="s">
        <v>1522</v>
      </c>
      <c r="B902" s="3">
        <v>0</v>
      </c>
      <c r="C902" s="2" t="s">
        <v>1523</v>
      </c>
      <c r="L902" s="3" t="s">
        <v>1520</v>
      </c>
      <c r="M902" s="2">
        <v>901</v>
      </c>
    </row>
    <row r="903" spans="1:13">
      <c r="A903" s="2" t="s">
        <v>1524</v>
      </c>
      <c r="B903" s="3">
        <v>29049</v>
      </c>
      <c r="C903" s="2" t="s">
        <v>35</v>
      </c>
      <c r="D903" s="3" t="s">
        <v>453</v>
      </c>
      <c r="E903" s="2">
        <v>544</v>
      </c>
      <c r="F903" s="3">
        <f>485</f>
        <v>485</v>
      </c>
      <c r="G903" s="2">
        <v>485</v>
      </c>
      <c r="H903" s="3">
        <f>484</f>
        <v>484</v>
      </c>
      <c r="I903" s="2">
        <v>484</v>
      </c>
      <c r="J903" s="3">
        <f>432</f>
        <v>432</v>
      </c>
      <c r="K903" s="2">
        <v>432</v>
      </c>
      <c r="L903" s="3" t="s">
        <v>1525</v>
      </c>
      <c r="M903" s="2">
        <v>902</v>
      </c>
    </row>
    <row r="904" spans="1:21">
      <c r="A904" s="2" t="s">
        <v>1526</v>
      </c>
      <c r="B904" s="3">
        <v>0</v>
      </c>
      <c r="C904" s="2" t="s">
        <v>22</v>
      </c>
      <c r="L904" s="3" t="s">
        <v>1525</v>
      </c>
      <c r="M904" s="2">
        <v>903</v>
      </c>
      <c r="R904" s="3">
        <v>0.72</v>
      </c>
      <c r="T904" s="3">
        <v>0.05</v>
      </c>
      <c r="U904" s="2">
        <v>0.91</v>
      </c>
    </row>
    <row r="905" spans="1:17">
      <c r="A905" s="2" t="s">
        <v>1527</v>
      </c>
      <c r="B905" s="3">
        <v>18442</v>
      </c>
      <c r="C905" s="2" t="s">
        <v>455</v>
      </c>
      <c r="D905" s="3">
        <f>407</f>
        <v>407</v>
      </c>
      <c r="E905" s="2">
        <v>409</v>
      </c>
      <c r="F905" s="3">
        <f>387</f>
        <v>387</v>
      </c>
      <c r="G905" s="2">
        <v>389</v>
      </c>
      <c r="H905" s="3">
        <f>379</f>
        <v>379</v>
      </c>
      <c r="I905" s="2">
        <v>381</v>
      </c>
      <c r="J905" s="3">
        <v>362</v>
      </c>
      <c r="K905" s="2">
        <v>362</v>
      </c>
      <c r="L905" s="3" t="s">
        <v>1525</v>
      </c>
      <c r="M905" s="2">
        <v>904</v>
      </c>
      <c r="P905" s="3" t="s">
        <v>1528</v>
      </c>
      <c r="Q905" s="2">
        <v>468</v>
      </c>
    </row>
    <row r="906" spans="1:13">
      <c r="A906" s="2" t="s">
        <v>1529</v>
      </c>
      <c r="B906" s="3">
        <v>0</v>
      </c>
      <c r="C906" s="2" t="s">
        <v>308</v>
      </c>
      <c r="L906" s="3" t="s">
        <v>1525</v>
      </c>
      <c r="M906" s="2">
        <v>905</v>
      </c>
    </row>
    <row r="907" spans="1:17">
      <c r="A907" s="2" t="s">
        <v>1530</v>
      </c>
      <c r="B907" s="3">
        <v>0</v>
      </c>
      <c r="C907" s="2" t="s">
        <v>836</v>
      </c>
      <c r="D907" s="3" t="s">
        <v>786</v>
      </c>
      <c r="E907" s="2">
        <v>1197</v>
      </c>
      <c r="H907" s="3" t="s">
        <v>548</v>
      </c>
      <c r="I907" s="2">
        <v>993</v>
      </c>
      <c r="J907" s="3" t="s">
        <v>548</v>
      </c>
      <c r="K907" s="2">
        <v>992</v>
      </c>
      <c r="L907" s="3" t="s">
        <v>1525</v>
      </c>
      <c r="M907" s="2">
        <v>906</v>
      </c>
      <c r="P907" s="3" t="s">
        <v>641</v>
      </c>
      <c r="Q907" s="2">
        <v>460</v>
      </c>
    </row>
    <row r="908" spans="1:13">
      <c r="A908" s="2" t="s">
        <v>1531</v>
      </c>
      <c r="B908" s="3">
        <v>34526</v>
      </c>
      <c r="C908" s="2" t="s">
        <v>90</v>
      </c>
      <c r="L908" s="3" t="s">
        <v>1525</v>
      </c>
      <c r="M908" s="2">
        <v>907</v>
      </c>
    </row>
    <row r="909" spans="1:21">
      <c r="A909" s="2" t="s">
        <v>1532</v>
      </c>
      <c r="B909" s="3">
        <v>0</v>
      </c>
      <c r="C909" s="2" t="s">
        <v>22</v>
      </c>
      <c r="L909" s="3" t="s">
        <v>1533</v>
      </c>
      <c r="M909" s="2">
        <v>908</v>
      </c>
      <c r="R909" s="3">
        <v>0.54</v>
      </c>
      <c r="U909" s="2">
        <v>0.78</v>
      </c>
    </row>
    <row r="910" spans="1:13">
      <c r="A910" s="2" t="s">
        <v>1534</v>
      </c>
      <c r="B910" s="3">
        <v>0</v>
      </c>
      <c r="C910" s="2" t="s">
        <v>35</v>
      </c>
      <c r="D910" s="3" t="s">
        <v>611</v>
      </c>
      <c r="E910" s="2">
        <v>767</v>
      </c>
      <c r="F910" s="3" t="s">
        <v>460</v>
      </c>
      <c r="G910" s="2">
        <v>716</v>
      </c>
      <c r="H910" s="3" t="s">
        <v>451</v>
      </c>
      <c r="I910" s="2">
        <v>615</v>
      </c>
      <c r="J910" s="3" t="s">
        <v>451</v>
      </c>
      <c r="K910" s="2">
        <v>614</v>
      </c>
      <c r="L910" s="3" t="s">
        <v>1533</v>
      </c>
      <c r="M910" s="2">
        <v>909</v>
      </c>
    </row>
    <row r="911" spans="1:17">
      <c r="A911" s="2" t="s">
        <v>1535</v>
      </c>
      <c r="B911" s="3">
        <v>9140</v>
      </c>
      <c r="C911" s="2" t="s">
        <v>752</v>
      </c>
      <c r="L911" s="3" t="s">
        <v>1533</v>
      </c>
      <c r="M911" s="2">
        <v>910</v>
      </c>
      <c r="P911" s="3" t="s">
        <v>401</v>
      </c>
      <c r="Q911" s="2">
        <v>380</v>
      </c>
    </row>
    <row r="912" spans="1:13">
      <c r="A912" s="2" t="s">
        <v>1536</v>
      </c>
      <c r="B912" s="3">
        <v>0</v>
      </c>
      <c r="C912" s="2" t="s">
        <v>675</v>
      </c>
      <c r="L912" s="3" t="s">
        <v>1533</v>
      </c>
      <c r="M912" s="2">
        <v>911</v>
      </c>
    </row>
    <row r="913" spans="1:13">
      <c r="A913" s="2" t="s">
        <v>1537</v>
      </c>
      <c r="B913" s="3">
        <v>0</v>
      </c>
      <c r="C913" s="2" t="s">
        <v>464</v>
      </c>
      <c r="L913" s="3" t="s">
        <v>1533</v>
      </c>
      <c r="M913" s="2">
        <v>912</v>
      </c>
    </row>
    <row r="914" spans="1:13">
      <c r="A914" s="2" t="s">
        <v>1538</v>
      </c>
      <c r="B914" s="3">
        <v>0</v>
      </c>
      <c r="C914" s="2" t="s">
        <v>313</v>
      </c>
      <c r="L914" s="3" t="s">
        <v>1533</v>
      </c>
      <c r="M914" s="2">
        <v>913</v>
      </c>
    </row>
    <row r="915" spans="1:13">
      <c r="A915" s="2" t="s">
        <v>1539</v>
      </c>
      <c r="B915" s="3">
        <v>0</v>
      </c>
      <c r="C915" s="2" t="s">
        <v>811</v>
      </c>
      <c r="L915" s="3" t="s">
        <v>1540</v>
      </c>
      <c r="M915" s="2">
        <v>914</v>
      </c>
    </row>
    <row r="916" spans="1:13">
      <c r="A916" s="2" t="s">
        <v>1541</v>
      </c>
      <c r="B916" s="3">
        <v>0</v>
      </c>
      <c r="C916" s="2" t="s">
        <v>811</v>
      </c>
      <c r="D916" s="3" t="s">
        <v>786</v>
      </c>
      <c r="E916" s="2">
        <v>1095</v>
      </c>
      <c r="L916" s="3" t="s">
        <v>1540</v>
      </c>
      <c r="M916" s="2">
        <v>915</v>
      </c>
    </row>
    <row r="917" spans="1:13">
      <c r="A917" s="2" t="s">
        <v>1542</v>
      </c>
      <c r="B917" s="3">
        <v>0</v>
      </c>
      <c r="C917" s="2" t="s">
        <v>35</v>
      </c>
      <c r="D917" s="3" t="s">
        <v>611</v>
      </c>
      <c r="E917" s="2">
        <v>755</v>
      </c>
      <c r="F917" s="3" t="s">
        <v>611</v>
      </c>
      <c r="G917" s="2">
        <v>756</v>
      </c>
      <c r="H917" s="3" t="s">
        <v>460</v>
      </c>
      <c r="I917" s="2">
        <v>710</v>
      </c>
      <c r="J917" s="3" t="s">
        <v>460</v>
      </c>
      <c r="K917" s="2">
        <v>708</v>
      </c>
      <c r="L917" s="3" t="s">
        <v>1543</v>
      </c>
      <c r="M917" s="2">
        <v>916</v>
      </c>
    </row>
    <row r="918" spans="1:13">
      <c r="A918" s="2" t="s">
        <v>1544</v>
      </c>
      <c r="B918" s="3">
        <v>0</v>
      </c>
      <c r="C918" s="2" t="s">
        <v>634</v>
      </c>
      <c r="L918" s="3" t="s">
        <v>1543</v>
      </c>
      <c r="M918" s="2">
        <v>917</v>
      </c>
    </row>
    <row r="919" spans="1:13">
      <c r="A919" s="2" t="s">
        <v>1545</v>
      </c>
      <c r="B919" s="3">
        <v>70356</v>
      </c>
      <c r="C919" s="2" t="s">
        <v>308</v>
      </c>
      <c r="L919" s="3" t="s">
        <v>1543</v>
      </c>
      <c r="M919" s="2">
        <v>918</v>
      </c>
    </row>
    <row r="920" spans="1:13">
      <c r="A920" s="2" t="s">
        <v>1546</v>
      </c>
      <c r="B920" s="3">
        <v>36593</v>
      </c>
      <c r="C920" s="2" t="s">
        <v>313</v>
      </c>
      <c r="L920" s="3" t="s">
        <v>1543</v>
      </c>
      <c r="M920" s="2">
        <v>919</v>
      </c>
    </row>
    <row r="921" spans="1:13">
      <c r="A921" s="2" t="s">
        <v>1547</v>
      </c>
      <c r="B921" s="3">
        <v>0</v>
      </c>
      <c r="C921" s="2" t="s">
        <v>1104</v>
      </c>
      <c r="D921" s="3" t="s">
        <v>786</v>
      </c>
      <c r="E921" s="2">
        <v>1160</v>
      </c>
      <c r="L921" s="3" t="s">
        <v>1543</v>
      </c>
      <c r="M921" s="2">
        <v>920</v>
      </c>
    </row>
    <row r="922" spans="1:13">
      <c r="A922" s="2" t="s">
        <v>1548</v>
      </c>
      <c r="B922" s="3">
        <v>0</v>
      </c>
      <c r="C922" s="2" t="s">
        <v>634</v>
      </c>
      <c r="L922" s="3" t="s">
        <v>1549</v>
      </c>
      <c r="M922" s="2">
        <v>921</v>
      </c>
    </row>
    <row r="923" spans="1:13">
      <c r="A923" s="2" t="s">
        <v>1550</v>
      </c>
      <c r="B923" s="3">
        <v>0</v>
      </c>
      <c r="C923" s="2" t="s">
        <v>752</v>
      </c>
      <c r="L923" s="3" t="s">
        <v>1551</v>
      </c>
      <c r="M923" s="2">
        <v>922</v>
      </c>
    </row>
    <row r="924" spans="1:13">
      <c r="A924" s="2" t="s">
        <v>1552</v>
      </c>
      <c r="B924" s="3">
        <v>0</v>
      </c>
      <c r="C924" s="2" t="s">
        <v>917</v>
      </c>
      <c r="L924" s="3" t="s">
        <v>1551</v>
      </c>
      <c r="M924" s="2">
        <v>923</v>
      </c>
    </row>
    <row r="925" spans="1:21">
      <c r="A925" s="2" t="s">
        <v>1553</v>
      </c>
      <c r="B925" s="3">
        <v>0</v>
      </c>
      <c r="C925" s="2" t="s">
        <v>22</v>
      </c>
      <c r="L925" s="3" t="s">
        <v>1551</v>
      </c>
      <c r="M925" s="2">
        <v>924</v>
      </c>
      <c r="R925" s="3">
        <v>0.31</v>
      </c>
      <c r="T925" s="3">
        <v>0.02</v>
      </c>
      <c r="U925" s="2">
        <v>0.83</v>
      </c>
    </row>
    <row r="926" spans="1:13">
      <c r="A926" s="2" t="s">
        <v>1554</v>
      </c>
      <c r="B926" s="3">
        <v>0</v>
      </c>
      <c r="C926" s="2" t="s">
        <v>1222</v>
      </c>
      <c r="L926" s="3" t="s">
        <v>1555</v>
      </c>
      <c r="M926" s="2">
        <v>925</v>
      </c>
    </row>
    <row r="927" spans="1:13">
      <c r="A927" s="2" t="s">
        <v>1556</v>
      </c>
      <c r="B927" s="3">
        <v>29970</v>
      </c>
      <c r="C927" s="2" t="s">
        <v>145</v>
      </c>
      <c r="L927" s="3" t="s">
        <v>1555</v>
      </c>
      <c r="M927" s="2">
        <v>926</v>
      </c>
    </row>
    <row r="928" spans="1:13">
      <c r="A928" s="2" t="s">
        <v>1557</v>
      </c>
      <c r="B928" s="3">
        <v>0</v>
      </c>
      <c r="C928" s="2" t="s">
        <v>35</v>
      </c>
      <c r="L928" s="3" t="s">
        <v>1555</v>
      </c>
      <c r="M928" s="2">
        <v>927</v>
      </c>
    </row>
    <row r="929" spans="1:13">
      <c r="A929" s="2" t="s">
        <v>1558</v>
      </c>
      <c r="B929" s="3">
        <v>0</v>
      </c>
      <c r="C929" s="2" t="s">
        <v>292</v>
      </c>
      <c r="L929" s="3" t="s">
        <v>1555</v>
      </c>
      <c r="M929" s="2">
        <v>928</v>
      </c>
    </row>
    <row r="930" spans="1:13">
      <c r="A930" s="2" t="s">
        <v>1559</v>
      </c>
      <c r="B930" s="3">
        <v>0</v>
      </c>
      <c r="C930" s="2" t="s">
        <v>752</v>
      </c>
      <c r="D930" s="3" t="s">
        <v>453</v>
      </c>
      <c r="E930" s="2">
        <v>545</v>
      </c>
      <c r="F930" s="3" t="s">
        <v>451</v>
      </c>
      <c r="G930" s="2">
        <v>616</v>
      </c>
      <c r="H930" s="3" t="s">
        <v>451</v>
      </c>
      <c r="I930" s="2">
        <v>614</v>
      </c>
      <c r="J930" s="3" t="s">
        <v>451</v>
      </c>
      <c r="K930" s="2">
        <v>611</v>
      </c>
      <c r="L930" s="3" t="s">
        <v>1560</v>
      </c>
      <c r="M930" s="2">
        <v>929</v>
      </c>
    </row>
    <row r="931" spans="1:13">
      <c r="A931" s="2" t="s">
        <v>1561</v>
      </c>
      <c r="B931" s="3">
        <v>0</v>
      </c>
      <c r="C931" s="2" t="s">
        <v>476</v>
      </c>
      <c r="L931" s="3" t="s">
        <v>1560</v>
      </c>
      <c r="M931" s="2">
        <v>930</v>
      </c>
    </row>
    <row r="932" spans="1:13">
      <c r="A932" s="2" t="s">
        <v>1562</v>
      </c>
      <c r="B932" s="3">
        <v>0</v>
      </c>
      <c r="C932" s="2" t="s">
        <v>308</v>
      </c>
      <c r="D932" s="3" t="s">
        <v>786</v>
      </c>
      <c r="E932" s="2">
        <v>1138</v>
      </c>
      <c r="J932" s="3" t="s">
        <v>548</v>
      </c>
      <c r="K932" s="2">
        <v>938</v>
      </c>
      <c r="L932" s="3" t="s">
        <v>1560</v>
      </c>
      <c r="M932" s="2">
        <v>931</v>
      </c>
    </row>
    <row r="933" spans="1:13">
      <c r="A933" s="2" t="s">
        <v>1563</v>
      </c>
      <c r="B933" s="3">
        <v>0</v>
      </c>
      <c r="C933" s="2" t="s">
        <v>988</v>
      </c>
      <c r="D933" s="3" t="s">
        <v>451</v>
      </c>
      <c r="E933" s="2">
        <v>644</v>
      </c>
      <c r="F933" s="3" t="s">
        <v>451</v>
      </c>
      <c r="G933" s="2">
        <v>646</v>
      </c>
      <c r="H933" s="3" t="s">
        <v>451</v>
      </c>
      <c r="I933" s="2">
        <v>640</v>
      </c>
      <c r="J933" s="3" t="s">
        <v>451</v>
      </c>
      <c r="K933" s="2">
        <v>643</v>
      </c>
      <c r="L933" s="3" t="s">
        <v>1564</v>
      </c>
      <c r="M933" s="2">
        <v>932</v>
      </c>
    </row>
    <row r="934" spans="1:13">
      <c r="A934" s="2" t="s">
        <v>1565</v>
      </c>
      <c r="B934" s="3">
        <v>0</v>
      </c>
      <c r="C934" s="2" t="s">
        <v>66</v>
      </c>
      <c r="D934" s="3" t="s">
        <v>548</v>
      </c>
      <c r="E934" s="2">
        <v>884</v>
      </c>
      <c r="F934" s="3" t="s">
        <v>548</v>
      </c>
      <c r="G934" s="2">
        <v>883</v>
      </c>
      <c r="H934" s="3" t="s">
        <v>548</v>
      </c>
      <c r="I934" s="2">
        <v>881</v>
      </c>
      <c r="J934" s="3" t="s">
        <v>548</v>
      </c>
      <c r="K934" s="2">
        <v>881</v>
      </c>
      <c r="L934" s="3" t="s">
        <v>1566</v>
      </c>
      <c r="M934" s="2">
        <v>933</v>
      </c>
    </row>
    <row r="935" spans="1:17">
      <c r="A935" s="2" t="s">
        <v>1567</v>
      </c>
      <c r="B935" s="3">
        <v>0</v>
      </c>
      <c r="C935" s="2" t="s">
        <v>149</v>
      </c>
      <c r="L935" s="3" t="s">
        <v>1566</v>
      </c>
      <c r="M935" s="2">
        <v>934</v>
      </c>
      <c r="P935" s="3" t="s">
        <v>753</v>
      </c>
      <c r="Q935" s="2">
        <v>347</v>
      </c>
    </row>
    <row r="936" spans="1:17">
      <c r="A936" s="2" t="s">
        <v>1568</v>
      </c>
      <c r="B936" s="3">
        <v>0</v>
      </c>
      <c r="C936" s="2" t="s">
        <v>90</v>
      </c>
      <c r="L936" s="3" t="s">
        <v>1566</v>
      </c>
      <c r="M936" s="2">
        <v>935</v>
      </c>
      <c r="P936" s="3" t="s">
        <v>1569</v>
      </c>
      <c r="Q936" s="2">
        <v>401</v>
      </c>
    </row>
    <row r="937" spans="1:13">
      <c r="A937" s="2" t="s">
        <v>1570</v>
      </c>
      <c r="B937" s="3">
        <v>0</v>
      </c>
      <c r="C937" s="2" t="s">
        <v>1571</v>
      </c>
      <c r="D937" s="3" t="s">
        <v>786</v>
      </c>
      <c r="E937" s="2">
        <v>1164</v>
      </c>
      <c r="F937" s="3" t="s">
        <v>548</v>
      </c>
      <c r="G937" s="2">
        <v>971</v>
      </c>
      <c r="H937" s="3" t="s">
        <v>548</v>
      </c>
      <c r="I937" s="2">
        <v>970</v>
      </c>
      <c r="J937" s="3" t="s">
        <v>548</v>
      </c>
      <c r="K937" s="2">
        <v>971</v>
      </c>
      <c r="L937" s="3" t="s">
        <v>1566</v>
      </c>
      <c r="M937" s="2">
        <v>936</v>
      </c>
    </row>
    <row r="938" spans="1:13">
      <c r="A938" s="2" t="s">
        <v>1572</v>
      </c>
      <c r="B938" s="3">
        <v>0</v>
      </c>
      <c r="C938" s="2" t="s">
        <v>917</v>
      </c>
      <c r="L938" s="3" t="s">
        <v>1566</v>
      </c>
      <c r="M938" s="2">
        <v>937</v>
      </c>
    </row>
    <row r="939" spans="1:13">
      <c r="A939" s="2" t="s">
        <v>1573</v>
      </c>
      <c r="B939" s="3">
        <v>0</v>
      </c>
      <c r="C939" s="2" t="s">
        <v>90</v>
      </c>
      <c r="L939" s="3" t="s">
        <v>1574</v>
      </c>
      <c r="M939" s="2">
        <v>938</v>
      </c>
    </row>
    <row r="940" spans="1:13">
      <c r="A940" s="2" t="s">
        <v>1575</v>
      </c>
      <c r="B940" s="3">
        <v>0</v>
      </c>
      <c r="C940" s="2" t="s">
        <v>807</v>
      </c>
      <c r="L940" s="3" t="s">
        <v>1574</v>
      </c>
      <c r="M940" s="2">
        <v>939</v>
      </c>
    </row>
    <row r="941" spans="1:13">
      <c r="A941" s="2" t="s">
        <v>1576</v>
      </c>
      <c r="B941" s="3">
        <v>0</v>
      </c>
      <c r="C941" s="2" t="s">
        <v>90</v>
      </c>
      <c r="L941" s="3" t="s">
        <v>1577</v>
      </c>
      <c r="M941" s="2">
        <v>940</v>
      </c>
    </row>
    <row r="942" spans="1:13">
      <c r="A942" s="2" t="s">
        <v>1578</v>
      </c>
      <c r="B942" s="3">
        <v>23006</v>
      </c>
      <c r="C942" s="2" t="s">
        <v>90</v>
      </c>
      <c r="L942" s="3" t="s">
        <v>1577</v>
      </c>
      <c r="M942" s="2">
        <v>941</v>
      </c>
    </row>
    <row r="943" spans="1:13">
      <c r="A943" s="2" t="s">
        <v>1579</v>
      </c>
      <c r="B943" s="3">
        <v>35947</v>
      </c>
      <c r="C943" s="2" t="s">
        <v>1160</v>
      </c>
      <c r="L943" s="3" t="s">
        <v>1577</v>
      </c>
      <c r="M943" s="2">
        <v>942</v>
      </c>
    </row>
    <row r="944" spans="1:13">
      <c r="A944" s="2" t="s">
        <v>1580</v>
      </c>
      <c r="B944" s="3">
        <v>0</v>
      </c>
      <c r="C944" s="2" t="s">
        <v>90</v>
      </c>
      <c r="L944" s="3" t="s">
        <v>1577</v>
      </c>
      <c r="M944" s="2">
        <v>943</v>
      </c>
    </row>
    <row r="945" spans="1:13">
      <c r="A945" s="2" t="s">
        <v>1581</v>
      </c>
      <c r="B945" s="3">
        <v>42404</v>
      </c>
      <c r="C945" s="2" t="s">
        <v>1582</v>
      </c>
      <c r="L945" s="3" t="s">
        <v>1577</v>
      </c>
      <c r="M945" s="2">
        <v>944</v>
      </c>
    </row>
    <row r="946" spans="1:13">
      <c r="A946" s="2" t="s">
        <v>1583</v>
      </c>
      <c r="B946" s="3">
        <v>0</v>
      </c>
      <c r="C946" s="2" t="s">
        <v>634</v>
      </c>
      <c r="L946" s="3" t="s">
        <v>1584</v>
      </c>
      <c r="M946" s="2">
        <v>945</v>
      </c>
    </row>
    <row r="947" spans="1:13">
      <c r="A947" s="2" t="s">
        <v>1585</v>
      </c>
      <c r="B947" s="3">
        <v>0</v>
      </c>
      <c r="C947" s="2" t="s">
        <v>634</v>
      </c>
      <c r="D947" s="3" t="s">
        <v>453</v>
      </c>
      <c r="E947" s="2">
        <v>549</v>
      </c>
      <c r="F947" s="3" t="s">
        <v>489</v>
      </c>
      <c r="G947" s="2">
        <v>525</v>
      </c>
      <c r="H947" s="3" t="s">
        <v>489</v>
      </c>
      <c r="I947" s="2">
        <v>529</v>
      </c>
      <c r="J947" s="3" t="s">
        <v>556</v>
      </c>
      <c r="K947" s="2">
        <v>510</v>
      </c>
      <c r="L947" s="3" t="s">
        <v>1584</v>
      </c>
      <c r="M947" s="2">
        <v>946</v>
      </c>
    </row>
    <row r="948" spans="1:13">
      <c r="A948" s="2" t="s">
        <v>1586</v>
      </c>
      <c r="B948" s="3">
        <v>3700</v>
      </c>
      <c r="C948" s="2" t="s">
        <v>259</v>
      </c>
      <c r="D948" s="3" t="s">
        <v>451</v>
      </c>
      <c r="E948" s="2">
        <v>604</v>
      </c>
      <c r="F948" s="3" t="s">
        <v>459</v>
      </c>
      <c r="G948" s="2">
        <v>571</v>
      </c>
      <c r="H948" s="3" t="s">
        <v>453</v>
      </c>
      <c r="I948" s="2">
        <v>543</v>
      </c>
      <c r="J948" s="3" t="s">
        <v>652</v>
      </c>
      <c r="K948" s="2">
        <v>532</v>
      </c>
      <c r="L948" s="3" t="s">
        <v>1587</v>
      </c>
      <c r="M948" s="2">
        <v>947</v>
      </c>
    </row>
    <row r="949" spans="1:13">
      <c r="A949" s="2" t="s">
        <v>1588</v>
      </c>
      <c r="B949" s="3">
        <v>0</v>
      </c>
      <c r="C949" s="2" t="s">
        <v>634</v>
      </c>
      <c r="L949" s="3" t="s">
        <v>1587</v>
      </c>
      <c r="M949" s="2">
        <v>948</v>
      </c>
    </row>
    <row r="950" spans="1:21">
      <c r="A950" s="2" t="s">
        <v>1589</v>
      </c>
      <c r="B950" s="3">
        <v>0</v>
      </c>
      <c r="C950" s="2" t="s">
        <v>22</v>
      </c>
      <c r="D950" s="3" t="s">
        <v>786</v>
      </c>
      <c r="E950" s="2">
        <v>1079</v>
      </c>
      <c r="L950" s="3" t="s">
        <v>1587</v>
      </c>
      <c r="M950" s="2">
        <v>949</v>
      </c>
      <c r="R950" s="3">
        <v>0.26</v>
      </c>
      <c r="T950" s="3">
        <v>0.04</v>
      </c>
      <c r="U950" s="2">
        <v>0.73</v>
      </c>
    </row>
    <row r="951" spans="1:13">
      <c r="A951" s="2" t="s">
        <v>1590</v>
      </c>
      <c r="B951" s="3">
        <v>0</v>
      </c>
      <c r="C951" s="2" t="s">
        <v>243</v>
      </c>
      <c r="L951" s="3" t="s">
        <v>1587</v>
      </c>
      <c r="M951" s="2">
        <v>950</v>
      </c>
    </row>
    <row r="952" spans="1:13">
      <c r="A952" s="2" t="s">
        <v>1591</v>
      </c>
      <c r="B952" s="3">
        <v>0</v>
      </c>
      <c r="C952" s="2" t="s">
        <v>836</v>
      </c>
      <c r="L952" s="3" t="s">
        <v>1587</v>
      </c>
      <c r="M952" s="2">
        <v>951</v>
      </c>
    </row>
    <row r="953" spans="1:13">
      <c r="A953" s="2" t="s">
        <v>1592</v>
      </c>
      <c r="B953" s="3">
        <v>0</v>
      </c>
      <c r="C953" s="2" t="s">
        <v>35</v>
      </c>
      <c r="D953" s="3" t="s">
        <v>451</v>
      </c>
      <c r="E953" s="2">
        <v>614</v>
      </c>
      <c r="F953" s="3" t="s">
        <v>453</v>
      </c>
      <c r="G953" s="2">
        <v>542</v>
      </c>
      <c r="H953" s="3" t="s">
        <v>652</v>
      </c>
      <c r="I953" s="2">
        <v>535</v>
      </c>
      <c r="J953" s="3" t="s">
        <v>459</v>
      </c>
      <c r="K953" s="2">
        <v>574</v>
      </c>
      <c r="L953" s="3" t="s">
        <v>1593</v>
      </c>
      <c r="M953" s="2">
        <v>952</v>
      </c>
    </row>
    <row r="954" spans="1:21">
      <c r="A954" s="2" t="s">
        <v>1594</v>
      </c>
      <c r="B954" s="3">
        <v>31345</v>
      </c>
      <c r="C954" s="2" t="s">
        <v>22</v>
      </c>
      <c r="L954" s="3" t="s">
        <v>1593</v>
      </c>
      <c r="M954" s="2">
        <v>953</v>
      </c>
      <c r="R954" s="3">
        <v>0.27</v>
      </c>
      <c r="U954" s="2">
        <v>0.79</v>
      </c>
    </row>
    <row r="955" spans="1:17">
      <c r="A955" s="2" t="s">
        <v>1595</v>
      </c>
      <c r="B955" s="3">
        <v>19129</v>
      </c>
      <c r="C955" s="2" t="s">
        <v>90</v>
      </c>
      <c r="L955" s="3" t="s">
        <v>1596</v>
      </c>
      <c r="M955" s="2">
        <v>954</v>
      </c>
      <c r="P955" s="3" t="s">
        <v>967</v>
      </c>
      <c r="Q955" s="2">
        <v>492</v>
      </c>
    </row>
    <row r="956" spans="1:13">
      <c r="A956" s="2" t="s">
        <v>1597</v>
      </c>
      <c r="B956" s="3">
        <v>24013</v>
      </c>
      <c r="C956" s="2" t="s">
        <v>145</v>
      </c>
      <c r="L956" s="3" t="s">
        <v>1596</v>
      </c>
      <c r="M956" s="2">
        <v>955</v>
      </c>
    </row>
    <row r="957" spans="1:13">
      <c r="A957" s="2" t="s">
        <v>1598</v>
      </c>
      <c r="B957" s="3">
        <v>0</v>
      </c>
      <c r="C957" s="2" t="s">
        <v>35</v>
      </c>
      <c r="D957" s="3" t="s">
        <v>548</v>
      </c>
      <c r="E957" s="2">
        <v>867</v>
      </c>
      <c r="F957" s="3" t="s">
        <v>611</v>
      </c>
      <c r="G957" s="2">
        <v>772</v>
      </c>
      <c r="H957" s="3" t="s">
        <v>460</v>
      </c>
      <c r="I957" s="2">
        <v>726</v>
      </c>
      <c r="J957" s="3" t="s">
        <v>548</v>
      </c>
      <c r="K957" s="2">
        <v>869</v>
      </c>
      <c r="L957" s="3" t="s">
        <v>1596</v>
      </c>
      <c r="M957" s="2">
        <v>956</v>
      </c>
    </row>
    <row r="958" spans="1:13">
      <c r="A958" s="2" t="s">
        <v>1599</v>
      </c>
      <c r="B958" s="3">
        <v>0</v>
      </c>
      <c r="C958" s="2" t="s">
        <v>292</v>
      </c>
      <c r="L958" s="3" t="s">
        <v>1596</v>
      </c>
      <c r="M958" s="2">
        <v>957</v>
      </c>
    </row>
    <row r="959" spans="1:13">
      <c r="A959" s="2" t="s">
        <v>1600</v>
      </c>
      <c r="B959" s="3">
        <v>0</v>
      </c>
      <c r="C959" s="2" t="s">
        <v>243</v>
      </c>
      <c r="L959" s="3" t="s">
        <v>1596</v>
      </c>
      <c r="M959" s="2">
        <v>958</v>
      </c>
    </row>
    <row r="960" spans="1:13">
      <c r="A960" s="2" t="s">
        <v>1601</v>
      </c>
      <c r="B960" s="3">
        <v>0</v>
      </c>
      <c r="C960" s="2" t="s">
        <v>917</v>
      </c>
      <c r="L960" s="3" t="s">
        <v>1596</v>
      </c>
      <c r="M960" s="2">
        <v>959</v>
      </c>
    </row>
    <row r="961" spans="1:13">
      <c r="A961" s="2" t="s">
        <v>1602</v>
      </c>
      <c r="B961" s="3">
        <v>0</v>
      </c>
      <c r="C961" s="2" t="s">
        <v>313</v>
      </c>
      <c r="L961" s="3" t="s">
        <v>1596</v>
      </c>
      <c r="M961" s="2">
        <v>960</v>
      </c>
    </row>
    <row r="962" spans="1:18">
      <c r="A962" s="2" t="s">
        <v>1603</v>
      </c>
      <c r="B962" s="3">
        <v>0</v>
      </c>
      <c r="C962" s="2" t="s">
        <v>66</v>
      </c>
      <c r="D962" s="3" t="s">
        <v>547</v>
      </c>
      <c r="E962" s="2">
        <v>692</v>
      </c>
      <c r="L962" s="3" t="s">
        <v>1596</v>
      </c>
      <c r="M962" s="2">
        <v>961</v>
      </c>
      <c r="R962" s="3">
        <v>0.28</v>
      </c>
    </row>
    <row r="963" spans="1:13">
      <c r="A963" s="2" t="s">
        <v>1604</v>
      </c>
      <c r="B963" s="3">
        <v>8628</v>
      </c>
      <c r="C963" s="2" t="s">
        <v>589</v>
      </c>
      <c r="L963" s="3" t="s">
        <v>1596</v>
      </c>
      <c r="M963" s="2">
        <v>962</v>
      </c>
    </row>
    <row r="964" spans="1:13">
      <c r="A964" s="2" t="s">
        <v>1605</v>
      </c>
      <c r="B964" s="3">
        <v>0</v>
      </c>
      <c r="C964" s="2" t="s">
        <v>221</v>
      </c>
      <c r="D964" s="3" t="s">
        <v>548</v>
      </c>
      <c r="E964" s="2">
        <v>902</v>
      </c>
      <c r="F964" s="3" t="s">
        <v>611</v>
      </c>
      <c r="G964" s="2">
        <v>783</v>
      </c>
      <c r="H964" s="3" t="s">
        <v>548</v>
      </c>
      <c r="I964" s="2">
        <v>900</v>
      </c>
      <c r="J964" s="3" t="s">
        <v>611</v>
      </c>
      <c r="K964" s="2">
        <v>782</v>
      </c>
      <c r="L964" s="3" t="s">
        <v>1606</v>
      </c>
      <c r="M964" s="2">
        <v>963</v>
      </c>
    </row>
    <row r="965" spans="1:13">
      <c r="A965" s="2" t="s">
        <v>1607</v>
      </c>
      <c r="B965" s="3">
        <v>0</v>
      </c>
      <c r="C965" s="2" t="s">
        <v>308</v>
      </c>
      <c r="D965" s="3" t="s">
        <v>786</v>
      </c>
      <c r="E965" s="2">
        <v>1137</v>
      </c>
      <c r="H965" s="3" t="s">
        <v>548</v>
      </c>
      <c r="I965" s="2">
        <v>940</v>
      </c>
      <c r="J965" s="3" t="s">
        <v>548</v>
      </c>
      <c r="K965" s="2">
        <v>944</v>
      </c>
      <c r="L965" s="3" t="s">
        <v>1606</v>
      </c>
      <c r="M965" s="2">
        <v>964</v>
      </c>
    </row>
    <row r="966" spans="1:13">
      <c r="A966" s="2" t="s">
        <v>1608</v>
      </c>
      <c r="B966" s="3">
        <v>0</v>
      </c>
      <c r="C966" s="2" t="s">
        <v>494</v>
      </c>
      <c r="L966" s="3" t="s">
        <v>1606</v>
      </c>
      <c r="M966" s="2">
        <v>965</v>
      </c>
    </row>
    <row r="967" spans="1:13">
      <c r="A967" s="2" t="s">
        <v>1609</v>
      </c>
      <c r="B967" s="3">
        <v>55792</v>
      </c>
      <c r="C967" s="2" t="s">
        <v>1160</v>
      </c>
      <c r="L967" s="3" t="s">
        <v>1606</v>
      </c>
      <c r="M967" s="2">
        <v>966</v>
      </c>
    </row>
    <row r="968" spans="1:17">
      <c r="A968" s="2" t="s">
        <v>1610</v>
      </c>
      <c r="B968" s="3">
        <v>0</v>
      </c>
      <c r="C968" s="2" t="s">
        <v>90</v>
      </c>
      <c r="L968" s="3" t="s">
        <v>1611</v>
      </c>
      <c r="M968" s="2">
        <v>967</v>
      </c>
      <c r="P968" s="3" t="s">
        <v>953</v>
      </c>
      <c r="Q968" s="2">
        <v>482</v>
      </c>
    </row>
    <row r="969" spans="1:13">
      <c r="A969" s="2" t="s">
        <v>1612</v>
      </c>
      <c r="B969" s="3">
        <v>0</v>
      </c>
      <c r="C969" s="2" t="s">
        <v>455</v>
      </c>
      <c r="L969" s="3" t="s">
        <v>1611</v>
      </c>
      <c r="M969" s="2">
        <v>968</v>
      </c>
    </row>
    <row r="970" spans="1:13">
      <c r="A970" s="2" t="s">
        <v>1613</v>
      </c>
      <c r="B970" s="3">
        <v>7846</v>
      </c>
      <c r="C970" s="2" t="s">
        <v>90</v>
      </c>
      <c r="L970" s="3" t="s">
        <v>1611</v>
      </c>
      <c r="M970" s="2">
        <v>969</v>
      </c>
    </row>
    <row r="971" spans="1:13">
      <c r="A971" s="2" t="s">
        <v>1614</v>
      </c>
      <c r="B971" s="3">
        <v>0</v>
      </c>
      <c r="C971" s="2" t="s">
        <v>494</v>
      </c>
      <c r="D971" s="3" t="s">
        <v>547</v>
      </c>
      <c r="E971" s="2">
        <v>662</v>
      </c>
      <c r="F971" s="3" t="s">
        <v>451</v>
      </c>
      <c r="G971" s="2">
        <v>615</v>
      </c>
      <c r="H971" s="3" t="s">
        <v>547</v>
      </c>
      <c r="I971" s="2">
        <v>664</v>
      </c>
      <c r="J971" s="3" t="s">
        <v>547</v>
      </c>
      <c r="K971" s="2">
        <v>667</v>
      </c>
      <c r="L971" s="3" t="s">
        <v>1615</v>
      </c>
      <c r="M971" s="2">
        <v>970</v>
      </c>
    </row>
    <row r="972" spans="1:17">
      <c r="A972" s="2" t="s">
        <v>1616</v>
      </c>
      <c r="B972" s="3">
        <v>0</v>
      </c>
      <c r="C972" s="2" t="s">
        <v>836</v>
      </c>
      <c r="D972" s="3" t="s">
        <v>611</v>
      </c>
      <c r="E972" s="2">
        <v>764</v>
      </c>
      <c r="F972" s="3" t="s">
        <v>611</v>
      </c>
      <c r="G972" s="2">
        <v>765</v>
      </c>
      <c r="H972" s="3" t="s">
        <v>611</v>
      </c>
      <c r="I972" s="2">
        <v>763</v>
      </c>
      <c r="J972" s="3" t="s">
        <v>611</v>
      </c>
      <c r="K972" s="2">
        <v>763</v>
      </c>
      <c r="L972" s="3" t="s">
        <v>1615</v>
      </c>
      <c r="M972" s="2">
        <v>971</v>
      </c>
      <c r="P972" s="3" t="s">
        <v>1617</v>
      </c>
      <c r="Q972" s="2">
        <v>426</v>
      </c>
    </row>
    <row r="973" spans="1:13">
      <c r="A973" s="2" t="s">
        <v>1618</v>
      </c>
      <c r="B973" s="3">
        <v>10451</v>
      </c>
      <c r="C973" s="2" t="s">
        <v>22</v>
      </c>
      <c r="L973" s="3" t="s">
        <v>1615</v>
      </c>
      <c r="M973" s="2">
        <v>972</v>
      </c>
    </row>
    <row r="974" spans="1:13">
      <c r="A974" s="2" t="s">
        <v>1619</v>
      </c>
      <c r="B974" s="3">
        <v>0</v>
      </c>
      <c r="C974" s="2" t="s">
        <v>145</v>
      </c>
      <c r="L974" s="3" t="s">
        <v>1615</v>
      </c>
      <c r="M974" s="2">
        <v>973</v>
      </c>
    </row>
    <row r="975" spans="1:13">
      <c r="A975" s="2" t="s">
        <v>1620</v>
      </c>
      <c r="B975" s="3">
        <v>0</v>
      </c>
      <c r="C975" s="2" t="s">
        <v>84</v>
      </c>
      <c r="D975" s="3" t="s">
        <v>786</v>
      </c>
      <c r="E975" s="2">
        <v>1186</v>
      </c>
      <c r="J975" s="3" t="s">
        <v>548</v>
      </c>
      <c r="K975" s="2">
        <v>985</v>
      </c>
      <c r="L975" s="3" t="s">
        <v>1615</v>
      </c>
      <c r="M975" s="2">
        <v>974</v>
      </c>
    </row>
    <row r="976" spans="1:21">
      <c r="A976" s="2" t="s">
        <v>1621</v>
      </c>
      <c r="B976" s="3">
        <v>0</v>
      </c>
      <c r="C976" s="2" t="s">
        <v>22</v>
      </c>
      <c r="L976" s="3" t="s">
        <v>1615</v>
      </c>
      <c r="M976" s="2">
        <v>975</v>
      </c>
      <c r="R976" s="3">
        <v>0.31</v>
      </c>
      <c r="T976" s="3">
        <v>0.05</v>
      </c>
      <c r="U976" s="2">
        <v>0.76</v>
      </c>
    </row>
    <row r="977" spans="1:13">
      <c r="A977" s="2" t="s">
        <v>1622</v>
      </c>
      <c r="B977" s="3">
        <v>0</v>
      </c>
      <c r="C977" s="2" t="s">
        <v>699</v>
      </c>
      <c r="L977" s="3" t="s">
        <v>1615</v>
      </c>
      <c r="M977" s="2">
        <v>976</v>
      </c>
    </row>
    <row r="978" spans="1:13">
      <c r="A978" s="2" t="s">
        <v>1623</v>
      </c>
      <c r="B978" s="3">
        <v>0</v>
      </c>
      <c r="C978" s="2" t="s">
        <v>339</v>
      </c>
      <c r="L978" s="3" t="s">
        <v>1624</v>
      </c>
      <c r="M978" s="2">
        <v>977</v>
      </c>
    </row>
    <row r="979" spans="1:13">
      <c r="A979" s="2" t="s">
        <v>1625</v>
      </c>
      <c r="B979" s="3">
        <v>0</v>
      </c>
      <c r="C979" s="2" t="s">
        <v>149</v>
      </c>
      <c r="L979" s="3" t="s">
        <v>1624</v>
      </c>
      <c r="M979" s="2">
        <v>978</v>
      </c>
    </row>
    <row r="980" spans="1:13">
      <c r="A980" s="2" t="s">
        <v>1626</v>
      </c>
      <c r="B980" s="3">
        <v>0</v>
      </c>
      <c r="C980" s="2" t="s">
        <v>704</v>
      </c>
      <c r="L980" s="3" t="s">
        <v>1624</v>
      </c>
      <c r="M980" s="2">
        <v>979</v>
      </c>
    </row>
    <row r="981" spans="1:21">
      <c r="A981" s="2" t="s">
        <v>1627</v>
      </c>
      <c r="B981" s="3">
        <v>7207</v>
      </c>
      <c r="C981" s="2" t="s">
        <v>22</v>
      </c>
      <c r="L981" s="3" t="s">
        <v>1624</v>
      </c>
      <c r="M981" s="2">
        <v>980</v>
      </c>
      <c r="R981" s="3">
        <v>0.26</v>
      </c>
      <c r="T981" s="3">
        <v>0.02</v>
      </c>
      <c r="U981" s="2">
        <v>0.73</v>
      </c>
    </row>
    <row r="982" spans="1:13">
      <c r="A982" s="2" t="s">
        <v>1628</v>
      </c>
      <c r="B982" s="3">
        <v>0</v>
      </c>
      <c r="C982" s="2" t="s">
        <v>589</v>
      </c>
      <c r="L982" s="3" t="s">
        <v>1624</v>
      </c>
      <c r="M982" s="2">
        <v>981</v>
      </c>
    </row>
    <row r="983" spans="1:13">
      <c r="A983" s="2" t="s">
        <v>1629</v>
      </c>
      <c r="B983" s="3">
        <v>0</v>
      </c>
      <c r="C983" s="2" t="s">
        <v>476</v>
      </c>
      <c r="L983" s="3" t="s">
        <v>1624</v>
      </c>
      <c r="M983" s="2">
        <v>982</v>
      </c>
    </row>
    <row r="984" spans="1:18">
      <c r="A984" s="2" t="s">
        <v>1630</v>
      </c>
      <c r="B984" s="3">
        <v>0</v>
      </c>
      <c r="C984" s="2" t="s">
        <v>22</v>
      </c>
      <c r="L984" s="3" t="s">
        <v>1631</v>
      </c>
      <c r="M984" s="2">
        <v>983</v>
      </c>
      <c r="R984" s="3">
        <v>0.53</v>
      </c>
    </row>
    <row r="985" spans="1:13">
      <c r="A985" s="2" t="s">
        <v>1632</v>
      </c>
      <c r="B985" s="3">
        <v>0</v>
      </c>
      <c r="C985" s="2" t="s">
        <v>90</v>
      </c>
      <c r="L985" s="3" t="s">
        <v>1631</v>
      </c>
      <c r="M985" s="2">
        <v>984</v>
      </c>
    </row>
    <row r="986" spans="1:13">
      <c r="A986" s="2" t="s">
        <v>1633</v>
      </c>
      <c r="B986" s="3">
        <v>0</v>
      </c>
      <c r="C986" s="2" t="s">
        <v>704</v>
      </c>
      <c r="L986" s="3" t="s">
        <v>1631</v>
      </c>
      <c r="M986" s="2">
        <v>985</v>
      </c>
    </row>
    <row r="987" spans="1:13">
      <c r="A987" s="2" t="s">
        <v>1634</v>
      </c>
      <c r="B987" s="3">
        <v>16076</v>
      </c>
      <c r="C987" s="2" t="s">
        <v>811</v>
      </c>
      <c r="L987" s="3" t="s">
        <v>1631</v>
      </c>
      <c r="M987" s="2">
        <v>986</v>
      </c>
    </row>
    <row r="988" spans="1:13">
      <c r="A988" s="2" t="s">
        <v>1635</v>
      </c>
      <c r="B988" s="3">
        <v>124548</v>
      </c>
      <c r="C988" s="2" t="s">
        <v>66</v>
      </c>
      <c r="L988" s="3" t="s">
        <v>1631</v>
      </c>
      <c r="M988" s="2">
        <v>987</v>
      </c>
    </row>
    <row r="989" spans="1:13">
      <c r="A989" s="2" t="s">
        <v>1636</v>
      </c>
      <c r="B989" s="3">
        <v>0</v>
      </c>
      <c r="C989" s="2" t="s">
        <v>90</v>
      </c>
      <c r="L989" s="3" t="s">
        <v>1637</v>
      </c>
      <c r="M989" s="2">
        <v>988</v>
      </c>
    </row>
    <row r="990" spans="1:13">
      <c r="A990" s="2" t="s">
        <v>1638</v>
      </c>
      <c r="B990" s="3">
        <v>0</v>
      </c>
      <c r="C990" s="2" t="s">
        <v>90</v>
      </c>
      <c r="L990" s="3" t="s">
        <v>1637</v>
      </c>
      <c r="M990" s="2">
        <v>989</v>
      </c>
    </row>
    <row r="991" spans="1:17">
      <c r="A991" s="2" t="s">
        <v>1639</v>
      </c>
      <c r="B991" s="3">
        <v>0</v>
      </c>
      <c r="C991" s="2" t="s">
        <v>221</v>
      </c>
      <c r="D991" s="3" t="s">
        <v>453</v>
      </c>
      <c r="E991" s="2">
        <v>547</v>
      </c>
      <c r="F991" s="3" t="s">
        <v>453</v>
      </c>
      <c r="G991" s="2">
        <v>545</v>
      </c>
      <c r="H991" s="3" t="s">
        <v>451</v>
      </c>
      <c r="I991" s="2">
        <v>619</v>
      </c>
      <c r="J991" s="3" t="s">
        <v>547</v>
      </c>
      <c r="K991" s="2">
        <v>677</v>
      </c>
      <c r="L991" s="3" t="s">
        <v>1637</v>
      </c>
      <c r="M991" s="2">
        <v>990</v>
      </c>
      <c r="P991" s="3" t="s">
        <v>1640</v>
      </c>
      <c r="Q991" s="2">
        <v>427</v>
      </c>
    </row>
    <row r="992" spans="1:13">
      <c r="A992" s="2" t="s">
        <v>1641</v>
      </c>
      <c r="B992" s="3">
        <v>0</v>
      </c>
      <c r="C992" s="2" t="s">
        <v>84</v>
      </c>
      <c r="D992" s="3" t="s">
        <v>611</v>
      </c>
      <c r="E992" s="2">
        <v>778</v>
      </c>
      <c r="F992" s="3" t="s">
        <v>611</v>
      </c>
      <c r="G992" s="2">
        <v>781</v>
      </c>
      <c r="H992" s="3" t="s">
        <v>611</v>
      </c>
      <c r="I992" s="2">
        <v>780</v>
      </c>
      <c r="J992" s="3" t="s">
        <v>548</v>
      </c>
      <c r="K992" s="2">
        <v>893</v>
      </c>
      <c r="L992" s="3" t="s">
        <v>1637</v>
      </c>
      <c r="M992" s="2">
        <v>991</v>
      </c>
    </row>
    <row r="993" spans="1:13">
      <c r="A993" s="2" t="s">
        <v>1642</v>
      </c>
      <c r="B993" s="3">
        <v>11141</v>
      </c>
      <c r="C993" s="2" t="s">
        <v>22</v>
      </c>
      <c r="L993" s="3" t="s">
        <v>1637</v>
      </c>
      <c r="M993" s="2">
        <v>992</v>
      </c>
    </row>
    <row r="994" spans="1:13">
      <c r="A994" s="2" t="s">
        <v>1643</v>
      </c>
      <c r="B994" s="3">
        <v>0</v>
      </c>
      <c r="C994" s="2" t="s">
        <v>22</v>
      </c>
      <c r="L994" s="3" t="s">
        <v>1637</v>
      </c>
      <c r="M994" s="2">
        <v>993</v>
      </c>
    </row>
    <row r="995" spans="1:13">
      <c r="A995" s="2" t="s">
        <v>1644</v>
      </c>
      <c r="B995" s="3">
        <v>0</v>
      </c>
      <c r="C995" s="2" t="s">
        <v>811</v>
      </c>
      <c r="L995" s="3" t="s">
        <v>1645</v>
      </c>
      <c r="M995" s="2">
        <v>994</v>
      </c>
    </row>
    <row r="996" spans="1:13">
      <c r="A996" s="2" t="s">
        <v>1646</v>
      </c>
      <c r="B996" s="3">
        <v>0</v>
      </c>
      <c r="C996" s="2" t="s">
        <v>90</v>
      </c>
      <c r="L996" s="3" t="s">
        <v>1645</v>
      </c>
      <c r="M996" s="2">
        <v>995</v>
      </c>
    </row>
    <row r="997" spans="1:13">
      <c r="A997" s="2" t="s">
        <v>1647</v>
      </c>
      <c r="B997" s="3">
        <v>19886</v>
      </c>
      <c r="C997" s="2" t="s">
        <v>811</v>
      </c>
      <c r="L997" s="3" t="s">
        <v>1645</v>
      </c>
      <c r="M997" s="2">
        <v>996</v>
      </c>
    </row>
    <row r="998" spans="1:13">
      <c r="A998" s="2" t="s">
        <v>1648</v>
      </c>
      <c r="B998" s="3">
        <v>74757</v>
      </c>
      <c r="C998" s="2" t="s">
        <v>90</v>
      </c>
      <c r="L998" s="3" t="s">
        <v>1645</v>
      </c>
      <c r="M998" s="2">
        <v>997</v>
      </c>
    </row>
    <row r="999" spans="1:13">
      <c r="A999" s="2" t="s">
        <v>1649</v>
      </c>
      <c r="B999" s="3">
        <v>34729</v>
      </c>
      <c r="C999" s="2" t="s">
        <v>634</v>
      </c>
      <c r="L999" s="3" t="s">
        <v>1645</v>
      </c>
      <c r="M999" s="2">
        <v>998</v>
      </c>
    </row>
    <row r="1000" spans="1:13">
      <c r="A1000" s="2" t="s">
        <v>1650</v>
      </c>
      <c r="B1000" s="3">
        <v>0</v>
      </c>
      <c r="C1000" s="2" t="s">
        <v>1222</v>
      </c>
      <c r="D1000" s="3" t="s">
        <v>786</v>
      </c>
      <c r="E1000" s="2">
        <v>1156</v>
      </c>
      <c r="F1000" s="3" t="s">
        <v>548</v>
      </c>
      <c r="G1000" s="2">
        <v>960</v>
      </c>
      <c r="H1000" s="3" t="s">
        <v>548</v>
      </c>
      <c r="I1000" s="2">
        <v>962</v>
      </c>
      <c r="J1000" s="3" t="s">
        <v>548</v>
      </c>
      <c r="K1000" s="2">
        <v>964</v>
      </c>
      <c r="L1000" s="3" t="s">
        <v>1645</v>
      </c>
      <c r="M1000" s="2">
        <v>999</v>
      </c>
    </row>
    <row r="1001" spans="1:13">
      <c r="A1001" s="2" t="s">
        <v>1651</v>
      </c>
      <c r="B1001" s="3">
        <v>30096</v>
      </c>
      <c r="C1001" s="2" t="s">
        <v>1652</v>
      </c>
      <c r="D1001" s="3" t="s">
        <v>548</v>
      </c>
      <c r="E1001" s="2">
        <v>956</v>
      </c>
      <c r="F1001" s="3" t="s">
        <v>548</v>
      </c>
      <c r="G1001" s="2">
        <v>975</v>
      </c>
      <c r="L1001" s="3" t="s">
        <v>1645</v>
      </c>
      <c r="M1001" s="2">
        <v>1000</v>
      </c>
    </row>
    <row r="1002" spans="1:13">
      <c r="A1002" s="2" t="s">
        <v>1653</v>
      </c>
      <c r="B1002" s="3">
        <v>0</v>
      </c>
      <c r="C1002" s="2" t="s">
        <v>243</v>
      </c>
      <c r="L1002" s="3" t="s">
        <v>1654</v>
      </c>
      <c r="M1002" s="2">
        <v>1001</v>
      </c>
    </row>
    <row r="1003" spans="1:13">
      <c r="A1003" s="2" t="s">
        <v>1655</v>
      </c>
      <c r="B1003" s="3">
        <v>0</v>
      </c>
      <c r="C1003" s="2" t="s">
        <v>145</v>
      </c>
      <c r="L1003" s="3" t="s">
        <v>1654</v>
      </c>
      <c r="M1003" s="2">
        <v>1002</v>
      </c>
    </row>
    <row r="1004" spans="1:13">
      <c r="A1004" s="2" t="s">
        <v>1656</v>
      </c>
      <c r="B1004" s="3">
        <v>0</v>
      </c>
      <c r="C1004" s="2" t="s">
        <v>35</v>
      </c>
      <c r="D1004" s="3" t="s">
        <v>548</v>
      </c>
      <c r="E1004" s="2">
        <v>954</v>
      </c>
      <c r="F1004" s="3" t="s">
        <v>548</v>
      </c>
      <c r="G1004" s="2">
        <v>972</v>
      </c>
      <c r="H1004" s="3" t="s">
        <v>548</v>
      </c>
      <c r="I1004" s="2">
        <v>971</v>
      </c>
      <c r="L1004" s="3" t="s">
        <v>1654</v>
      </c>
      <c r="M1004" s="2">
        <v>1003</v>
      </c>
    </row>
    <row r="1005" spans="1:13">
      <c r="A1005" s="2" t="s">
        <v>1657</v>
      </c>
      <c r="B1005" s="3">
        <v>0</v>
      </c>
      <c r="C1005" s="2" t="s">
        <v>22</v>
      </c>
      <c r="L1005" s="3" t="s">
        <v>1654</v>
      </c>
      <c r="M1005" s="2">
        <v>1004</v>
      </c>
    </row>
    <row r="1006" spans="1:13">
      <c r="A1006" s="2" t="s">
        <v>1658</v>
      </c>
      <c r="B1006" s="3">
        <v>0</v>
      </c>
      <c r="C1006" s="2" t="s">
        <v>845</v>
      </c>
      <c r="D1006" s="3" t="s">
        <v>548</v>
      </c>
      <c r="E1006" s="2">
        <v>957</v>
      </c>
      <c r="F1006" s="3" t="s">
        <v>548</v>
      </c>
      <c r="G1006" s="2">
        <v>976</v>
      </c>
      <c r="H1006" s="3" t="s">
        <v>611</v>
      </c>
      <c r="I1006" s="2">
        <v>800</v>
      </c>
      <c r="J1006" s="3" t="s">
        <v>548</v>
      </c>
      <c r="K1006" s="2">
        <v>973</v>
      </c>
      <c r="L1006" s="3" t="s">
        <v>1654</v>
      </c>
      <c r="M1006" s="2">
        <v>1005</v>
      </c>
    </row>
    <row r="1007" spans="1:13">
      <c r="A1007" s="2" t="s">
        <v>1659</v>
      </c>
      <c r="B1007" s="3">
        <v>13366</v>
      </c>
      <c r="C1007" s="2" t="s">
        <v>145</v>
      </c>
      <c r="L1007" s="3" t="s">
        <v>1654</v>
      </c>
      <c r="M1007" s="2">
        <v>1006</v>
      </c>
    </row>
    <row r="1008" spans="1:13">
      <c r="A1008" s="2" t="s">
        <v>1660</v>
      </c>
      <c r="B1008" s="3">
        <v>0</v>
      </c>
      <c r="C1008" s="2" t="s">
        <v>84</v>
      </c>
      <c r="D1008" s="3" t="s">
        <v>460</v>
      </c>
      <c r="E1008" s="2">
        <v>710</v>
      </c>
      <c r="F1008" s="3" t="s">
        <v>460</v>
      </c>
      <c r="G1008" s="2">
        <v>707</v>
      </c>
      <c r="L1008" s="3" t="s">
        <v>1661</v>
      </c>
      <c r="M1008" s="2">
        <v>1007</v>
      </c>
    </row>
    <row r="1009" spans="1:13">
      <c r="A1009" s="2" t="s">
        <v>1662</v>
      </c>
      <c r="B1009" s="3">
        <v>0</v>
      </c>
      <c r="C1009" s="2" t="s">
        <v>509</v>
      </c>
      <c r="L1009" s="3" t="s">
        <v>1661</v>
      </c>
      <c r="M1009" s="2">
        <v>1008</v>
      </c>
    </row>
    <row r="1010" spans="1:13">
      <c r="A1010" s="2" t="s">
        <v>1663</v>
      </c>
      <c r="B1010" s="3">
        <v>0</v>
      </c>
      <c r="C1010" s="2" t="s">
        <v>752</v>
      </c>
      <c r="L1010" s="3" t="s">
        <v>1661</v>
      </c>
      <c r="M1010" s="2">
        <v>1009</v>
      </c>
    </row>
    <row r="1011" spans="1:13">
      <c r="A1011" s="2" t="s">
        <v>1664</v>
      </c>
      <c r="B1011" s="3">
        <v>0</v>
      </c>
      <c r="C1011" s="2" t="s">
        <v>90</v>
      </c>
      <c r="L1011" s="3" t="s">
        <v>1661</v>
      </c>
      <c r="M1011" s="2">
        <v>1010</v>
      </c>
    </row>
    <row r="1012" spans="1:13">
      <c r="A1012" s="2" t="s">
        <v>1665</v>
      </c>
      <c r="B1012" s="3">
        <v>0</v>
      </c>
      <c r="C1012" s="2" t="s">
        <v>455</v>
      </c>
      <c r="D1012" s="3">
        <f>334</f>
        <v>334</v>
      </c>
      <c r="E1012" s="2">
        <v>336</v>
      </c>
      <c r="F1012" s="3">
        <f>331</f>
        <v>331</v>
      </c>
      <c r="G1012" s="2">
        <v>333</v>
      </c>
      <c r="H1012" s="3">
        <f>331</f>
        <v>331</v>
      </c>
      <c r="I1012" s="2">
        <v>333</v>
      </c>
      <c r="J1012" s="3">
        <v>308</v>
      </c>
      <c r="K1012" s="2">
        <v>308</v>
      </c>
      <c r="L1012" s="3" t="s">
        <v>1666</v>
      </c>
      <c r="M1012" s="2">
        <v>1011</v>
      </c>
    </row>
    <row r="1013" spans="1:13">
      <c r="A1013" s="2" t="s">
        <v>1667</v>
      </c>
      <c r="B1013" s="3">
        <v>10455</v>
      </c>
      <c r="C1013" s="2" t="s">
        <v>149</v>
      </c>
      <c r="L1013" s="3" t="s">
        <v>1666</v>
      </c>
      <c r="M1013" s="2">
        <v>1012</v>
      </c>
    </row>
    <row r="1014" spans="1:13">
      <c r="A1014" s="2" t="s">
        <v>1668</v>
      </c>
      <c r="B1014" s="3">
        <v>0</v>
      </c>
      <c r="C1014" s="2" t="s">
        <v>494</v>
      </c>
      <c r="L1014" s="3" t="s">
        <v>1666</v>
      </c>
      <c r="M1014" s="2">
        <v>1013</v>
      </c>
    </row>
    <row r="1015" spans="1:21">
      <c r="A1015" s="2" t="s">
        <v>1669</v>
      </c>
      <c r="B1015" s="3">
        <v>0</v>
      </c>
      <c r="C1015" s="2" t="s">
        <v>22</v>
      </c>
      <c r="L1015" s="3" t="s">
        <v>1666</v>
      </c>
      <c r="M1015" s="2">
        <v>1014</v>
      </c>
      <c r="R1015" s="3">
        <v>0.89</v>
      </c>
      <c r="T1015" s="3">
        <v>0.02</v>
      </c>
      <c r="U1015" s="2">
        <v>0.96</v>
      </c>
    </row>
    <row r="1016" spans="1:13">
      <c r="A1016" s="2" t="s">
        <v>1670</v>
      </c>
      <c r="B1016" s="3">
        <v>0</v>
      </c>
      <c r="C1016" s="2" t="s">
        <v>221</v>
      </c>
      <c r="D1016" s="3" t="s">
        <v>610</v>
      </c>
      <c r="E1016" s="2">
        <v>594</v>
      </c>
      <c r="F1016" s="3" t="s">
        <v>452</v>
      </c>
      <c r="G1016" s="2">
        <v>564</v>
      </c>
      <c r="H1016" s="3" t="s">
        <v>652</v>
      </c>
      <c r="I1016" s="2">
        <v>538</v>
      </c>
      <c r="J1016" s="3" t="s">
        <v>552</v>
      </c>
      <c r="K1016" s="2">
        <v>515</v>
      </c>
      <c r="L1016" s="3" t="s">
        <v>1671</v>
      </c>
      <c r="M1016" s="2">
        <v>1015</v>
      </c>
    </row>
    <row r="1017" spans="1:13">
      <c r="A1017" s="2" t="s">
        <v>1672</v>
      </c>
      <c r="B1017" s="3">
        <v>9935</v>
      </c>
      <c r="C1017" s="2" t="s">
        <v>22</v>
      </c>
      <c r="L1017" s="3" t="s">
        <v>1671</v>
      </c>
      <c r="M1017" s="2">
        <v>1016</v>
      </c>
    </row>
    <row r="1018" spans="1:21">
      <c r="A1018" s="2" t="s">
        <v>1673</v>
      </c>
      <c r="B1018" s="3">
        <v>0</v>
      </c>
      <c r="C1018" s="2" t="s">
        <v>22</v>
      </c>
      <c r="L1018" s="3" t="s">
        <v>1671</v>
      </c>
      <c r="M1018" s="2">
        <v>1017</v>
      </c>
      <c r="R1018" s="3">
        <v>0.28</v>
      </c>
      <c r="U1018" s="2">
        <v>0.77</v>
      </c>
    </row>
    <row r="1019" spans="1:13">
      <c r="A1019" s="2" t="s">
        <v>1674</v>
      </c>
      <c r="B1019" s="3">
        <v>0</v>
      </c>
      <c r="C1019" s="2" t="s">
        <v>121</v>
      </c>
      <c r="L1019" s="3" t="s">
        <v>1675</v>
      </c>
      <c r="M1019" s="2">
        <v>1018</v>
      </c>
    </row>
    <row r="1020" spans="1:18">
      <c r="A1020" s="2" t="s">
        <v>1676</v>
      </c>
      <c r="B1020" s="3">
        <v>0</v>
      </c>
      <c r="C1020" s="2" t="s">
        <v>316</v>
      </c>
      <c r="D1020" s="3">
        <v>372</v>
      </c>
      <c r="E1020" s="2">
        <v>373</v>
      </c>
      <c r="F1020" s="3">
        <f>387</f>
        <v>387</v>
      </c>
      <c r="G1020" s="2">
        <v>387</v>
      </c>
      <c r="H1020" s="3">
        <f>356</f>
        <v>356</v>
      </c>
      <c r="I1020" s="2">
        <v>356</v>
      </c>
      <c r="J1020" s="3">
        <f>317</f>
        <v>317</v>
      </c>
      <c r="K1020" s="2">
        <v>318</v>
      </c>
      <c r="L1020" s="3" t="s">
        <v>1675</v>
      </c>
      <c r="M1020" s="2">
        <v>1019</v>
      </c>
      <c r="R1020" s="3">
        <v>0.12</v>
      </c>
    </row>
    <row r="1021" spans="1:13">
      <c r="A1021" s="2" t="s">
        <v>1677</v>
      </c>
      <c r="B1021" s="3">
        <v>0</v>
      </c>
      <c r="C1021" s="2" t="s">
        <v>833</v>
      </c>
      <c r="L1021" s="3" t="s">
        <v>1675</v>
      </c>
      <c r="M1021" s="2">
        <v>1020</v>
      </c>
    </row>
    <row r="1022" spans="1:13">
      <c r="A1022" s="2" t="s">
        <v>1678</v>
      </c>
      <c r="B1022" s="3">
        <v>0</v>
      </c>
      <c r="C1022" s="2" t="s">
        <v>464</v>
      </c>
      <c r="L1022" s="3" t="s">
        <v>1675</v>
      </c>
      <c r="M1022" s="2">
        <v>1021</v>
      </c>
    </row>
    <row r="1023" spans="1:13">
      <c r="A1023" s="2" t="s">
        <v>1679</v>
      </c>
      <c r="B1023" s="3">
        <v>0</v>
      </c>
      <c r="C1023" s="2" t="s">
        <v>87</v>
      </c>
      <c r="L1023" s="3" t="s">
        <v>1675</v>
      </c>
      <c r="M1023" s="2">
        <v>1022</v>
      </c>
    </row>
    <row r="1024" spans="1:13">
      <c r="A1024" s="2" t="s">
        <v>1680</v>
      </c>
      <c r="B1024" s="3">
        <v>0</v>
      </c>
      <c r="C1024" s="2" t="s">
        <v>704</v>
      </c>
      <c r="L1024" s="3" t="s">
        <v>1675</v>
      </c>
      <c r="M1024" s="2">
        <v>1023</v>
      </c>
    </row>
    <row r="1025" spans="1:21">
      <c r="A1025" s="2" t="s">
        <v>1681</v>
      </c>
      <c r="B1025" s="3">
        <v>27099</v>
      </c>
      <c r="C1025" s="2" t="s">
        <v>22</v>
      </c>
      <c r="L1025" s="3" t="s">
        <v>1682</v>
      </c>
      <c r="M1025" s="2">
        <v>1024</v>
      </c>
      <c r="R1025" s="3">
        <v>0.68</v>
      </c>
      <c r="T1025" s="3">
        <v>0.04</v>
      </c>
      <c r="U1025" s="2">
        <v>0.87</v>
      </c>
    </row>
    <row r="1026" spans="1:13">
      <c r="A1026" s="2" t="s">
        <v>1683</v>
      </c>
      <c r="B1026" s="3">
        <v>0</v>
      </c>
      <c r="C1026" s="2" t="s">
        <v>308</v>
      </c>
      <c r="L1026" s="3" t="s">
        <v>1682</v>
      </c>
      <c r="M1026" s="2">
        <v>1025</v>
      </c>
    </row>
    <row r="1027" spans="1:17">
      <c r="A1027" s="2" t="s">
        <v>1684</v>
      </c>
      <c r="B1027" s="3">
        <v>0</v>
      </c>
      <c r="C1027" s="2" t="s">
        <v>1523</v>
      </c>
      <c r="L1027" s="3" t="s">
        <v>1682</v>
      </c>
      <c r="M1027" s="2">
        <v>1026</v>
      </c>
      <c r="P1027" s="3" t="s">
        <v>799</v>
      </c>
      <c r="Q1027" s="2">
        <v>480</v>
      </c>
    </row>
    <row r="1028" spans="1:17">
      <c r="A1028" s="2" t="s">
        <v>1685</v>
      </c>
      <c r="B1028" s="3">
        <v>0</v>
      </c>
      <c r="C1028" s="2" t="s">
        <v>509</v>
      </c>
      <c r="L1028" s="3" t="s">
        <v>1682</v>
      </c>
      <c r="M1028" s="2">
        <v>1027</v>
      </c>
      <c r="P1028" s="3" t="s">
        <v>780</v>
      </c>
      <c r="Q1028" s="2">
        <v>498</v>
      </c>
    </row>
    <row r="1029" spans="1:13">
      <c r="A1029" s="2" t="s">
        <v>1686</v>
      </c>
      <c r="B1029" s="3">
        <v>0</v>
      </c>
      <c r="C1029" s="2" t="s">
        <v>90</v>
      </c>
      <c r="L1029" s="3" t="s">
        <v>1682</v>
      </c>
      <c r="M1029" s="2">
        <v>1028</v>
      </c>
    </row>
    <row r="1030" spans="1:17">
      <c r="A1030" s="2" t="s">
        <v>1687</v>
      </c>
      <c r="B1030" s="3">
        <v>0</v>
      </c>
      <c r="C1030" s="2" t="s">
        <v>90</v>
      </c>
      <c r="L1030" s="3" t="s">
        <v>1688</v>
      </c>
      <c r="M1030" s="2">
        <v>1029</v>
      </c>
      <c r="P1030" s="3" t="s">
        <v>1689</v>
      </c>
      <c r="Q1030" s="2">
        <v>414</v>
      </c>
    </row>
    <row r="1031" spans="1:13">
      <c r="A1031" s="2" t="s">
        <v>1690</v>
      </c>
      <c r="B1031" s="3">
        <v>0</v>
      </c>
      <c r="C1031" s="2" t="s">
        <v>455</v>
      </c>
      <c r="D1031" s="3">
        <f>480</f>
        <v>480</v>
      </c>
      <c r="E1031" s="2">
        <v>480</v>
      </c>
      <c r="F1031" s="3">
        <f>493</f>
        <v>493</v>
      </c>
      <c r="G1031" s="2">
        <v>493</v>
      </c>
      <c r="H1031" s="3">
        <f>484</f>
        <v>484</v>
      </c>
      <c r="I1031" s="2">
        <v>485</v>
      </c>
      <c r="J1031" s="3">
        <f>429</f>
        <v>429</v>
      </c>
      <c r="K1031" s="2">
        <v>430</v>
      </c>
      <c r="L1031" s="3" t="s">
        <v>1688</v>
      </c>
      <c r="M1031" s="2">
        <v>1030</v>
      </c>
    </row>
    <row r="1032" spans="1:13">
      <c r="A1032" s="2" t="s">
        <v>1691</v>
      </c>
      <c r="B1032" s="3">
        <v>7232</v>
      </c>
      <c r="C1032" s="2" t="s">
        <v>221</v>
      </c>
      <c r="D1032" s="3" t="s">
        <v>451</v>
      </c>
      <c r="E1032" s="2">
        <v>616</v>
      </c>
      <c r="F1032" s="3" t="s">
        <v>610</v>
      </c>
      <c r="G1032" s="2">
        <v>594</v>
      </c>
      <c r="H1032" s="3" t="s">
        <v>565</v>
      </c>
      <c r="I1032" s="2">
        <v>583</v>
      </c>
      <c r="J1032" s="3" t="s">
        <v>452</v>
      </c>
      <c r="K1032" s="2">
        <v>565</v>
      </c>
      <c r="L1032" s="3" t="s">
        <v>1688</v>
      </c>
      <c r="M1032" s="2">
        <v>1031</v>
      </c>
    </row>
    <row r="1033" spans="1:13">
      <c r="A1033" s="2" t="s">
        <v>1692</v>
      </c>
      <c r="B1033" s="3">
        <v>10392</v>
      </c>
      <c r="C1033" s="2" t="s">
        <v>942</v>
      </c>
      <c r="D1033" s="3" t="s">
        <v>547</v>
      </c>
      <c r="E1033" s="2">
        <v>669</v>
      </c>
      <c r="F1033" s="3" t="s">
        <v>460</v>
      </c>
      <c r="G1033" s="2">
        <v>719</v>
      </c>
      <c r="L1033" s="3" t="s">
        <v>1688</v>
      </c>
      <c r="M1033" s="2">
        <v>1032</v>
      </c>
    </row>
    <row r="1034" spans="1:13">
      <c r="A1034" s="2" t="s">
        <v>1693</v>
      </c>
      <c r="B1034" s="3">
        <v>11113</v>
      </c>
      <c r="C1034" s="2" t="s">
        <v>90</v>
      </c>
      <c r="L1034" s="3" t="s">
        <v>1688</v>
      </c>
      <c r="M1034" s="2">
        <v>1033</v>
      </c>
    </row>
    <row r="1035" spans="1:13">
      <c r="A1035" s="2" t="s">
        <v>1694</v>
      </c>
      <c r="B1035" s="3">
        <v>30027</v>
      </c>
      <c r="C1035" s="2" t="s">
        <v>243</v>
      </c>
      <c r="D1035" s="3" t="s">
        <v>548</v>
      </c>
      <c r="E1035" s="2">
        <v>940</v>
      </c>
      <c r="F1035" s="3" t="s">
        <v>548</v>
      </c>
      <c r="G1035" s="2">
        <v>910</v>
      </c>
      <c r="H1035" s="3" t="s">
        <v>460</v>
      </c>
      <c r="I1035" s="2">
        <v>735</v>
      </c>
      <c r="L1035" s="3" t="s">
        <v>1688</v>
      </c>
      <c r="M1035" s="2">
        <v>1034</v>
      </c>
    </row>
    <row r="1036" spans="1:13">
      <c r="A1036" s="2" t="s">
        <v>1695</v>
      </c>
      <c r="B1036" s="3">
        <v>0</v>
      </c>
      <c r="C1036" s="2" t="s">
        <v>308</v>
      </c>
      <c r="L1036" s="3" t="s">
        <v>1696</v>
      </c>
      <c r="M1036" s="2">
        <v>1035</v>
      </c>
    </row>
    <row r="1037" spans="1:17">
      <c r="A1037" s="2" t="s">
        <v>1697</v>
      </c>
      <c r="B1037" s="3">
        <v>18394</v>
      </c>
      <c r="C1037" s="2" t="s">
        <v>90</v>
      </c>
      <c r="L1037" s="3" t="s">
        <v>1696</v>
      </c>
      <c r="M1037" s="2">
        <v>1036</v>
      </c>
      <c r="P1037" s="3" t="s">
        <v>627</v>
      </c>
      <c r="Q1037" s="2">
        <v>388</v>
      </c>
    </row>
    <row r="1038" spans="1:13">
      <c r="A1038" s="2" t="s">
        <v>1698</v>
      </c>
      <c r="B1038" s="3">
        <v>0</v>
      </c>
      <c r="C1038" s="2" t="s">
        <v>151</v>
      </c>
      <c r="L1038" s="3" t="s">
        <v>1696</v>
      </c>
      <c r="M1038" s="2">
        <v>1037</v>
      </c>
    </row>
    <row r="1039" spans="1:13">
      <c r="A1039" s="2" t="s">
        <v>1699</v>
      </c>
      <c r="B1039" s="3">
        <v>0</v>
      </c>
      <c r="C1039" s="2" t="s">
        <v>826</v>
      </c>
      <c r="L1039" s="3" t="s">
        <v>1696</v>
      </c>
      <c r="M1039" s="2">
        <v>1038</v>
      </c>
    </row>
    <row r="1040" spans="1:15">
      <c r="A1040" s="2" t="s">
        <v>1700</v>
      </c>
      <c r="B1040" s="3">
        <v>0</v>
      </c>
      <c r="C1040" s="2" t="s">
        <v>35</v>
      </c>
      <c r="D1040" s="3">
        <f>429</f>
        <v>429</v>
      </c>
      <c r="E1040" s="2">
        <v>429</v>
      </c>
      <c r="F1040" s="3">
        <f>383</f>
        <v>383</v>
      </c>
      <c r="G1040" s="2">
        <v>384</v>
      </c>
      <c r="H1040" s="3">
        <v>376</v>
      </c>
      <c r="I1040" s="2">
        <v>377</v>
      </c>
      <c r="J1040" s="3">
        <f>363</f>
        <v>363</v>
      </c>
      <c r="K1040" s="2">
        <v>364</v>
      </c>
      <c r="L1040" s="3" t="s">
        <v>1696</v>
      </c>
      <c r="M1040" s="2">
        <v>1039</v>
      </c>
      <c r="N1040" s="3" t="s">
        <v>1701</v>
      </c>
      <c r="O1040" s="2">
        <v>243</v>
      </c>
    </row>
    <row r="1041" spans="1:13">
      <c r="A1041" s="2" t="s">
        <v>1702</v>
      </c>
      <c r="B1041" s="3">
        <v>0</v>
      </c>
      <c r="C1041" s="2" t="s">
        <v>704</v>
      </c>
      <c r="L1041" s="3" t="s">
        <v>1696</v>
      </c>
      <c r="M1041" s="2">
        <v>1040</v>
      </c>
    </row>
    <row r="1042" spans="1:13">
      <c r="A1042" s="2" t="s">
        <v>1703</v>
      </c>
      <c r="B1042" s="3">
        <v>21203</v>
      </c>
      <c r="C1042" s="2" t="s">
        <v>836</v>
      </c>
      <c r="L1042" s="3" t="s">
        <v>1696</v>
      </c>
      <c r="M1042" s="2">
        <v>1041</v>
      </c>
    </row>
    <row r="1043" spans="1:13">
      <c r="A1043" s="2" t="s">
        <v>1704</v>
      </c>
      <c r="B1043" s="3">
        <v>0</v>
      </c>
      <c r="C1043" s="2" t="s">
        <v>243</v>
      </c>
      <c r="L1043" s="3" t="s">
        <v>1696</v>
      </c>
      <c r="M1043" s="2">
        <v>1042</v>
      </c>
    </row>
    <row r="1044" spans="1:21">
      <c r="A1044" s="2" t="s">
        <v>1705</v>
      </c>
      <c r="B1044" s="3">
        <v>0</v>
      </c>
      <c r="C1044" s="2" t="s">
        <v>22</v>
      </c>
      <c r="L1044" s="3" t="s">
        <v>1696</v>
      </c>
      <c r="M1044" s="2">
        <v>1043</v>
      </c>
      <c r="R1044" s="3">
        <v>0.34</v>
      </c>
      <c r="U1044" s="2">
        <v>0.72</v>
      </c>
    </row>
    <row r="1045" spans="1:13">
      <c r="A1045" s="2" t="s">
        <v>1706</v>
      </c>
      <c r="B1045" s="3">
        <v>0</v>
      </c>
      <c r="C1045" s="2" t="s">
        <v>221</v>
      </c>
      <c r="L1045" s="3" t="s">
        <v>1696</v>
      </c>
      <c r="M1045" s="2">
        <v>1044</v>
      </c>
    </row>
    <row r="1046" spans="1:13">
      <c r="A1046" s="2" t="s">
        <v>1707</v>
      </c>
      <c r="B1046" s="3">
        <v>0</v>
      </c>
      <c r="C1046" s="2" t="s">
        <v>518</v>
      </c>
      <c r="L1046" s="3" t="s">
        <v>1708</v>
      </c>
      <c r="M1046" s="2">
        <v>1045</v>
      </c>
    </row>
    <row r="1047" spans="1:13">
      <c r="A1047" s="2" t="s">
        <v>1709</v>
      </c>
      <c r="B1047" s="3">
        <v>0</v>
      </c>
      <c r="C1047" s="2" t="s">
        <v>22</v>
      </c>
      <c r="L1047" s="3" t="s">
        <v>1708</v>
      </c>
      <c r="M1047" s="2">
        <v>1046</v>
      </c>
    </row>
    <row r="1048" spans="1:13">
      <c r="A1048" s="2" t="s">
        <v>1710</v>
      </c>
      <c r="B1048" s="3">
        <v>0</v>
      </c>
      <c r="C1048" s="2" t="s">
        <v>833</v>
      </c>
      <c r="L1048" s="3" t="s">
        <v>1708</v>
      </c>
      <c r="M1048" s="2">
        <v>1047</v>
      </c>
    </row>
    <row r="1049" spans="1:15">
      <c r="A1049" s="2" t="s">
        <v>1711</v>
      </c>
      <c r="B1049" s="3">
        <v>0</v>
      </c>
      <c r="C1049" s="2" t="s">
        <v>313</v>
      </c>
      <c r="L1049" s="3" t="s">
        <v>1708</v>
      </c>
      <c r="M1049" s="2">
        <v>1048</v>
      </c>
      <c r="N1049" s="3" t="s">
        <v>1712</v>
      </c>
      <c r="O1049" s="2">
        <v>236</v>
      </c>
    </row>
    <row r="1050" spans="1:13">
      <c r="A1050" s="2" t="s">
        <v>1713</v>
      </c>
      <c r="B1050" s="3">
        <v>16804</v>
      </c>
      <c r="C1050" s="2" t="s">
        <v>22</v>
      </c>
      <c r="L1050" s="3" t="s">
        <v>1708</v>
      </c>
      <c r="M1050" s="2">
        <v>1049</v>
      </c>
    </row>
    <row r="1051" spans="1:13">
      <c r="A1051" s="2" t="s">
        <v>1714</v>
      </c>
      <c r="B1051" s="3">
        <v>0</v>
      </c>
      <c r="C1051" s="2" t="s">
        <v>339</v>
      </c>
      <c r="D1051" s="3" t="s">
        <v>652</v>
      </c>
      <c r="E1051" s="2">
        <v>531</v>
      </c>
      <c r="F1051" s="3" t="s">
        <v>727</v>
      </c>
      <c r="G1051" s="2">
        <v>552</v>
      </c>
      <c r="H1051" s="3" t="s">
        <v>451</v>
      </c>
      <c r="I1051" s="2">
        <v>601</v>
      </c>
      <c r="J1051" s="3" t="s">
        <v>547</v>
      </c>
      <c r="K1051" s="2">
        <v>654</v>
      </c>
      <c r="L1051" s="3" t="s">
        <v>1715</v>
      </c>
      <c r="M1051" s="2">
        <v>1050</v>
      </c>
    </row>
    <row r="1052" spans="1:13">
      <c r="A1052" s="2" t="s">
        <v>1716</v>
      </c>
      <c r="B1052" s="3">
        <v>9073</v>
      </c>
      <c r="C1052" s="2" t="s">
        <v>90</v>
      </c>
      <c r="L1052" s="3" t="s">
        <v>1715</v>
      </c>
      <c r="M1052" s="2">
        <v>1051</v>
      </c>
    </row>
    <row r="1053" spans="1:13">
      <c r="A1053" s="2" t="s">
        <v>1717</v>
      </c>
      <c r="B1053" s="3">
        <v>0</v>
      </c>
      <c r="C1053" s="2" t="s">
        <v>243</v>
      </c>
      <c r="L1053" s="3" t="s">
        <v>1715</v>
      </c>
      <c r="M1053" s="2">
        <v>1052</v>
      </c>
    </row>
    <row r="1054" spans="1:21">
      <c r="A1054" s="2" t="s">
        <v>1718</v>
      </c>
      <c r="B1054" s="3">
        <v>0</v>
      </c>
      <c r="C1054" s="2" t="s">
        <v>22</v>
      </c>
      <c r="L1054" s="3" t="s">
        <v>1719</v>
      </c>
      <c r="M1054" s="2">
        <v>1053</v>
      </c>
      <c r="R1054" s="3">
        <v>0.34</v>
      </c>
      <c r="T1054" s="3">
        <v>0.03</v>
      </c>
      <c r="U1054" s="2">
        <v>0.82</v>
      </c>
    </row>
    <row r="1055" spans="1:13">
      <c r="A1055" s="2" t="s">
        <v>1720</v>
      </c>
      <c r="B1055" s="3">
        <v>24152</v>
      </c>
      <c r="C1055" s="2" t="s">
        <v>339</v>
      </c>
      <c r="D1055" s="3" t="s">
        <v>452</v>
      </c>
      <c r="E1055" s="2">
        <v>565</v>
      </c>
      <c r="F1055" s="3" t="s">
        <v>652</v>
      </c>
      <c r="G1055" s="2">
        <v>532</v>
      </c>
      <c r="H1055" s="3" t="s">
        <v>489</v>
      </c>
      <c r="I1055" s="2">
        <v>525</v>
      </c>
      <c r="J1055" s="3" t="s">
        <v>727</v>
      </c>
      <c r="K1055" s="2">
        <v>552</v>
      </c>
      <c r="L1055" s="3" t="s">
        <v>1719</v>
      </c>
      <c r="M1055" s="2">
        <v>1054</v>
      </c>
    </row>
    <row r="1056" spans="1:13">
      <c r="A1056" s="2" t="s">
        <v>1721</v>
      </c>
      <c r="B1056" s="3">
        <v>18801</v>
      </c>
      <c r="C1056" s="2" t="s">
        <v>836</v>
      </c>
      <c r="L1056" s="3" t="s">
        <v>1719</v>
      </c>
      <c r="M1056" s="2">
        <v>1055</v>
      </c>
    </row>
    <row r="1057" spans="1:13">
      <c r="A1057" s="2" t="s">
        <v>1722</v>
      </c>
      <c r="B1057" s="3">
        <v>22337</v>
      </c>
      <c r="C1057" s="2" t="s">
        <v>856</v>
      </c>
      <c r="L1057" s="3" t="s">
        <v>1719</v>
      </c>
      <c r="M1057" s="2">
        <v>1056</v>
      </c>
    </row>
    <row r="1058" spans="1:13">
      <c r="A1058" s="2" t="s">
        <v>1723</v>
      </c>
      <c r="B1058" s="3">
        <v>0</v>
      </c>
      <c r="C1058" s="2" t="s">
        <v>250</v>
      </c>
      <c r="L1058" s="3" t="s">
        <v>1719</v>
      </c>
      <c r="M1058" s="2">
        <v>1057</v>
      </c>
    </row>
    <row r="1059" spans="1:13">
      <c r="A1059" s="2" t="s">
        <v>1724</v>
      </c>
      <c r="B1059" s="3">
        <v>0</v>
      </c>
      <c r="C1059" s="2" t="s">
        <v>1222</v>
      </c>
      <c r="L1059" s="3" t="s">
        <v>1725</v>
      </c>
      <c r="M1059" s="2">
        <v>1058</v>
      </c>
    </row>
    <row r="1060" spans="1:13">
      <c r="A1060" s="2" t="s">
        <v>1726</v>
      </c>
      <c r="B1060" s="3">
        <v>0</v>
      </c>
      <c r="C1060" s="2" t="s">
        <v>308</v>
      </c>
      <c r="L1060" s="3" t="s">
        <v>1725</v>
      </c>
      <c r="M1060" s="2">
        <v>1059</v>
      </c>
    </row>
    <row r="1061" spans="1:13">
      <c r="A1061" s="2" t="s">
        <v>1727</v>
      </c>
      <c r="B1061" s="3">
        <v>0</v>
      </c>
      <c r="C1061" s="2" t="s">
        <v>494</v>
      </c>
      <c r="D1061" s="3" t="s">
        <v>548</v>
      </c>
      <c r="E1061" s="2">
        <v>937</v>
      </c>
      <c r="F1061" s="3" t="s">
        <v>611</v>
      </c>
      <c r="G1061" s="2">
        <v>796</v>
      </c>
      <c r="H1061" s="3" t="s">
        <v>611</v>
      </c>
      <c r="I1061" s="2">
        <v>795</v>
      </c>
      <c r="L1061" s="3" t="s">
        <v>1725</v>
      </c>
      <c r="M1061" s="2">
        <v>1060</v>
      </c>
    </row>
    <row r="1062" spans="1:21">
      <c r="A1062" s="2" t="s">
        <v>1728</v>
      </c>
      <c r="B1062" s="3">
        <v>9497</v>
      </c>
      <c r="C1062" s="2" t="s">
        <v>22</v>
      </c>
      <c r="L1062" s="3" t="s">
        <v>1729</v>
      </c>
      <c r="M1062" s="2">
        <v>1061</v>
      </c>
      <c r="R1062" s="3">
        <v>0.32</v>
      </c>
      <c r="T1062" s="3">
        <v>0.03</v>
      </c>
      <c r="U1062" s="2">
        <v>0.74</v>
      </c>
    </row>
    <row r="1063" spans="1:13">
      <c r="A1063" s="2" t="s">
        <v>1730</v>
      </c>
      <c r="B1063" s="3">
        <v>0</v>
      </c>
      <c r="C1063" s="2" t="s">
        <v>250</v>
      </c>
      <c r="L1063" s="3" t="s">
        <v>1729</v>
      </c>
      <c r="M1063" s="2">
        <v>1062</v>
      </c>
    </row>
    <row r="1064" spans="1:13">
      <c r="A1064" s="2" t="s">
        <v>1731</v>
      </c>
      <c r="B1064" s="3">
        <v>0</v>
      </c>
      <c r="C1064" s="2" t="s">
        <v>313</v>
      </c>
      <c r="D1064" s="3" t="s">
        <v>547</v>
      </c>
      <c r="E1064" s="2">
        <v>659</v>
      </c>
      <c r="F1064" s="3" t="s">
        <v>451</v>
      </c>
      <c r="G1064" s="2">
        <v>621</v>
      </c>
      <c r="L1064" s="3" t="s">
        <v>1732</v>
      </c>
      <c r="M1064" s="2">
        <v>1063</v>
      </c>
    </row>
    <row r="1065" spans="1:13">
      <c r="A1065" s="2" t="s">
        <v>1733</v>
      </c>
      <c r="B1065" s="3">
        <v>0</v>
      </c>
      <c r="C1065" s="2" t="s">
        <v>836</v>
      </c>
      <c r="L1065" s="3" t="s">
        <v>1732</v>
      </c>
      <c r="M1065" s="2">
        <v>1064</v>
      </c>
    </row>
    <row r="1066" spans="1:13">
      <c r="A1066" s="2" t="s">
        <v>1734</v>
      </c>
      <c r="B1066" s="3">
        <v>0</v>
      </c>
      <c r="C1066" s="2" t="s">
        <v>752</v>
      </c>
      <c r="L1066" s="3" t="s">
        <v>1732</v>
      </c>
      <c r="M1066" s="2">
        <v>1065</v>
      </c>
    </row>
    <row r="1067" spans="1:13">
      <c r="A1067" s="2" t="s">
        <v>1735</v>
      </c>
      <c r="B1067" s="3">
        <v>18483</v>
      </c>
      <c r="C1067" s="2" t="s">
        <v>66</v>
      </c>
      <c r="L1067" s="3" t="s">
        <v>1732</v>
      </c>
      <c r="M1067" s="2">
        <v>1066</v>
      </c>
    </row>
    <row r="1068" spans="1:13">
      <c r="A1068" s="2" t="s">
        <v>1736</v>
      </c>
      <c r="B1068" s="3">
        <v>0</v>
      </c>
      <c r="C1068" s="2" t="s">
        <v>634</v>
      </c>
      <c r="L1068" s="3" t="s">
        <v>1732</v>
      </c>
      <c r="M1068" s="2">
        <v>1067</v>
      </c>
    </row>
    <row r="1069" spans="1:13">
      <c r="A1069" s="2" t="s">
        <v>1737</v>
      </c>
      <c r="B1069" s="3">
        <v>0</v>
      </c>
      <c r="C1069" s="2" t="s">
        <v>811</v>
      </c>
      <c r="L1069" s="3" t="s">
        <v>1738</v>
      </c>
      <c r="M1069" s="2">
        <v>1068</v>
      </c>
    </row>
    <row r="1070" spans="1:13">
      <c r="A1070" s="2" t="s">
        <v>1739</v>
      </c>
      <c r="B1070" s="3">
        <v>0</v>
      </c>
      <c r="C1070" s="2" t="s">
        <v>339</v>
      </c>
      <c r="D1070" s="3">
        <f>494</f>
        <v>494</v>
      </c>
      <c r="E1070" s="2">
        <v>497</v>
      </c>
      <c r="F1070" s="3">
        <f>456</f>
        <v>456</v>
      </c>
      <c r="G1070" s="2">
        <v>456</v>
      </c>
      <c r="H1070" s="3">
        <f>454</f>
        <v>454</v>
      </c>
      <c r="I1070" s="2">
        <v>454</v>
      </c>
      <c r="J1070" s="3">
        <f>432</f>
        <v>432</v>
      </c>
      <c r="K1070" s="2">
        <v>433</v>
      </c>
      <c r="L1070" s="3" t="s">
        <v>1738</v>
      </c>
      <c r="M1070" s="2">
        <v>1069</v>
      </c>
    </row>
    <row r="1071" spans="1:13">
      <c r="A1071" s="2" t="s">
        <v>1740</v>
      </c>
      <c r="B1071" s="3">
        <v>0</v>
      </c>
      <c r="C1071" s="2" t="s">
        <v>90</v>
      </c>
      <c r="L1071" s="3" t="s">
        <v>1738</v>
      </c>
      <c r="M1071" s="2">
        <v>1070</v>
      </c>
    </row>
    <row r="1072" spans="1:13">
      <c r="A1072" s="2" t="s">
        <v>1741</v>
      </c>
      <c r="B1072" s="3">
        <v>30340</v>
      </c>
      <c r="C1072" s="2" t="s">
        <v>250</v>
      </c>
      <c r="L1072" s="3" t="s">
        <v>1738</v>
      </c>
      <c r="M1072" s="2">
        <v>1071</v>
      </c>
    </row>
    <row r="1073" spans="1:17">
      <c r="A1073" s="2" t="s">
        <v>1742</v>
      </c>
      <c r="B1073" s="3">
        <v>0</v>
      </c>
      <c r="C1073" s="2" t="s">
        <v>90</v>
      </c>
      <c r="L1073" s="3" t="s">
        <v>1743</v>
      </c>
      <c r="M1073" s="2">
        <v>1072</v>
      </c>
      <c r="P1073" s="3" t="s">
        <v>1744</v>
      </c>
      <c r="Q1073" s="2">
        <v>431</v>
      </c>
    </row>
    <row r="1074" spans="1:21">
      <c r="A1074" s="2" t="s">
        <v>1745</v>
      </c>
      <c r="B1074" s="3">
        <v>0</v>
      </c>
      <c r="C1074" s="2" t="s">
        <v>22</v>
      </c>
      <c r="L1074" s="3" t="s">
        <v>1743</v>
      </c>
      <c r="M1074" s="2">
        <v>1073</v>
      </c>
      <c r="R1074" s="3">
        <v>0.71</v>
      </c>
      <c r="T1074" s="3">
        <v>0.02</v>
      </c>
      <c r="U1074" s="2">
        <v>0.9</v>
      </c>
    </row>
    <row r="1075" spans="1:13">
      <c r="A1075" s="2" t="s">
        <v>1746</v>
      </c>
      <c r="B1075" s="3">
        <v>8749</v>
      </c>
      <c r="C1075" s="2" t="s">
        <v>90</v>
      </c>
      <c r="L1075" s="3" t="s">
        <v>1743</v>
      </c>
      <c r="M1075" s="2">
        <v>1074</v>
      </c>
    </row>
    <row r="1076" spans="1:13">
      <c r="A1076" s="2" t="s">
        <v>1747</v>
      </c>
      <c r="B1076" s="3">
        <v>0</v>
      </c>
      <c r="C1076" s="2" t="s">
        <v>35</v>
      </c>
      <c r="D1076" s="3" t="s">
        <v>460</v>
      </c>
      <c r="E1076" s="2">
        <v>718</v>
      </c>
      <c r="F1076" s="3" t="s">
        <v>460</v>
      </c>
      <c r="G1076" s="2">
        <v>723</v>
      </c>
      <c r="H1076" s="3" t="s">
        <v>548</v>
      </c>
      <c r="I1076" s="2">
        <v>862</v>
      </c>
      <c r="J1076" s="3" t="s">
        <v>611</v>
      </c>
      <c r="K1076" s="2">
        <v>771</v>
      </c>
      <c r="L1076" s="3" t="s">
        <v>1743</v>
      </c>
      <c r="M1076" s="2">
        <v>1075</v>
      </c>
    </row>
    <row r="1077" spans="1:13">
      <c r="A1077" s="2" t="s">
        <v>1748</v>
      </c>
      <c r="B1077" s="3">
        <v>16125</v>
      </c>
      <c r="C1077" s="2" t="s">
        <v>149</v>
      </c>
      <c r="L1077" s="3" t="s">
        <v>1743</v>
      </c>
      <c r="M1077" s="2">
        <v>1076</v>
      </c>
    </row>
    <row r="1078" spans="1:13">
      <c r="A1078" s="2" t="s">
        <v>1749</v>
      </c>
      <c r="B1078" s="3">
        <v>0</v>
      </c>
      <c r="C1078" s="2" t="s">
        <v>509</v>
      </c>
      <c r="D1078" s="3" t="s">
        <v>460</v>
      </c>
      <c r="E1078" s="2">
        <v>709</v>
      </c>
      <c r="F1078" s="3" t="s">
        <v>547</v>
      </c>
      <c r="G1078" s="2">
        <v>659</v>
      </c>
      <c r="H1078" s="3" t="s">
        <v>547</v>
      </c>
      <c r="I1078" s="2">
        <v>655</v>
      </c>
      <c r="J1078" s="3" t="s">
        <v>547</v>
      </c>
      <c r="K1078" s="2">
        <v>656</v>
      </c>
      <c r="L1078" s="3" t="s">
        <v>1750</v>
      </c>
      <c r="M1078" s="2">
        <v>1077</v>
      </c>
    </row>
    <row r="1079" spans="1:13">
      <c r="A1079" s="2" t="s">
        <v>1751</v>
      </c>
      <c r="B1079" s="3">
        <v>0</v>
      </c>
      <c r="C1079" s="2" t="s">
        <v>634</v>
      </c>
      <c r="L1079" s="3" t="s">
        <v>1750</v>
      </c>
      <c r="M1079" s="2">
        <v>1078</v>
      </c>
    </row>
    <row r="1080" spans="1:13">
      <c r="A1080" s="2" t="s">
        <v>1752</v>
      </c>
      <c r="B1080" s="3">
        <v>0</v>
      </c>
      <c r="C1080" s="2" t="s">
        <v>221</v>
      </c>
      <c r="D1080" s="3" t="s">
        <v>652</v>
      </c>
      <c r="E1080" s="2">
        <v>536</v>
      </c>
      <c r="F1080" s="3" t="s">
        <v>652</v>
      </c>
      <c r="G1080" s="2">
        <v>535</v>
      </c>
      <c r="H1080" s="3" t="s">
        <v>652</v>
      </c>
      <c r="I1080" s="2">
        <v>539</v>
      </c>
      <c r="J1080" s="3" t="s">
        <v>489</v>
      </c>
      <c r="K1080" s="2">
        <v>526</v>
      </c>
      <c r="L1080" s="3" t="s">
        <v>1750</v>
      </c>
      <c r="M1080" s="2">
        <v>1079</v>
      </c>
    </row>
    <row r="1081" spans="1:13">
      <c r="A1081" s="2" t="s">
        <v>1753</v>
      </c>
      <c r="B1081" s="3">
        <v>0</v>
      </c>
      <c r="C1081" s="2" t="s">
        <v>35</v>
      </c>
      <c r="D1081" s="3" t="s">
        <v>548</v>
      </c>
      <c r="E1081" s="2">
        <v>969</v>
      </c>
      <c r="F1081" s="3" t="s">
        <v>548</v>
      </c>
      <c r="G1081" s="2">
        <v>984</v>
      </c>
      <c r="H1081" s="3" t="s">
        <v>548</v>
      </c>
      <c r="I1081" s="2">
        <v>982</v>
      </c>
      <c r="J1081" s="3" t="s">
        <v>611</v>
      </c>
      <c r="K1081" s="2">
        <v>801</v>
      </c>
      <c r="L1081" s="3" t="s">
        <v>1750</v>
      </c>
      <c r="M1081" s="2">
        <v>1080</v>
      </c>
    </row>
    <row r="1082" spans="1:18">
      <c r="A1082" s="2" t="s">
        <v>1754</v>
      </c>
      <c r="B1082" s="3">
        <v>0</v>
      </c>
      <c r="C1082" s="2" t="s">
        <v>22</v>
      </c>
      <c r="L1082" s="3" t="s">
        <v>1755</v>
      </c>
      <c r="M1082" s="2">
        <v>1081</v>
      </c>
      <c r="R1082" s="3">
        <v>0.27</v>
      </c>
    </row>
    <row r="1083" spans="1:13">
      <c r="A1083" s="2" t="s">
        <v>1756</v>
      </c>
      <c r="B1083" s="3">
        <v>0</v>
      </c>
      <c r="C1083" s="2" t="s">
        <v>464</v>
      </c>
      <c r="L1083" s="3" t="s">
        <v>1755</v>
      </c>
      <c r="M1083" s="2">
        <v>1082</v>
      </c>
    </row>
    <row r="1084" spans="1:13">
      <c r="A1084" s="2" t="s">
        <v>1757</v>
      </c>
      <c r="B1084" s="3">
        <v>8264</v>
      </c>
      <c r="C1084" s="2" t="s">
        <v>243</v>
      </c>
      <c r="H1084" s="3" t="s">
        <v>610</v>
      </c>
      <c r="I1084" s="2">
        <v>595</v>
      </c>
      <c r="J1084" s="3" t="s">
        <v>453</v>
      </c>
      <c r="K1084" s="2">
        <v>549</v>
      </c>
      <c r="L1084" s="3" t="s">
        <v>1755</v>
      </c>
      <c r="M1084" s="2">
        <v>1083</v>
      </c>
    </row>
    <row r="1085" spans="1:21">
      <c r="A1085" s="2" t="s">
        <v>1758</v>
      </c>
      <c r="B1085" s="3">
        <v>14309</v>
      </c>
      <c r="C1085" s="2" t="s">
        <v>22</v>
      </c>
      <c r="L1085" s="3" t="s">
        <v>1755</v>
      </c>
      <c r="M1085" s="2">
        <v>1084</v>
      </c>
      <c r="R1085" s="3">
        <v>0.35</v>
      </c>
      <c r="T1085" s="3">
        <v>0.04</v>
      </c>
      <c r="U1085" s="2">
        <v>0.8</v>
      </c>
    </row>
    <row r="1086" spans="1:13">
      <c r="A1086" s="2" t="s">
        <v>1759</v>
      </c>
      <c r="B1086" s="3">
        <v>0</v>
      </c>
      <c r="C1086" s="2" t="s">
        <v>589</v>
      </c>
      <c r="L1086" s="3" t="s">
        <v>1760</v>
      </c>
      <c r="M1086" s="2">
        <v>1085</v>
      </c>
    </row>
    <row r="1087" spans="1:13">
      <c r="A1087" s="2" t="s">
        <v>1761</v>
      </c>
      <c r="B1087" s="3">
        <v>0</v>
      </c>
      <c r="C1087" s="2" t="s">
        <v>149</v>
      </c>
      <c r="L1087" s="3" t="s">
        <v>1760</v>
      </c>
      <c r="M1087" s="2">
        <v>1086</v>
      </c>
    </row>
    <row r="1088" spans="1:13">
      <c r="A1088" s="2" t="s">
        <v>1762</v>
      </c>
      <c r="B1088" s="3">
        <v>0</v>
      </c>
      <c r="C1088" s="2" t="s">
        <v>308</v>
      </c>
      <c r="L1088" s="3" t="s">
        <v>1760</v>
      </c>
      <c r="M1088" s="2">
        <v>1087</v>
      </c>
    </row>
    <row r="1089" spans="1:13">
      <c r="A1089" s="2" t="s">
        <v>1763</v>
      </c>
      <c r="B1089" s="3">
        <v>15149</v>
      </c>
      <c r="C1089" s="2" t="s">
        <v>339</v>
      </c>
      <c r="L1089" s="3" t="s">
        <v>1764</v>
      </c>
      <c r="M1089" s="2">
        <v>1088</v>
      </c>
    </row>
    <row r="1090" spans="1:13">
      <c r="A1090" s="2" t="s">
        <v>1765</v>
      </c>
      <c r="B1090" s="3">
        <v>0</v>
      </c>
      <c r="C1090" s="2" t="s">
        <v>149</v>
      </c>
      <c r="L1090" s="3" t="s">
        <v>1764</v>
      </c>
      <c r="M1090" s="2">
        <v>1089</v>
      </c>
    </row>
    <row r="1091" spans="1:13">
      <c r="A1091" s="2" t="s">
        <v>1766</v>
      </c>
      <c r="B1091" s="3">
        <v>0</v>
      </c>
      <c r="C1091" s="2" t="s">
        <v>145</v>
      </c>
      <c r="L1091" s="3" t="s">
        <v>1764</v>
      </c>
      <c r="M1091" s="2">
        <v>1090</v>
      </c>
    </row>
    <row r="1092" spans="1:13">
      <c r="A1092" s="2" t="s">
        <v>1767</v>
      </c>
      <c r="B1092" s="3">
        <v>0</v>
      </c>
      <c r="C1092" s="2" t="s">
        <v>22</v>
      </c>
      <c r="L1092" s="3" t="s">
        <v>1768</v>
      </c>
      <c r="M1092" s="2">
        <v>1091</v>
      </c>
    </row>
    <row r="1093" spans="1:13">
      <c r="A1093" s="2" t="s">
        <v>1769</v>
      </c>
      <c r="B1093" s="3">
        <v>0</v>
      </c>
      <c r="C1093" s="2" t="s">
        <v>873</v>
      </c>
      <c r="D1093" s="3" t="s">
        <v>548</v>
      </c>
      <c r="E1093" s="2">
        <v>816</v>
      </c>
      <c r="F1093" s="3" t="s">
        <v>548</v>
      </c>
      <c r="G1093" s="2">
        <v>825</v>
      </c>
      <c r="H1093" s="3" t="s">
        <v>548</v>
      </c>
      <c r="I1093" s="2">
        <v>828</v>
      </c>
      <c r="J1093" s="3" t="s">
        <v>548</v>
      </c>
      <c r="K1093" s="2">
        <v>831</v>
      </c>
      <c r="L1093" s="3" t="s">
        <v>1768</v>
      </c>
      <c r="M1093" s="2">
        <v>1092</v>
      </c>
    </row>
    <row r="1094" spans="1:13">
      <c r="A1094" s="2" t="s">
        <v>1770</v>
      </c>
      <c r="B1094" s="3">
        <v>0</v>
      </c>
      <c r="C1094" s="2" t="s">
        <v>836</v>
      </c>
      <c r="D1094" s="3" t="s">
        <v>452</v>
      </c>
      <c r="E1094" s="2">
        <v>566</v>
      </c>
      <c r="L1094" s="3" t="s">
        <v>1768</v>
      </c>
      <c r="M1094" s="2">
        <v>1093</v>
      </c>
    </row>
    <row r="1095" spans="1:13">
      <c r="A1095" s="2" t="s">
        <v>1771</v>
      </c>
      <c r="B1095" s="3">
        <v>0</v>
      </c>
      <c r="C1095" s="2" t="s">
        <v>90</v>
      </c>
      <c r="L1095" s="3" t="s">
        <v>1768</v>
      </c>
      <c r="M1095" s="2">
        <v>1094</v>
      </c>
    </row>
    <row r="1096" spans="1:13">
      <c r="A1096" s="2" t="s">
        <v>1772</v>
      </c>
      <c r="B1096" s="3">
        <v>34393</v>
      </c>
      <c r="C1096" s="2" t="s">
        <v>1773</v>
      </c>
      <c r="D1096" s="3" t="s">
        <v>786</v>
      </c>
      <c r="E1096" s="2">
        <v>1056</v>
      </c>
      <c r="F1096" s="3" t="s">
        <v>548</v>
      </c>
      <c r="G1096" s="2">
        <v>854</v>
      </c>
      <c r="H1096" s="3" t="s">
        <v>548</v>
      </c>
      <c r="I1096" s="2">
        <v>855</v>
      </c>
      <c r="J1096" s="3" t="s">
        <v>548</v>
      </c>
      <c r="K1096" s="2">
        <v>855</v>
      </c>
      <c r="L1096" s="3" t="s">
        <v>1774</v>
      </c>
      <c r="M1096" s="2">
        <v>1095</v>
      </c>
    </row>
    <row r="1097" spans="1:13">
      <c r="A1097" s="2" t="s">
        <v>1775</v>
      </c>
      <c r="B1097" s="3">
        <v>37104</v>
      </c>
      <c r="C1097" s="2" t="s">
        <v>836</v>
      </c>
      <c r="L1097" s="3" t="s">
        <v>1774</v>
      </c>
      <c r="M1097" s="2">
        <v>1096</v>
      </c>
    </row>
    <row r="1098" spans="1:13">
      <c r="A1098" s="2" t="s">
        <v>1776</v>
      </c>
      <c r="B1098" s="3">
        <v>0</v>
      </c>
      <c r="C1098" s="2" t="s">
        <v>313</v>
      </c>
      <c r="L1098" s="3" t="s">
        <v>1774</v>
      </c>
      <c r="M1098" s="2">
        <v>1097</v>
      </c>
    </row>
    <row r="1099" spans="1:13">
      <c r="A1099" s="2" t="s">
        <v>1777</v>
      </c>
      <c r="B1099" s="3">
        <v>0</v>
      </c>
      <c r="C1099" s="2" t="s">
        <v>35</v>
      </c>
      <c r="D1099" s="3" t="s">
        <v>460</v>
      </c>
      <c r="E1099" s="2">
        <v>743</v>
      </c>
      <c r="F1099" s="3" t="s">
        <v>460</v>
      </c>
      <c r="G1099" s="2">
        <v>750</v>
      </c>
      <c r="H1099" s="3" t="s">
        <v>460</v>
      </c>
      <c r="I1099" s="2">
        <v>749</v>
      </c>
      <c r="J1099" s="3" t="s">
        <v>460</v>
      </c>
      <c r="K1099" s="2">
        <v>743</v>
      </c>
      <c r="L1099" s="3" t="s">
        <v>1774</v>
      </c>
      <c r="M1099" s="2">
        <v>1098</v>
      </c>
    </row>
    <row r="1100" spans="1:13">
      <c r="A1100" s="2" t="s">
        <v>1778</v>
      </c>
      <c r="B1100" s="3">
        <v>0</v>
      </c>
      <c r="C1100" s="2" t="s">
        <v>149</v>
      </c>
      <c r="L1100" s="3" t="s">
        <v>1774</v>
      </c>
      <c r="M1100" s="2">
        <v>1099</v>
      </c>
    </row>
    <row r="1101" spans="1:13">
      <c r="A1101" s="2" t="s">
        <v>1779</v>
      </c>
      <c r="B1101" s="3">
        <v>0</v>
      </c>
      <c r="C1101" s="2" t="s">
        <v>90</v>
      </c>
      <c r="L1101" s="3" t="s">
        <v>1774</v>
      </c>
      <c r="M1101" s="2">
        <v>1100</v>
      </c>
    </row>
    <row r="1102" spans="1:13">
      <c r="A1102" s="2" t="s">
        <v>1780</v>
      </c>
      <c r="B1102" s="3">
        <v>30993</v>
      </c>
      <c r="C1102" s="2" t="s">
        <v>589</v>
      </c>
      <c r="L1102" s="3" t="s">
        <v>1781</v>
      </c>
      <c r="M1102" s="2">
        <v>1101</v>
      </c>
    </row>
    <row r="1103" spans="1:13">
      <c r="A1103" s="2" t="s">
        <v>1782</v>
      </c>
      <c r="B1103" s="3">
        <v>0</v>
      </c>
      <c r="C1103" s="2" t="s">
        <v>836</v>
      </c>
      <c r="L1103" s="3" t="s">
        <v>1781</v>
      </c>
      <c r="M1103" s="2">
        <v>1102</v>
      </c>
    </row>
    <row r="1104" spans="1:13">
      <c r="A1104" s="2" t="s">
        <v>1783</v>
      </c>
      <c r="B1104" s="3">
        <v>0</v>
      </c>
      <c r="C1104" s="2" t="s">
        <v>811</v>
      </c>
      <c r="L1104" s="3" t="s">
        <v>1781</v>
      </c>
      <c r="M1104" s="2">
        <v>1103</v>
      </c>
    </row>
    <row r="1105" spans="1:13">
      <c r="A1105" s="2" t="s">
        <v>1784</v>
      </c>
      <c r="B1105" s="3">
        <v>0</v>
      </c>
      <c r="C1105" s="2" t="s">
        <v>836</v>
      </c>
      <c r="D1105" s="3" t="s">
        <v>547</v>
      </c>
      <c r="E1105" s="2">
        <v>663</v>
      </c>
      <c r="F1105" s="3" t="s">
        <v>547</v>
      </c>
      <c r="G1105" s="2">
        <v>664</v>
      </c>
      <c r="H1105" s="3" t="s">
        <v>547</v>
      </c>
      <c r="I1105" s="2">
        <v>666</v>
      </c>
      <c r="J1105" s="3" t="s">
        <v>451</v>
      </c>
      <c r="K1105" s="2">
        <v>612</v>
      </c>
      <c r="L1105" s="3" t="s">
        <v>1781</v>
      </c>
      <c r="M1105" s="2">
        <v>1104</v>
      </c>
    </row>
    <row r="1106" spans="1:17">
      <c r="A1106" s="2" t="s">
        <v>1785</v>
      </c>
      <c r="B1106" s="3">
        <v>0</v>
      </c>
      <c r="C1106" s="2" t="s">
        <v>752</v>
      </c>
      <c r="L1106" s="3" t="s">
        <v>1781</v>
      </c>
      <c r="M1106" s="2">
        <v>1105</v>
      </c>
      <c r="P1106" s="3" t="s">
        <v>702</v>
      </c>
      <c r="Q1106" s="2">
        <v>334</v>
      </c>
    </row>
    <row r="1107" spans="1:13">
      <c r="A1107" s="2" t="s">
        <v>1786</v>
      </c>
      <c r="B1107" s="3">
        <v>0</v>
      </c>
      <c r="C1107" s="2" t="s">
        <v>699</v>
      </c>
      <c r="L1107" s="3" t="s">
        <v>1787</v>
      </c>
      <c r="M1107" s="2">
        <v>1106</v>
      </c>
    </row>
    <row r="1108" spans="1:13">
      <c r="A1108" s="2" t="s">
        <v>1788</v>
      </c>
      <c r="B1108" s="3">
        <v>0</v>
      </c>
      <c r="C1108" s="2" t="s">
        <v>675</v>
      </c>
      <c r="D1108" s="3" t="s">
        <v>786</v>
      </c>
      <c r="E1108" s="2">
        <v>1111</v>
      </c>
      <c r="F1108" s="3" t="s">
        <v>548</v>
      </c>
      <c r="G1108" s="2">
        <v>904</v>
      </c>
      <c r="H1108" s="3" t="s">
        <v>548</v>
      </c>
      <c r="I1108" s="2">
        <v>901</v>
      </c>
      <c r="J1108" s="3" t="s">
        <v>548</v>
      </c>
      <c r="K1108" s="2">
        <v>900</v>
      </c>
      <c r="L1108" s="3" t="s">
        <v>1787</v>
      </c>
      <c r="M1108" s="2">
        <v>1107</v>
      </c>
    </row>
    <row r="1109" spans="1:13">
      <c r="A1109" s="2" t="s">
        <v>1789</v>
      </c>
      <c r="B1109" s="3">
        <v>0</v>
      </c>
      <c r="C1109" s="2" t="s">
        <v>243</v>
      </c>
      <c r="D1109" s="3" t="s">
        <v>786</v>
      </c>
      <c r="E1109" s="2">
        <v>1124</v>
      </c>
      <c r="J1109" s="3" t="s">
        <v>548</v>
      </c>
      <c r="K1109" s="2">
        <v>929</v>
      </c>
      <c r="L1109" s="3" t="s">
        <v>1787</v>
      </c>
      <c r="M1109" s="2">
        <v>1108</v>
      </c>
    </row>
    <row r="1110" spans="1:13">
      <c r="A1110" s="2" t="s">
        <v>1790</v>
      </c>
      <c r="B1110" s="3">
        <v>44196</v>
      </c>
      <c r="C1110" s="2" t="s">
        <v>856</v>
      </c>
      <c r="D1110" s="3" t="s">
        <v>786</v>
      </c>
      <c r="E1110" s="2">
        <v>1172</v>
      </c>
      <c r="L1110" s="3" t="s">
        <v>1787</v>
      </c>
      <c r="M1110" s="2">
        <v>1109</v>
      </c>
    </row>
    <row r="1111" spans="1:13">
      <c r="A1111" s="2" t="s">
        <v>1791</v>
      </c>
      <c r="B1111" s="3">
        <v>0</v>
      </c>
      <c r="C1111" s="2" t="s">
        <v>140</v>
      </c>
      <c r="D1111" s="3" t="s">
        <v>786</v>
      </c>
      <c r="E1111" s="2">
        <v>1096</v>
      </c>
      <c r="L1111" s="3" t="s">
        <v>1792</v>
      </c>
      <c r="M1111" s="2">
        <v>1110</v>
      </c>
    </row>
    <row r="1112" spans="1:13">
      <c r="A1112" s="2" t="s">
        <v>1793</v>
      </c>
      <c r="B1112" s="3">
        <v>0</v>
      </c>
      <c r="C1112" s="2" t="s">
        <v>634</v>
      </c>
      <c r="L1112" s="3" t="s">
        <v>1794</v>
      </c>
      <c r="M1112" s="2">
        <v>1111</v>
      </c>
    </row>
    <row r="1113" spans="1:13">
      <c r="A1113" s="2" t="s">
        <v>1795</v>
      </c>
      <c r="B1113" s="3">
        <v>46825</v>
      </c>
      <c r="C1113" s="2" t="s">
        <v>811</v>
      </c>
      <c r="L1113" s="3" t="s">
        <v>1794</v>
      </c>
      <c r="M1113" s="2">
        <v>1112</v>
      </c>
    </row>
    <row r="1114" spans="1:13">
      <c r="A1114" s="2" t="s">
        <v>1796</v>
      </c>
      <c r="B1114" s="3">
        <v>0</v>
      </c>
      <c r="C1114" s="2" t="s">
        <v>308</v>
      </c>
      <c r="L1114" s="3" t="s">
        <v>1794</v>
      </c>
      <c r="M1114" s="2">
        <v>1113</v>
      </c>
    </row>
    <row r="1115" spans="1:13">
      <c r="A1115" s="2" t="s">
        <v>1797</v>
      </c>
      <c r="B1115" s="3">
        <v>0</v>
      </c>
      <c r="C1115" s="2" t="s">
        <v>243</v>
      </c>
      <c r="L1115" s="3" t="s">
        <v>1794</v>
      </c>
      <c r="M1115" s="2">
        <v>1114</v>
      </c>
    </row>
    <row r="1116" spans="1:13">
      <c r="A1116" s="2" t="s">
        <v>1798</v>
      </c>
      <c r="B1116" s="3">
        <v>0</v>
      </c>
      <c r="C1116" s="2" t="s">
        <v>243</v>
      </c>
      <c r="L1116" s="3" t="s">
        <v>1794</v>
      </c>
      <c r="M1116" s="2">
        <v>1115</v>
      </c>
    </row>
    <row r="1117" spans="1:13">
      <c r="A1117" s="2" t="s">
        <v>1799</v>
      </c>
      <c r="B1117" s="3">
        <v>0</v>
      </c>
      <c r="C1117" s="2" t="s">
        <v>145</v>
      </c>
      <c r="L1117" s="3" t="s">
        <v>1794</v>
      </c>
      <c r="M1117" s="2">
        <v>1116</v>
      </c>
    </row>
    <row r="1118" spans="1:13">
      <c r="A1118" s="2" t="s">
        <v>1800</v>
      </c>
      <c r="B1118" s="3">
        <v>0</v>
      </c>
      <c r="C1118" s="2" t="s">
        <v>66</v>
      </c>
      <c r="D1118" s="3" t="s">
        <v>460</v>
      </c>
      <c r="E1118" s="2">
        <v>747</v>
      </c>
      <c r="F1118" s="3" t="s">
        <v>611</v>
      </c>
      <c r="G1118" s="2">
        <v>802</v>
      </c>
      <c r="H1118" s="3" t="s">
        <v>547</v>
      </c>
      <c r="I1118" s="2">
        <v>705</v>
      </c>
      <c r="J1118" s="3" t="s">
        <v>547</v>
      </c>
      <c r="K1118" s="2">
        <v>700</v>
      </c>
      <c r="L1118" s="3" t="s">
        <v>1794</v>
      </c>
      <c r="M1118" s="2">
        <v>1117</v>
      </c>
    </row>
    <row r="1119" spans="1:13">
      <c r="A1119" s="2" t="s">
        <v>1801</v>
      </c>
      <c r="B1119" s="3">
        <v>0</v>
      </c>
      <c r="C1119" s="2" t="s">
        <v>145</v>
      </c>
      <c r="L1119" s="3" t="s">
        <v>1802</v>
      </c>
      <c r="M1119" s="2">
        <v>1118</v>
      </c>
    </row>
    <row r="1120" spans="1:13">
      <c r="A1120" s="2" t="s">
        <v>1803</v>
      </c>
      <c r="B1120" s="3">
        <v>0</v>
      </c>
      <c r="C1120" s="2" t="s">
        <v>699</v>
      </c>
      <c r="L1120" s="3" t="s">
        <v>1802</v>
      </c>
      <c r="M1120" s="2">
        <v>1119</v>
      </c>
    </row>
    <row r="1121" spans="1:13">
      <c r="A1121" s="2" t="s">
        <v>1804</v>
      </c>
      <c r="B1121" s="3">
        <v>0</v>
      </c>
      <c r="C1121" s="2" t="s">
        <v>833</v>
      </c>
      <c r="L1121" s="3" t="s">
        <v>1802</v>
      </c>
      <c r="M1121" s="2">
        <v>1120</v>
      </c>
    </row>
    <row r="1122" spans="1:13">
      <c r="A1122" s="2" t="s">
        <v>1805</v>
      </c>
      <c r="B1122" s="3">
        <v>59705</v>
      </c>
      <c r="C1122" s="2" t="s">
        <v>699</v>
      </c>
      <c r="D1122" s="3" t="s">
        <v>548</v>
      </c>
      <c r="E1122" s="2">
        <v>866</v>
      </c>
      <c r="F1122" s="3" t="s">
        <v>548</v>
      </c>
      <c r="G1122" s="2">
        <v>867</v>
      </c>
      <c r="H1122" s="3" t="s">
        <v>548</v>
      </c>
      <c r="I1122" s="2">
        <v>867</v>
      </c>
      <c r="J1122" s="3" t="s">
        <v>548</v>
      </c>
      <c r="K1122" s="2">
        <v>867</v>
      </c>
      <c r="L1122" s="3" t="s">
        <v>1802</v>
      </c>
      <c r="M1122" s="2">
        <v>1121</v>
      </c>
    </row>
    <row r="1123" spans="1:13">
      <c r="A1123" s="2" t="s">
        <v>1806</v>
      </c>
      <c r="B1123" s="3">
        <v>0</v>
      </c>
      <c r="C1123" s="2" t="s">
        <v>339</v>
      </c>
      <c r="D1123" s="3" t="s">
        <v>611</v>
      </c>
      <c r="E1123" s="2">
        <v>757</v>
      </c>
      <c r="F1123" s="3" t="s">
        <v>611</v>
      </c>
      <c r="G1123" s="2">
        <v>758</v>
      </c>
      <c r="H1123" s="3" t="s">
        <v>460</v>
      </c>
      <c r="I1123" s="2">
        <v>713</v>
      </c>
      <c r="J1123" s="3" t="s">
        <v>460</v>
      </c>
      <c r="K1123" s="2">
        <v>709</v>
      </c>
      <c r="L1123" s="3" t="s">
        <v>1807</v>
      </c>
      <c r="M1123" s="2">
        <v>1122</v>
      </c>
    </row>
    <row r="1124" spans="1:13">
      <c r="A1124" s="2" t="s">
        <v>1808</v>
      </c>
      <c r="B1124" s="3">
        <v>0</v>
      </c>
      <c r="C1124" s="2" t="s">
        <v>35</v>
      </c>
      <c r="D1124" s="3" t="s">
        <v>548</v>
      </c>
      <c r="E1124" s="2">
        <v>827</v>
      </c>
      <c r="F1124" s="3" t="s">
        <v>548</v>
      </c>
      <c r="G1124" s="2">
        <v>834</v>
      </c>
      <c r="H1124" s="3" t="s">
        <v>548</v>
      </c>
      <c r="I1124" s="2">
        <v>838</v>
      </c>
      <c r="J1124" s="3" t="s">
        <v>548</v>
      </c>
      <c r="K1124" s="2">
        <v>840</v>
      </c>
      <c r="L1124" s="3" t="s">
        <v>1807</v>
      </c>
      <c r="M1124" s="2">
        <v>1123</v>
      </c>
    </row>
    <row r="1125" spans="1:13">
      <c r="A1125" s="2" t="s">
        <v>1809</v>
      </c>
      <c r="B1125" s="3">
        <v>0</v>
      </c>
      <c r="C1125" s="2" t="s">
        <v>313</v>
      </c>
      <c r="L1125" s="3" t="s">
        <v>1807</v>
      </c>
      <c r="M1125" s="2">
        <v>1124</v>
      </c>
    </row>
    <row r="1126" spans="1:13">
      <c r="A1126" s="2" t="s">
        <v>1810</v>
      </c>
      <c r="B1126" s="3">
        <v>24189</v>
      </c>
      <c r="C1126" s="2" t="s">
        <v>339</v>
      </c>
      <c r="D1126" s="3" t="s">
        <v>786</v>
      </c>
      <c r="E1126" s="2">
        <v>1052</v>
      </c>
      <c r="L1126" s="3" t="s">
        <v>1807</v>
      </c>
      <c r="M1126" s="2">
        <v>1125</v>
      </c>
    </row>
    <row r="1127" spans="1:13">
      <c r="A1127" s="2" t="s">
        <v>1811</v>
      </c>
      <c r="B1127" s="3">
        <v>0</v>
      </c>
      <c r="C1127" s="2" t="s">
        <v>455</v>
      </c>
      <c r="D1127" s="3">
        <f>469</f>
        <v>469</v>
      </c>
      <c r="E1127" s="2">
        <v>469</v>
      </c>
      <c r="F1127" s="3">
        <f>488</f>
        <v>488</v>
      </c>
      <c r="G1127" s="2">
        <v>489</v>
      </c>
      <c r="H1127" s="3" t="s">
        <v>552</v>
      </c>
      <c r="I1127" s="2">
        <v>514</v>
      </c>
      <c r="J1127" s="3" t="s">
        <v>452</v>
      </c>
      <c r="K1127" s="2">
        <v>568</v>
      </c>
      <c r="L1127" s="3" t="s">
        <v>1807</v>
      </c>
      <c r="M1127" s="2">
        <v>1126</v>
      </c>
    </row>
    <row r="1128" spans="1:21">
      <c r="A1128" s="2" t="s">
        <v>1812</v>
      </c>
      <c r="B1128" s="3">
        <v>9882</v>
      </c>
      <c r="C1128" s="2" t="s">
        <v>22</v>
      </c>
      <c r="D1128" s="3" t="s">
        <v>548</v>
      </c>
      <c r="E1128" s="2">
        <v>830</v>
      </c>
      <c r="F1128" s="3" t="s">
        <v>548</v>
      </c>
      <c r="G1128" s="2">
        <v>836</v>
      </c>
      <c r="H1128" s="3" t="s">
        <v>548</v>
      </c>
      <c r="I1128" s="2">
        <v>841</v>
      </c>
      <c r="J1128" s="3" t="s">
        <v>548</v>
      </c>
      <c r="K1128" s="2">
        <v>844</v>
      </c>
      <c r="L1128" s="3" t="s">
        <v>1813</v>
      </c>
      <c r="M1128" s="2">
        <v>1127</v>
      </c>
      <c r="N1128" s="3" t="s">
        <v>1712</v>
      </c>
      <c r="O1128" s="2">
        <v>235</v>
      </c>
      <c r="R1128" s="3">
        <v>0.79</v>
      </c>
      <c r="T1128" s="3">
        <v>0.07</v>
      </c>
      <c r="U1128" s="2">
        <v>0.9</v>
      </c>
    </row>
    <row r="1129" spans="1:13">
      <c r="A1129" s="2" t="s">
        <v>1814</v>
      </c>
      <c r="B1129" s="3">
        <v>0</v>
      </c>
      <c r="C1129" s="2" t="s">
        <v>35</v>
      </c>
      <c r="D1129" s="3" t="s">
        <v>786</v>
      </c>
      <c r="E1129" s="2">
        <v>1041</v>
      </c>
      <c r="F1129" s="3" t="s">
        <v>548</v>
      </c>
      <c r="G1129" s="2">
        <v>840</v>
      </c>
      <c r="H1129" s="3" t="s">
        <v>548</v>
      </c>
      <c r="I1129" s="2">
        <v>845</v>
      </c>
      <c r="L1129" s="3" t="s">
        <v>1813</v>
      </c>
      <c r="M1129" s="2">
        <v>1128</v>
      </c>
    </row>
    <row r="1130" spans="1:13">
      <c r="A1130" s="2" t="s">
        <v>1815</v>
      </c>
      <c r="B1130" s="3">
        <v>14230</v>
      </c>
      <c r="C1130" s="2" t="s">
        <v>90</v>
      </c>
      <c r="L1130" s="3" t="s">
        <v>1813</v>
      </c>
      <c r="M1130" s="2">
        <v>1129</v>
      </c>
    </row>
    <row r="1131" spans="1:13">
      <c r="A1131" s="2" t="s">
        <v>1816</v>
      </c>
      <c r="B1131" s="3">
        <v>0</v>
      </c>
      <c r="C1131" s="2" t="s">
        <v>90</v>
      </c>
      <c r="L1131" s="3" t="s">
        <v>1813</v>
      </c>
      <c r="M1131" s="2">
        <v>1130</v>
      </c>
    </row>
    <row r="1132" spans="1:17">
      <c r="A1132" s="2" t="s">
        <v>1817</v>
      </c>
      <c r="B1132" s="3">
        <v>0</v>
      </c>
      <c r="C1132" s="2" t="s">
        <v>90</v>
      </c>
      <c r="L1132" s="3" t="s">
        <v>1813</v>
      </c>
      <c r="M1132" s="2">
        <v>1131</v>
      </c>
      <c r="P1132" s="3" t="s">
        <v>723</v>
      </c>
      <c r="Q1132" s="2">
        <v>436</v>
      </c>
    </row>
    <row r="1133" spans="1:13">
      <c r="A1133" s="2" t="s">
        <v>1818</v>
      </c>
      <c r="B1133" s="3">
        <v>0</v>
      </c>
      <c r="C1133" s="2" t="s">
        <v>634</v>
      </c>
      <c r="L1133" s="3" t="s">
        <v>1819</v>
      </c>
      <c r="M1133" s="2">
        <v>1132</v>
      </c>
    </row>
    <row r="1134" spans="1:13">
      <c r="A1134" s="2" t="s">
        <v>1820</v>
      </c>
      <c r="B1134" s="3">
        <v>0</v>
      </c>
      <c r="C1134" s="2" t="s">
        <v>90</v>
      </c>
      <c r="L1134" s="3" t="s">
        <v>1819</v>
      </c>
      <c r="M1134" s="2">
        <v>1133</v>
      </c>
    </row>
    <row r="1135" spans="1:13">
      <c r="A1135" s="2" t="s">
        <v>1821</v>
      </c>
      <c r="B1135" s="3">
        <v>0</v>
      </c>
      <c r="C1135" s="2" t="s">
        <v>339</v>
      </c>
      <c r="L1135" s="3" t="s">
        <v>1819</v>
      </c>
      <c r="M1135" s="2">
        <v>1134</v>
      </c>
    </row>
    <row r="1136" spans="1:13">
      <c r="A1136" s="2" t="s">
        <v>1822</v>
      </c>
      <c r="B1136" s="3">
        <v>0</v>
      </c>
      <c r="C1136" s="2" t="s">
        <v>140</v>
      </c>
      <c r="D1136" s="3" t="s">
        <v>489</v>
      </c>
      <c r="E1136" s="2">
        <v>524</v>
      </c>
      <c r="F1136" s="3" t="s">
        <v>489</v>
      </c>
      <c r="G1136" s="2">
        <v>523</v>
      </c>
      <c r="H1136" s="3" t="s">
        <v>453</v>
      </c>
      <c r="I1136" s="2">
        <v>544</v>
      </c>
      <c r="J1136" s="3" t="s">
        <v>565</v>
      </c>
      <c r="K1136" s="2">
        <v>583</v>
      </c>
      <c r="L1136" s="3" t="s">
        <v>1819</v>
      </c>
      <c r="M1136" s="2">
        <v>1135</v>
      </c>
    </row>
    <row r="1137" spans="1:13">
      <c r="A1137" s="2" t="s">
        <v>1823</v>
      </c>
      <c r="B1137" s="3">
        <v>0</v>
      </c>
      <c r="C1137" s="2" t="s">
        <v>464</v>
      </c>
      <c r="L1137" s="3" t="s">
        <v>1819</v>
      </c>
      <c r="M1137" s="2">
        <v>1136</v>
      </c>
    </row>
    <row r="1138" spans="1:13">
      <c r="A1138" s="2" t="s">
        <v>1824</v>
      </c>
      <c r="B1138" s="3">
        <v>9118</v>
      </c>
      <c r="C1138" s="2" t="s">
        <v>634</v>
      </c>
      <c r="L1138" s="3" t="s">
        <v>1819</v>
      </c>
      <c r="M1138" s="2">
        <v>1137</v>
      </c>
    </row>
    <row r="1139" spans="1:13">
      <c r="A1139" s="2" t="s">
        <v>1825</v>
      </c>
      <c r="B1139" s="3">
        <v>0</v>
      </c>
      <c r="C1139" s="2" t="s">
        <v>221</v>
      </c>
      <c r="D1139" s="3" t="s">
        <v>786</v>
      </c>
      <c r="E1139" s="2">
        <v>1107</v>
      </c>
      <c r="F1139" s="3" t="s">
        <v>548</v>
      </c>
      <c r="G1139" s="2">
        <v>903</v>
      </c>
      <c r="H1139" s="3" t="s">
        <v>548</v>
      </c>
      <c r="I1139" s="2">
        <v>899</v>
      </c>
      <c r="J1139" s="3" t="s">
        <v>548</v>
      </c>
      <c r="K1139" s="2">
        <v>899</v>
      </c>
      <c r="L1139" s="3" t="s">
        <v>1819</v>
      </c>
      <c r="M1139" s="2">
        <v>1138</v>
      </c>
    </row>
    <row r="1140" spans="1:13">
      <c r="A1140" s="2" t="s">
        <v>1826</v>
      </c>
      <c r="B1140" s="3">
        <v>0</v>
      </c>
      <c r="C1140" s="2" t="s">
        <v>243</v>
      </c>
      <c r="L1140" s="3" t="s">
        <v>1819</v>
      </c>
      <c r="M1140" s="2">
        <v>1139</v>
      </c>
    </row>
    <row r="1141" spans="1:13">
      <c r="A1141" s="2" t="s">
        <v>1827</v>
      </c>
      <c r="B1141" s="3">
        <v>0</v>
      </c>
      <c r="C1141" s="2" t="s">
        <v>149</v>
      </c>
      <c r="L1141" s="3" t="s">
        <v>1819</v>
      </c>
      <c r="M1141" s="2">
        <v>1140</v>
      </c>
    </row>
    <row r="1142" spans="1:13">
      <c r="A1142" s="2" t="s">
        <v>1828</v>
      </c>
      <c r="B1142" s="3">
        <v>0</v>
      </c>
      <c r="C1142" s="2" t="s">
        <v>90</v>
      </c>
      <c r="L1142" s="3" t="s">
        <v>1829</v>
      </c>
      <c r="M1142" s="2">
        <v>1141</v>
      </c>
    </row>
    <row r="1143" spans="1:13">
      <c r="A1143" s="2" t="s">
        <v>1830</v>
      </c>
      <c r="B1143" s="3">
        <v>0</v>
      </c>
      <c r="C1143" s="2" t="s">
        <v>1009</v>
      </c>
      <c r="L1143" s="3" t="s">
        <v>1829</v>
      </c>
      <c r="M1143" s="2">
        <v>1142</v>
      </c>
    </row>
    <row r="1144" spans="1:13">
      <c r="A1144" s="2" t="s">
        <v>1831</v>
      </c>
      <c r="B1144" s="3">
        <v>15348</v>
      </c>
      <c r="C1144" s="2" t="s">
        <v>90</v>
      </c>
      <c r="L1144" s="3" t="s">
        <v>1829</v>
      </c>
      <c r="M1144" s="2">
        <v>1143</v>
      </c>
    </row>
    <row r="1145" spans="1:21">
      <c r="A1145" s="2" t="s">
        <v>1832</v>
      </c>
      <c r="B1145" s="3">
        <v>0</v>
      </c>
      <c r="C1145" s="2" t="s">
        <v>22</v>
      </c>
      <c r="L1145" s="3" t="s">
        <v>1829</v>
      </c>
      <c r="M1145" s="2">
        <v>1144</v>
      </c>
      <c r="R1145" s="3">
        <v>0.44</v>
      </c>
      <c r="T1145" s="3">
        <v>0.03</v>
      </c>
      <c r="U1145" s="2">
        <v>0.85</v>
      </c>
    </row>
    <row r="1146" spans="1:17">
      <c r="A1146" s="2" t="s">
        <v>1833</v>
      </c>
      <c r="B1146" s="3">
        <v>0</v>
      </c>
      <c r="C1146" s="2" t="s">
        <v>339</v>
      </c>
      <c r="D1146" s="3" t="s">
        <v>451</v>
      </c>
      <c r="E1146" s="2">
        <v>618</v>
      </c>
      <c r="F1146" s="3" t="s">
        <v>727</v>
      </c>
      <c r="G1146" s="2">
        <v>556</v>
      </c>
      <c r="H1146" s="3" t="s">
        <v>459</v>
      </c>
      <c r="I1146" s="2">
        <v>576</v>
      </c>
      <c r="J1146" s="3" t="s">
        <v>565</v>
      </c>
      <c r="K1146" s="2">
        <v>585</v>
      </c>
      <c r="L1146" s="3" t="s">
        <v>1834</v>
      </c>
      <c r="M1146" s="2">
        <v>1145</v>
      </c>
      <c r="P1146" s="3" t="s">
        <v>1232</v>
      </c>
      <c r="Q1146" s="2">
        <v>371</v>
      </c>
    </row>
    <row r="1147" spans="1:13">
      <c r="A1147" s="2" t="s">
        <v>1835</v>
      </c>
      <c r="B1147" s="3">
        <v>13316</v>
      </c>
      <c r="C1147" s="2" t="s">
        <v>90</v>
      </c>
      <c r="L1147" s="3" t="s">
        <v>1834</v>
      </c>
      <c r="M1147" s="2">
        <v>1146</v>
      </c>
    </row>
    <row r="1148" spans="1:21">
      <c r="A1148" s="2" t="s">
        <v>1836</v>
      </c>
      <c r="B1148" s="3">
        <v>0</v>
      </c>
      <c r="C1148" s="2" t="s">
        <v>22</v>
      </c>
      <c r="L1148" s="3" t="s">
        <v>1834</v>
      </c>
      <c r="M1148" s="2">
        <v>1147</v>
      </c>
      <c r="R1148" s="3">
        <v>0.41</v>
      </c>
      <c r="T1148" s="3">
        <v>0.03</v>
      </c>
      <c r="U1148" s="2">
        <v>0.78</v>
      </c>
    </row>
    <row r="1149" spans="1:13">
      <c r="A1149" s="2" t="s">
        <v>1837</v>
      </c>
      <c r="B1149" s="3">
        <v>9709</v>
      </c>
      <c r="C1149" s="2" t="s">
        <v>145</v>
      </c>
      <c r="L1149" s="3" t="s">
        <v>1834</v>
      </c>
      <c r="M1149" s="2">
        <v>1148</v>
      </c>
    </row>
    <row r="1150" spans="1:13">
      <c r="A1150" s="2" t="s">
        <v>1838</v>
      </c>
      <c r="B1150" s="3">
        <v>0</v>
      </c>
      <c r="C1150" s="2" t="s">
        <v>1222</v>
      </c>
      <c r="J1150" s="3" t="s">
        <v>548</v>
      </c>
      <c r="K1150" s="2">
        <v>809</v>
      </c>
      <c r="L1150" s="3" t="s">
        <v>1839</v>
      </c>
      <c r="M1150" s="2">
        <v>1149</v>
      </c>
    </row>
    <row r="1151" spans="1:13">
      <c r="A1151" s="2" t="s">
        <v>1840</v>
      </c>
      <c r="B1151" s="3">
        <v>0</v>
      </c>
      <c r="C1151" s="2" t="s">
        <v>917</v>
      </c>
      <c r="L1151" s="3" t="s">
        <v>1839</v>
      </c>
      <c r="M1151" s="2">
        <v>1150</v>
      </c>
    </row>
    <row r="1152" spans="1:13">
      <c r="A1152" s="2" t="s">
        <v>1841</v>
      </c>
      <c r="B1152" s="3">
        <v>0</v>
      </c>
      <c r="C1152" s="2" t="s">
        <v>752</v>
      </c>
      <c r="L1152" s="3" t="s">
        <v>1839</v>
      </c>
      <c r="M1152" s="2">
        <v>1151</v>
      </c>
    </row>
    <row r="1153" spans="1:13">
      <c r="A1153" s="2" t="s">
        <v>1842</v>
      </c>
      <c r="B1153" s="3">
        <v>0</v>
      </c>
      <c r="C1153" s="2" t="s">
        <v>140</v>
      </c>
      <c r="L1153" s="3" t="s">
        <v>1839</v>
      </c>
      <c r="M1153" s="2">
        <v>1152</v>
      </c>
    </row>
    <row r="1154" spans="1:13">
      <c r="A1154" s="2" t="s">
        <v>1843</v>
      </c>
      <c r="B1154" s="3">
        <v>0</v>
      </c>
      <c r="C1154" s="2" t="s">
        <v>1395</v>
      </c>
      <c r="L1154" s="3" t="s">
        <v>1839</v>
      </c>
      <c r="M1154" s="2">
        <v>1153</v>
      </c>
    </row>
    <row r="1155" spans="1:13">
      <c r="A1155" s="2" t="s">
        <v>1844</v>
      </c>
      <c r="B1155" s="3">
        <v>0</v>
      </c>
      <c r="C1155" s="2" t="s">
        <v>476</v>
      </c>
      <c r="L1155" s="3" t="s">
        <v>1839</v>
      </c>
      <c r="M1155" s="2">
        <v>1154</v>
      </c>
    </row>
    <row r="1156" spans="1:17">
      <c r="A1156" s="2" t="s">
        <v>1845</v>
      </c>
      <c r="B1156" s="3">
        <v>0</v>
      </c>
      <c r="C1156" s="2" t="s">
        <v>752</v>
      </c>
      <c r="L1156" s="3" t="s">
        <v>1839</v>
      </c>
      <c r="M1156" s="2">
        <v>1155</v>
      </c>
      <c r="P1156" s="3" t="s">
        <v>1846</v>
      </c>
      <c r="Q1156" s="2">
        <v>466</v>
      </c>
    </row>
    <row r="1157" spans="1:13">
      <c r="A1157" s="2" t="s">
        <v>1847</v>
      </c>
      <c r="B1157" s="3">
        <v>0</v>
      </c>
      <c r="C1157" s="2" t="s">
        <v>90</v>
      </c>
      <c r="L1157" s="3" t="s">
        <v>1839</v>
      </c>
      <c r="M1157" s="2">
        <v>1156</v>
      </c>
    </row>
    <row r="1158" spans="1:13">
      <c r="A1158" s="2" t="s">
        <v>1848</v>
      </c>
      <c r="B1158" s="3">
        <v>0</v>
      </c>
      <c r="C1158" s="2" t="s">
        <v>90</v>
      </c>
      <c r="L1158" s="3" t="s">
        <v>1849</v>
      </c>
      <c r="M1158" s="2">
        <v>1157</v>
      </c>
    </row>
    <row r="1159" spans="1:13">
      <c r="A1159" s="2" t="s">
        <v>1850</v>
      </c>
      <c r="B1159" s="3">
        <v>0</v>
      </c>
      <c r="C1159" s="2" t="s">
        <v>313</v>
      </c>
      <c r="L1159" s="3" t="s">
        <v>1849</v>
      </c>
      <c r="M1159" s="2">
        <v>1158</v>
      </c>
    </row>
    <row r="1160" spans="1:13">
      <c r="A1160" s="2" t="s">
        <v>1851</v>
      </c>
      <c r="B1160" s="3">
        <v>0</v>
      </c>
      <c r="C1160" s="2" t="s">
        <v>90</v>
      </c>
      <c r="L1160" s="3" t="s">
        <v>1849</v>
      </c>
      <c r="M1160" s="2">
        <v>1159</v>
      </c>
    </row>
    <row r="1161" spans="1:13">
      <c r="A1161" s="2" t="s">
        <v>1852</v>
      </c>
      <c r="B1161" s="3">
        <v>0</v>
      </c>
      <c r="C1161" s="2" t="s">
        <v>752</v>
      </c>
      <c r="L1161" s="3" t="s">
        <v>1853</v>
      </c>
      <c r="M1161" s="2">
        <v>1160</v>
      </c>
    </row>
    <row r="1162" spans="1:13">
      <c r="A1162" s="2" t="s">
        <v>1854</v>
      </c>
      <c r="B1162" s="3">
        <v>0</v>
      </c>
      <c r="C1162" s="2" t="s">
        <v>455</v>
      </c>
      <c r="D1162" s="3" t="s">
        <v>547</v>
      </c>
      <c r="E1162" s="2">
        <v>671</v>
      </c>
      <c r="F1162" s="3" t="s">
        <v>451</v>
      </c>
      <c r="G1162" s="2">
        <v>626</v>
      </c>
      <c r="H1162" s="3" t="s">
        <v>547</v>
      </c>
      <c r="I1162" s="2">
        <v>675</v>
      </c>
      <c r="J1162" s="3" t="s">
        <v>547</v>
      </c>
      <c r="K1162" s="2">
        <v>676</v>
      </c>
      <c r="L1162" s="3" t="s">
        <v>1853</v>
      </c>
      <c r="M1162" s="2">
        <v>1161</v>
      </c>
    </row>
    <row r="1163" spans="1:13">
      <c r="A1163" s="2" t="s">
        <v>1855</v>
      </c>
      <c r="B1163" s="3">
        <v>15105</v>
      </c>
      <c r="C1163" s="2" t="s">
        <v>243</v>
      </c>
      <c r="L1163" s="3" t="s">
        <v>1853</v>
      </c>
      <c r="M1163" s="2">
        <v>1162</v>
      </c>
    </row>
    <row r="1164" spans="1:13">
      <c r="A1164" s="2" t="s">
        <v>1856</v>
      </c>
      <c r="B1164" s="3">
        <v>0</v>
      </c>
      <c r="C1164" s="2" t="s">
        <v>675</v>
      </c>
      <c r="D1164" s="3">
        <f>487</f>
        <v>487</v>
      </c>
      <c r="E1164" s="2">
        <v>488</v>
      </c>
      <c r="F1164" s="3" t="s">
        <v>556</v>
      </c>
      <c r="G1164" s="2">
        <v>507</v>
      </c>
      <c r="H1164" s="3">
        <f>489</f>
        <v>489</v>
      </c>
      <c r="I1164" s="2">
        <v>490</v>
      </c>
      <c r="J1164" s="3" t="s">
        <v>552</v>
      </c>
      <c r="K1164" s="2">
        <v>519</v>
      </c>
      <c r="L1164" s="3" t="s">
        <v>1853</v>
      </c>
      <c r="M1164" s="2">
        <v>1163</v>
      </c>
    </row>
    <row r="1165" spans="1:13">
      <c r="A1165" s="2" t="s">
        <v>1857</v>
      </c>
      <c r="B1165" s="3">
        <v>0</v>
      </c>
      <c r="C1165" s="2" t="s">
        <v>308</v>
      </c>
      <c r="L1165" s="3" t="s">
        <v>1853</v>
      </c>
      <c r="M1165" s="2">
        <v>1164</v>
      </c>
    </row>
    <row r="1166" spans="1:13">
      <c r="A1166" s="2" t="s">
        <v>1858</v>
      </c>
      <c r="B1166" s="3">
        <v>0</v>
      </c>
      <c r="C1166" s="2" t="s">
        <v>145</v>
      </c>
      <c r="L1166" s="3" t="s">
        <v>1853</v>
      </c>
      <c r="M1166" s="2">
        <v>1165</v>
      </c>
    </row>
    <row r="1167" spans="1:13">
      <c r="A1167" s="2" t="s">
        <v>1859</v>
      </c>
      <c r="B1167" s="3">
        <v>0</v>
      </c>
      <c r="C1167" s="2" t="s">
        <v>35</v>
      </c>
      <c r="D1167" s="3" t="s">
        <v>548</v>
      </c>
      <c r="E1167" s="2">
        <v>951</v>
      </c>
      <c r="F1167" s="3" t="s">
        <v>548</v>
      </c>
      <c r="G1167" s="2">
        <v>968</v>
      </c>
      <c r="H1167" s="3" t="s">
        <v>611</v>
      </c>
      <c r="I1167" s="2">
        <v>799</v>
      </c>
      <c r="J1167" s="3" t="s">
        <v>611</v>
      </c>
      <c r="K1167" s="2">
        <v>798</v>
      </c>
      <c r="L1167" s="3" t="s">
        <v>1853</v>
      </c>
      <c r="M1167" s="2">
        <v>1166</v>
      </c>
    </row>
    <row r="1168" spans="1:21">
      <c r="A1168" s="2" t="s">
        <v>1860</v>
      </c>
      <c r="B1168" s="3">
        <v>0</v>
      </c>
      <c r="C1168" s="2" t="s">
        <v>22</v>
      </c>
      <c r="L1168" s="3" t="s">
        <v>1861</v>
      </c>
      <c r="M1168" s="2">
        <v>1167</v>
      </c>
      <c r="R1168" s="3">
        <v>0.45</v>
      </c>
      <c r="U1168" s="2">
        <v>0.81</v>
      </c>
    </row>
    <row r="1169" spans="1:13">
      <c r="A1169" s="2" t="s">
        <v>1862</v>
      </c>
      <c r="B1169" s="3">
        <v>0</v>
      </c>
      <c r="C1169" s="2" t="s">
        <v>1009</v>
      </c>
      <c r="L1169" s="3" t="s">
        <v>1861</v>
      </c>
      <c r="M1169" s="2">
        <v>1168</v>
      </c>
    </row>
    <row r="1170" spans="1:13">
      <c r="A1170" s="2" t="s">
        <v>1863</v>
      </c>
      <c r="B1170" s="3">
        <v>35735</v>
      </c>
      <c r="C1170" s="2" t="s">
        <v>1864</v>
      </c>
      <c r="L1170" s="3" t="s">
        <v>1861</v>
      </c>
      <c r="M1170" s="2">
        <v>1169</v>
      </c>
    </row>
    <row r="1171" spans="1:13">
      <c r="A1171" s="2" t="s">
        <v>1865</v>
      </c>
      <c r="B1171" s="3">
        <v>23708</v>
      </c>
      <c r="C1171" s="2" t="s">
        <v>313</v>
      </c>
      <c r="L1171" s="3" t="s">
        <v>1861</v>
      </c>
      <c r="M1171" s="2">
        <v>1170</v>
      </c>
    </row>
    <row r="1172" spans="1:13">
      <c r="A1172" s="2" t="s">
        <v>1866</v>
      </c>
      <c r="B1172" s="3">
        <v>0</v>
      </c>
      <c r="C1172" s="2" t="s">
        <v>873</v>
      </c>
      <c r="D1172" s="3" t="s">
        <v>547</v>
      </c>
      <c r="E1172" s="2">
        <v>696</v>
      </c>
      <c r="F1172" s="3" t="s">
        <v>547</v>
      </c>
      <c r="G1172" s="2">
        <v>699</v>
      </c>
      <c r="H1172" s="3" t="s">
        <v>547</v>
      </c>
      <c r="I1172" s="2">
        <v>700</v>
      </c>
      <c r="J1172" s="3" t="s">
        <v>460</v>
      </c>
      <c r="K1172" s="2">
        <v>746</v>
      </c>
      <c r="L1172" s="3" t="s">
        <v>1861</v>
      </c>
      <c r="M1172" s="2">
        <v>1171</v>
      </c>
    </row>
    <row r="1173" spans="1:13">
      <c r="A1173" s="2" t="s">
        <v>1867</v>
      </c>
      <c r="B1173" s="3">
        <v>17223</v>
      </c>
      <c r="C1173" s="2" t="s">
        <v>836</v>
      </c>
      <c r="L1173" s="3" t="s">
        <v>1868</v>
      </c>
      <c r="M1173" s="2">
        <v>1172</v>
      </c>
    </row>
    <row r="1174" spans="1:13">
      <c r="A1174" s="2" t="s">
        <v>1869</v>
      </c>
      <c r="B1174" s="3">
        <v>0</v>
      </c>
      <c r="C1174" s="2" t="s">
        <v>140</v>
      </c>
      <c r="D1174" s="3" t="s">
        <v>547</v>
      </c>
      <c r="E1174" s="2">
        <v>666</v>
      </c>
      <c r="F1174" s="3" t="s">
        <v>451</v>
      </c>
      <c r="G1174" s="2">
        <v>620</v>
      </c>
      <c r="H1174" s="3" t="s">
        <v>556</v>
      </c>
      <c r="I1174" s="2">
        <v>503</v>
      </c>
      <c r="J1174" s="3">
        <f>448</f>
        <v>448</v>
      </c>
      <c r="K1174" s="2">
        <v>448</v>
      </c>
      <c r="L1174" s="3" t="s">
        <v>1868</v>
      </c>
      <c r="M1174" s="2">
        <v>1173</v>
      </c>
    </row>
    <row r="1175" spans="1:13">
      <c r="A1175" s="2" t="s">
        <v>1870</v>
      </c>
      <c r="B1175" s="3">
        <v>0</v>
      </c>
      <c r="C1175" s="2" t="s">
        <v>675</v>
      </c>
      <c r="L1175" s="3" t="s">
        <v>1868</v>
      </c>
      <c r="M1175" s="2">
        <v>1174</v>
      </c>
    </row>
    <row r="1176" spans="1:13">
      <c r="A1176" s="2" t="s">
        <v>1871</v>
      </c>
      <c r="B1176" s="3">
        <v>0</v>
      </c>
      <c r="C1176" s="2" t="s">
        <v>455</v>
      </c>
      <c r="F1176" s="3" t="s">
        <v>460</v>
      </c>
      <c r="G1176" s="2">
        <v>715</v>
      </c>
      <c r="H1176" s="3" t="s">
        <v>547</v>
      </c>
      <c r="I1176" s="2">
        <v>669</v>
      </c>
      <c r="L1176" s="3" t="s">
        <v>1872</v>
      </c>
      <c r="M1176" s="2">
        <v>1175</v>
      </c>
    </row>
    <row r="1177" spans="1:18">
      <c r="A1177" s="2" t="s">
        <v>1873</v>
      </c>
      <c r="B1177" s="3">
        <v>6487</v>
      </c>
      <c r="C1177" s="2" t="s">
        <v>22</v>
      </c>
      <c r="L1177" s="3" t="s">
        <v>1872</v>
      </c>
      <c r="M1177" s="2">
        <v>1176</v>
      </c>
      <c r="R1177" s="3">
        <v>0.25</v>
      </c>
    </row>
    <row r="1178" spans="1:13">
      <c r="A1178" s="2" t="s">
        <v>1874</v>
      </c>
      <c r="B1178" s="3">
        <v>0</v>
      </c>
      <c r="C1178" s="2" t="s">
        <v>90</v>
      </c>
      <c r="L1178" s="3" t="s">
        <v>1872</v>
      </c>
      <c r="M1178" s="2">
        <v>1177</v>
      </c>
    </row>
    <row r="1179" spans="1:13">
      <c r="A1179" s="2" t="s">
        <v>1875</v>
      </c>
      <c r="B1179" s="3">
        <v>0</v>
      </c>
      <c r="C1179" s="2" t="s">
        <v>464</v>
      </c>
      <c r="L1179" s="3" t="s">
        <v>1872</v>
      </c>
      <c r="M1179" s="2">
        <v>1178</v>
      </c>
    </row>
    <row r="1180" spans="1:13">
      <c r="A1180" s="2" t="s">
        <v>1876</v>
      </c>
      <c r="B1180" s="3">
        <v>0</v>
      </c>
      <c r="C1180" s="2" t="s">
        <v>35</v>
      </c>
      <c r="D1180" s="3" t="s">
        <v>548</v>
      </c>
      <c r="E1180" s="2">
        <v>946</v>
      </c>
      <c r="F1180" s="3" t="s">
        <v>548</v>
      </c>
      <c r="G1180" s="2">
        <v>962</v>
      </c>
      <c r="H1180" s="3" t="s">
        <v>548</v>
      </c>
      <c r="I1180" s="2">
        <v>964</v>
      </c>
      <c r="J1180" s="3" t="s">
        <v>548</v>
      </c>
      <c r="K1180" s="2">
        <v>966</v>
      </c>
      <c r="L1180" s="3" t="s">
        <v>1872</v>
      </c>
      <c r="M1180" s="2">
        <v>1179</v>
      </c>
    </row>
    <row r="1181" spans="1:13">
      <c r="A1181" s="2" t="s">
        <v>1877</v>
      </c>
      <c r="B1181" s="3">
        <v>18640</v>
      </c>
      <c r="C1181" s="2" t="s">
        <v>90</v>
      </c>
      <c r="L1181" s="3" t="s">
        <v>1878</v>
      </c>
      <c r="M1181" s="2">
        <v>1180</v>
      </c>
    </row>
    <row r="1182" spans="1:13">
      <c r="A1182" s="2" t="s">
        <v>1879</v>
      </c>
      <c r="B1182" s="3">
        <v>0</v>
      </c>
      <c r="C1182" s="2" t="s">
        <v>243</v>
      </c>
      <c r="L1182" s="3" t="s">
        <v>1880</v>
      </c>
      <c r="M1182" s="2">
        <v>1181</v>
      </c>
    </row>
    <row r="1183" spans="1:13">
      <c r="A1183" s="2" t="s">
        <v>1881</v>
      </c>
      <c r="B1183" s="3">
        <v>0</v>
      </c>
      <c r="C1183" s="2" t="s">
        <v>1523</v>
      </c>
      <c r="L1183" s="3" t="s">
        <v>1880</v>
      </c>
      <c r="M1183" s="2">
        <v>1182</v>
      </c>
    </row>
    <row r="1184" spans="1:13">
      <c r="A1184" s="2" t="s">
        <v>1882</v>
      </c>
      <c r="B1184" s="3">
        <v>0</v>
      </c>
      <c r="C1184" s="2" t="s">
        <v>1883</v>
      </c>
      <c r="D1184" s="3" t="s">
        <v>548</v>
      </c>
      <c r="E1184" s="2">
        <v>947</v>
      </c>
      <c r="F1184" s="3" t="s">
        <v>548</v>
      </c>
      <c r="G1184" s="2">
        <v>964</v>
      </c>
      <c r="H1184" s="3" t="s">
        <v>548</v>
      </c>
      <c r="I1184" s="2">
        <v>965</v>
      </c>
      <c r="J1184" s="3" t="s">
        <v>548</v>
      </c>
      <c r="K1184" s="2">
        <v>968</v>
      </c>
      <c r="L1184" s="3" t="s">
        <v>1880</v>
      </c>
      <c r="M1184" s="2">
        <v>1183</v>
      </c>
    </row>
    <row r="1185" spans="1:13">
      <c r="A1185" s="2" t="s">
        <v>1884</v>
      </c>
      <c r="B1185" s="3">
        <v>0</v>
      </c>
      <c r="C1185" s="2" t="s">
        <v>90</v>
      </c>
      <c r="L1185" s="3" t="s">
        <v>1885</v>
      </c>
      <c r="M1185" s="2">
        <v>1184</v>
      </c>
    </row>
    <row r="1186" spans="1:13">
      <c r="A1186" s="2" t="s">
        <v>1886</v>
      </c>
      <c r="B1186" s="3">
        <v>0</v>
      </c>
      <c r="C1186" s="2" t="s">
        <v>634</v>
      </c>
      <c r="L1186" s="3" t="s">
        <v>1885</v>
      </c>
      <c r="M1186" s="2">
        <v>1185</v>
      </c>
    </row>
    <row r="1187" spans="1:13">
      <c r="A1187" s="2" t="s">
        <v>1887</v>
      </c>
      <c r="B1187" s="3">
        <v>38506</v>
      </c>
      <c r="C1187" s="2" t="s">
        <v>811</v>
      </c>
      <c r="L1187" s="3" t="s">
        <v>1885</v>
      </c>
      <c r="M1187" s="2">
        <v>1186</v>
      </c>
    </row>
    <row r="1188" spans="1:13">
      <c r="A1188" s="2" t="s">
        <v>1888</v>
      </c>
      <c r="B1188" s="3">
        <v>0</v>
      </c>
      <c r="C1188" s="2" t="s">
        <v>1009</v>
      </c>
      <c r="D1188" s="3" t="s">
        <v>548</v>
      </c>
      <c r="E1188" s="2">
        <v>843</v>
      </c>
      <c r="F1188" s="3" t="s">
        <v>548</v>
      </c>
      <c r="G1188" s="2">
        <v>847</v>
      </c>
      <c r="H1188" s="3" t="s">
        <v>548</v>
      </c>
      <c r="I1188" s="2">
        <v>849</v>
      </c>
      <c r="J1188" s="3" t="s">
        <v>548</v>
      </c>
      <c r="K1188" s="2">
        <v>850</v>
      </c>
      <c r="L1188" s="3" t="s">
        <v>1889</v>
      </c>
      <c r="M1188" s="2">
        <v>1187</v>
      </c>
    </row>
    <row r="1189" spans="1:13">
      <c r="A1189" s="2" t="s">
        <v>1890</v>
      </c>
      <c r="B1189" s="3">
        <v>67633</v>
      </c>
      <c r="C1189" s="2" t="s">
        <v>1009</v>
      </c>
      <c r="D1189" s="3" t="s">
        <v>548</v>
      </c>
      <c r="E1189" s="2">
        <v>848</v>
      </c>
      <c r="F1189" s="3" t="s">
        <v>548</v>
      </c>
      <c r="G1189" s="2">
        <v>851</v>
      </c>
      <c r="H1189" s="3" t="s">
        <v>548</v>
      </c>
      <c r="I1189" s="2">
        <v>852</v>
      </c>
      <c r="J1189" s="3" t="s">
        <v>548</v>
      </c>
      <c r="K1189" s="2">
        <v>852</v>
      </c>
      <c r="L1189" s="3" t="s">
        <v>1889</v>
      </c>
      <c r="M1189" s="2">
        <v>1188</v>
      </c>
    </row>
    <row r="1190" spans="1:13">
      <c r="A1190" s="2" t="s">
        <v>1891</v>
      </c>
      <c r="B1190" s="3">
        <v>32528</v>
      </c>
      <c r="C1190" s="2" t="s">
        <v>221</v>
      </c>
      <c r="L1190" s="3" t="s">
        <v>1889</v>
      </c>
      <c r="M1190" s="2">
        <v>1189</v>
      </c>
    </row>
    <row r="1191" spans="1:13">
      <c r="A1191" s="2" t="s">
        <v>1892</v>
      </c>
      <c r="B1191" s="3">
        <v>33370</v>
      </c>
      <c r="C1191" s="2" t="s">
        <v>866</v>
      </c>
      <c r="L1191" s="3" t="s">
        <v>1889</v>
      </c>
      <c r="M1191" s="2">
        <v>1190</v>
      </c>
    </row>
    <row r="1192" spans="1:17">
      <c r="A1192" s="2" t="s">
        <v>1893</v>
      </c>
      <c r="B1192" s="3">
        <v>0</v>
      </c>
      <c r="C1192" s="2" t="s">
        <v>22</v>
      </c>
      <c r="N1192" s="3" t="s">
        <v>42</v>
      </c>
      <c r="O1192" s="2">
        <v>77</v>
      </c>
      <c r="P1192" s="3" t="s">
        <v>306</v>
      </c>
      <c r="Q1192" s="2">
        <v>169</v>
      </c>
    </row>
    <row r="1193" spans="1:15">
      <c r="A1193" s="2" t="s">
        <v>1894</v>
      </c>
      <c r="B1193" s="3">
        <v>0</v>
      </c>
      <c r="C1193" s="2" t="s">
        <v>35</v>
      </c>
      <c r="N1193" s="3" t="s">
        <v>330</v>
      </c>
      <c r="O1193" s="2">
        <v>161</v>
      </c>
    </row>
    <row r="1194" spans="1:15">
      <c r="A1194" s="2" t="s">
        <v>1895</v>
      </c>
      <c r="B1194" s="3">
        <v>0</v>
      </c>
      <c r="C1194" s="2" t="s">
        <v>145</v>
      </c>
      <c r="N1194" s="3" t="s">
        <v>399</v>
      </c>
      <c r="O1194" s="2">
        <v>163</v>
      </c>
    </row>
    <row r="1195" spans="1:15">
      <c r="A1195" s="2" t="s">
        <v>1896</v>
      </c>
      <c r="B1195" s="3">
        <v>15347</v>
      </c>
      <c r="C1195" s="2" t="s">
        <v>35</v>
      </c>
      <c r="N1195" s="3" t="s">
        <v>416</v>
      </c>
      <c r="O1195" s="2">
        <v>172</v>
      </c>
    </row>
    <row r="1196" spans="1:17">
      <c r="A1196" s="2" t="s">
        <v>1897</v>
      </c>
      <c r="B1196" s="3">
        <v>30794</v>
      </c>
      <c r="C1196" s="2" t="s">
        <v>634</v>
      </c>
      <c r="P1196" s="3" t="s">
        <v>495</v>
      </c>
      <c r="Q1196" s="2">
        <v>211</v>
      </c>
    </row>
    <row r="1197" spans="1:17">
      <c r="A1197" s="2" t="s">
        <v>1898</v>
      </c>
      <c r="B1197" s="3">
        <v>0</v>
      </c>
      <c r="C1197" s="2" t="s">
        <v>917</v>
      </c>
      <c r="D1197" s="3" t="s">
        <v>786</v>
      </c>
      <c r="E1197" s="2">
        <v>1162</v>
      </c>
      <c r="P1197" s="3" t="s">
        <v>1899</v>
      </c>
      <c r="Q1197" s="2">
        <v>393</v>
      </c>
    </row>
    <row r="1198" spans="1:17">
      <c r="A1198" s="2" t="s">
        <v>1900</v>
      </c>
      <c r="B1198" s="3">
        <v>0</v>
      </c>
      <c r="C1198" s="2" t="s">
        <v>90</v>
      </c>
      <c r="P1198" s="3" t="s">
        <v>939</v>
      </c>
      <c r="Q1198" s="2">
        <v>434</v>
      </c>
    </row>
    <row r="1199" spans="1:17">
      <c r="A1199" s="2" t="s">
        <v>1901</v>
      </c>
      <c r="B1199" s="3">
        <v>0</v>
      </c>
      <c r="C1199" s="2" t="s">
        <v>90</v>
      </c>
      <c r="P1199" s="3" t="s">
        <v>503</v>
      </c>
      <c r="Q1199" s="2">
        <v>452</v>
      </c>
    </row>
    <row r="1200" spans="1:17">
      <c r="A1200" s="2" t="s">
        <v>1902</v>
      </c>
      <c r="B1200" s="3">
        <v>0</v>
      </c>
      <c r="C1200" s="2" t="s">
        <v>90</v>
      </c>
      <c r="P1200" s="3" t="s">
        <v>641</v>
      </c>
      <c r="Q1200" s="2">
        <v>462</v>
      </c>
    </row>
    <row r="1201" spans="1:17">
      <c r="A1201" s="2" t="s">
        <v>1903</v>
      </c>
      <c r="B1201" s="3">
        <v>0</v>
      </c>
      <c r="C1201" s="2" t="s">
        <v>90</v>
      </c>
      <c r="P1201" s="3" t="s">
        <v>1904</v>
      </c>
      <c r="Q1201" s="2">
        <v>476</v>
      </c>
    </row>
    <row r="1202" spans="1:17">
      <c r="A1202" s="2" t="s">
        <v>1905</v>
      </c>
      <c r="B1202" s="3">
        <v>0</v>
      </c>
      <c r="C1202" s="2" t="s">
        <v>90</v>
      </c>
      <c r="P1202" s="3" t="s">
        <v>643</v>
      </c>
      <c r="Q1202" s="2">
        <v>486</v>
      </c>
    </row>
    <row r="1203" spans="1:11">
      <c r="A1203" s="2" t="s">
        <v>1906</v>
      </c>
      <c r="B1203" s="3">
        <v>0</v>
      </c>
      <c r="C1203" s="2" t="s">
        <v>87</v>
      </c>
      <c r="D1203" s="3">
        <f>8</f>
        <v>8</v>
      </c>
      <c r="E1203" s="2">
        <v>8</v>
      </c>
      <c r="F1203" s="3">
        <v>6</v>
      </c>
      <c r="G1203" s="2">
        <v>6</v>
      </c>
      <c r="H1203" s="3">
        <v>6</v>
      </c>
      <c r="I1203" s="2">
        <v>6</v>
      </c>
      <c r="J1203" s="3">
        <v>7</v>
      </c>
      <c r="K1203" s="2">
        <v>7</v>
      </c>
    </row>
    <row r="1204" spans="1:11">
      <c r="A1204" s="2" t="s">
        <v>1907</v>
      </c>
      <c r="B1204" s="3">
        <v>0</v>
      </c>
      <c r="C1204" s="2" t="s">
        <v>35</v>
      </c>
      <c r="D1204" s="3">
        <f>8</f>
        <v>8</v>
      </c>
      <c r="E1204" s="2">
        <v>9</v>
      </c>
      <c r="F1204" s="3">
        <v>10</v>
      </c>
      <c r="G1204" s="2">
        <v>10</v>
      </c>
      <c r="H1204" s="3">
        <v>8</v>
      </c>
      <c r="I1204" s="2">
        <v>8</v>
      </c>
      <c r="J1204" s="3">
        <v>10</v>
      </c>
      <c r="K1204" s="2">
        <v>10</v>
      </c>
    </row>
    <row r="1205" spans="1:11">
      <c r="A1205" s="2" t="s">
        <v>1908</v>
      </c>
      <c r="B1205" s="3">
        <v>0</v>
      </c>
      <c r="C1205" s="2" t="s">
        <v>95</v>
      </c>
      <c r="D1205" s="3">
        <v>12</v>
      </c>
      <c r="E1205" s="2">
        <v>12</v>
      </c>
      <c r="F1205" s="3">
        <v>13</v>
      </c>
      <c r="G1205" s="2">
        <v>13</v>
      </c>
      <c r="H1205" s="3">
        <f>11</f>
        <v>11</v>
      </c>
      <c r="I1205" s="2">
        <v>11</v>
      </c>
      <c r="J1205" s="3">
        <v>12</v>
      </c>
      <c r="K1205" s="2">
        <v>12</v>
      </c>
    </row>
    <row r="1206" spans="1:11">
      <c r="A1206" s="2" t="s">
        <v>1909</v>
      </c>
      <c r="B1206" s="3">
        <v>0</v>
      </c>
      <c r="C1206" s="2" t="s">
        <v>87</v>
      </c>
      <c r="D1206" s="3">
        <f>14</f>
        <v>14</v>
      </c>
      <c r="E1206" s="2">
        <v>14</v>
      </c>
      <c r="F1206" s="3">
        <v>14</v>
      </c>
      <c r="G1206" s="2">
        <v>14</v>
      </c>
      <c r="H1206" s="3">
        <f>18</f>
        <v>18</v>
      </c>
      <c r="I1206" s="2">
        <v>19</v>
      </c>
      <c r="J1206" s="3">
        <v>22</v>
      </c>
      <c r="K1206" s="2">
        <v>22</v>
      </c>
    </row>
    <row r="1207" spans="1:11">
      <c r="A1207" s="2" t="s">
        <v>1910</v>
      </c>
      <c r="B1207" s="3">
        <v>0</v>
      </c>
      <c r="C1207" s="2" t="s">
        <v>35</v>
      </c>
      <c r="D1207" s="3">
        <v>16</v>
      </c>
      <c r="E1207" s="2">
        <v>16</v>
      </c>
      <c r="F1207" s="3">
        <v>20</v>
      </c>
      <c r="G1207" s="2">
        <v>20</v>
      </c>
      <c r="H1207" s="3">
        <v>20</v>
      </c>
      <c r="I1207" s="2">
        <v>20</v>
      </c>
      <c r="J1207" s="3">
        <v>18</v>
      </c>
      <c r="K1207" s="2">
        <v>18</v>
      </c>
    </row>
    <row r="1208" spans="1:11">
      <c r="A1208" s="2" t="s">
        <v>1911</v>
      </c>
      <c r="B1208" s="3">
        <v>0</v>
      </c>
      <c r="C1208" s="2" t="s">
        <v>1912</v>
      </c>
      <c r="D1208" s="3">
        <v>22</v>
      </c>
      <c r="E1208" s="2">
        <v>22</v>
      </c>
      <c r="F1208" s="3">
        <v>22</v>
      </c>
      <c r="G1208" s="2">
        <v>22</v>
      </c>
      <c r="H1208" s="3">
        <f>25</f>
        <v>25</v>
      </c>
      <c r="I1208" s="2">
        <v>26</v>
      </c>
      <c r="J1208" s="3">
        <v>25</v>
      </c>
      <c r="K1208" s="2">
        <v>25</v>
      </c>
    </row>
    <row r="1209" spans="1:11">
      <c r="A1209" s="2" t="s">
        <v>1913</v>
      </c>
      <c r="B1209" s="3">
        <v>0</v>
      </c>
      <c r="C1209" s="2" t="s">
        <v>221</v>
      </c>
      <c r="D1209" s="3">
        <f>23</f>
        <v>23</v>
      </c>
      <c r="E1209" s="2">
        <v>23</v>
      </c>
      <c r="F1209" s="3">
        <v>24</v>
      </c>
      <c r="G1209" s="2">
        <v>24</v>
      </c>
      <c r="H1209" s="3">
        <f>22</f>
        <v>22</v>
      </c>
      <c r="I1209" s="2">
        <v>23</v>
      </c>
      <c r="J1209" s="3">
        <v>23</v>
      </c>
      <c r="K1209" s="2">
        <v>23</v>
      </c>
    </row>
    <row r="1210" spans="1:11">
      <c r="A1210" s="2" t="s">
        <v>1914</v>
      </c>
      <c r="B1210" s="3">
        <v>0</v>
      </c>
      <c r="C1210" s="2" t="s">
        <v>22</v>
      </c>
      <c r="D1210" s="3">
        <f>23</f>
        <v>23</v>
      </c>
      <c r="E1210" s="2">
        <v>24</v>
      </c>
      <c r="F1210" s="3">
        <v>21</v>
      </c>
      <c r="G1210" s="2">
        <v>21</v>
      </c>
      <c r="H1210" s="3">
        <v>21</v>
      </c>
      <c r="I1210" s="2">
        <v>21</v>
      </c>
      <c r="J1210" s="3">
        <v>20</v>
      </c>
      <c r="K1210" s="2">
        <v>20</v>
      </c>
    </row>
    <row r="1211" spans="1:11">
      <c r="A1211" s="2" t="s">
        <v>1915</v>
      </c>
      <c r="B1211" s="3">
        <v>0</v>
      </c>
      <c r="C1211" s="2" t="s">
        <v>84</v>
      </c>
      <c r="D1211" s="3">
        <f>27</f>
        <v>27</v>
      </c>
      <c r="E1211" s="2">
        <v>28</v>
      </c>
      <c r="F1211" s="3">
        <f>31</f>
        <v>31</v>
      </c>
      <c r="G1211" s="2">
        <v>31</v>
      </c>
      <c r="H1211" s="3">
        <f>29</f>
        <v>29</v>
      </c>
      <c r="I1211" s="2">
        <v>29</v>
      </c>
      <c r="J1211" s="3">
        <v>24</v>
      </c>
      <c r="K1211" s="2">
        <v>24</v>
      </c>
    </row>
    <row r="1212" spans="1:11">
      <c r="A1212" s="2" t="s">
        <v>1916</v>
      </c>
      <c r="B1212" s="3">
        <v>0</v>
      </c>
      <c r="C1212" s="2" t="s">
        <v>35</v>
      </c>
      <c r="D1212" s="3">
        <f>27</f>
        <v>27</v>
      </c>
      <c r="E1212" s="2">
        <v>29</v>
      </c>
      <c r="F1212" s="3">
        <f>27</f>
        <v>27</v>
      </c>
      <c r="G1212" s="2">
        <v>28</v>
      </c>
      <c r="H1212" s="3">
        <v>27</v>
      </c>
      <c r="I1212" s="2">
        <v>27</v>
      </c>
      <c r="J1212" s="3">
        <v>29</v>
      </c>
      <c r="K1212" s="2">
        <v>29</v>
      </c>
    </row>
    <row r="1213" spans="1:11">
      <c r="A1213" s="2" t="s">
        <v>1917</v>
      </c>
      <c r="B1213" s="3">
        <v>0</v>
      </c>
      <c r="C1213" s="2" t="s">
        <v>1912</v>
      </c>
      <c r="D1213" s="3">
        <v>34</v>
      </c>
      <c r="E1213" s="2">
        <v>34</v>
      </c>
      <c r="F1213" s="3">
        <f>27</f>
        <v>27</v>
      </c>
      <c r="G1213" s="2">
        <v>27</v>
      </c>
      <c r="H1213" s="3">
        <v>32</v>
      </c>
      <c r="I1213" s="2">
        <v>32</v>
      </c>
      <c r="J1213" s="3">
        <v>37</v>
      </c>
      <c r="K1213" s="2">
        <v>37</v>
      </c>
    </row>
    <row r="1214" spans="1:11">
      <c r="A1214" s="2" t="s">
        <v>1918</v>
      </c>
      <c r="B1214" s="3">
        <v>0</v>
      </c>
      <c r="C1214" s="2" t="s">
        <v>84</v>
      </c>
      <c r="D1214" s="3">
        <v>37</v>
      </c>
      <c r="E1214" s="2">
        <v>37</v>
      </c>
      <c r="F1214" s="3">
        <v>41</v>
      </c>
      <c r="G1214" s="2">
        <v>41</v>
      </c>
      <c r="H1214" s="3">
        <v>38</v>
      </c>
      <c r="I1214" s="2">
        <v>38</v>
      </c>
      <c r="J1214" s="3">
        <v>39</v>
      </c>
      <c r="K1214" s="2">
        <v>39</v>
      </c>
    </row>
    <row r="1215" spans="1:11">
      <c r="A1215" s="2" t="s">
        <v>1919</v>
      </c>
      <c r="B1215" s="3">
        <v>0</v>
      </c>
      <c r="C1215" s="2" t="s">
        <v>84</v>
      </c>
      <c r="D1215" s="3">
        <v>38</v>
      </c>
      <c r="E1215" s="2">
        <v>38</v>
      </c>
      <c r="F1215" s="3">
        <v>40</v>
      </c>
      <c r="G1215" s="2">
        <v>40</v>
      </c>
      <c r="H1215" s="3">
        <v>42</v>
      </c>
      <c r="I1215" s="2">
        <v>42</v>
      </c>
      <c r="J1215" s="3">
        <v>42</v>
      </c>
      <c r="K1215" s="2">
        <v>42</v>
      </c>
    </row>
    <row r="1216" spans="1:11">
      <c r="A1216" s="2" t="s">
        <v>1920</v>
      </c>
      <c r="B1216" s="3">
        <v>0</v>
      </c>
      <c r="C1216" s="2" t="s">
        <v>1912</v>
      </c>
      <c r="D1216" s="3">
        <v>39</v>
      </c>
      <c r="E1216" s="2">
        <v>39</v>
      </c>
      <c r="F1216" s="3">
        <v>43</v>
      </c>
      <c r="G1216" s="2">
        <v>43</v>
      </c>
      <c r="H1216" s="3">
        <v>46</v>
      </c>
      <c r="I1216" s="2">
        <v>46</v>
      </c>
      <c r="J1216" s="3">
        <v>49</v>
      </c>
      <c r="K1216" s="2">
        <v>49</v>
      </c>
    </row>
    <row r="1217" spans="1:11">
      <c r="A1217" s="2" t="s">
        <v>1921</v>
      </c>
      <c r="B1217" s="3">
        <v>0</v>
      </c>
      <c r="C1217" s="2" t="s">
        <v>339</v>
      </c>
      <c r="D1217" s="3">
        <v>41</v>
      </c>
      <c r="E1217" s="2">
        <v>41</v>
      </c>
      <c r="F1217" s="3">
        <v>39</v>
      </c>
      <c r="G1217" s="2">
        <v>39</v>
      </c>
      <c r="H1217" s="3">
        <v>41</v>
      </c>
      <c r="I1217" s="2">
        <v>41</v>
      </c>
      <c r="J1217" s="3">
        <v>40</v>
      </c>
      <c r="K1217" s="2">
        <v>40</v>
      </c>
    </row>
    <row r="1218" spans="1:11">
      <c r="A1218" s="2" t="s">
        <v>1922</v>
      </c>
      <c r="B1218" s="3">
        <v>0</v>
      </c>
      <c r="C1218" s="2" t="s">
        <v>84</v>
      </c>
      <c r="D1218" s="3">
        <v>43</v>
      </c>
      <c r="E1218" s="2">
        <v>43</v>
      </c>
      <c r="F1218" s="3">
        <v>44</v>
      </c>
      <c r="G1218" s="2">
        <v>44</v>
      </c>
      <c r="H1218" s="3">
        <v>43</v>
      </c>
      <c r="I1218" s="2">
        <v>43</v>
      </c>
      <c r="J1218" s="3">
        <v>45</v>
      </c>
      <c r="K1218" s="2">
        <v>45</v>
      </c>
    </row>
    <row r="1219" spans="1:11">
      <c r="A1219" s="2" t="s">
        <v>1923</v>
      </c>
      <c r="B1219" s="3">
        <v>0</v>
      </c>
      <c r="C1219" s="2" t="s">
        <v>145</v>
      </c>
      <c r="D1219" s="3">
        <v>44</v>
      </c>
      <c r="E1219" s="2">
        <v>44</v>
      </c>
      <c r="F1219" s="3">
        <v>52</v>
      </c>
      <c r="G1219" s="2">
        <v>52</v>
      </c>
      <c r="H1219" s="3">
        <v>53</v>
      </c>
      <c r="I1219" s="2">
        <v>53</v>
      </c>
      <c r="J1219" s="3">
        <v>50</v>
      </c>
      <c r="K1219" s="2">
        <v>50</v>
      </c>
    </row>
    <row r="1220" spans="1:11">
      <c r="A1220" s="2" t="s">
        <v>1924</v>
      </c>
      <c r="B1220" s="3">
        <v>0</v>
      </c>
      <c r="C1220" s="2" t="s">
        <v>84</v>
      </c>
      <c r="D1220" s="3">
        <v>47</v>
      </c>
      <c r="E1220" s="2">
        <v>47</v>
      </c>
      <c r="F1220" s="3">
        <v>46</v>
      </c>
      <c r="G1220" s="2">
        <v>46</v>
      </c>
      <c r="H1220" s="3">
        <v>47</v>
      </c>
      <c r="I1220" s="2">
        <v>47</v>
      </c>
      <c r="J1220" s="3">
        <v>48</v>
      </c>
      <c r="K1220" s="2">
        <v>48</v>
      </c>
    </row>
    <row r="1221" spans="1:5">
      <c r="A1221" s="2" t="s">
        <v>1925</v>
      </c>
      <c r="B1221" s="3">
        <v>0</v>
      </c>
      <c r="C1221" s="2" t="s">
        <v>145</v>
      </c>
      <c r="D1221" s="3">
        <f>49</f>
        <v>49</v>
      </c>
      <c r="E1221" s="2">
        <v>49</v>
      </c>
    </row>
    <row r="1222" spans="1:11">
      <c r="A1222" s="2" t="s">
        <v>1926</v>
      </c>
      <c r="B1222" s="3">
        <v>0</v>
      </c>
      <c r="C1222" s="2" t="s">
        <v>35</v>
      </c>
      <c r="D1222" s="3">
        <v>49</v>
      </c>
      <c r="E1222" s="2">
        <v>50</v>
      </c>
      <c r="F1222" s="3">
        <v>49</v>
      </c>
      <c r="G1222" s="2">
        <v>49</v>
      </c>
      <c r="H1222" s="3">
        <v>44</v>
      </c>
      <c r="I1222" s="2">
        <v>44</v>
      </c>
      <c r="J1222" s="3">
        <v>38</v>
      </c>
      <c r="K1222" s="2">
        <v>38</v>
      </c>
    </row>
    <row r="1223" spans="1:11">
      <c r="A1223" s="2" t="s">
        <v>1927</v>
      </c>
      <c r="B1223" s="3">
        <v>0</v>
      </c>
      <c r="C1223" s="2" t="s">
        <v>1912</v>
      </c>
      <c r="D1223" s="3">
        <f>53</f>
        <v>53</v>
      </c>
      <c r="E1223" s="2">
        <v>55</v>
      </c>
      <c r="F1223" s="3">
        <v>48</v>
      </c>
      <c r="G1223" s="2">
        <v>48</v>
      </c>
      <c r="H1223" s="3">
        <v>52</v>
      </c>
      <c r="I1223" s="2">
        <v>52</v>
      </c>
      <c r="J1223" s="3">
        <v>55</v>
      </c>
      <c r="K1223" s="2">
        <v>55</v>
      </c>
    </row>
    <row r="1224" spans="1:11">
      <c r="A1224" s="2" t="s">
        <v>1928</v>
      </c>
      <c r="B1224" s="3">
        <v>0</v>
      </c>
      <c r="C1224" s="2" t="s">
        <v>35</v>
      </c>
      <c r="D1224" s="3">
        <v>61</v>
      </c>
      <c r="E1224" s="2">
        <v>61</v>
      </c>
      <c r="F1224" s="3">
        <v>62</v>
      </c>
      <c r="G1224" s="2">
        <v>63</v>
      </c>
      <c r="H1224" s="3">
        <v>62</v>
      </c>
      <c r="I1224" s="2">
        <v>62</v>
      </c>
      <c r="J1224" s="3">
        <v>54</v>
      </c>
      <c r="K1224" s="2">
        <v>54</v>
      </c>
    </row>
    <row r="1225" spans="1:11">
      <c r="A1225" s="2" t="s">
        <v>1929</v>
      </c>
      <c r="B1225" s="3">
        <v>0</v>
      </c>
      <c r="C1225" s="2" t="s">
        <v>149</v>
      </c>
      <c r="D1225" s="3">
        <v>63</v>
      </c>
      <c r="E1225" s="2">
        <v>63</v>
      </c>
      <c r="F1225" s="3">
        <v>64</v>
      </c>
      <c r="G1225" s="2">
        <v>65</v>
      </c>
      <c r="H1225" s="3">
        <v>66</v>
      </c>
      <c r="I1225" s="2">
        <v>66</v>
      </c>
      <c r="J1225" s="3">
        <v>64</v>
      </c>
      <c r="K1225" s="2">
        <v>64</v>
      </c>
    </row>
    <row r="1226" spans="1:11">
      <c r="A1226" s="2" t="s">
        <v>1930</v>
      </c>
      <c r="B1226" s="3">
        <v>0</v>
      </c>
      <c r="C1226" s="2" t="s">
        <v>149</v>
      </c>
      <c r="D1226" s="3">
        <v>64</v>
      </c>
      <c r="E1226" s="2">
        <v>64</v>
      </c>
      <c r="F1226" s="3">
        <v>63</v>
      </c>
      <c r="G1226" s="2">
        <v>64</v>
      </c>
      <c r="H1226" s="3">
        <v>63</v>
      </c>
      <c r="I1226" s="2">
        <v>63</v>
      </c>
      <c r="J1226" s="3">
        <v>62</v>
      </c>
      <c r="K1226" s="2">
        <v>62</v>
      </c>
    </row>
    <row r="1227" spans="1:11">
      <c r="A1227" s="2" t="s">
        <v>1931</v>
      </c>
      <c r="B1227" s="3">
        <v>0</v>
      </c>
      <c r="C1227" s="2" t="s">
        <v>494</v>
      </c>
      <c r="D1227" s="3">
        <v>65</v>
      </c>
      <c r="E1227" s="2">
        <v>65</v>
      </c>
      <c r="F1227" s="3">
        <v>59</v>
      </c>
      <c r="G1227" s="2">
        <v>59</v>
      </c>
      <c r="H1227" s="3">
        <v>70</v>
      </c>
      <c r="I1227" s="2">
        <v>70</v>
      </c>
      <c r="J1227" s="3">
        <f>87</f>
        <v>87</v>
      </c>
      <c r="K1227" s="2">
        <v>88</v>
      </c>
    </row>
    <row r="1228" spans="1:11">
      <c r="A1228" s="2" t="s">
        <v>1932</v>
      </c>
      <c r="B1228" s="3">
        <v>0</v>
      </c>
      <c r="C1228" s="2" t="s">
        <v>1912</v>
      </c>
      <c r="D1228" s="3">
        <v>66</v>
      </c>
      <c r="E1228" s="2">
        <v>66</v>
      </c>
      <c r="F1228" s="3">
        <v>75</v>
      </c>
      <c r="G1228" s="2">
        <v>75</v>
      </c>
      <c r="H1228" s="3">
        <v>91</v>
      </c>
      <c r="I1228" s="2">
        <v>91</v>
      </c>
      <c r="J1228" s="3">
        <v>106</v>
      </c>
      <c r="K1228" s="2">
        <v>106</v>
      </c>
    </row>
    <row r="1229" spans="1:21">
      <c r="A1229" s="2" t="s">
        <v>1933</v>
      </c>
      <c r="B1229" s="3">
        <v>0</v>
      </c>
      <c r="C1229" s="2" t="s">
        <v>22</v>
      </c>
      <c r="D1229" s="3">
        <v>67</v>
      </c>
      <c r="E1229" s="2">
        <v>67</v>
      </c>
      <c r="F1229" s="3">
        <v>71</v>
      </c>
      <c r="G1229" s="2">
        <v>71</v>
      </c>
      <c r="H1229" s="3">
        <v>65</v>
      </c>
      <c r="I1229" s="2">
        <v>65</v>
      </c>
      <c r="J1229" s="3">
        <v>63</v>
      </c>
      <c r="K1229" s="2">
        <v>63</v>
      </c>
      <c r="R1229" s="3">
        <v>0.7</v>
      </c>
      <c r="T1229" s="3">
        <v>0.04</v>
      </c>
      <c r="U1229" s="2">
        <v>0.96</v>
      </c>
    </row>
    <row r="1230" spans="1:11">
      <c r="A1230" s="2" t="s">
        <v>1934</v>
      </c>
      <c r="B1230" s="3">
        <v>0</v>
      </c>
      <c r="C1230" s="2" t="s">
        <v>826</v>
      </c>
      <c r="D1230" s="3">
        <v>69</v>
      </c>
      <c r="E1230" s="2">
        <v>69</v>
      </c>
      <c r="F1230" s="3">
        <f>66</f>
        <v>66</v>
      </c>
      <c r="G1230" s="2">
        <v>68</v>
      </c>
      <c r="H1230" s="3">
        <v>74</v>
      </c>
      <c r="I1230" s="2">
        <v>73</v>
      </c>
      <c r="J1230" s="3">
        <v>73</v>
      </c>
      <c r="K1230" s="2">
        <v>73</v>
      </c>
    </row>
    <row r="1231" spans="1:11">
      <c r="A1231" s="2" t="s">
        <v>1935</v>
      </c>
      <c r="B1231" s="3">
        <v>0</v>
      </c>
      <c r="C1231" s="2" t="s">
        <v>151</v>
      </c>
      <c r="D1231" s="3">
        <f>70</f>
        <v>70</v>
      </c>
      <c r="E1231" s="2">
        <v>70</v>
      </c>
      <c r="F1231" s="3">
        <v>84</v>
      </c>
      <c r="G1231" s="2">
        <v>84</v>
      </c>
      <c r="H1231" s="3">
        <v>80</v>
      </c>
      <c r="I1231" s="2">
        <v>79</v>
      </c>
      <c r="J1231" s="3">
        <v>81</v>
      </c>
      <c r="K1231" s="2">
        <v>81</v>
      </c>
    </row>
    <row r="1232" spans="1:11">
      <c r="A1232" s="2" t="s">
        <v>1936</v>
      </c>
      <c r="B1232" s="3">
        <v>0</v>
      </c>
      <c r="C1232" s="2" t="s">
        <v>145</v>
      </c>
      <c r="D1232" s="3">
        <v>72</v>
      </c>
      <c r="E1232" s="2">
        <v>72</v>
      </c>
      <c r="F1232" s="3">
        <v>83</v>
      </c>
      <c r="G1232" s="2">
        <v>83</v>
      </c>
      <c r="H1232" s="3">
        <v>77</v>
      </c>
      <c r="I1232" s="2">
        <v>76</v>
      </c>
      <c r="J1232" s="3">
        <f>75</f>
        <v>75</v>
      </c>
      <c r="K1232" s="2">
        <v>75</v>
      </c>
    </row>
    <row r="1233" spans="1:11">
      <c r="A1233" s="2" t="s">
        <v>1937</v>
      </c>
      <c r="B1233" s="3">
        <v>0</v>
      </c>
      <c r="C1233" s="2" t="s">
        <v>22</v>
      </c>
      <c r="D1233" s="3">
        <f>75</f>
        <v>75</v>
      </c>
      <c r="E1233" s="2">
        <v>76</v>
      </c>
      <c r="F1233" s="3">
        <v>65</v>
      </c>
      <c r="G1233" s="2">
        <v>66</v>
      </c>
      <c r="H1233" s="3">
        <v>56</v>
      </c>
      <c r="I1233" s="2">
        <v>56</v>
      </c>
      <c r="J1233" s="3">
        <v>53</v>
      </c>
      <c r="K1233" s="2">
        <v>53</v>
      </c>
    </row>
    <row r="1234" spans="1:11">
      <c r="A1234" s="2" t="s">
        <v>1938</v>
      </c>
      <c r="B1234" s="3">
        <v>0</v>
      </c>
      <c r="C1234" s="2" t="s">
        <v>704</v>
      </c>
      <c r="D1234" s="3">
        <v>78</v>
      </c>
      <c r="E1234" s="2">
        <v>78</v>
      </c>
      <c r="F1234" s="3">
        <v>74</v>
      </c>
      <c r="G1234" s="2">
        <v>74</v>
      </c>
      <c r="H1234" s="3">
        <v>84</v>
      </c>
      <c r="I1234" s="2">
        <v>85</v>
      </c>
      <c r="J1234" s="3">
        <v>90</v>
      </c>
      <c r="K1234" s="2">
        <v>90</v>
      </c>
    </row>
    <row r="1235" spans="1:11">
      <c r="A1235" s="2" t="s">
        <v>1939</v>
      </c>
      <c r="B1235" s="3">
        <v>0</v>
      </c>
      <c r="C1235" s="2" t="s">
        <v>339</v>
      </c>
      <c r="D1235" s="3">
        <v>81</v>
      </c>
      <c r="E1235" s="2">
        <v>81</v>
      </c>
      <c r="F1235" s="3">
        <f>77</f>
        <v>77</v>
      </c>
      <c r="G1235" s="2">
        <v>77</v>
      </c>
      <c r="H1235" s="3">
        <v>87</v>
      </c>
      <c r="I1235" s="2">
        <v>88</v>
      </c>
      <c r="J1235" s="3">
        <f>83</f>
        <v>83</v>
      </c>
      <c r="K1235" s="2">
        <v>83</v>
      </c>
    </row>
    <row r="1236" spans="1:11">
      <c r="A1236" s="2" t="s">
        <v>1940</v>
      </c>
      <c r="B1236" s="3">
        <v>0</v>
      </c>
      <c r="C1236" s="2" t="s">
        <v>22</v>
      </c>
      <c r="D1236" s="3">
        <f>82</f>
        <v>82</v>
      </c>
      <c r="E1236" s="2">
        <v>84</v>
      </c>
      <c r="F1236" s="3">
        <v>82</v>
      </c>
      <c r="G1236" s="2">
        <v>82</v>
      </c>
      <c r="H1236" s="3">
        <v>75</v>
      </c>
      <c r="I1236" s="2">
        <v>74</v>
      </c>
      <c r="J1236" s="3">
        <v>71</v>
      </c>
      <c r="K1236" s="2">
        <v>71</v>
      </c>
    </row>
    <row r="1237" spans="1:11">
      <c r="A1237" s="2" t="s">
        <v>1941</v>
      </c>
      <c r="B1237" s="3">
        <v>0</v>
      </c>
      <c r="C1237" s="2" t="s">
        <v>316</v>
      </c>
      <c r="D1237" s="3">
        <f>85</f>
        <v>85</v>
      </c>
      <c r="E1237" s="2">
        <v>85</v>
      </c>
      <c r="F1237" s="3">
        <v>81</v>
      </c>
      <c r="G1237" s="2">
        <v>81</v>
      </c>
      <c r="H1237" s="3">
        <f>83</f>
        <v>83</v>
      </c>
      <c r="I1237" s="2">
        <v>83</v>
      </c>
      <c r="J1237" s="3">
        <v>85</v>
      </c>
      <c r="K1237" s="2">
        <v>85</v>
      </c>
    </row>
    <row r="1238" spans="1:11">
      <c r="A1238" s="2" t="s">
        <v>1942</v>
      </c>
      <c r="B1238" s="3">
        <v>0</v>
      </c>
      <c r="C1238" s="2" t="s">
        <v>145</v>
      </c>
      <c r="D1238" s="3">
        <f>86</f>
        <v>86</v>
      </c>
      <c r="E1238" s="2">
        <v>87</v>
      </c>
      <c r="F1238" s="3">
        <f>305</f>
        <v>305</v>
      </c>
      <c r="G1238" s="2">
        <v>307</v>
      </c>
      <c r="H1238" s="3">
        <f>262</f>
        <v>262</v>
      </c>
      <c r="I1238" s="2">
        <v>263</v>
      </c>
      <c r="J1238" s="3">
        <f>239</f>
        <v>239</v>
      </c>
      <c r="K1238" s="2">
        <v>241</v>
      </c>
    </row>
    <row r="1239" spans="1:11">
      <c r="A1239" s="2" t="s">
        <v>1943</v>
      </c>
      <c r="B1239" s="3">
        <v>0</v>
      </c>
      <c r="C1239" s="2" t="s">
        <v>155</v>
      </c>
      <c r="D1239" s="3">
        <v>89</v>
      </c>
      <c r="E1239" s="2">
        <v>90</v>
      </c>
      <c r="F1239" s="3">
        <v>98</v>
      </c>
      <c r="G1239" s="2">
        <v>98</v>
      </c>
      <c r="H1239" s="3">
        <f>98</f>
        <v>98</v>
      </c>
      <c r="I1239" s="2">
        <v>99</v>
      </c>
      <c r="J1239" s="3">
        <f>104</f>
        <v>104</v>
      </c>
      <c r="K1239" s="2">
        <v>104</v>
      </c>
    </row>
    <row r="1240" spans="1:11">
      <c r="A1240" s="2" t="s">
        <v>1944</v>
      </c>
      <c r="B1240" s="3">
        <v>0</v>
      </c>
      <c r="C1240" s="2" t="s">
        <v>35</v>
      </c>
      <c r="D1240" s="3">
        <v>91</v>
      </c>
      <c r="E1240" s="2">
        <v>92</v>
      </c>
      <c r="F1240" s="3">
        <v>96</v>
      </c>
      <c r="G1240" s="2">
        <v>96</v>
      </c>
      <c r="H1240" s="3">
        <v>100</v>
      </c>
      <c r="I1240" s="2">
        <v>100</v>
      </c>
      <c r="J1240" s="3">
        <v>97</v>
      </c>
      <c r="K1240" s="2">
        <v>97</v>
      </c>
    </row>
    <row r="1241" spans="1:11">
      <c r="A1241" s="2" t="s">
        <v>1945</v>
      </c>
      <c r="B1241" s="3">
        <v>0</v>
      </c>
      <c r="C1241" s="2" t="s">
        <v>84</v>
      </c>
      <c r="D1241" s="3">
        <v>93</v>
      </c>
      <c r="E1241" s="2">
        <v>94</v>
      </c>
      <c r="F1241" s="3">
        <v>92</v>
      </c>
      <c r="G1241" s="2">
        <v>92</v>
      </c>
      <c r="H1241" s="3">
        <v>86</v>
      </c>
      <c r="I1241" s="2">
        <v>87</v>
      </c>
      <c r="J1241" s="3">
        <v>91</v>
      </c>
      <c r="K1241" s="2">
        <v>91</v>
      </c>
    </row>
    <row r="1242" spans="1:11">
      <c r="A1242" s="2" t="s">
        <v>1946</v>
      </c>
      <c r="B1242" s="3">
        <v>0</v>
      </c>
      <c r="C1242" s="2" t="s">
        <v>35</v>
      </c>
      <c r="D1242" s="3">
        <v>95</v>
      </c>
      <c r="E1242" s="2">
        <v>96</v>
      </c>
      <c r="F1242" s="3">
        <f>93</f>
        <v>93</v>
      </c>
      <c r="G1242" s="2">
        <v>93</v>
      </c>
      <c r="H1242" s="3">
        <f>78</f>
        <v>78</v>
      </c>
      <c r="I1242" s="2">
        <v>78</v>
      </c>
      <c r="J1242" s="3">
        <f>75</f>
        <v>75</v>
      </c>
      <c r="K1242" s="2">
        <v>76</v>
      </c>
    </row>
    <row r="1243" spans="1:18">
      <c r="A1243" s="2" t="s">
        <v>1947</v>
      </c>
      <c r="B1243" s="3">
        <v>0</v>
      </c>
      <c r="C1243" s="2" t="s">
        <v>22</v>
      </c>
      <c r="D1243" s="3">
        <v>96</v>
      </c>
      <c r="E1243" s="2">
        <v>97</v>
      </c>
      <c r="F1243" s="3">
        <f>101</f>
        <v>101</v>
      </c>
      <c r="G1243" s="2">
        <v>101</v>
      </c>
      <c r="H1243" s="3">
        <f>93</f>
        <v>93</v>
      </c>
      <c r="I1243" s="2">
        <v>93</v>
      </c>
      <c r="J1243" s="3">
        <v>95</v>
      </c>
      <c r="K1243" s="2">
        <v>95</v>
      </c>
      <c r="R1243" s="3">
        <v>0.46</v>
      </c>
    </row>
    <row r="1244" spans="1:11">
      <c r="A1244" s="2" t="s">
        <v>1948</v>
      </c>
      <c r="B1244" s="3">
        <v>0</v>
      </c>
      <c r="C1244" s="2" t="s">
        <v>339</v>
      </c>
      <c r="D1244" s="3">
        <v>97</v>
      </c>
      <c r="E1244" s="2">
        <v>98</v>
      </c>
      <c r="F1244" s="3">
        <v>88</v>
      </c>
      <c r="G1244" s="2">
        <v>88</v>
      </c>
      <c r="H1244" s="3">
        <v>95</v>
      </c>
      <c r="I1244" s="2">
        <v>95</v>
      </c>
      <c r="J1244" s="3">
        <f>100</f>
        <v>100</v>
      </c>
      <c r="K1244" s="2">
        <v>101</v>
      </c>
    </row>
    <row r="1245" spans="1:11">
      <c r="A1245" s="2" t="s">
        <v>1949</v>
      </c>
      <c r="B1245" s="3">
        <v>0</v>
      </c>
      <c r="C1245" s="2" t="s">
        <v>518</v>
      </c>
      <c r="D1245" s="3">
        <v>101</v>
      </c>
      <c r="E1245" s="2">
        <v>102</v>
      </c>
      <c r="F1245" s="3">
        <f>101</f>
        <v>101</v>
      </c>
      <c r="G1245" s="2">
        <v>102</v>
      </c>
      <c r="H1245" s="3">
        <f>108</f>
        <v>108</v>
      </c>
      <c r="I1245" s="2">
        <v>108</v>
      </c>
      <c r="J1245" s="3">
        <f>104</f>
        <v>104</v>
      </c>
      <c r="K1245" s="2">
        <v>105</v>
      </c>
    </row>
    <row r="1246" spans="1:11">
      <c r="A1246" s="2" t="s">
        <v>1950</v>
      </c>
      <c r="B1246" s="3">
        <v>0</v>
      </c>
      <c r="C1246" s="2" t="s">
        <v>833</v>
      </c>
      <c r="D1246" s="3">
        <f>105</f>
        <v>105</v>
      </c>
      <c r="E1246" s="2">
        <v>106</v>
      </c>
      <c r="F1246" s="3">
        <v>100</v>
      </c>
      <c r="G1246" s="2">
        <v>100</v>
      </c>
      <c r="H1246" s="3">
        <v>103</v>
      </c>
      <c r="I1246" s="2">
        <v>103</v>
      </c>
      <c r="J1246" s="3">
        <v>113</v>
      </c>
      <c r="K1246" s="2">
        <v>113</v>
      </c>
    </row>
    <row r="1247" spans="1:11">
      <c r="A1247" s="2" t="s">
        <v>1951</v>
      </c>
      <c r="B1247" s="3">
        <v>0</v>
      </c>
      <c r="C1247" s="2" t="s">
        <v>84</v>
      </c>
      <c r="D1247" s="3">
        <v>108</v>
      </c>
      <c r="E1247" s="2">
        <v>109</v>
      </c>
      <c r="F1247" s="3">
        <f>106</f>
        <v>106</v>
      </c>
      <c r="G1247" s="2">
        <v>106</v>
      </c>
      <c r="H1247" s="3">
        <v>106</v>
      </c>
      <c r="I1247" s="2">
        <v>106</v>
      </c>
      <c r="J1247" s="3">
        <v>114</v>
      </c>
      <c r="K1247" s="2">
        <v>114</v>
      </c>
    </row>
    <row r="1248" spans="1:11">
      <c r="A1248" s="2" t="s">
        <v>1952</v>
      </c>
      <c r="B1248" s="3">
        <v>0</v>
      </c>
      <c r="C1248" s="2" t="s">
        <v>66</v>
      </c>
      <c r="D1248" s="3">
        <v>111</v>
      </c>
      <c r="E1248" s="2">
        <v>113</v>
      </c>
      <c r="F1248" s="3">
        <v>118</v>
      </c>
      <c r="G1248" s="2">
        <v>119</v>
      </c>
      <c r="H1248" s="3">
        <v>137</v>
      </c>
      <c r="I1248" s="2">
        <v>138</v>
      </c>
      <c r="J1248" s="3">
        <f>149</f>
        <v>149</v>
      </c>
      <c r="K1248" s="2">
        <v>149</v>
      </c>
    </row>
    <row r="1249" spans="1:11">
      <c r="A1249" s="2" t="s">
        <v>1953</v>
      </c>
      <c r="B1249" s="3">
        <v>0</v>
      </c>
      <c r="C1249" s="2" t="s">
        <v>22</v>
      </c>
      <c r="D1249" s="3">
        <v>116</v>
      </c>
      <c r="E1249" s="2">
        <v>118</v>
      </c>
      <c r="F1249" s="3">
        <v>109</v>
      </c>
      <c r="G1249" s="2">
        <v>109</v>
      </c>
      <c r="H1249" s="3">
        <v>111</v>
      </c>
      <c r="I1249" s="2">
        <v>111</v>
      </c>
      <c r="J1249" s="3">
        <f>100</f>
        <v>100</v>
      </c>
      <c r="K1249" s="2">
        <v>100</v>
      </c>
    </row>
    <row r="1250" spans="1:11">
      <c r="A1250" s="2" t="s">
        <v>1954</v>
      </c>
      <c r="B1250" s="3">
        <v>0</v>
      </c>
      <c r="C1250" s="2" t="s">
        <v>35</v>
      </c>
      <c r="D1250" s="3">
        <v>117</v>
      </c>
      <c r="E1250" s="2">
        <v>119</v>
      </c>
      <c r="F1250" s="3">
        <f>114</f>
        <v>114</v>
      </c>
      <c r="G1250" s="2">
        <v>114</v>
      </c>
      <c r="H1250" s="3">
        <v>126</v>
      </c>
      <c r="I1250" s="2">
        <v>127</v>
      </c>
      <c r="J1250" s="3">
        <v>119</v>
      </c>
      <c r="K1250" s="2">
        <v>119</v>
      </c>
    </row>
    <row r="1251" spans="1:11">
      <c r="A1251" s="2" t="s">
        <v>1955</v>
      </c>
      <c r="B1251" s="3">
        <v>0</v>
      </c>
      <c r="C1251" s="2" t="s">
        <v>22</v>
      </c>
      <c r="D1251" s="3">
        <v>120</v>
      </c>
      <c r="E1251" s="2">
        <v>122</v>
      </c>
      <c r="F1251" s="3">
        <v>108</v>
      </c>
      <c r="G1251" s="2">
        <v>108</v>
      </c>
      <c r="H1251" s="3">
        <v>101</v>
      </c>
      <c r="I1251" s="2">
        <v>101</v>
      </c>
      <c r="J1251" s="3">
        <v>89</v>
      </c>
      <c r="K1251" s="2">
        <v>89</v>
      </c>
    </row>
    <row r="1252" spans="1:11">
      <c r="A1252" s="2" t="s">
        <v>1956</v>
      </c>
      <c r="B1252" s="3">
        <v>0</v>
      </c>
      <c r="C1252" s="2" t="s">
        <v>121</v>
      </c>
      <c r="D1252" s="3">
        <v>123</v>
      </c>
      <c r="E1252" s="2">
        <v>125</v>
      </c>
      <c r="F1252" s="3">
        <f>115</f>
        <v>115</v>
      </c>
      <c r="G1252" s="2">
        <v>117</v>
      </c>
      <c r="H1252" s="3">
        <v>125</v>
      </c>
      <c r="I1252" s="2">
        <v>126</v>
      </c>
      <c r="J1252" s="3">
        <v>125</v>
      </c>
      <c r="K1252" s="2">
        <v>125</v>
      </c>
    </row>
    <row r="1253" spans="1:11">
      <c r="A1253" s="2" t="s">
        <v>1957</v>
      </c>
      <c r="B1253" s="3">
        <v>0</v>
      </c>
      <c r="C1253" s="2" t="s">
        <v>149</v>
      </c>
      <c r="D1253" s="3">
        <v>127</v>
      </c>
      <c r="E1253" s="2">
        <v>129</v>
      </c>
      <c r="F1253" s="3">
        <v>130</v>
      </c>
      <c r="G1253" s="2">
        <v>131</v>
      </c>
      <c r="H1253" s="3">
        <f>130</f>
        <v>130</v>
      </c>
      <c r="I1253" s="2">
        <v>131</v>
      </c>
      <c r="J1253" s="3">
        <v>130</v>
      </c>
      <c r="K1253" s="2">
        <v>130</v>
      </c>
    </row>
    <row r="1254" spans="1:11">
      <c r="A1254" s="2" t="s">
        <v>1958</v>
      </c>
      <c r="B1254" s="3">
        <v>0</v>
      </c>
      <c r="C1254" s="2" t="s">
        <v>145</v>
      </c>
      <c r="D1254" s="3">
        <v>130</v>
      </c>
      <c r="E1254" s="2">
        <v>132</v>
      </c>
      <c r="F1254" s="3">
        <v>161</v>
      </c>
      <c r="G1254" s="2">
        <v>161</v>
      </c>
      <c r="H1254" s="3">
        <f>160</f>
        <v>160</v>
      </c>
      <c r="I1254" s="2">
        <v>160</v>
      </c>
      <c r="J1254" s="3">
        <v>153</v>
      </c>
      <c r="K1254" s="2">
        <v>152</v>
      </c>
    </row>
    <row r="1255" spans="1:11">
      <c r="A1255" s="2" t="s">
        <v>1959</v>
      </c>
      <c r="B1255" s="3">
        <v>0</v>
      </c>
      <c r="C1255" s="2" t="s">
        <v>675</v>
      </c>
      <c r="D1255" s="3">
        <v>135</v>
      </c>
      <c r="E1255" s="2">
        <v>137</v>
      </c>
      <c r="F1255" s="3">
        <f>121</f>
        <v>121</v>
      </c>
      <c r="G1255" s="2">
        <v>122</v>
      </c>
      <c r="H1255" s="3">
        <v>127</v>
      </c>
      <c r="I1255" s="2">
        <v>128</v>
      </c>
      <c r="J1255" s="3">
        <f>132</f>
        <v>132</v>
      </c>
      <c r="K1255" s="2">
        <v>132</v>
      </c>
    </row>
    <row r="1256" spans="1:11">
      <c r="A1256" s="2" t="s">
        <v>1960</v>
      </c>
      <c r="B1256" s="3">
        <v>0</v>
      </c>
      <c r="C1256" s="2" t="s">
        <v>149</v>
      </c>
      <c r="D1256" s="3">
        <v>136</v>
      </c>
      <c r="E1256" s="2">
        <v>138</v>
      </c>
      <c r="F1256" s="3">
        <v>131</v>
      </c>
      <c r="G1256" s="2">
        <v>132</v>
      </c>
      <c r="H1256" s="3">
        <v>124</v>
      </c>
      <c r="I1256" s="2">
        <v>124</v>
      </c>
      <c r="J1256" s="3">
        <v>116</v>
      </c>
      <c r="K1256" s="2">
        <v>116</v>
      </c>
    </row>
    <row r="1257" spans="1:11">
      <c r="A1257" s="2" t="s">
        <v>1961</v>
      </c>
      <c r="B1257" s="3">
        <v>0</v>
      </c>
      <c r="C1257" s="2" t="s">
        <v>313</v>
      </c>
      <c r="D1257" s="3">
        <v>142</v>
      </c>
      <c r="E1257" s="2">
        <v>143</v>
      </c>
      <c r="F1257" s="3">
        <v>137</v>
      </c>
      <c r="G1257" s="2">
        <v>137</v>
      </c>
      <c r="H1257" s="3">
        <v>149</v>
      </c>
      <c r="I1257" s="2">
        <v>149</v>
      </c>
      <c r="J1257" s="3">
        <f>156</f>
        <v>156</v>
      </c>
      <c r="K1257" s="2">
        <v>155</v>
      </c>
    </row>
    <row r="1258" spans="1:11">
      <c r="A1258" s="2" t="s">
        <v>1962</v>
      </c>
      <c r="B1258" s="3">
        <v>0</v>
      </c>
      <c r="C1258" s="2" t="s">
        <v>494</v>
      </c>
      <c r="D1258" s="3">
        <v>144</v>
      </c>
      <c r="E1258" s="2">
        <v>145</v>
      </c>
      <c r="F1258" s="3">
        <v>141</v>
      </c>
      <c r="G1258" s="2">
        <v>141</v>
      </c>
      <c r="H1258" s="3">
        <f>160</f>
        <v>160</v>
      </c>
      <c r="I1258" s="2">
        <v>161</v>
      </c>
      <c r="J1258" s="3">
        <f>184</f>
        <v>184</v>
      </c>
      <c r="K1258" s="2">
        <v>184</v>
      </c>
    </row>
    <row r="1259" spans="1:11">
      <c r="A1259" s="2" t="s">
        <v>1963</v>
      </c>
      <c r="B1259" s="3">
        <v>0</v>
      </c>
      <c r="C1259" s="2" t="s">
        <v>35</v>
      </c>
      <c r="D1259" s="3">
        <f>149</f>
        <v>149</v>
      </c>
      <c r="E1259" s="2">
        <v>150</v>
      </c>
      <c r="F1259" s="3">
        <v>164</v>
      </c>
      <c r="G1259" s="2">
        <v>164</v>
      </c>
      <c r="H1259" s="3">
        <f>163</f>
        <v>163</v>
      </c>
      <c r="I1259" s="2">
        <v>164</v>
      </c>
      <c r="J1259" s="3">
        <f>154</f>
        <v>154</v>
      </c>
      <c r="K1259" s="2">
        <v>154</v>
      </c>
    </row>
    <row r="1260" spans="1:11">
      <c r="A1260" s="2" t="s">
        <v>1964</v>
      </c>
      <c r="B1260" s="3">
        <v>0</v>
      </c>
      <c r="C1260" s="2" t="s">
        <v>149</v>
      </c>
      <c r="D1260" s="3">
        <v>159</v>
      </c>
      <c r="E1260" s="2">
        <v>160</v>
      </c>
      <c r="F1260" s="3">
        <v>148</v>
      </c>
      <c r="G1260" s="2">
        <v>148</v>
      </c>
      <c r="H1260" s="3">
        <v>147</v>
      </c>
      <c r="I1260" s="2">
        <v>147</v>
      </c>
      <c r="J1260" s="3">
        <v>147</v>
      </c>
      <c r="K1260" s="2">
        <v>147</v>
      </c>
    </row>
    <row r="1261" spans="1:11">
      <c r="A1261" s="2" t="s">
        <v>1965</v>
      </c>
      <c r="B1261" s="3">
        <v>0</v>
      </c>
      <c r="C1261" s="2" t="s">
        <v>833</v>
      </c>
      <c r="D1261" s="3">
        <f>161</f>
        <v>161</v>
      </c>
      <c r="E1261" s="2">
        <v>163</v>
      </c>
      <c r="F1261" s="3">
        <v>155</v>
      </c>
      <c r="G1261" s="2">
        <v>155</v>
      </c>
      <c r="H1261" s="3">
        <v>158</v>
      </c>
      <c r="I1261" s="2">
        <v>158</v>
      </c>
      <c r="J1261" s="3">
        <v>178</v>
      </c>
      <c r="K1261" s="2">
        <v>178</v>
      </c>
    </row>
    <row r="1262" spans="1:11">
      <c r="A1262" s="2" t="s">
        <v>1966</v>
      </c>
      <c r="B1262" s="3">
        <v>0</v>
      </c>
      <c r="C1262" s="2" t="s">
        <v>140</v>
      </c>
      <c r="D1262" s="3">
        <f>163</f>
        <v>163</v>
      </c>
      <c r="E1262" s="2">
        <v>164</v>
      </c>
      <c r="F1262" s="3">
        <v>186</v>
      </c>
      <c r="G1262" s="2">
        <v>186</v>
      </c>
      <c r="H1262" s="3">
        <f>200</f>
        <v>200</v>
      </c>
      <c r="I1262" s="2">
        <v>201</v>
      </c>
      <c r="J1262" s="3">
        <v>189</v>
      </c>
      <c r="K1262" s="2">
        <v>189</v>
      </c>
    </row>
    <row r="1263" spans="1:11">
      <c r="A1263" s="2" t="s">
        <v>1967</v>
      </c>
      <c r="B1263" s="3">
        <v>0</v>
      </c>
      <c r="C1263" s="2" t="s">
        <v>313</v>
      </c>
      <c r="D1263" s="3">
        <f>166</f>
        <v>166</v>
      </c>
      <c r="E1263" s="2">
        <v>167</v>
      </c>
      <c r="F1263" s="3">
        <v>160</v>
      </c>
      <c r="G1263" s="2">
        <v>160</v>
      </c>
      <c r="H1263" s="3">
        <f>177</f>
        <v>177</v>
      </c>
      <c r="I1263" s="2">
        <v>179</v>
      </c>
      <c r="J1263" s="3">
        <f>180</f>
        <v>180</v>
      </c>
      <c r="K1263" s="2">
        <v>181</v>
      </c>
    </row>
    <row r="1264" spans="1:21">
      <c r="A1264" s="2" t="s">
        <v>1968</v>
      </c>
      <c r="B1264" s="3">
        <v>0</v>
      </c>
      <c r="C1264" s="2" t="s">
        <v>22</v>
      </c>
      <c r="D1264" s="3">
        <f>168</f>
        <v>168</v>
      </c>
      <c r="E1264" s="2">
        <v>169</v>
      </c>
      <c r="F1264" s="3">
        <f>169</f>
        <v>169</v>
      </c>
      <c r="G1264" s="2">
        <v>169</v>
      </c>
      <c r="H1264" s="3">
        <f>189</f>
        <v>189</v>
      </c>
      <c r="I1264" s="2">
        <v>189</v>
      </c>
      <c r="J1264" s="3">
        <v>203</v>
      </c>
      <c r="K1264" s="2">
        <v>203</v>
      </c>
      <c r="R1264" s="3">
        <v>0.57</v>
      </c>
      <c r="U1264" s="2">
        <v>0.93</v>
      </c>
    </row>
    <row r="1265" spans="1:11">
      <c r="A1265" s="2" t="s">
        <v>1969</v>
      </c>
      <c r="B1265" s="3">
        <v>0</v>
      </c>
      <c r="C1265" s="2" t="s">
        <v>243</v>
      </c>
      <c r="D1265" s="3">
        <f>168</f>
        <v>168</v>
      </c>
      <c r="E1265" s="2">
        <v>170</v>
      </c>
      <c r="F1265" s="3">
        <v>183</v>
      </c>
      <c r="G1265" s="2">
        <v>183</v>
      </c>
      <c r="H1265" s="3">
        <f>165</f>
        <v>165</v>
      </c>
      <c r="I1265" s="2">
        <v>165</v>
      </c>
      <c r="J1265" s="3">
        <v>166</v>
      </c>
      <c r="K1265" s="2">
        <v>166</v>
      </c>
    </row>
    <row r="1266" spans="1:11">
      <c r="A1266" s="2" t="s">
        <v>1970</v>
      </c>
      <c r="B1266" s="3">
        <v>0</v>
      </c>
      <c r="C1266" s="2" t="s">
        <v>149</v>
      </c>
      <c r="D1266" s="3">
        <v>172</v>
      </c>
      <c r="E1266" s="2">
        <v>173</v>
      </c>
      <c r="F1266" s="3">
        <f>175</f>
        <v>175</v>
      </c>
      <c r="G1266" s="2">
        <v>176</v>
      </c>
      <c r="H1266" s="3">
        <f>169</f>
        <v>169</v>
      </c>
      <c r="I1266" s="2">
        <v>171</v>
      </c>
      <c r="J1266" s="3">
        <f>186</f>
        <v>186</v>
      </c>
      <c r="K1266" s="2">
        <v>187</v>
      </c>
    </row>
    <row r="1267" spans="1:11">
      <c r="A1267" s="2" t="s">
        <v>1971</v>
      </c>
      <c r="B1267" s="3">
        <v>0</v>
      </c>
      <c r="C1267" s="2" t="s">
        <v>1972</v>
      </c>
      <c r="D1267" s="3">
        <v>175</v>
      </c>
      <c r="E1267" s="2">
        <v>176</v>
      </c>
      <c r="F1267" s="3">
        <v>165</v>
      </c>
      <c r="G1267" s="2">
        <v>166</v>
      </c>
      <c r="H1267" s="3">
        <f>207</f>
        <v>207</v>
      </c>
      <c r="I1267" s="2">
        <v>207</v>
      </c>
      <c r="J1267" s="3">
        <v>220</v>
      </c>
      <c r="K1267" s="2">
        <v>220</v>
      </c>
    </row>
    <row r="1268" spans="1:11">
      <c r="A1268" s="2" t="s">
        <v>1973</v>
      </c>
      <c r="B1268" s="3">
        <v>0</v>
      </c>
      <c r="C1268" s="2" t="s">
        <v>149</v>
      </c>
      <c r="D1268" s="3">
        <f>177</f>
        <v>177</v>
      </c>
      <c r="E1268" s="2">
        <v>178</v>
      </c>
      <c r="F1268" s="3">
        <f>175</f>
        <v>175</v>
      </c>
      <c r="G1268" s="2">
        <v>175</v>
      </c>
      <c r="H1268" s="3">
        <f>169</f>
        <v>169</v>
      </c>
      <c r="I1268" s="2">
        <v>170</v>
      </c>
      <c r="J1268" s="3">
        <v>168</v>
      </c>
      <c r="K1268" s="2">
        <v>168</v>
      </c>
    </row>
    <row r="1269" spans="1:11">
      <c r="A1269" s="2" t="s">
        <v>1974</v>
      </c>
      <c r="B1269" s="3">
        <v>0</v>
      </c>
      <c r="C1269" s="2" t="s">
        <v>836</v>
      </c>
      <c r="D1269" s="3">
        <f>177</f>
        <v>177</v>
      </c>
      <c r="E1269" s="2">
        <v>179</v>
      </c>
      <c r="F1269" s="3">
        <v>172</v>
      </c>
      <c r="G1269" s="2">
        <v>172</v>
      </c>
      <c r="H1269" s="3">
        <v>152</v>
      </c>
      <c r="I1269" s="2">
        <v>152</v>
      </c>
      <c r="J1269" s="3">
        <v>162</v>
      </c>
      <c r="K1269" s="2">
        <v>161</v>
      </c>
    </row>
    <row r="1270" spans="1:7">
      <c r="A1270" s="2" t="s">
        <v>1975</v>
      </c>
      <c r="B1270" s="3">
        <v>0</v>
      </c>
      <c r="C1270" s="2" t="s">
        <v>476</v>
      </c>
      <c r="D1270" s="3">
        <f>180</f>
        <v>180</v>
      </c>
      <c r="E1270" s="2">
        <v>182</v>
      </c>
      <c r="F1270" s="3">
        <f>191</f>
        <v>191</v>
      </c>
      <c r="G1270" s="2">
        <v>192</v>
      </c>
    </row>
    <row r="1271" spans="1:11">
      <c r="A1271" s="2" t="s">
        <v>1976</v>
      </c>
      <c r="B1271" s="3">
        <v>0</v>
      </c>
      <c r="C1271" s="2" t="s">
        <v>675</v>
      </c>
      <c r="D1271" s="3">
        <f>183</f>
        <v>183</v>
      </c>
      <c r="E1271" s="2">
        <v>185</v>
      </c>
      <c r="F1271" s="3">
        <v>180</v>
      </c>
      <c r="G1271" s="2">
        <v>180</v>
      </c>
      <c r="H1271" s="3">
        <f>189</f>
        <v>189</v>
      </c>
      <c r="I1271" s="2">
        <v>190</v>
      </c>
      <c r="J1271" s="3">
        <f>208</f>
        <v>208</v>
      </c>
      <c r="K1271" s="2">
        <v>209</v>
      </c>
    </row>
    <row r="1272" spans="1:11">
      <c r="A1272" s="2" t="s">
        <v>1977</v>
      </c>
      <c r="B1272" s="3">
        <v>0</v>
      </c>
      <c r="C1272" s="2" t="s">
        <v>836</v>
      </c>
      <c r="D1272" s="3">
        <v>185</v>
      </c>
      <c r="E1272" s="2">
        <v>186</v>
      </c>
      <c r="F1272" s="3">
        <v>193</v>
      </c>
      <c r="G1272" s="2">
        <v>193</v>
      </c>
      <c r="H1272" s="3">
        <v>182</v>
      </c>
      <c r="I1272" s="2">
        <v>182</v>
      </c>
      <c r="J1272" s="3">
        <f>172</f>
        <v>172</v>
      </c>
      <c r="K1272" s="2">
        <v>172</v>
      </c>
    </row>
    <row r="1273" spans="1:11">
      <c r="A1273" s="2" t="s">
        <v>1978</v>
      </c>
      <c r="B1273" s="3">
        <v>0</v>
      </c>
      <c r="C1273" s="2" t="s">
        <v>836</v>
      </c>
      <c r="D1273" s="3">
        <f>186</f>
        <v>186</v>
      </c>
      <c r="E1273" s="2">
        <v>187</v>
      </c>
      <c r="F1273" s="3">
        <v>185</v>
      </c>
      <c r="G1273" s="2">
        <v>185</v>
      </c>
      <c r="H1273" s="3">
        <v>184</v>
      </c>
      <c r="I1273" s="2">
        <v>184</v>
      </c>
      <c r="J1273" s="3">
        <v>170</v>
      </c>
      <c r="K1273" s="2">
        <v>170</v>
      </c>
    </row>
    <row r="1274" spans="1:11">
      <c r="A1274" s="2" t="s">
        <v>1979</v>
      </c>
      <c r="B1274" s="3">
        <v>0</v>
      </c>
      <c r="C1274" s="2" t="s">
        <v>22</v>
      </c>
      <c r="D1274" s="3">
        <f>186</f>
        <v>186</v>
      </c>
      <c r="E1274" s="2">
        <v>188</v>
      </c>
      <c r="F1274" s="3">
        <f>177</f>
        <v>177</v>
      </c>
      <c r="G1274" s="2">
        <v>179</v>
      </c>
      <c r="H1274" s="3">
        <f>156</f>
        <v>156</v>
      </c>
      <c r="I1274" s="2">
        <v>157</v>
      </c>
      <c r="J1274" s="3">
        <f>156</f>
        <v>156</v>
      </c>
      <c r="K1274" s="2">
        <v>156</v>
      </c>
    </row>
    <row r="1275" spans="1:11">
      <c r="A1275" s="2" t="s">
        <v>1980</v>
      </c>
      <c r="B1275" s="3">
        <v>0</v>
      </c>
      <c r="C1275" s="2" t="s">
        <v>151</v>
      </c>
      <c r="D1275" s="3">
        <v>188</v>
      </c>
      <c r="E1275" s="2">
        <v>189</v>
      </c>
      <c r="F1275" s="3">
        <f>189</f>
        <v>189</v>
      </c>
      <c r="G1275" s="2">
        <v>189</v>
      </c>
      <c r="H1275" s="3">
        <f>167</f>
        <v>167</v>
      </c>
      <c r="I1275" s="2">
        <v>168</v>
      </c>
      <c r="J1275" s="3">
        <v>165</v>
      </c>
      <c r="K1275" s="2">
        <v>165</v>
      </c>
    </row>
    <row r="1276" spans="1:11">
      <c r="A1276" s="2" t="s">
        <v>1981</v>
      </c>
      <c r="B1276" s="3">
        <v>0</v>
      </c>
      <c r="C1276" s="2" t="s">
        <v>149</v>
      </c>
      <c r="D1276" s="3">
        <f>194</f>
        <v>194</v>
      </c>
      <c r="E1276" s="2">
        <v>196</v>
      </c>
      <c r="F1276" s="3">
        <f>173</f>
        <v>173</v>
      </c>
      <c r="G1276" s="2">
        <v>173</v>
      </c>
      <c r="H1276" s="3">
        <f>179</f>
        <v>179</v>
      </c>
      <c r="I1276" s="2">
        <v>180</v>
      </c>
      <c r="J1276" s="3">
        <v>191</v>
      </c>
      <c r="K1276" s="2">
        <v>191</v>
      </c>
    </row>
    <row r="1277" spans="1:11">
      <c r="A1277" s="2" t="s">
        <v>1982</v>
      </c>
      <c r="B1277" s="3">
        <v>0</v>
      </c>
      <c r="C1277" s="2" t="s">
        <v>84</v>
      </c>
      <c r="D1277" s="3">
        <v>197</v>
      </c>
      <c r="E1277" s="2">
        <v>198</v>
      </c>
      <c r="F1277" s="3">
        <f>197</f>
        <v>197</v>
      </c>
      <c r="G1277" s="2">
        <v>198</v>
      </c>
      <c r="H1277" s="3">
        <f>207</f>
        <v>207</v>
      </c>
      <c r="I1277" s="2">
        <v>209</v>
      </c>
      <c r="J1277" s="3">
        <f>214</f>
        <v>214</v>
      </c>
      <c r="K1277" s="2">
        <v>215</v>
      </c>
    </row>
    <row r="1278" spans="1:11">
      <c r="A1278" s="2" t="s">
        <v>1983</v>
      </c>
      <c r="B1278" s="3">
        <v>0</v>
      </c>
      <c r="C1278" s="2" t="s">
        <v>325</v>
      </c>
      <c r="D1278" s="3">
        <v>198</v>
      </c>
      <c r="E1278" s="2">
        <v>199</v>
      </c>
      <c r="F1278" s="3">
        <f>177</f>
        <v>177</v>
      </c>
      <c r="G1278" s="2">
        <v>177</v>
      </c>
      <c r="H1278" s="3">
        <v>162</v>
      </c>
      <c r="I1278" s="2">
        <v>162</v>
      </c>
      <c r="J1278" s="3">
        <f>154</f>
        <v>154</v>
      </c>
      <c r="K1278" s="2">
        <v>153</v>
      </c>
    </row>
    <row r="1279" spans="1:11">
      <c r="A1279" s="2" t="s">
        <v>1984</v>
      </c>
      <c r="B1279" s="3">
        <v>0</v>
      </c>
      <c r="C1279" s="2" t="s">
        <v>243</v>
      </c>
      <c r="D1279" s="3">
        <f>207</f>
        <v>207</v>
      </c>
      <c r="E1279" s="2">
        <v>208</v>
      </c>
      <c r="F1279" s="3">
        <f>200</f>
        <v>200</v>
      </c>
      <c r="G1279" s="2">
        <v>200</v>
      </c>
      <c r="H1279" s="3">
        <f>192</f>
        <v>192</v>
      </c>
      <c r="I1279" s="2">
        <v>193</v>
      </c>
      <c r="J1279" s="3">
        <v>159</v>
      </c>
      <c r="K1279" s="2">
        <v>158</v>
      </c>
    </row>
    <row r="1280" spans="1:11">
      <c r="A1280" s="2" t="s">
        <v>1985</v>
      </c>
      <c r="B1280" s="3">
        <v>0</v>
      </c>
      <c r="C1280" s="2" t="s">
        <v>151</v>
      </c>
      <c r="D1280" s="3">
        <f>207</f>
        <v>207</v>
      </c>
      <c r="E1280" s="2">
        <v>209</v>
      </c>
      <c r="F1280" s="3">
        <f>250</f>
        <v>250</v>
      </c>
      <c r="G1280" s="2">
        <v>251</v>
      </c>
      <c r="H1280" s="3">
        <f>251</f>
        <v>251</v>
      </c>
      <c r="I1280" s="2">
        <v>252</v>
      </c>
      <c r="J1280" s="3">
        <f>239</f>
        <v>239</v>
      </c>
      <c r="K1280" s="2">
        <v>240</v>
      </c>
    </row>
    <row r="1281" spans="1:11">
      <c r="A1281" s="2" t="s">
        <v>1986</v>
      </c>
      <c r="B1281" s="3">
        <v>0</v>
      </c>
      <c r="C1281" s="2" t="s">
        <v>243</v>
      </c>
      <c r="D1281" s="3">
        <f>209</f>
        <v>209</v>
      </c>
      <c r="E1281" s="2">
        <v>210</v>
      </c>
      <c r="F1281" s="3">
        <v>213</v>
      </c>
      <c r="G1281" s="2">
        <v>213</v>
      </c>
      <c r="H1281" s="3">
        <v>188</v>
      </c>
      <c r="I1281" s="2">
        <v>188</v>
      </c>
      <c r="J1281" s="3">
        <f>193</f>
        <v>193</v>
      </c>
      <c r="K1281" s="2">
        <v>193</v>
      </c>
    </row>
    <row r="1282" spans="1:11">
      <c r="A1282" s="2" t="s">
        <v>1987</v>
      </c>
      <c r="B1282" s="3">
        <v>0</v>
      </c>
      <c r="C1282" s="2" t="s">
        <v>149</v>
      </c>
      <c r="D1282" s="3">
        <v>214</v>
      </c>
      <c r="E1282" s="2">
        <v>215</v>
      </c>
      <c r="F1282" s="3">
        <f>228</f>
        <v>228</v>
      </c>
      <c r="G1282" s="2">
        <v>229</v>
      </c>
      <c r="H1282" s="3">
        <f>227</f>
        <v>227</v>
      </c>
      <c r="I1282" s="2">
        <v>229</v>
      </c>
      <c r="J1282" s="3">
        <f>223</f>
        <v>223</v>
      </c>
      <c r="K1282" s="2">
        <v>223</v>
      </c>
    </row>
    <row r="1283" spans="1:11">
      <c r="A1283" s="2" t="s">
        <v>1988</v>
      </c>
      <c r="B1283" s="3">
        <v>0</v>
      </c>
      <c r="C1283" s="2" t="s">
        <v>308</v>
      </c>
      <c r="D1283" s="3">
        <v>219</v>
      </c>
      <c r="E1283" s="2">
        <v>220</v>
      </c>
      <c r="F1283" s="3">
        <v>233</v>
      </c>
      <c r="G1283" s="2">
        <v>233</v>
      </c>
      <c r="H1283" s="3">
        <v>214</v>
      </c>
      <c r="I1283" s="2">
        <v>214</v>
      </c>
      <c r="J1283" s="3">
        <f>204</f>
        <v>204</v>
      </c>
      <c r="K1283" s="2">
        <v>205</v>
      </c>
    </row>
    <row r="1284" spans="1:11">
      <c r="A1284" s="2" t="s">
        <v>1989</v>
      </c>
      <c r="B1284" s="3">
        <v>0</v>
      </c>
      <c r="C1284" s="2" t="s">
        <v>121</v>
      </c>
      <c r="D1284" s="3">
        <v>220</v>
      </c>
      <c r="E1284" s="2">
        <v>221</v>
      </c>
      <c r="F1284" s="3">
        <f>214</f>
        <v>214</v>
      </c>
      <c r="G1284" s="2">
        <v>215</v>
      </c>
      <c r="H1284" s="3">
        <f>217</f>
        <v>217</v>
      </c>
      <c r="I1284" s="2">
        <v>217</v>
      </c>
      <c r="J1284" s="3">
        <f>204</f>
        <v>204</v>
      </c>
      <c r="K1284" s="2">
        <v>204</v>
      </c>
    </row>
    <row r="1285" spans="1:11">
      <c r="A1285" s="2" t="s">
        <v>1990</v>
      </c>
      <c r="B1285" s="3">
        <v>0</v>
      </c>
      <c r="C1285" s="2" t="s">
        <v>151</v>
      </c>
      <c r="D1285" s="3">
        <v>221</v>
      </c>
      <c r="E1285" s="2">
        <v>222</v>
      </c>
      <c r="F1285" s="3">
        <f>200</f>
        <v>200</v>
      </c>
      <c r="G1285" s="2">
        <v>201</v>
      </c>
      <c r="H1285" s="3">
        <v>195</v>
      </c>
      <c r="I1285" s="2">
        <v>195</v>
      </c>
      <c r="J1285" s="3">
        <v>188</v>
      </c>
      <c r="K1285" s="2">
        <v>188</v>
      </c>
    </row>
    <row r="1286" spans="1:11">
      <c r="A1286" s="2" t="s">
        <v>1991</v>
      </c>
      <c r="B1286" s="3">
        <v>0</v>
      </c>
      <c r="C1286" s="2" t="s">
        <v>975</v>
      </c>
      <c r="D1286" s="3">
        <v>224</v>
      </c>
      <c r="E1286" s="2">
        <v>225</v>
      </c>
      <c r="F1286" s="3">
        <v>245</v>
      </c>
      <c r="G1286" s="2">
        <v>245</v>
      </c>
      <c r="H1286" s="3">
        <v>276</v>
      </c>
      <c r="I1286" s="2">
        <v>276</v>
      </c>
      <c r="J1286" s="3">
        <f>332</f>
        <v>332</v>
      </c>
      <c r="K1286" s="2">
        <v>334</v>
      </c>
    </row>
    <row r="1287" spans="1:11">
      <c r="A1287" s="2" t="s">
        <v>1992</v>
      </c>
      <c r="B1287" s="3">
        <v>0</v>
      </c>
      <c r="C1287" s="2" t="s">
        <v>149</v>
      </c>
      <c r="D1287" s="3">
        <f>226</f>
        <v>226</v>
      </c>
      <c r="E1287" s="2">
        <v>227</v>
      </c>
      <c r="F1287" s="3">
        <f>240</f>
        <v>240</v>
      </c>
      <c r="G1287" s="2">
        <v>241</v>
      </c>
      <c r="H1287" s="3">
        <v>243</v>
      </c>
      <c r="I1287" s="2">
        <v>244</v>
      </c>
      <c r="J1287" s="3">
        <v>255</v>
      </c>
      <c r="K1287" s="2">
        <v>255</v>
      </c>
    </row>
    <row r="1288" spans="1:11">
      <c r="A1288" s="2" t="s">
        <v>1993</v>
      </c>
      <c r="B1288" s="3">
        <v>0</v>
      </c>
      <c r="C1288" s="2" t="s">
        <v>121</v>
      </c>
      <c r="D1288" s="3">
        <f>233</f>
        <v>233</v>
      </c>
      <c r="E1288" s="2">
        <v>234</v>
      </c>
      <c r="F1288" s="3">
        <f>234</f>
        <v>234</v>
      </c>
      <c r="G1288" s="2">
        <v>234</v>
      </c>
      <c r="H1288" s="3">
        <f>239</f>
        <v>239</v>
      </c>
      <c r="I1288" s="2">
        <v>240</v>
      </c>
      <c r="J1288" s="3">
        <v>211</v>
      </c>
      <c r="K1288" s="2">
        <v>211</v>
      </c>
    </row>
    <row r="1289" spans="1:11">
      <c r="A1289" s="2" t="s">
        <v>1994</v>
      </c>
      <c r="B1289" s="3">
        <v>0</v>
      </c>
      <c r="C1289" s="2" t="s">
        <v>1076</v>
      </c>
      <c r="D1289" s="3">
        <f>236</f>
        <v>236</v>
      </c>
      <c r="E1289" s="2">
        <v>238</v>
      </c>
      <c r="F1289" s="3">
        <v>227</v>
      </c>
      <c r="G1289" s="2">
        <v>227</v>
      </c>
      <c r="H1289" s="3">
        <f>234</f>
        <v>234</v>
      </c>
      <c r="I1289" s="2">
        <v>236</v>
      </c>
      <c r="J1289" s="3">
        <f>272</f>
        <v>272</v>
      </c>
      <c r="K1289" s="2">
        <v>272</v>
      </c>
    </row>
    <row r="1290" spans="1:11">
      <c r="A1290" s="2" t="s">
        <v>1995</v>
      </c>
      <c r="B1290" s="3">
        <v>0</v>
      </c>
      <c r="C1290" s="2" t="s">
        <v>66</v>
      </c>
      <c r="D1290" s="3">
        <f>240</f>
        <v>240</v>
      </c>
      <c r="E1290" s="2">
        <v>241</v>
      </c>
      <c r="F1290" s="3">
        <f>246</f>
        <v>246</v>
      </c>
      <c r="G1290" s="2">
        <v>246</v>
      </c>
      <c r="H1290" s="3">
        <f>239</f>
        <v>239</v>
      </c>
      <c r="I1290" s="2">
        <v>241</v>
      </c>
      <c r="J1290" s="3">
        <f>239</f>
        <v>239</v>
      </c>
      <c r="K1290" s="2">
        <v>239</v>
      </c>
    </row>
    <row r="1291" spans="1:7">
      <c r="A1291" s="2" t="s">
        <v>1996</v>
      </c>
      <c r="B1291" s="3">
        <v>0</v>
      </c>
      <c r="C1291" s="2" t="s">
        <v>87</v>
      </c>
      <c r="D1291" s="3">
        <f>240</f>
        <v>240</v>
      </c>
      <c r="E1291" s="2">
        <v>242</v>
      </c>
      <c r="F1291" s="3">
        <f>273</f>
        <v>273</v>
      </c>
      <c r="G1291" s="2">
        <v>273</v>
      </c>
    </row>
    <row r="1292" spans="1:7">
      <c r="A1292" s="2" t="s">
        <v>1997</v>
      </c>
      <c r="B1292" s="3">
        <v>0</v>
      </c>
      <c r="C1292" s="2" t="s">
        <v>313</v>
      </c>
      <c r="D1292" s="3">
        <f>242</f>
        <v>242</v>
      </c>
      <c r="E1292" s="2">
        <v>245</v>
      </c>
      <c r="F1292" s="3">
        <v>216</v>
      </c>
      <c r="G1292" s="2">
        <v>216</v>
      </c>
    </row>
    <row r="1293" spans="1:11">
      <c r="A1293" s="2" t="s">
        <v>1998</v>
      </c>
      <c r="B1293" s="3">
        <v>0</v>
      </c>
      <c r="C1293" s="2" t="s">
        <v>22</v>
      </c>
      <c r="D1293" s="3">
        <f>246</f>
        <v>246</v>
      </c>
      <c r="E1293" s="2">
        <v>248</v>
      </c>
      <c r="F1293" s="3">
        <f>270</f>
        <v>270</v>
      </c>
      <c r="G1293" s="2">
        <v>271</v>
      </c>
      <c r="H1293" s="3">
        <f>305</f>
        <v>305</v>
      </c>
      <c r="I1293" s="2">
        <v>306</v>
      </c>
      <c r="J1293" s="3">
        <v>259</v>
      </c>
      <c r="K1293" s="2">
        <v>259</v>
      </c>
    </row>
    <row r="1294" spans="1:11">
      <c r="A1294" s="2" t="s">
        <v>1999</v>
      </c>
      <c r="B1294" s="3">
        <v>0</v>
      </c>
      <c r="C1294" s="2" t="s">
        <v>243</v>
      </c>
      <c r="D1294" s="3">
        <f>248</f>
        <v>248</v>
      </c>
      <c r="E1294" s="2">
        <v>250</v>
      </c>
      <c r="F1294" s="3">
        <f>287</f>
        <v>287</v>
      </c>
      <c r="G1294" s="2">
        <v>288</v>
      </c>
      <c r="H1294" s="3">
        <f>285</f>
        <v>285</v>
      </c>
      <c r="I1294" s="2">
        <v>286</v>
      </c>
      <c r="J1294" s="3">
        <v>298</v>
      </c>
      <c r="K1294" s="2">
        <v>298</v>
      </c>
    </row>
    <row r="1295" spans="1:11">
      <c r="A1295" s="2" t="s">
        <v>2000</v>
      </c>
      <c r="B1295" s="3">
        <v>0</v>
      </c>
      <c r="C1295" s="2" t="s">
        <v>2001</v>
      </c>
      <c r="D1295" s="3">
        <v>250</v>
      </c>
      <c r="E1295" s="2">
        <v>251</v>
      </c>
      <c r="F1295" s="3">
        <f>254</f>
        <v>254</v>
      </c>
      <c r="G1295" s="2">
        <v>255</v>
      </c>
      <c r="H1295" s="3">
        <f>298</f>
        <v>298</v>
      </c>
      <c r="I1295" s="2">
        <v>299</v>
      </c>
      <c r="J1295" s="3">
        <f>323</f>
        <v>323</v>
      </c>
      <c r="K1295" s="2">
        <v>324</v>
      </c>
    </row>
    <row r="1296" spans="1:21">
      <c r="A1296" s="2" t="s">
        <v>2002</v>
      </c>
      <c r="B1296" s="3">
        <v>0</v>
      </c>
      <c r="C1296" s="2" t="s">
        <v>22</v>
      </c>
      <c r="D1296" s="3">
        <v>251</v>
      </c>
      <c r="E1296" s="2">
        <v>252</v>
      </c>
      <c r="F1296" s="3">
        <f>230</f>
        <v>230</v>
      </c>
      <c r="G1296" s="2">
        <v>232</v>
      </c>
      <c r="H1296" s="3">
        <v>206</v>
      </c>
      <c r="I1296" s="2">
        <v>206</v>
      </c>
      <c r="J1296" s="3">
        <v>190</v>
      </c>
      <c r="K1296" s="2">
        <v>190</v>
      </c>
      <c r="R1296" s="3">
        <v>0.5</v>
      </c>
      <c r="T1296" s="3">
        <v>0.04</v>
      </c>
      <c r="U1296" s="2">
        <v>0.87</v>
      </c>
    </row>
    <row r="1297" spans="1:11">
      <c r="A1297" s="2" t="s">
        <v>2003</v>
      </c>
      <c r="B1297" s="3">
        <v>0</v>
      </c>
      <c r="C1297" s="2" t="s">
        <v>1495</v>
      </c>
      <c r="D1297" s="3">
        <v>254</v>
      </c>
      <c r="E1297" s="2">
        <v>255</v>
      </c>
      <c r="F1297" s="3">
        <f>254</f>
        <v>254</v>
      </c>
      <c r="G1297" s="2">
        <v>254</v>
      </c>
      <c r="H1297" s="3">
        <f>320</f>
        <v>320</v>
      </c>
      <c r="I1297" s="2">
        <v>321</v>
      </c>
      <c r="J1297" s="3">
        <f>391</f>
        <v>391</v>
      </c>
      <c r="K1297" s="2">
        <v>391</v>
      </c>
    </row>
    <row r="1298" spans="1:11">
      <c r="A1298" s="2" t="s">
        <v>2004</v>
      </c>
      <c r="B1298" s="3">
        <v>0</v>
      </c>
      <c r="C1298" s="2" t="s">
        <v>836</v>
      </c>
      <c r="D1298" s="3">
        <f>255</f>
        <v>255</v>
      </c>
      <c r="E1298" s="2">
        <v>256</v>
      </c>
      <c r="F1298" s="3">
        <f>275</f>
        <v>275</v>
      </c>
      <c r="G1298" s="2">
        <v>276</v>
      </c>
      <c r="H1298" s="3">
        <f>271</f>
        <v>271</v>
      </c>
      <c r="I1298" s="2">
        <v>272</v>
      </c>
      <c r="J1298" s="3">
        <f>264</f>
        <v>264</v>
      </c>
      <c r="K1298" s="2">
        <v>264</v>
      </c>
    </row>
    <row r="1299" spans="1:11">
      <c r="A1299" s="2" t="s">
        <v>2005</v>
      </c>
      <c r="B1299" s="3">
        <v>0</v>
      </c>
      <c r="C1299" s="2" t="s">
        <v>518</v>
      </c>
      <c r="D1299" s="3">
        <f>258</f>
        <v>258</v>
      </c>
      <c r="E1299" s="2">
        <v>260</v>
      </c>
      <c r="F1299" s="3">
        <f>238</f>
        <v>238</v>
      </c>
      <c r="G1299" s="2">
        <v>238</v>
      </c>
      <c r="H1299" s="3">
        <v>259</v>
      </c>
      <c r="I1299" s="2">
        <v>259</v>
      </c>
      <c r="J1299" s="3">
        <f>260</f>
        <v>260</v>
      </c>
      <c r="K1299" s="2">
        <v>260</v>
      </c>
    </row>
    <row r="1300" spans="1:11">
      <c r="A1300" s="2" t="s">
        <v>2006</v>
      </c>
      <c r="B1300" s="3">
        <v>0</v>
      </c>
      <c r="C1300" s="2" t="s">
        <v>145</v>
      </c>
      <c r="D1300" s="3">
        <f>261</f>
        <v>261</v>
      </c>
      <c r="E1300" s="2">
        <v>263</v>
      </c>
      <c r="F1300" s="3">
        <f>242</f>
        <v>242</v>
      </c>
      <c r="G1300" s="2">
        <v>243</v>
      </c>
      <c r="H1300" s="3">
        <v>242</v>
      </c>
      <c r="I1300" s="2">
        <v>243</v>
      </c>
      <c r="J1300" s="3">
        <f>221</f>
        <v>221</v>
      </c>
      <c r="K1300" s="2">
        <v>221</v>
      </c>
    </row>
    <row r="1301" spans="1:11">
      <c r="A1301" s="2" t="s">
        <v>2007</v>
      </c>
      <c r="B1301" s="3">
        <v>0</v>
      </c>
      <c r="C1301" s="2" t="s">
        <v>22</v>
      </c>
      <c r="D1301" s="3">
        <f>264</f>
        <v>264</v>
      </c>
      <c r="E1301" s="2">
        <v>266</v>
      </c>
      <c r="F1301" s="3">
        <v>258</v>
      </c>
      <c r="G1301" s="2">
        <v>258</v>
      </c>
      <c r="H1301" s="3">
        <f>262</f>
        <v>262</v>
      </c>
      <c r="I1301" s="2">
        <v>262</v>
      </c>
      <c r="J1301" s="3">
        <f>283</f>
        <v>283</v>
      </c>
      <c r="K1301" s="2">
        <v>284</v>
      </c>
    </row>
    <row r="1302" spans="1:11">
      <c r="A1302" s="2" t="s">
        <v>2008</v>
      </c>
      <c r="B1302" s="3">
        <v>0</v>
      </c>
      <c r="C1302" s="2" t="s">
        <v>509</v>
      </c>
      <c r="D1302" s="3">
        <f>266</f>
        <v>266</v>
      </c>
      <c r="E1302" s="2">
        <v>267</v>
      </c>
      <c r="F1302" s="3">
        <f>260</f>
        <v>260</v>
      </c>
      <c r="G1302" s="2">
        <v>260</v>
      </c>
      <c r="H1302" s="3">
        <f>291</f>
        <v>291</v>
      </c>
      <c r="I1302" s="2">
        <v>291</v>
      </c>
      <c r="J1302" s="3">
        <f>317</f>
        <v>317</v>
      </c>
      <c r="K1302" s="2">
        <v>317</v>
      </c>
    </row>
    <row r="1303" spans="1:11">
      <c r="A1303" s="2" t="s">
        <v>2009</v>
      </c>
      <c r="B1303" s="3">
        <v>0</v>
      </c>
      <c r="C1303" s="2" t="s">
        <v>22</v>
      </c>
      <c r="D1303" s="3">
        <f>268</f>
        <v>268</v>
      </c>
      <c r="E1303" s="2">
        <v>270</v>
      </c>
      <c r="F1303" s="3">
        <f>273</f>
        <v>273</v>
      </c>
      <c r="G1303" s="2">
        <v>274</v>
      </c>
      <c r="H1303" s="3">
        <f>262</f>
        <v>262</v>
      </c>
      <c r="I1303" s="2">
        <v>264</v>
      </c>
      <c r="J1303" s="3">
        <v>246</v>
      </c>
      <c r="K1303" s="2">
        <v>246</v>
      </c>
    </row>
    <row r="1304" spans="1:11">
      <c r="A1304" s="2" t="s">
        <v>2010</v>
      </c>
      <c r="B1304" s="3">
        <v>0</v>
      </c>
      <c r="C1304" s="2" t="s">
        <v>149</v>
      </c>
      <c r="D1304" s="3">
        <f>269</f>
        <v>269</v>
      </c>
      <c r="E1304" s="2">
        <v>271</v>
      </c>
      <c r="F1304" s="3">
        <f>267</f>
        <v>267</v>
      </c>
      <c r="G1304" s="2">
        <v>268</v>
      </c>
      <c r="H1304" s="3">
        <v>260</v>
      </c>
      <c r="I1304" s="2">
        <v>260</v>
      </c>
      <c r="J1304" s="3">
        <f>253</f>
        <v>253</v>
      </c>
      <c r="K1304" s="2">
        <v>253</v>
      </c>
    </row>
    <row r="1305" spans="1:11">
      <c r="A1305" s="2" t="s">
        <v>2011</v>
      </c>
      <c r="B1305" s="3">
        <v>0</v>
      </c>
      <c r="C1305" s="2" t="s">
        <v>35</v>
      </c>
      <c r="D1305" s="3">
        <f>270</f>
        <v>270</v>
      </c>
      <c r="E1305" s="2">
        <v>273</v>
      </c>
      <c r="F1305" s="3">
        <f>301</f>
        <v>301</v>
      </c>
      <c r="G1305" s="2">
        <v>301</v>
      </c>
      <c r="H1305" s="3">
        <f>314</f>
        <v>314</v>
      </c>
      <c r="I1305" s="2">
        <v>314</v>
      </c>
      <c r="J1305" s="3">
        <f>302</f>
        <v>302</v>
      </c>
      <c r="K1305" s="2">
        <v>302</v>
      </c>
    </row>
    <row r="1306" spans="1:11">
      <c r="A1306" s="2" t="s">
        <v>2012</v>
      </c>
      <c r="B1306" s="3">
        <v>0</v>
      </c>
      <c r="C1306" s="2" t="s">
        <v>836</v>
      </c>
      <c r="D1306" s="3">
        <f>277</f>
        <v>277</v>
      </c>
      <c r="E1306" s="2">
        <v>280</v>
      </c>
      <c r="F1306" s="3">
        <f>350</f>
        <v>350</v>
      </c>
      <c r="G1306" s="2">
        <v>352</v>
      </c>
      <c r="H1306" s="3">
        <f>291</f>
        <v>291</v>
      </c>
      <c r="I1306" s="2">
        <v>292</v>
      </c>
      <c r="J1306" s="3">
        <f>283</f>
        <v>283</v>
      </c>
      <c r="K1306" s="2">
        <v>283</v>
      </c>
    </row>
    <row r="1307" spans="1:11">
      <c r="A1307" s="2" t="s">
        <v>2013</v>
      </c>
      <c r="B1307" s="3">
        <v>0</v>
      </c>
      <c r="C1307" s="2" t="s">
        <v>836</v>
      </c>
      <c r="D1307" s="3">
        <v>280</v>
      </c>
      <c r="E1307" s="2">
        <v>282</v>
      </c>
      <c r="F1307" s="3">
        <f>314</f>
        <v>314</v>
      </c>
      <c r="G1307" s="2">
        <v>315</v>
      </c>
      <c r="H1307" s="3">
        <f>281</f>
        <v>281</v>
      </c>
      <c r="I1307" s="2">
        <v>281</v>
      </c>
      <c r="J1307" s="3">
        <f>295</f>
        <v>295</v>
      </c>
      <c r="K1307" s="2">
        <v>295</v>
      </c>
    </row>
    <row r="1308" spans="1:11">
      <c r="A1308" s="2" t="s">
        <v>2014</v>
      </c>
      <c r="B1308" s="3">
        <v>0</v>
      </c>
      <c r="C1308" s="2" t="s">
        <v>704</v>
      </c>
      <c r="D1308" s="3">
        <f>281</f>
        <v>281</v>
      </c>
      <c r="E1308" s="2">
        <v>283</v>
      </c>
      <c r="F1308" s="3">
        <f>282</f>
        <v>282</v>
      </c>
      <c r="G1308" s="2">
        <v>282</v>
      </c>
      <c r="H1308" s="3">
        <v>284</v>
      </c>
      <c r="I1308" s="2">
        <v>284</v>
      </c>
      <c r="J1308" s="3">
        <f>299</f>
        <v>299</v>
      </c>
      <c r="K1308" s="2">
        <v>299</v>
      </c>
    </row>
    <row r="1309" spans="1:11">
      <c r="A1309" s="2" t="s">
        <v>2015</v>
      </c>
      <c r="B1309" s="3">
        <v>0</v>
      </c>
      <c r="C1309" s="2" t="s">
        <v>476</v>
      </c>
      <c r="D1309" s="3">
        <f>281</f>
        <v>281</v>
      </c>
      <c r="E1309" s="2">
        <v>284</v>
      </c>
      <c r="F1309" s="3">
        <f>265</f>
        <v>265</v>
      </c>
      <c r="G1309" s="2">
        <v>265</v>
      </c>
      <c r="H1309" s="3">
        <f>266</f>
        <v>266</v>
      </c>
      <c r="I1309" s="2">
        <v>266</v>
      </c>
      <c r="J1309" s="3">
        <f>279</f>
        <v>279</v>
      </c>
      <c r="K1309" s="2">
        <v>282</v>
      </c>
    </row>
    <row r="1310" spans="1:11">
      <c r="A1310" s="2" t="s">
        <v>2016</v>
      </c>
      <c r="B1310" s="3">
        <v>0</v>
      </c>
      <c r="C1310" s="2" t="s">
        <v>22</v>
      </c>
      <c r="D1310" s="3">
        <f>285</f>
        <v>285</v>
      </c>
      <c r="E1310" s="2">
        <v>287</v>
      </c>
      <c r="F1310" s="3">
        <f>256</f>
        <v>256</v>
      </c>
      <c r="G1310" s="2">
        <v>257</v>
      </c>
      <c r="H1310" s="3">
        <f>231</f>
        <v>231</v>
      </c>
      <c r="I1310" s="2">
        <v>233</v>
      </c>
      <c r="J1310" s="3">
        <f>214</f>
        <v>214</v>
      </c>
      <c r="K1310" s="2">
        <v>214</v>
      </c>
    </row>
    <row r="1311" spans="1:11">
      <c r="A1311" s="2" t="s">
        <v>2017</v>
      </c>
      <c r="B1311" s="3">
        <v>0</v>
      </c>
      <c r="C1311" s="2" t="s">
        <v>1495</v>
      </c>
      <c r="D1311" s="3">
        <f t="shared" ref="D1311:D1313" si="0">290</f>
        <v>290</v>
      </c>
      <c r="E1311" s="2">
        <v>293</v>
      </c>
      <c r="F1311" s="3">
        <f>305</f>
        <v>305</v>
      </c>
      <c r="G1311" s="2">
        <v>306</v>
      </c>
      <c r="H1311" s="3">
        <f>296</f>
        <v>296</v>
      </c>
      <c r="I1311" s="2">
        <v>296</v>
      </c>
      <c r="J1311" s="3">
        <f>292</f>
        <v>292</v>
      </c>
      <c r="K1311" s="2">
        <v>294</v>
      </c>
    </row>
    <row r="1312" spans="1:11">
      <c r="A1312" s="2" t="s">
        <v>2018</v>
      </c>
      <c r="B1312" s="3">
        <v>0</v>
      </c>
      <c r="C1312" s="2" t="s">
        <v>145</v>
      </c>
      <c r="D1312" s="3">
        <f t="shared" si="0"/>
        <v>290</v>
      </c>
      <c r="E1312" s="2">
        <v>294</v>
      </c>
      <c r="F1312" s="3">
        <f>287</f>
        <v>287</v>
      </c>
      <c r="G1312" s="2">
        <v>289</v>
      </c>
      <c r="H1312" s="3">
        <f>305</f>
        <v>305</v>
      </c>
      <c r="I1312" s="2">
        <v>305</v>
      </c>
      <c r="J1312" s="3">
        <f>299</f>
        <v>299</v>
      </c>
      <c r="K1312" s="2">
        <v>301</v>
      </c>
    </row>
    <row r="1313" spans="1:11">
      <c r="A1313" s="2" t="s">
        <v>2019</v>
      </c>
      <c r="B1313" s="3">
        <v>0</v>
      </c>
      <c r="C1313" s="2" t="s">
        <v>90</v>
      </c>
      <c r="D1313" s="3">
        <f t="shared" si="0"/>
        <v>290</v>
      </c>
      <c r="E1313" s="2">
        <v>295</v>
      </c>
      <c r="F1313" s="3">
        <f>303</f>
        <v>303</v>
      </c>
      <c r="G1313" s="2">
        <v>304</v>
      </c>
      <c r="H1313" s="3">
        <v>307</v>
      </c>
      <c r="I1313" s="2">
        <v>307</v>
      </c>
      <c r="J1313" s="3">
        <f>313</f>
        <v>313</v>
      </c>
      <c r="K1313" s="2">
        <v>314</v>
      </c>
    </row>
    <row r="1314" spans="1:21">
      <c r="A1314" s="2" t="s">
        <v>2020</v>
      </c>
      <c r="B1314" s="3">
        <v>0</v>
      </c>
      <c r="C1314" s="2" t="s">
        <v>22</v>
      </c>
      <c r="D1314" s="3">
        <f>300</f>
        <v>300</v>
      </c>
      <c r="E1314" s="2">
        <v>301</v>
      </c>
      <c r="F1314" s="3">
        <f>295</f>
        <v>295</v>
      </c>
      <c r="G1314" s="2">
        <v>296</v>
      </c>
      <c r="H1314" s="3">
        <f>285</f>
        <v>285</v>
      </c>
      <c r="I1314" s="2">
        <v>285</v>
      </c>
      <c r="J1314" s="3">
        <f>279</f>
        <v>279</v>
      </c>
      <c r="K1314" s="2">
        <v>280</v>
      </c>
      <c r="R1314" s="3">
        <v>0.59</v>
      </c>
      <c r="T1314" s="3">
        <v>0.03</v>
      </c>
      <c r="U1314" s="2">
        <v>0.94</v>
      </c>
    </row>
    <row r="1315" spans="1:11">
      <c r="A1315" s="2" t="s">
        <v>2021</v>
      </c>
      <c r="B1315" s="3">
        <v>0</v>
      </c>
      <c r="C1315" s="2" t="s">
        <v>1495</v>
      </c>
      <c r="D1315" s="3">
        <f>303</f>
        <v>303</v>
      </c>
      <c r="E1315" s="2">
        <v>304</v>
      </c>
      <c r="F1315" s="3">
        <v>313</v>
      </c>
      <c r="G1315" s="2">
        <v>314</v>
      </c>
      <c r="H1315" s="3">
        <f>331</f>
        <v>331</v>
      </c>
      <c r="I1315" s="2">
        <v>331</v>
      </c>
      <c r="J1315" s="3">
        <f>359</f>
        <v>359</v>
      </c>
      <c r="K1315" s="2">
        <v>359</v>
      </c>
    </row>
    <row r="1316" spans="1:11">
      <c r="A1316" s="2" t="s">
        <v>2022</v>
      </c>
      <c r="B1316" s="3">
        <v>0</v>
      </c>
      <c r="C1316" s="2" t="s">
        <v>704</v>
      </c>
      <c r="D1316" s="3">
        <f>305</f>
        <v>305</v>
      </c>
      <c r="E1316" s="2">
        <v>307</v>
      </c>
      <c r="F1316" s="3">
        <f>298</f>
        <v>298</v>
      </c>
      <c r="G1316" s="2">
        <v>298</v>
      </c>
      <c r="H1316" s="3">
        <f>322</f>
        <v>322</v>
      </c>
      <c r="I1316" s="2">
        <v>323</v>
      </c>
      <c r="J1316" s="3">
        <f>343</f>
        <v>343</v>
      </c>
      <c r="K1316" s="2">
        <v>344</v>
      </c>
    </row>
    <row r="1317" spans="1:11">
      <c r="A1317" s="2" t="s">
        <v>2023</v>
      </c>
      <c r="B1317" s="3">
        <v>0</v>
      </c>
      <c r="C1317" s="2" t="s">
        <v>22</v>
      </c>
      <c r="D1317" s="3">
        <f>311</f>
        <v>311</v>
      </c>
      <c r="E1317" s="2">
        <v>312</v>
      </c>
      <c r="F1317" s="3">
        <v>320</v>
      </c>
      <c r="G1317" s="2">
        <v>321</v>
      </c>
      <c r="H1317" s="3">
        <f>312</f>
        <v>312</v>
      </c>
      <c r="I1317" s="2">
        <v>313</v>
      </c>
      <c r="J1317" s="3">
        <f>323</f>
        <v>323</v>
      </c>
      <c r="K1317" s="2">
        <v>323</v>
      </c>
    </row>
    <row r="1318" spans="1:11">
      <c r="A1318" s="2" t="s">
        <v>2024</v>
      </c>
      <c r="B1318" s="3">
        <v>0</v>
      </c>
      <c r="C1318" s="2" t="s">
        <v>145</v>
      </c>
      <c r="D1318" s="3">
        <f>314</f>
        <v>314</v>
      </c>
      <c r="E1318" s="2">
        <v>316</v>
      </c>
      <c r="F1318" s="3">
        <f>342</f>
        <v>342</v>
      </c>
      <c r="G1318" s="2">
        <v>343</v>
      </c>
      <c r="H1318" s="3">
        <f>351</f>
        <v>351</v>
      </c>
      <c r="I1318" s="2">
        <v>352</v>
      </c>
      <c r="J1318" s="3">
        <f>289</f>
        <v>289</v>
      </c>
      <c r="K1318" s="2">
        <v>289</v>
      </c>
    </row>
    <row r="1319" spans="1:9">
      <c r="A1319" s="2" t="s">
        <v>2025</v>
      </c>
      <c r="B1319" s="3">
        <v>0</v>
      </c>
      <c r="C1319" s="2" t="s">
        <v>243</v>
      </c>
      <c r="D1319" s="3">
        <f>317</f>
        <v>317</v>
      </c>
      <c r="E1319" s="2">
        <v>318</v>
      </c>
      <c r="F1319" s="3">
        <v>327</v>
      </c>
      <c r="G1319" s="2">
        <v>327</v>
      </c>
      <c r="H1319" s="3">
        <v>335</v>
      </c>
      <c r="I1319" s="2">
        <v>335</v>
      </c>
    </row>
    <row r="1320" spans="1:11">
      <c r="A1320" s="2" t="s">
        <v>2026</v>
      </c>
      <c r="B1320" s="3">
        <v>0</v>
      </c>
      <c r="C1320" s="2" t="s">
        <v>704</v>
      </c>
      <c r="D1320" s="3">
        <f>317</f>
        <v>317</v>
      </c>
      <c r="E1320" s="2">
        <v>319</v>
      </c>
      <c r="F1320" s="3">
        <f>326</f>
        <v>326</v>
      </c>
      <c r="G1320" s="2">
        <v>330</v>
      </c>
      <c r="H1320" s="3">
        <f>392</f>
        <v>392</v>
      </c>
      <c r="I1320" s="2">
        <v>394</v>
      </c>
      <c r="J1320" s="3">
        <f>446</f>
        <v>446</v>
      </c>
      <c r="K1320" s="2">
        <v>447</v>
      </c>
    </row>
    <row r="1321" spans="1:11">
      <c r="A1321" s="2" t="s">
        <v>2027</v>
      </c>
      <c r="B1321" s="3">
        <v>0</v>
      </c>
      <c r="C1321" s="2" t="s">
        <v>704</v>
      </c>
      <c r="D1321" s="3">
        <f>319</f>
        <v>319</v>
      </c>
      <c r="E1321" s="2">
        <v>320</v>
      </c>
      <c r="F1321" s="3">
        <f>314</f>
        <v>314</v>
      </c>
      <c r="G1321" s="2">
        <v>316</v>
      </c>
      <c r="H1321" s="3">
        <f>329</f>
        <v>329</v>
      </c>
      <c r="I1321" s="2">
        <v>329</v>
      </c>
      <c r="J1321" s="3">
        <f>329</f>
        <v>329</v>
      </c>
      <c r="K1321" s="2">
        <v>330</v>
      </c>
    </row>
    <row r="1322" spans="1:11">
      <c r="A1322" s="2" t="s">
        <v>2028</v>
      </c>
      <c r="B1322" s="3">
        <v>0</v>
      </c>
      <c r="C1322" s="2" t="s">
        <v>243</v>
      </c>
      <c r="D1322" s="3">
        <f>319</f>
        <v>319</v>
      </c>
      <c r="E1322" s="2">
        <v>321</v>
      </c>
      <c r="F1322" s="3">
        <f>314</f>
        <v>314</v>
      </c>
      <c r="G1322" s="2">
        <v>317</v>
      </c>
      <c r="H1322" s="3">
        <v>300</v>
      </c>
      <c r="I1322" s="2">
        <v>300</v>
      </c>
      <c r="J1322" s="3">
        <f>275</f>
        <v>275</v>
      </c>
      <c r="K1322" s="2">
        <v>276</v>
      </c>
    </row>
    <row r="1323" spans="1:11">
      <c r="A1323" s="2" t="s">
        <v>2029</v>
      </c>
      <c r="B1323" s="3">
        <v>0</v>
      </c>
      <c r="C1323" s="2" t="s">
        <v>149</v>
      </c>
      <c r="D1323" s="3">
        <f>322</f>
        <v>322</v>
      </c>
      <c r="E1323" s="2">
        <v>324</v>
      </c>
      <c r="F1323" s="3">
        <f>317</f>
        <v>317</v>
      </c>
      <c r="G1323" s="2">
        <v>319</v>
      </c>
      <c r="H1323" s="3">
        <v>319</v>
      </c>
      <c r="I1323" s="2">
        <v>319</v>
      </c>
      <c r="J1323" s="3">
        <f>299</f>
        <v>299</v>
      </c>
      <c r="K1323" s="2">
        <v>300</v>
      </c>
    </row>
    <row r="1324" spans="1:11">
      <c r="A1324" s="2" t="s">
        <v>2030</v>
      </c>
      <c r="B1324" s="3">
        <v>0</v>
      </c>
      <c r="C1324" s="2" t="s">
        <v>826</v>
      </c>
      <c r="D1324" s="3">
        <f>322</f>
        <v>322</v>
      </c>
      <c r="E1324" s="2">
        <v>325</v>
      </c>
      <c r="F1324" s="3">
        <f>326</f>
        <v>326</v>
      </c>
      <c r="G1324" s="2">
        <v>329</v>
      </c>
      <c r="H1324" s="3">
        <f>344</f>
        <v>344</v>
      </c>
      <c r="I1324" s="2">
        <v>345</v>
      </c>
      <c r="J1324" s="3">
        <f>369</f>
        <v>369</v>
      </c>
      <c r="K1324" s="2">
        <v>370</v>
      </c>
    </row>
    <row r="1325" spans="1:11">
      <c r="A1325" s="2" t="s">
        <v>2031</v>
      </c>
      <c r="B1325" s="3">
        <v>0</v>
      </c>
      <c r="C1325" s="2" t="s">
        <v>1972</v>
      </c>
      <c r="D1325" s="3">
        <v>328</v>
      </c>
      <c r="E1325" s="2">
        <v>329</v>
      </c>
      <c r="F1325" s="3">
        <f>357</f>
        <v>357</v>
      </c>
      <c r="G1325" s="2">
        <v>358</v>
      </c>
      <c r="H1325" s="3">
        <v>418</v>
      </c>
      <c r="I1325" s="2">
        <v>418</v>
      </c>
      <c r="J1325" s="3">
        <f>394</f>
        <v>394</v>
      </c>
      <c r="K1325" s="2">
        <v>394</v>
      </c>
    </row>
    <row r="1326" spans="1:11">
      <c r="A1326" s="2" t="s">
        <v>2032</v>
      </c>
      <c r="B1326" s="3">
        <v>0</v>
      </c>
      <c r="C1326" s="2" t="s">
        <v>35</v>
      </c>
      <c r="D1326" s="3">
        <f>330</f>
        <v>330</v>
      </c>
      <c r="E1326" s="2">
        <v>331</v>
      </c>
      <c r="F1326" s="3">
        <f>350</f>
        <v>350</v>
      </c>
      <c r="G1326" s="2">
        <v>351</v>
      </c>
      <c r="H1326" s="3">
        <f>349</f>
        <v>349</v>
      </c>
      <c r="I1326" s="2">
        <v>349</v>
      </c>
      <c r="J1326" s="3">
        <v>351</v>
      </c>
      <c r="K1326" s="2">
        <v>351</v>
      </c>
    </row>
    <row r="1327" spans="1:11">
      <c r="A1327" s="2" t="s">
        <v>2033</v>
      </c>
      <c r="B1327" s="3">
        <v>0</v>
      </c>
      <c r="C1327" s="2" t="s">
        <v>325</v>
      </c>
      <c r="D1327" s="3">
        <f>330</f>
        <v>330</v>
      </c>
      <c r="E1327" s="2">
        <v>332</v>
      </c>
      <c r="F1327" s="3">
        <f>291</f>
        <v>291</v>
      </c>
      <c r="G1327" s="2">
        <v>293</v>
      </c>
      <c r="H1327" s="3">
        <f>257</f>
        <v>257</v>
      </c>
      <c r="I1327" s="2">
        <v>257</v>
      </c>
      <c r="J1327" s="3">
        <v>247</v>
      </c>
      <c r="K1327" s="2">
        <v>247</v>
      </c>
    </row>
    <row r="1328" spans="1:11">
      <c r="A1328" s="2" t="s">
        <v>2034</v>
      </c>
      <c r="B1328" s="3">
        <v>0</v>
      </c>
      <c r="C1328" s="2" t="s">
        <v>35</v>
      </c>
      <c r="D1328" s="3">
        <f>332</f>
        <v>332</v>
      </c>
      <c r="E1328" s="2">
        <v>333</v>
      </c>
      <c r="F1328" s="3">
        <f>344</f>
        <v>344</v>
      </c>
      <c r="G1328" s="2">
        <v>345</v>
      </c>
      <c r="H1328" s="3">
        <v>328</v>
      </c>
      <c r="I1328" s="2">
        <v>328</v>
      </c>
      <c r="J1328" s="3">
        <f>306</f>
        <v>306</v>
      </c>
      <c r="K1328" s="2">
        <v>306</v>
      </c>
    </row>
    <row r="1329" spans="1:11">
      <c r="A1329" s="2" t="s">
        <v>2035</v>
      </c>
      <c r="B1329" s="3">
        <v>0</v>
      </c>
      <c r="C1329" s="2" t="s">
        <v>494</v>
      </c>
      <c r="D1329" s="3">
        <f>332</f>
        <v>332</v>
      </c>
      <c r="E1329" s="2">
        <v>334</v>
      </c>
      <c r="F1329" s="3">
        <v>379</v>
      </c>
      <c r="G1329" s="2">
        <v>379</v>
      </c>
      <c r="H1329" s="3" t="s">
        <v>552</v>
      </c>
      <c r="I1329" s="2">
        <v>516</v>
      </c>
      <c r="J1329" s="3" t="s">
        <v>451</v>
      </c>
      <c r="K1329" s="2">
        <v>628</v>
      </c>
    </row>
    <row r="1330" spans="1:11">
      <c r="A1330" s="2" t="s">
        <v>2036</v>
      </c>
      <c r="B1330" s="3">
        <v>0</v>
      </c>
      <c r="C1330" s="2" t="s">
        <v>313</v>
      </c>
      <c r="D1330" s="3">
        <f>334</f>
        <v>334</v>
      </c>
      <c r="E1330" s="2">
        <v>337</v>
      </c>
      <c r="F1330" s="3">
        <f>308</f>
        <v>308</v>
      </c>
      <c r="G1330" s="2">
        <v>309</v>
      </c>
      <c r="H1330" s="3">
        <v>348</v>
      </c>
      <c r="I1330" s="2">
        <v>348</v>
      </c>
      <c r="J1330" s="3">
        <f>387</f>
        <v>387</v>
      </c>
      <c r="K1330" s="2">
        <v>388</v>
      </c>
    </row>
    <row r="1331" spans="1:11">
      <c r="A1331" s="2" t="s">
        <v>2037</v>
      </c>
      <c r="B1331" s="3">
        <v>0</v>
      </c>
      <c r="C1331" s="2" t="s">
        <v>35</v>
      </c>
      <c r="D1331" s="3">
        <f>334</f>
        <v>334</v>
      </c>
      <c r="E1331" s="2">
        <v>338</v>
      </c>
      <c r="F1331" s="3">
        <f>308</f>
        <v>308</v>
      </c>
      <c r="G1331" s="2">
        <v>310</v>
      </c>
      <c r="H1331" s="3">
        <f>291</f>
        <v>291</v>
      </c>
      <c r="I1331" s="2">
        <v>293</v>
      </c>
      <c r="J1331" s="3">
        <v>236</v>
      </c>
      <c r="K1331" s="2">
        <v>236</v>
      </c>
    </row>
    <row r="1332" spans="1:11">
      <c r="A1332" s="2" t="s">
        <v>2038</v>
      </c>
      <c r="B1332" s="3">
        <v>0</v>
      </c>
      <c r="C1332" s="2" t="s">
        <v>149</v>
      </c>
      <c r="D1332" s="3">
        <f>340</f>
        <v>340</v>
      </c>
      <c r="E1332" s="2">
        <v>341</v>
      </c>
      <c r="F1332" s="3">
        <f>311</f>
        <v>311</v>
      </c>
      <c r="G1332" s="2">
        <v>313</v>
      </c>
      <c r="H1332" s="3">
        <f>291</f>
        <v>291</v>
      </c>
      <c r="I1332" s="2">
        <v>294</v>
      </c>
      <c r="J1332" s="3">
        <f>279</f>
        <v>279</v>
      </c>
      <c r="K1332" s="2">
        <v>281</v>
      </c>
    </row>
    <row r="1333" spans="1:11">
      <c r="A1333" s="2" t="s">
        <v>2039</v>
      </c>
      <c r="B1333" s="3">
        <v>0</v>
      </c>
      <c r="C1333" s="2" t="s">
        <v>22</v>
      </c>
      <c r="D1333" s="3">
        <f>340</f>
        <v>340</v>
      </c>
      <c r="E1333" s="2">
        <v>342</v>
      </c>
      <c r="F1333" s="3">
        <f>333</f>
        <v>333</v>
      </c>
      <c r="G1333" s="2">
        <v>339</v>
      </c>
      <c r="H1333" s="3">
        <v>326</v>
      </c>
      <c r="I1333" s="2">
        <v>326</v>
      </c>
      <c r="J1333" s="3">
        <f>302</f>
        <v>302</v>
      </c>
      <c r="K1333" s="2">
        <v>304</v>
      </c>
    </row>
    <row r="1334" spans="1:11">
      <c r="A1334" s="2" t="s">
        <v>2040</v>
      </c>
      <c r="B1334" s="3">
        <v>0</v>
      </c>
      <c r="C1334" s="2" t="s">
        <v>2001</v>
      </c>
      <c r="D1334" s="3">
        <f>344</f>
        <v>344</v>
      </c>
      <c r="E1334" s="2">
        <v>345</v>
      </c>
      <c r="F1334" s="3">
        <f>350</f>
        <v>350</v>
      </c>
      <c r="G1334" s="2">
        <v>353</v>
      </c>
      <c r="H1334" s="3">
        <f>379</f>
        <v>379</v>
      </c>
      <c r="I1334" s="2">
        <v>383</v>
      </c>
      <c r="J1334" s="3">
        <v>442</v>
      </c>
      <c r="K1334" s="2">
        <v>442</v>
      </c>
    </row>
    <row r="1335" spans="1:11">
      <c r="A1335" s="2" t="s">
        <v>2041</v>
      </c>
      <c r="B1335" s="3">
        <v>0</v>
      </c>
      <c r="C1335" s="2" t="s">
        <v>149</v>
      </c>
      <c r="D1335" s="3">
        <f>344</f>
        <v>344</v>
      </c>
      <c r="E1335" s="2">
        <v>346</v>
      </c>
      <c r="F1335" s="3">
        <f>323</f>
        <v>323</v>
      </c>
      <c r="G1335" s="2">
        <v>326</v>
      </c>
      <c r="H1335" s="3">
        <f>340</f>
        <v>340</v>
      </c>
      <c r="I1335" s="2">
        <v>341</v>
      </c>
      <c r="J1335" s="3">
        <f>326</f>
        <v>326</v>
      </c>
      <c r="K1335" s="2">
        <v>327</v>
      </c>
    </row>
    <row r="1336" spans="1:11">
      <c r="A1336" s="2" t="s">
        <v>2042</v>
      </c>
      <c r="B1336" s="3">
        <v>0</v>
      </c>
      <c r="C1336" s="2" t="s">
        <v>22</v>
      </c>
      <c r="D1336" s="3">
        <v>346</v>
      </c>
      <c r="E1336" s="2">
        <v>347</v>
      </c>
      <c r="F1336" s="3">
        <f>326</f>
        <v>326</v>
      </c>
      <c r="G1336" s="2">
        <v>332</v>
      </c>
      <c r="H1336" s="3">
        <v>327</v>
      </c>
      <c r="I1336" s="2">
        <v>327</v>
      </c>
      <c r="J1336" s="3">
        <f>338</f>
        <v>338</v>
      </c>
      <c r="K1336" s="2">
        <v>342</v>
      </c>
    </row>
    <row r="1337" spans="1:11">
      <c r="A1337" s="2" t="s">
        <v>2043</v>
      </c>
      <c r="B1337" s="3">
        <v>0</v>
      </c>
      <c r="C1337" s="2" t="s">
        <v>494</v>
      </c>
      <c r="D1337" s="3">
        <f>347</f>
        <v>347</v>
      </c>
      <c r="E1337" s="2">
        <v>349</v>
      </c>
      <c r="F1337" s="3">
        <v>391</v>
      </c>
      <c r="G1337" s="2">
        <v>391</v>
      </c>
      <c r="H1337" s="3">
        <f>442</f>
        <v>442</v>
      </c>
      <c r="I1337" s="2">
        <v>447</v>
      </c>
      <c r="J1337" s="3">
        <f>481</f>
        <v>481</v>
      </c>
      <c r="K1337" s="2">
        <v>482</v>
      </c>
    </row>
    <row r="1338" spans="1:11">
      <c r="A1338" s="2" t="s">
        <v>2044</v>
      </c>
      <c r="B1338" s="3">
        <v>0</v>
      </c>
      <c r="C1338" s="2" t="s">
        <v>149</v>
      </c>
      <c r="D1338" s="3">
        <f>347</f>
        <v>347</v>
      </c>
      <c r="E1338" s="2">
        <v>351</v>
      </c>
      <c r="F1338" s="3">
        <f>333</f>
        <v>333</v>
      </c>
      <c r="G1338" s="2">
        <v>337</v>
      </c>
      <c r="H1338" s="3">
        <v>279</v>
      </c>
      <c r="I1338" s="2">
        <v>279</v>
      </c>
      <c r="J1338" s="3">
        <f>260</f>
        <v>260</v>
      </c>
      <c r="K1338" s="2">
        <v>261</v>
      </c>
    </row>
    <row r="1339" spans="1:11">
      <c r="A1339" s="2" t="s">
        <v>2045</v>
      </c>
      <c r="B1339" s="3">
        <v>0</v>
      </c>
      <c r="C1339" s="2" t="s">
        <v>35</v>
      </c>
      <c r="D1339" s="3">
        <f>351</f>
        <v>351</v>
      </c>
      <c r="E1339" s="2">
        <v>352</v>
      </c>
      <c r="F1339" s="3">
        <f>368</f>
        <v>368</v>
      </c>
      <c r="G1339" s="2">
        <v>368</v>
      </c>
      <c r="H1339" s="3">
        <f>359</f>
        <v>359</v>
      </c>
      <c r="I1339" s="2">
        <v>359</v>
      </c>
      <c r="J1339" s="3">
        <f>332</f>
        <v>332</v>
      </c>
      <c r="K1339" s="2">
        <v>332</v>
      </c>
    </row>
    <row r="1340" spans="1:11">
      <c r="A1340" s="2" t="s">
        <v>2046</v>
      </c>
      <c r="B1340" s="3">
        <v>0</v>
      </c>
      <c r="C1340" s="2" t="s">
        <v>704</v>
      </c>
      <c r="D1340" s="3">
        <f>351</f>
        <v>351</v>
      </c>
      <c r="E1340" s="2">
        <v>354</v>
      </c>
      <c r="F1340" s="3">
        <f>331</f>
        <v>331</v>
      </c>
      <c r="G1340" s="2">
        <v>334</v>
      </c>
      <c r="H1340" s="3">
        <f>364</f>
        <v>364</v>
      </c>
      <c r="I1340" s="2">
        <v>365</v>
      </c>
      <c r="J1340" s="3">
        <f>412</f>
        <v>412</v>
      </c>
      <c r="K1340" s="2">
        <v>414</v>
      </c>
    </row>
    <row r="1341" spans="1:11">
      <c r="A1341" s="2" t="s">
        <v>2047</v>
      </c>
      <c r="B1341" s="3">
        <v>0</v>
      </c>
      <c r="C1341" s="2" t="s">
        <v>476</v>
      </c>
      <c r="D1341" s="3">
        <v>354</v>
      </c>
      <c r="E1341" s="2">
        <v>355</v>
      </c>
      <c r="F1341" s="3">
        <f>362</f>
        <v>362</v>
      </c>
      <c r="G1341" s="2">
        <v>363</v>
      </c>
      <c r="H1341" s="3">
        <f>412</f>
        <v>412</v>
      </c>
      <c r="I1341" s="2">
        <v>414</v>
      </c>
      <c r="J1341" s="3">
        <f>456</f>
        <v>456</v>
      </c>
      <c r="K1341" s="2">
        <v>458</v>
      </c>
    </row>
    <row r="1342" spans="1:11">
      <c r="A1342" s="2" t="s">
        <v>2048</v>
      </c>
      <c r="B1342" s="3">
        <v>0</v>
      </c>
      <c r="C1342" s="2" t="s">
        <v>917</v>
      </c>
      <c r="D1342" s="3">
        <f>358</f>
        <v>358</v>
      </c>
      <c r="E1342" s="2">
        <v>360</v>
      </c>
      <c r="F1342" s="3">
        <v>355</v>
      </c>
      <c r="G1342" s="2">
        <v>356</v>
      </c>
      <c r="H1342" s="3">
        <f>400</f>
        <v>400</v>
      </c>
      <c r="I1342" s="2">
        <v>403</v>
      </c>
      <c r="J1342" s="3">
        <f>417</f>
        <v>417</v>
      </c>
      <c r="K1342" s="2">
        <v>417</v>
      </c>
    </row>
    <row r="1343" spans="1:7">
      <c r="A1343" s="2" t="s">
        <v>2049</v>
      </c>
      <c r="B1343" s="3">
        <v>0</v>
      </c>
      <c r="C1343" s="2" t="s">
        <v>704</v>
      </c>
      <c r="D1343" s="3">
        <f>362</f>
        <v>362</v>
      </c>
      <c r="E1343" s="2">
        <v>365</v>
      </c>
      <c r="F1343" s="3">
        <f>348</f>
        <v>348</v>
      </c>
      <c r="G1343" s="2">
        <v>350</v>
      </c>
    </row>
    <row r="1344" spans="1:11">
      <c r="A1344" s="2" t="s">
        <v>2050</v>
      </c>
      <c r="B1344" s="3">
        <v>0</v>
      </c>
      <c r="C1344" s="2" t="s">
        <v>155</v>
      </c>
      <c r="D1344" s="3">
        <f>365</f>
        <v>365</v>
      </c>
      <c r="E1344" s="2">
        <v>367</v>
      </c>
      <c r="F1344" s="3">
        <f>333</f>
        <v>333</v>
      </c>
      <c r="G1344" s="2">
        <v>336</v>
      </c>
      <c r="H1344" s="3">
        <f>340</f>
        <v>340</v>
      </c>
      <c r="I1344" s="2">
        <v>340</v>
      </c>
      <c r="J1344" s="3">
        <f>338</f>
        <v>338</v>
      </c>
      <c r="K1344" s="2">
        <v>339</v>
      </c>
    </row>
    <row r="1345" spans="1:11">
      <c r="A1345" s="2" t="s">
        <v>2051</v>
      </c>
      <c r="B1345" s="3">
        <v>0</v>
      </c>
      <c r="C1345" s="2" t="s">
        <v>149</v>
      </c>
      <c r="D1345" s="3">
        <f>365</f>
        <v>365</v>
      </c>
      <c r="E1345" s="2">
        <v>368</v>
      </c>
      <c r="F1345" s="3">
        <f>344</f>
        <v>344</v>
      </c>
      <c r="G1345" s="2">
        <v>346</v>
      </c>
      <c r="H1345" s="3">
        <f>340</f>
        <v>340</v>
      </c>
      <c r="I1345" s="2">
        <v>342</v>
      </c>
      <c r="J1345" s="3">
        <f>332</f>
        <v>332</v>
      </c>
      <c r="K1345" s="2">
        <v>335</v>
      </c>
    </row>
    <row r="1346" spans="1:11">
      <c r="A1346" s="2" t="s">
        <v>2052</v>
      </c>
      <c r="B1346" s="3">
        <v>0</v>
      </c>
      <c r="C1346" s="2" t="s">
        <v>250</v>
      </c>
      <c r="D1346" s="3">
        <f>369</f>
        <v>369</v>
      </c>
      <c r="E1346" s="2">
        <v>370</v>
      </c>
      <c r="F1346" s="3">
        <f>360</f>
        <v>360</v>
      </c>
      <c r="G1346" s="2">
        <v>362</v>
      </c>
      <c r="H1346" s="3">
        <f>359</f>
        <v>359</v>
      </c>
      <c r="I1346" s="2">
        <v>360</v>
      </c>
      <c r="J1346" s="3">
        <f>363</f>
        <v>363</v>
      </c>
      <c r="K1346" s="2">
        <v>363</v>
      </c>
    </row>
    <row r="1347" spans="1:11">
      <c r="A1347" s="2" t="s">
        <v>2053</v>
      </c>
      <c r="B1347" s="3">
        <v>0</v>
      </c>
      <c r="C1347" s="2" t="s">
        <v>308</v>
      </c>
      <c r="D1347" s="3">
        <f>369</f>
        <v>369</v>
      </c>
      <c r="E1347" s="2">
        <v>371</v>
      </c>
      <c r="F1347" s="3">
        <f>380</f>
        <v>380</v>
      </c>
      <c r="G1347" s="2">
        <v>380</v>
      </c>
      <c r="H1347" s="3">
        <v>358</v>
      </c>
      <c r="I1347" s="2">
        <v>358</v>
      </c>
      <c r="J1347" s="3">
        <v>361</v>
      </c>
      <c r="K1347" s="2">
        <v>361</v>
      </c>
    </row>
    <row r="1348" spans="1:11">
      <c r="A1348" s="2" t="s">
        <v>2054</v>
      </c>
      <c r="B1348" s="3">
        <v>0</v>
      </c>
      <c r="C1348" s="2" t="s">
        <v>243</v>
      </c>
      <c r="D1348" s="3">
        <v>371</v>
      </c>
      <c r="E1348" s="2">
        <v>372</v>
      </c>
      <c r="F1348" s="3">
        <f>326</f>
        <v>326</v>
      </c>
      <c r="G1348" s="2">
        <v>331</v>
      </c>
      <c r="H1348" s="3">
        <f>336</f>
        <v>336</v>
      </c>
      <c r="I1348" s="2">
        <v>337</v>
      </c>
      <c r="J1348" s="3">
        <f>310</f>
        <v>310</v>
      </c>
      <c r="K1348" s="2">
        <v>310</v>
      </c>
    </row>
    <row r="1349" spans="1:9">
      <c r="A1349" s="2" t="s">
        <v>2055</v>
      </c>
      <c r="B1349" s="3">
        <v>0</v>
      </c>
      <c r="C1349" s="2" t="s">
        <v>509</v>
      </c>
      <c r="D1349" s="3">
        <f>373</f>
        <v>373</v>
      </c>
      <c r="E1349" s="2">
        <v>375</v>
      </c>
      <c r="F1349" s="3">
        <f>342</f>
        <v>342</v>
      </c>
      <c r="G1349" s="2">
        <v>344</v>
      </c>
      <c r="H1349" s="3">
        <v>355</v>
      </c>
      <c r="I1349" s="2">
        <v>355</v>
      </c>
    </row>
    <row r="1350" spans="1:11">
      <c r="A1350" s="2" t="s">
        <v>2056</v>
      </c>
      <c r="B1350" s="3">
        <v>0</v>
      </c>
      <c r="C1350" s="2" t="s">
        <v>149</v>
      </c>
      <c r="D1350" s="3">
        <f t="shared" ref="D1350:D1352" si="1">378</f>
        <v>378</v>
      </c>
      <c r="E1350" s="2">
        <v>379</v>
      </c>
      <c r="F1350" s="3">
        <f>437</f>
        <v>437</v>
      </c>
      <c r="G1350" s="2">
        <v>438</v>
      </c>
      <c r="H1350" s="3">
        <f>462</f>
        <v>462</v>
      </c>
      <c r="I1350" s="2">
        <v>464</v>
      </c>
      <c r="J1350" s="3" t="s">
        <v>489</v>
      </c>
      <c r="K1350" s="2">
        <v>524</v>
      </c>
    </row>
    <row r="1351" spans="1:11">
      <c r="A1351" s="2" t="s">
        <v>2057</v>
      </c>
      <c r="B1351" s="3">
        <v>0</v>
      </c>
      <c r="C1351" s="2" t="s">
        <v>917</v>
      </c>
      <c r="D1351" s="3">
        <f t="shared" si="1"/>
        <v>378</v>
      </c>
      <c r="E1351" s="2">
        <v>380</v>
      </c>
      <c r="F1351" s="3">
        <f>454</f>
        <v>454</v>
      </c>
      <c r="G1351" s="2">
        <v>455</v>
      </c>
      <c r="H1351" s="3" t="s">
        <v>552</v>
      </c>
      <c r="I1351" s="2">
        <v>515</v>
      </c>
      <c r="J1351" s="3" t="s">
        <v>727</v>
      </c>
      <c r="K1351" s="2">
        <v>557</v>
      </c>
    </row>
    <row r="1352" spans="1:11">
      <c r="A1352" s="2" t="s">
        <v>2058</v>
      </c>
      <c r="B1352" s="3">
        <v>0</v>
      </c>
      <c r="C1352" s="2" t="s">
        <v>22</v>
      </c>
      <c r="D1352" s="3">
        <f t="shared" si="1"/>
        <v>378</v>
      </c>
      <c r="E1352" s="2">
        <v>381</v>
      </c>
      <c r="F1352" s="3">
        <f>373</f>
        <v>373</v>
      </c>
      <c r="G1352" s="2">
        <v>374</v>
      </c>
      <c r="H1352" s="3">
        <f>359</f>
        <v>359</v>
      </c>
      <c r="I1352" s="2">
        <v>361</v>
      </c>
      <c r="J1352" s="3">
        <v>349</v>
      </c>
      <c r="K1352" s="2">
        <v>349</v>
      </c>
    </row>
    <row r="1353" spans="1:11">
      <c r="A1353" s="2" t="s">
        <v>2059</v>
      </c>
      <c r="B1353" s="3">
        <v>0</v>
      </c>
      <c r="C1353" s="2" t="s">
        <v>1200</v>
      </c>
      <c r="D1353" s="3">
        <f>383</f>
        <v>383</v>
      </c>
      <c r="E1353" s="2">
        <v>384</v>
      </c>
      <c r="F1353" s="3">
        <f>348</f>
        <v>348</v>
      </c>
      <c r="G1353" s="2">
        <v>349</v>
      </c>
      <c r="H1353" s="3">
        <v>371</v>
      </c>
      <c r="I1353" s="2">
        <v>371</v>
      </c>
      <c r="J1353" s="3">
        <f>376</f>
        <v>376</v>
      </c>
      <c r="K1353" s="2">
        <v>376</v>
      </c>
    </row>
    <row r="1354" spans="1:11">
      <c r="A1354" s="2" t="s">
        <v>2060</v>
      </c>
      <c r="B1354" s="3">
        <v>0</v>
      </c>
      <c r="C1354" s="2" t="s">
        <v>22</v>
      </c>
      <c r="D1354" s="3">
        <f>388</f>
        <v>388</v>
      </c>
      <c r="E1354" s="2">
        <v>389</v>
      </c>
      <c r="F1354" s="3">
        <f>346</f>
        <v>346</v>
      </c>
      <c r="G1354" s="2">
        <v>348</v>
      </c>
      <c r="H1354" s="3">
        <f>340</f>
        <v>340</v>
      </c>
      <c r="I1354" s="2">
        <v>343</v>
      </c>
      <c r="J1354" s="3">
        <f>313</f>
        <v>313</v>
      </c>
      <c r="K1354" s="2">
        <v>313</v>
      </c>
    </row>
    <row r="1355" spans="1:7">
      <c r="A1355" s="2" t="s">
        <v>2061</v>
      </c>
      <c r="B1355" s="3">
        <v>0</v>
      </c>
      <c r="C1355" s="2" t="s">
        <v>313</v>
      </c>
      <c r="D1355" s="3">
        <v>390</v>
      </c>
      <c r="E1355" s="2">
        <v>391</v>
      </c>
      <c r="F1355" s="3">
        <f>392</f>
        <v>392</v>
      </c>
      <c r="G1355" s="2">
        <v>395</v>
      </c>
    </row>
    <row r="1356" spans="1:11">
      <c r="A1356" s="2" t="s">
        <v>2062</v>
      </c>
      <c r="B1356" s="3">
        <v>0</v>
      </c>
      <c r="C1356" s="2" t="s">
        <v>35</v>
      </c>
      <c r="D1356" s="3">
        <f>391</f>
        <v>391</v>
      </c>
      <c r="E1356" s="2">
        <v>392</v>
      </c>
      <c r="F1356" s="3">
        <f>346</f>
        <v>346</v>
      </c>
      <c r="G1356" s="2">
        <v>347</v>
      </c>
      <c r="H1356" s="3">
        <v>309</v>
      </c>
      <c r="I1356" s="2">
        <v>309</v>
      </c>
      <c r="J1356" s="3">
        <v>288</v>
      </c>
      <c r="K1356" s="2">
        <v>288</v>
      </c>
    </row>
    <row r="1357" spans="1:11">
      <c r="A1357" s="2" t="s">
        <v>2063</v>
      </c>
      <c r="B1357" s="3">
        <v>0</v>
      </c>
      <c r="C1357" s="2" t="s">
        <v>826</v>
      </c>
      <c r="D1357" s="3">
        <f>391</f>
        <v>391</v>
      </c>
      <c r="E1357" s="2">
        <v>393</v>
      </c>
      <c r="F1357" s="3">
        <f>377</f>
        <v>377</v>
      </c>
      <c r="G1357" s="2">
        <v>378</v>
      </c>
      <c r="H1357" s="3">
        <f>383</f>
        <v>383</v>
      </c>
      <c r="I1357" s="2">
        <v>387</v>
      </c>
      <c r="J1357" s="3">
        <f>420</f>
        <v>420</v>
      </c>
      <c r="K1357" s="2">
        <v>421</v>
      </c>
    </row>
    <row r="1358" spans="1:11">
      <c r="A1358" s="2" t="s">
        <v>2064</v>
      </c>
      <c r="B1358" s="3">
        <v>0</v>
      </c>
      <c r="C1358" s="2" t="s">
        <v>149</v>
      </c>
      <c r="D1358" s="3">
        <f>393</f>
        <v>393</v>
      </c>
      <c r="E1358" s="2">
        <v>395</v>
      </c>
      <c r="F1358" s="3">
        <f>439</f>
        <v>439</v>
      </c>
      <c r="G1358" s="2">
        <v>440</v>
      </c>
      <c r="H1358" s="3">
        <f>432</f>
        <v>432</v>
      </c>
      <c r="I1358" s="2">
        <v>433</v>
      </c>
      <c r="J1358" s="3">
        <v>372</v>
      </c>
      <c r="K1358" s="2">
        <v>372</v>
      </c>
    </row>
    <row r="1359" spans="1:11">
      <c r="A1359" s="2" t="s">
        <v>2065</v>
      </c>
      <c r="B1359" s="3">
        <v>0</v>
      </c>
      <c r="C1359" s="2" t="s">
        <v>836</v>
      </c>
      <c r="D1359" s="3">
        <f t="shared" ref="D1359:D1361" si="2">395</f>
        <v>395</v>
      </c>
      <c r="E1359" s="2">
        <v>396</v>
      </c>
      <c r="F1359" s="3">
        <f>470</f>
        <v>470</v>
      </c>
      <c r="G1359" s="2">
        <v>470</v>
      </c>
      <c r="H1359" s="3">
        <f>491</f>
        <v>491</v>
      </c>
      <c r="I1359" s="2">
        <v>491</v>
      </c>
      <c r="J1359" s="3">
        <f>472</f>
        <v>472</v>
      </c>
      <c r="K1359" s="2">
        <v>473</v>
      </c>
    </row>
    <row r="1360" spans="1:11">
      <c r="A1360" s="2" t="s">
        <v>2066</v>
      </c>
      <c r="B1360" s="3">
        <v>0</v>
      </c>
      <c r="C1360" s="2" t="s">
        <v>704</v>
      </c>
      <c r="D1360" s="3">
        <f t="shared" si="2"/>
        <v>395</v>
      </c>
      <c r="E1360" s="2">
        <v>397</v>
      </c>
      <c r="F1360" s="3">
        <f>401</f>
        <v>401</v>
      </c>
      <c r="G1360" s="2">
        <v>402</v>
      </c>
      <c r="H1360" s="3">
        <f>387</f>
        <v>387</v>
      </c>
      <c r="I1360" s="2">
        <v>388</v>
      </c>
      <c r="J1360" s="3">
        <f>373</f>
        <v>373</v>
      </c>
      <c r="K1360" s="2">
        <v>373</v>
      </c>
    </row>
    <row r="1361" spans="1:11">
      <c r="A1361" s="2" t="s">
        <v>2067</v>
      </c>
      <c r="B1361" s="3">
        <v>0</v>
      </c>
      <c r="C1361" s="2" t="s">
        <v>1433</v>
      </c>
      <c r="D1361" s="3">
        <f t="shared" si="2"/>
        <v>395</v>
      </c>
      <c r="E1361" s="2">
        <v>398</v>
      </c>
      <c r="F1361" s="3">
        <f>432</f>
        <v>432</v>
      </c>
      <c r="G1361" s="2">
        <v>433</v>
      </c>
      <c r="H1361" s="3">
        <f>474</f>
        <v>474</v>
      </c>
      <c r="I1361" s="2">
        <v>474</v>
      </c>
      <c r="J1361" s="3" t="s">
        <v>727</v>
      </c>
      <c r="K1361" s="2">
        <v>556</v>
      </c>
    </row>
    <row r="1362" spans="1:11">
      <c r="A1362" s="2" t="s">
        <v>2068</v>
      </c>
      <c r="B1362" s="3">
        <v>0</v>
      </c>
      <c r="C1362" s="2" t="s">
        <v>917</v>
      </c>
      <c r="D1362" s="3">
        <v>398</v>
      </c>
      <c r="E1362" s="2">
        <v>399</v>
      </c>
      <c r="F1362" s="3">
        <f>373</f>
        <v>373</v>
      </c>
      <c r="G1362" s="2">
        <v>373</v>
      </c>
      <c r="H1362" s="3">
        <v>375</v>
      </c>
      <c r="I1362" s="2">
        <v>376</v>
      </c>
      <c r="J1362" s="3">
        <f>397</f>
        <v>397</v>
      </c>
      <c r="K1362" s="2">
        <v>399</v>
      </c>
    </row>
    <row r="1363" spans="1:11">
      <c r="A1363" s="2" t="s">
        <v>2069</v>
      </c>
      <c r="B1363" s="3">
        <v>0</v>
      </c>
      <c r="C1363" s="2" t="s">
        <v>2070</v>
      </c>
      <c r="D1363" s="3">
        <v>399</v>
      </c>
      <c r="E1363" s="2">
        <v>400</v>
      </c>
      <c r="F1363" s="3">
        <f>396</f>
        <v>396</v>
      </c>
      <c r="G1363" s="2">
        <v>397</v>
      </c>
      <c r="H1363" s="3">
        <f>356</f>
        <v>356</v>
      </c>
      <c r="I1363" s="2">
        <v>357</v>
      </c>
      <c r="J1363" s="3">
        <f>384</f>
        <v>384</v>
      </c>
      <c r="K1363" s="2">
        <v>386</v>
      </c>
    </row>
    <row r="1364" spans="1:11">
      <c r="A1364" s="2" t="s">
        <v>2071</v>
      </c>
      <c r="B1364" s="3">
        <v>0</v>
      </c>
      <c r="C1364" s="2" t="s">
        <v>836</v>
      </c>
      <c r="D1364" s="3">
        <f>400</f>
        <v>400</v>
      </c>
      <c r="E1364" s="2">
        <v>401</v>
      </c>
      <c r="F1364" s="3">
        <f>383</f>
        <v>383</v>
      </c>
      <c r="G1364" s="2">
        <v>383</v>
      </c>
      <c r="H1364" s="3">
        <f>383</f>
        <v>383</v>
      </c>
      <c r="I1364" s="2">
        <v>384</v>
      </c>
      <c r="J1364" s="3">
        <f>381</f>
        <v>381</v>
      </c>
      <c r="K1364" s="2">
        <v>382</v>
      </c>
    </row>
    <row r="1365" spans="1:11">
      <c r="A1365" s="2" t="s">
        <v>2072</v>
      </c>
      <c r="B1365" s="3">
        <v>0</v>
      </c>
      <c r="C1365" s="2" t="s">
        <v>826</v>
      </c>
      <c r="D1365" s="3">
        <f>400</f>
        <v>400</v>
      </c>
      <c r="E1365" s="2">
        <v>402</v>
      </c>
      <c r="F1365" s="3">
        <f>443</f>
        <v>443</v>
      </c>
      <c r="G1365" s="2">
        <v>444</v>
      </c>
      <c r="H1365" s="3">
        <f>400</f>
        <v>400</v>
      </c>
      <c r="I1365" s="2">
        <v>404</v>
      </c>
      <c r="J1365" s="3">
        <f>367</f>
        <v>367</v>
      </c>
      <c r="K1365" s="2">
        <v>367</v>
      </c>
    </row>
    <row r="1366" spans="1:11">
      <c r="A1366" s="2" t="s">
        <v>2073</v>
      </c>
      <c r="B1366" s="3">
        <v>0</v>
      </c>
      <c r="C1366" s="2" t="s">
        <v>149</v>
      </c>
      <c r="D1366" s="3">
        <v>411</v>
      </c>
      <c r="E1366" s="2">
        <v>411</v>
      </c>
      <c r="F1366" s="3">
        <v>356</v>
      </c>
      <c r="G1366" s="2">
        <v>357</v>
      </c>
      <c r="H1366" s="3">
        <v>347</v>
      </c>
      <c r="I1366" s="2">
        <v>347</v>
      </c>
      <c r="J1366" s="3">
        <f>329</f>
        <v>329</v>
      </c>
      <c r="K1366" s="2">
        <v>331</v>
      </c>
    </row>
    <row r="1367" spans="1:11">
      <c r="A1367" s="2" t="s">
        <v>2074</v>
      </c>
      <c r="B1367" s="3">
        <v>0</v>
      </c>
      <c r="C1367" s="2" t="s">
        <v>455</v>
      </c>
      <c r="D1367" s="3">
        <f>412</f>
        <v>412</v>
      </c>
      <c r="E1367" s="2">
        <v>412</v>
      </c>
      <c r="F1367" s="3">
        <f>416</f>
        <v>416</v>
      </c>
      <c r="G1367" s="2">
        <v>417</v>
      </c>
      <c r="H1367" s="3">
        <f>410</f>
        <v>410</v>
      </c>
      <c r="I1367" s="2">
        <v>412</v>
      </c>
      <c r="J1367" s="3">
        <f>402</f>
        <v>402</v>
      </c>
      <c r="K1367" s="2">
        <v>403</v>
      </c>
    </row>
    <row r="1368" spans="1:11">
      <c r="A1368" s="2" t="s">
        <v>2075</v>
      </c>
      <c r="B1368" s="3">
        <v>0</v>
      </c>
      <c r="C1368" s="2" t="s">
        <v>339</v>
      </c>
      <c r="D1368" s="3">
        <f t="shared" ref="D1368:D1372" si="3">414</f>
        <v>414</v>
      </c>
      <c r="E1368" s="2">
        <v>414</v>
      </c>
      <c r="F1368" s="3">
        <f>403</f>
        <v>403</v>
      </c>
      <c r="G1368" s="2">
        <v>403</v>
      </c>
      <c r="H1368" s="3">
        <f>412</f>
        <v>412</v>
      </c>
      <c r="I1368" s="2">
        <v>413</v>
      </c>
      <c r="J1368" s="3">
        <f>397</f>
        <v>397</v>
      </c>
      <c r="K1368" s="2">
        <v>397</v>
      </c>
    </row>
    <row r="1369" spans="1:11">
      <c r="A1369" s="2" t="s">
        <v>2076</v>
      </c>
      <c r="B1369" s="3">
        <v>0</v>
      </c>
      <c r="C1369" s="2" t="s">
        <v>259</v>
      </c>
      <c r="D1369" s="3">
        <f t="shared" si="3"/>
        <v>414</v>
      </c>
      <c r="E1369" s="2">
        <v>415</v>
      </c>
      <c r="F1369" s="3">
        <f>470</f>
        <v>470</v>
      </c>
      <c r="G1369" s="2">
        <v>471</v>
      </c>
      <c r="H1369" s="3">
        <f>491</f>
        <v>491</v>
      </c>
      <c r="I1369" s="2">
        <v>492</v>
      </c>
      <c r="J1369" s="3" t="s">
        <v>489</v>
      </c>
      <c r="K1369" s="2">
        <v>525</v>
      </c>
    </row>
    <row r="1370" spans="1:9">
      <c r="A1370" s="2" t="s">
        <v>2077</v>
      </c>
      <c r="B1370" s="3">
        <v>0</v>
      </c>
      <c r="C1370" s="2" t="s">
        <v>259</v>
      </c>
      <c r="D1370" s="3">
        <f t="shared" si="3"/>
        <v>414</v>
      </c>
      <c r="E1370" s="2">
        <v>416</v>
      </c>
      <c r="F1370" s="3">
        <f>409</f>
        <v>409</v>
      </c>
      <c r="G1370" s="2">
        <v>410</v>
      </c>
      <c r="H1370" s="3">
        <f>395</f>
        <v>395</v>
      </c>
      <c r="I1370" s="2">
        <v>397</v>
      </c>
    </row>
    <row r="1371" spans="1:11">
      <c r="A1371" s="2" t="s">
        <v>2078</v>
      </c>
      <c r="B1371" s="3">
        <v>0</v>
      </c>
      <c r="C1371" s="2" t="s">
        <v>494</v>
      </c>
      <c r="D1371" s="3">
        <f t="shared" si="3"/>
        <v>414</v>
      </c>
      <c r="E1371" s="2">
        <v>417</v>
      </c>
      <c r="F1371" s="3">
        <f>439</f>
        <v>439</v>
      </c>
      <c r="G1371" s="2">
        <v>441</v>
      </c>
      <c r="H1371" s="3">
        <f>482</f>
        <v>482</v>
      </c>
      <c r="I1371" s="2">
        <v>483</v>
      </c>
      <c r="J1371" s="3" t="s">
        <v>489</v>
      </c>
      <c r="K1371" s="2">
        <v>530</v>
      </c>
    </row>
    <row r="1372" spans="1:11">
      <c r="A1372" s="2" t="s">
        <v>2079</v>
      </c>
      <c r="B1372" s="3">
        <v>0</v>
      </c>
      <c r="C1372" s="2" t="s">
        <v>66</v>
      </c>
      <c r="D1372" s="3">
        <f t="shared" si="3"/>
        <v>414</v>
      </c>
      <c r="E1372" s="2">
        <v>420</v>
      </c>
      <c r="F1372" s="3">
        <f>420</f>
        <v>420</v>
      </c>
      <c r="G1372" s="2">
        <v>420</v>
      </c>
      <c r="H1372" s="3">
        <v>416</v>
      </c>
      <c r="I1372" s="2">
        <v>416</v>
      </c>
      <c r="J1372" s="3">
        <f>402</f>
        <v>402</v>
      </c>
      <c r="K1372" s="2">
        <v>402</v>
      </c>
    </row>
    <row r="1373" spans="1:11">
      <c r="A1373" s="2" t="s">
        <v>2080</v>
      </c>
      <c r="B1373" s="3">
        <v>0</v>
      </c>
      <c r="C1373" s="2" t="s">
        <v>145</v>
      </c>
      <c r="D1373" s="3">
        <f>421</f>
        <v>421</v>
      </c>
      <c r="E1373" s="2">
        <v>422</v>
      </c>
      <c r="F1373" s="3">
        <f>398</f>
        <v>398</v>
      </c>
      <c r="G1373" s="2">
        <v>399</v>
      </c>
      <c r="H1373" s="3">
        <f>379</f>
        <v>379</v>
      </c>
      <c r="I1373" s="2">
        <v>382</v>
      </c>
      <c r="J1373" s="3">
        <v>348</v>
      </c>
      <c r="K1373" s="2">
        <v>348</v>
      </c>
    </row>
    <row r="1374" spans="1:11">
      <c r="A1374" s="2" t="s">
        <v>2081</v>
      </c>
      <c r="B1374" s="3">
        <v>0</v>
      </c>
      <c r="C1374" s="2" t="s">
        <v>149</v>
      </c>
      <c r="D1374" s="3">
        <v>423</v>
      </c>
      <c r="E1374" s="2">
        <v>423</v>
      </c>
      <c r="F1374" s="3">
        <v>307</v>
      </c>
      <c r="G1374" s="2">
        <v>308</v>
      </c>
      <c r="H1374" s="3">
        <f>314</f>
        <v>314</v>
      </c>
      <c r="I1374" s="2">
        <v>317</v>
      </c>
      <c r="J1374" s="3">
        <f>338</f>
        <v>338</v>
      </c>
      <c r="K1374" s="2">
        <v>340</v>
      </c>
    </row>
    <row r="1375" spans="1:11">
      <c r="A1375" s="2" t="s">
        <v>2082</v>
      </c>
      <c r="B1375" s="3">
        <v>0</v>
      </c>
      <c r="C1375" s="2" t="s">
        <v>313</v>
      </c>
      <c r="D1375" s="3">
        <f>424</f>
        <v>424</v>
      </c>
      <c r="E1375" s="2">
        <v>425</v>
      </c>
      <c r="F1375" s="3">
        <f>392</f>
        <v>392</v>
      </c>
      <c r="G1375" s="2">
        <v>394</v>
      </c>
      <c r="H1375" s="3">
        <f>424</f>
        <v>424</v>
      </c>
      <c r="I1375" s="2">
        <v>425</v>
      </c>
      <c r="J1375" s="3">
        <f>472</f>
        <v>472</v>
      </c>
      <c r="K1375" s="2">
        <v>474</v>
      </c>
    </row>
    <row r="1376" spans="1:11">
      <c r="A1376" s="2" t="s">
        <v>2083</v>
      </c>
      <c r="B1376" s="3">
        <v>0</v>
      </c>
      <c r="C1376" s="2" t="s">
        <v>149</v>
      </c>
      <c r="D1376" s="3">
        <f>427</f>
        <v>427</v>
      </c>
      <c r="E1376" s="2">
        <v>427</v>
      </c>
      <c r="F1376" s="3">
        <f>403</f>
        <v>403</v>
      </c>
      <c r="G1376" s="2">
        <v>404</v>
      </c>
      <c r="H1376" s="3">
        <f>410</f>
        <v>410</v>
      </c>
      <c r="I1376" s="2">
        <v>411</v>
      </c>
      <c r="J1376" s="3">
        <f>407</f>
        <v>407</v>
      </c>
      <c r="K1376" s="2">
        <v>408</v>
      </c>
    </row>
    <row r="1377" spans="1:11">
      <c r="A1377" s="2" t="s">
        <v>2084</v>
      </c>
      <c r="B1377" s="3">
        <v>0</v>
      </c>
      <c r="C1377" s="2" t="s">
        <v>464</v>
      </c>
      <c r="D1377" s="3">
        <f>431</f>
        <v>431</v>
      </c>
      <c r="E1377" s="2">
        <v>433</v>
      </c>
      <c r="F1377" s="3">
        <f>428</f>
        <v>428</v>
      </c>
      <c r="G1377" s="2">
        <v>429</v>
      </c>
      <c r="H1377" s="3">
        <f>421</f>
        <v>421</v>
      </c>
      <c r="I1377" s="2">
        <v>422</v>
      </c>
      <c r="J1377" s="3">
        <f>405</f>
        <v>405</v>
      </c>
      <c r="K1377" s="2">
        <v>406</v>
      </c>
    </row>
    <row r="1378" spans="1:11">
      <c r="A1378" s="2" t="s">
        <v>2085</v>
      </c>
      <c r="B1378" s="3">
        <v>0</v>
      </c>
      <c r="C1378" s="2" t="s">
        <v>308</v>
      </c>
      <c r="D1378" s="3">
        <f>434</f>
        <v>434</v>
      </c>
      <c r="E1378" s="2">
        <v>434</v>
      </c>
      <c r="F1378" s="3">
        <f>420</f>
        <v>420</v>
      </c>
      <c r="G1378" s="2">
        <v>421</v>
      </c>
      <c r="H1378" s="3">
        <f>439</f>
        <v>439</v>
      </c>
      <c r="I1378" s="2">
        <v>440</v>
      </c>
      <c r="J1378" s="3">
        <f>464</f>
        <v>464</v>
      </c>
      <c r="K1378" s="2">
        <v>469</v>
      </c>
    </row>
    <row r="1379" spans="1:7">
      <c r="A1379" s="2" t="s">
        <v>2086</v>
      </c>
      <c r="B1379" s="3">
        <v>0</v>
      </c>
      <c r="C1379" s="2" t="s">
        <v>35</v>
      </c>
      <c r="D1379" s="3">
        <v>439</v>
      </c>
      <c r="E1379" s="2">
        <v>439</v>
      </c>
      <c r="F1379" s="3">
        <f>411</f>
        <v>411</v>
      </c>
      <c r="G1379" s="2">
        <v>412</v>
      </c>
    </row>
    <row r="1380" spans="1:11">
      <c r="A1380" s="2" t="s">
        <v>2087</v>
      </c>
      <c r="B1380" s="3">
        <v>0</v>
      </c>
      <c r="C1380" s="2" t="s">
        <v>250</v>
      </c>
      <c r="D1380" s="3">
        <f>440</f>
        <v>440</v>
      </c>
      <c r="E1380" s="2">
        <v>443</v>
      </c>
      <c r="F1380" s="3">
        <f>416</f>
        <v>416</v>
      </c>
      <c r="G1380" s="2">
        <v>419</v>
      </c>
      <c r="H1380" s="3">
        <f>389</f>
        <v>389</v>
      </c>
      <c r="I1380" s="2">
        <v>392</v>
      </c>
      <c r="J1380" s="3">
        <f>369</f>
        <v>369</v>
      </c>
      <c r="K1380" s="2">
        <v>371</v>
      </c>
    </row>
    <row r="1381" spans="1:11">
      <c r="A1381" s="2" t="s">
        <v>2088</v>
      </c>
      <c r="B1381" s="3">
        <v>0</v>
      </c>
      <c r="C1381" s="2" t="s">
        <v>339</v>
      </c>
      <c r="D1381" s="3">
        <f>445</f>
        <v>445</v>
      </c>
      <c r="E1381" s="2">
        <v>445</v>
      </c>
      <c r="F1381" s="3">
        <f>392</f>
        <v>392</v>
      </c>
      <c r="G1381" s="2">
        <v>393</v>
      </c>
      <c r="H1381" s="3">
        <f>407</f>
        <v>407</v>
      </c>
      <c r="I1381" s="2">
        <v>408</v>
      </c>
      <c r="J1381" s="3">
        <f>387</f>
        <v>387</v>
      </c>
      <c r="K1381" s="2">
        <v>387</v>
      </c>
    </row>
    <row r="1382" spans="1:11">
      <c r="A1382" s="2" t="s">
        <v>2089</v>
      </c>
      <c r="B1382" s="3">
        <v>0</v>
      </c>
      <c r="C1382" s="2" t="s">
        <v>811</v>
      </c>
      <c r="D1382" s="3">
        <f>445</f>
        <v>445</v>
      </c>
      <c r="E1382" s="2">
        <v>446</v>
      </c>
      <c r="F1382" s="3">
        <f>411</f>
        <v>411</v>
      </c>
      <c r="G1382" s="2">
        <v>411</v>
      </c>
      <c r="H1382" s="3">
        <f>395</f>
        <v>395</v>
      </c>
      <c r="I1382" s="2">
        <v>398</v>
      </c>
      <c r="J1382" s="3">
        <f>420</f>
        <v>420</v>
      </c>
      <c r="K1382" s="2">
        <v>420</v>
      </c>
    </row>
    <row r="1383" spans="1:11">
      <c r="A1383" s="2" t="s">
        <v>2090</v>
      </c>
      <c r="B1383" s="3">
        <v>0</v>
      </c>
      <c r="C1383" s="2" t="s">
        <v>140</v>
      </c>
      <c r="D1383" s="3">
        <f t="shared" ref="D1383:D1385" si="4">447</f>
        <v>447</v>
      </c>
      <c r="E1383" s="2">
        <v>447</v>
      </c>
      <c r="F1383" s="3">
        <f>474</f>
        <v>474</v>
      </c>
      <c r="G1383" s="2">
        <v>475</v>
      </c>
      <c r="H1383" s="3" t="s">
        <v>556</v>
      </c>
      <c r="I1383" s="2">
        <v>505</v>
      </c>
      <c r="J1383" s="3" t="s">
        <v>453</v>
      </c>
      <c r="K1383" s="2">
        <v>548</v>
      </c>
    </row>
    <row r="1384" spans="1:11">
      <c r="A1384" s="2" t="s">
        <v>2091</v>
      </c>
      <c r="B1384" s="3">
        <v>0</v>
      </c>
      <c r="C1384" s="2" t="s">
        <v>149</v>
      </c>
      <c r="D1384" s="3">
        <f t="shared" si="4"/>
        <v>447</v>
      </c>
      <c r="E1384" s="2">
        <v>448</v>
      </c>
      <c r="F1384" s="3">
        <f>483</f>
        <v>483</v>
      </c>
      <c r="G1384" s="2">
        <v>483</v>
      </c>
      <c r="H1384" s="3" t="s">
        <v>652</v>
      </c>
      <c r="I1384" s="2">
        <v>541</v>
      </c>
      <c r="J1384" s="3" t="s">
        <v>565</v>
      </c>
      <c r="K1384" s="2">
        <v>589</v>
      </c>
    </row>
    <row r="1385" spans="1:11">
      <c r="A1385" s="2" t="s">
        <v>2092</v>
      </c>
      <c r="B1385" s="3">
        <v>0</v>
      </c>
      <c r="C1385" s="2" t="s">
        <v>149</v>
      </c>
      <c r="D1385" s="3">
        <f t="shared" si="4"/>
        <v>447</v>
      </c>
      <c r="E1385" s="2">
        <v>449</v>
      </c>
      <c r="F1385" s="3">
        <f>451</f>
        <v>451</v>
      </c>
      <c r="G1385" s="2">
        <v>452</v>
      </c>
      <c r="H1385" s="3">
        <f>468</f>
        <v>468</v>
      </c>
      <c r="I1385" s="2">
        <v>471</v>
      </c>
      <c r="J1385" s="3">
        <f>461</f>
        <v>461</v>
      </c>
      <c r="K1385" s="2">
        <v>462</v>
      </c>
    </row>
    <row r="1386" spans="1:11">
      <c r="A1386" s="2" t="s">
        <v>2093</v>
      </c>
      <c r="B1386" s="3">
        <v>0</v>
      </c>
      <c r="C1386" s="2" t="s">
        <v>313</v>
      </c>
      <c r="D1386" s="3">
        <v>450</v>
      </c>
      <c r="E1386" s="2">
        <v>450</v>
      </c>
      <c r="F1386" s="3" t="s">
        <v>489</v>
      </c>
      <c r="G1386" s="2">
        <v>529</v>
      </c>
      <c r="H1386" s="3" t="s">
        <v>610</v>
      </c>
      <c r="I1386" s="2">
        <v>598</v>
      </c>
      <c r="J1386" s="3" t="s">
        <v>451</v>
      </c>
      <c r="K1386" s="2">
        <v>645</v>
      </c>
    </row>
    <row r="1387" spans="1:11">
      <c r="A1387" s="2" t="s">
        <v>2094</v>
      </c>
      <c r="B1387" s="3">
        <v>0</v>
      </c>
      <c r="C1387" s="2" t="s">
        <v>84</v>
      </c>
      <c r="D1387" s="3">
        <f>451</f>
        <v>451</v>
      </c>
      <c r="E1387" s="2">
        <v>452</v>
      </c>
      <c r="F1387" s="3">
        <f>414</f>
        <v>414</v>
      </c>
      <c r="G1387" s="2">
        <v>414</v>
      </c>
      <c r="H1387" s="3">
        <f>442</f>
        <v>442</v>
      </c>
      <c r="I1387" s="2">
        <v>444</v>
      </c>
      <c r="J1387" s="3">
        <f>443</f>
        <v>443</v>
      </c>
      <c r="K1387" s="2">
        <v>443</v>
      </c>
    </row>
    <row r="1388" spans="1:11">
      <c r="A1388" s="2" t="s">
        <v>2095</v>
      </c>
      <c r="B1388" s="3">
        <v>0</v>
      </c>
      <c r="C1388" s="2" t="s">
        <v>243</v>
      </c>
      <c r="D1388" s="3">
        <f>459</f>
        <v>459</v>
      </c>
      <c r="E1388" s="2">
        <v>459</v>
      </c>
      <c r="F1388" s="3">
        <f>451</f>
        <v>451</v>
      </c>
      <c r="G1388" s="2">
        <v>451</v>
      </c>
      <c r="H1388" s="3">
        <v>435</v>
      </c>
      <c r="I1388" s="2">
        <v>435</v>
      </c>
      <c r="J1388" s="3">
        <f>470</f>
        <v>470</v>
      </c>
      <c r="K1388" s="2">
        <v>470</v>
      </c>
    </row>
    <row r="1389" spans="1:11">
      <c r="A1389" s="2" t="s">
        <v>2096</v>
      </c>
      <c r="B1389" s="3">
        <v>0</v>
      </c>
      <c r="C1389" s="2" t="s">
        <v>87</v>
      </c>
      <c r="D1389" s="3">
        <f>459</f>
        <v>459</v>
      </c>
      <c r="E1389" s="2">
        <v>460</v>
      </c>
      <c r="F1389" s="3">
        <f>428</f>
        <v>428</v>
      </c>
      <c r="G1389" s="2">
        <v>430</v>
      </c>
      <c r="H1389" s="3">
        <f>398</f>
        <v>398</v>
      </c>
      <c r="I1389" s="2">
        <v>399</v>
      </c>
      <c r="J1389" s="3">
        <v>375</v>
      </c>
      <c r="K1389" s="2">
        <v>375</v>
      </c>
    </row>
    <row r="1390" spans="1:11">
      <c r="A1390" s="2" t="s">
        <v>2097</v>
      </c>
      <c r="B1390" s="3">
        <v>0</v>
      </c>
      <c r="C1390" s="2" t="s">
        <v>704</v>
      </c>
      <c r="D1390" s="3">
        <f t="shared" ref="D1390:D1392" si="5">461</f>
        <v>461</v>
      </c>
      <c r="E1390" s="2">
        <v>462</v>
      </c>
      <c r="F1390" s="3">
        <f>493</f>
        <v>493</v>
      </c>
      <c r="G1390" s="2">
        <v>494</v>
      </c>
      <c r="H1390" s="3" t="s">
        <v>652</v>
      </c>
      <c r="I1390" s="2">
        <v>537</v>
      </c>
      <c r="J1390" s="3" t="s">
        <v>453</v>
      </c>
      <c r="K1390" s="2">
        <v>544</v>
      </c>
    </row>
    <row r="1391" spans="1:11">
      <c r="A1391" s="2" t="s">
        <v>2098</v>
      </c>
      <c r="B1391" s="3">
        <v>0</v>
      </c>
      <c r="C1391" s="2" t="s">
        <v>35</v>
      </c>
      <c r="D1391" s="3">
        <f t="shared" si="5"/>
        <v>461</v>
      </c>
      <c r="E1391" s="2">
        <v>463</v>
      </c>
      <c r="F1391" s="3">
        <f>416</f>
        <v>416</v>
      </c>
      <c r="G1391" s="2">
        <v>416</v>
      </c>
      <c r="H1391" s="3">
        <v>417</v>
      </c>
      <c r="I1391" s="2">
        <v>417</v>
      </c>
      <c r="J1391" s="3">
        <v>396</v>
      </c>
      <c r="K1391" s="2">
        <v>396</v>
      </c>
    </row>
    <row r="1392" spans="1:11">
      <c r="A1392" s="2" t="s">
        <v>2099</v>
      </c>
      <c r="B1392" s="3">
        <v>0</v>
      </c>
      <c r="C1392" s="2" t="s">
        <v>149</v>
      </c>
      <c r="D1392" s="3">
        <f t="shared" si="5"/>
        <v>461</v>
      </c>
      <c r="E1392" s="2">
        <v>464</v>
      </c>
      <c r="F1392" s="3">
        <f>470</f>
        <v>470</v>
      </c>
      <c r="G1392" s="2">
        <v>472</v>
      </c>
      <c r="H1392" s="3" t="s">
        <v>552</v>
      </c>
      <c r="I1392" s="2">
        <v>513</v>
      </c>
      <c r="J1392" s="3" t="s">
        <v>452</v>
      </c>
      <c r="K1392" s="2">
        <v>567</v>
      </c>
    </row>
    <row r="1393" spans="1:11">
      <c r="A1393" s="2" t="s">
        <v>2100</v>
      </c>
      <c r="B1393" s="3">
        <v>0</v>
      </c>
      <c r="C1393" s="2" t="s">
        <v>1495</v>
      </c>
      <c r="D1393" s="3">
        <f t="shared" ref="D1393:D1395" si="6">465</f>
        <v>465</v>
      </c>
      <c r="E1393" s="2">
        <v>465</v>
      </c>
      <c r="F1393" s="3" t="s">
        <v>489</v>
      </c>
      <c r="G1393" s="2">
        <v>522</v>
      </c>
      <c r="H1393" s="3" t="s">
        <v>547</v>
      </c>
      <c r="I1393" s="2">
        <v>653</v>
      </c>
      <c r="J1393" s="3" t="s">
        <v>611</v>
      </c>
      <c r="K1393" s="2">
        <v>753</v>
      </c>
    </row>
    <row r="1394" spans="1:11">
      <c r="A1394" s="2" t="s">
        <v>2101</v>
      </c>
      <c r="B1394" s="3">
        <v>0</v>
      </c>
      <c r="C1394" s="2" t="s">
        <v>2102</v>
      </c>
      <c r="D1394" s="3">
        <f t="shared" si="6"/>
        <v>465</v>
      </c>
      <c r="E1394" s="2">
        <v>466</v>
      </c>
      <c r="F1394" s="3">
        <f>477</f>
        <v>477</v>
      </c>
      <c r="G1394" s="2">
        <v>477</v>
      </c>
      <c r="H1394" s="3">
        <f>489</f>
        <v>489</v>
      </c>
      <c r="I1394" s="2">
        <v>489</v>
      </c>
      <c r="J1394" s="3">
        <f>498</f>
        <v>498</v>
      </c>
      <c r="K1394" s="2">
        <v>498</v>
      </c>
    </row>
    <row r="1395" spans="1:11">
      <c r="A1395" s="2" t="s">
        <v>2103</v>
      </c>
      <c r="B1395" s="3">
        <v>0</v>
      </c>
      <c r="C1395" s="2" t="s">
        <v>826</v>
      </c>
      <c r="D1395" s="3">
        <f t="shared" si="6"/>
        <v>465</v>
      </c>
      <c r="E1395" s="2">
        <v>468</v>
      </c>
      <c r="F1395" s="3">
        <f>465</f>
        <v>465</v>
      </c>
      <c r="G1395" s="2">
        <v>467</v>
      </c>
      <c r="H1395" s="3">
        <v>438</v>
      </c>
      <c r="I1395" s="2">
        <v>438</v>
      </c>
      <c r="J1395" s="3">
        <f>384</f>
        <v>384</v>
      </c>
      <c r="K1395" s="2">
        <v>384</v>
      </c>
    </row>
    <row r="1396" spans="1:11">
      <c r="A1396" s="2" t="s">
        <v>2104</v>
      </c>
      <c r="B1396" s="3">
        <v>0</v>
      </c>
      <c r="C1396" s="2" t="s">
        <v>1324</v>
      </c>
      <c r="D1396" s="3">
        <f>469</f>
        <v>469</v>
      </c>
      <c r="E1396" s="2">
        <v>470</v>
      </c>
      <c r="F1396" s="3">
        <v>492</v>
      </c>
      <c r="G1396" s="2">
        <v>492</v>
      </c>
      <c r="H1396" s="3">
        <f>491</f>
        <v>491</v>
      </c>
      <c r="I1396" s="2">
        <v>494</v>
      </c>
      <c r="J1396" s="3" t="s">
        <v>652</v>
      </c>
      <c r="K1396" s="2">
        <v>539</v>
      </c>
    </row>
    <row r="1397" spans="1:11">
      <c r="A1397" s="2" t="s">
        <v>2105</v>
      </c>
      <c r="B1397" s="3">
        <v>0</v>
      </c>
      <c r="C1397" s="2" t="s">
        <v>325</v>
      </c>
      <c r="D1397" s="3">
        <f>471</f>
        <v>471</v>
      </c>
      <c r="E1397" s="2">
        <v>471</v>
      </c>
      <c r="F1397" s="3">
        <f>446</f>
        <v>446</v>
      </c>
      <c r="G1397" s="2">
        <v>446</v>
      </c>
      <c r="H1397" s="3">
        <f>419</f>
        <v>419</v>
      </c>
      <c r="I1397" s="2">
        <v>419</v>
      </c>
      <c r="J1397" s="3">
        <f>407</f>
        <v>407</v>
      </c>
      <c r="K1397" s="2">
        <v>407</v>
      </c>
    </row>
    <row r="1398" spans="1:7">
      <c r="A1398" s="2" t="s">
        <v>2106</v>
      </c>
      <c r="B1398" s="3">
        <v>0</v>
      </c>
      <c r="C1398" s="2" t="s">
        <v>1324</v>
      </c>
      <c r="D1398" s="3">
        <f>471</f>
        <v>471</v>
      </c>
      <c r="E1398" s="2">
        <v>473</v>
      </c>
      <c r="F1398" s="3">
        <f>462</f>
        <v>462</v>
      </c>
      <c r="G1398" s="2">
        <v>464</v>
      </c>
    </row>
    <row r="1399" spans="1:11">
      <c r="A1399" s="2" t="s">
        <v>2107</v>
      </c>
      <c r="B1399" s="3">
        <v>0</v>
      </c>
      <c r="C1399" s="2" t="s">
        <v>22</v>
      </c>
      <c r="D1399" s="3">
        <v>476</v>
      </c>
      <c r="E1399" s="2">
        <v>476</v>
      </c>
      <c r="F1399" s="3">
        <f>483</f>
        <v>483</v>
      </c>
      <c r="G1399" s="2">
        <v>484</v>
      </c>
      <c r="H1399" s="3" t="s">
        <v>727</v>
      </c>
      <c r="I1399" s="2">
        <v>560</v>
      </c>
      <c r="J1399" s="3" t="s">
        <v>610</v>
      </c>
      <c r="K1399" s="2">
        <v>604</v>
      </c>
    </row>
    <row r="1400" spans="1:11">
      <c r="A1400" s="2" t="s">
        <v>2108</v>
      </c>
      <c r="B1400" s="3">
        <v>0</v>
      </c>
      <c r="C1400" s="2" t="s">
        <v>22</v>
      </c>
      <c r="D1400" s="3">
        <f>477</f>
        <v>477</v>
      </c>
      <c r="E1400" s="2">
        <v>479</v>
      </c>
      <c r="F1400" s="3" t="s">
        <v>652</v>
      </c>
      <c r="G1400" s="2">
        <v>540</v>
      </c>
      <c r="H1400" s="3" t="s">
        <v>556</v>
      </c>
      <c r="I1400" s="2">
        <v>511</v>
      </c>
      <c r="J1400" s="3">
        <f>426</f>
        <v>426</v>
      </c>
      <c r="K1400" s="2">
        <v>428</v>
      </c>
    </row>
    <row r="1401" spans="1:11">
      <c r="A1401" s="2" t="s">
        <v>2109</v>
      </c>
      <c r="B1401" s="3">
        <v>0</v>
      </c>
      <c r="C1401" s="2" t="s">
        <v>151</v>
      </c>
      <c r="D1401" s="3">
        <f>480</f>
        <v>480</v>
      </c>
      <c r="E1401" s="2">
        <v>481</v>
      </c>
      <c r="F1401" s="3">
        <f>451</f>
        <v>451</v>
      </c>
      <c r="G1401" s="2">
        <v>453</v>
      </c>
      <c r="H1401" s="3">
        <f>429</f>
        <v>429</v>
      </c>
      <c r="I1401" s="2">
        <v>431</v>
      </c>
      <c r="J1401" s="3">
        <f>391</f>
        <v>391</v>
      </c>
      <c r="K1401" s="2">
        <v>392</v>
      </c>
    </row>
    <row r="1402" spans="1:7">
      <c r="A1402" s="2" t="s">
        <v>2110</v>
      </c>
      <c r="B1402" s="3">
        <v>0</v>
      </c>
      <c r="C1402" s="2" t="s">
        <v>1972</v>
      </c>
      <c r="D1402" s="3">
        <f>482</f>
        <v>482</v>
      </c>
      <c r="E1402" s="2">
        <v>482</v>
      </c>
      <c r="F1402" s="3">
        <f>490</f>
        <v>490</v>
      </c>
      <c r="G1402" s="2">
        <v>490</v>
      </c>
    </row>
    <row r="1403" spans="1:11">
      <c r="A1403" s="2" t="s">
        <v>2111</v>
      </c>
      <c r="B1403" s="3">
        <v>0</v>
      </c>
      <c r="C1403" s="2" t="s">
        <v>339</v>
      </c>
      <c r="D1403" s="3">
        <f>482</f>
        <v>482</v>
      </c>
      <c r="E1403" s="2">
        <v>484</v>
      </c>
      <c r="F1403" s="3">
        <f>456</f>
        <v>456</v>
      </c>
      <c r="G1403" s="2">
        <v>460</v>
      </c>
      <c r="H1403" s="3">
        <f>462</f>
        <v>462</v>
      </c>
      <c r="I1403" s="2">
        <v>466</v>
      </c>
      <c r="J1403" s="3">
        <f>456</f>
        <v>456</v>
      </c>
      <c r="K1403" s="2">
        <v>459</v>
      </c>
    </row>
    <row r="1404" spans="1:11">
      <c r="A1404" s="2" t="s">
        <v>2112</v>
      </c>
      <c r="B1404" s="3">
        <v>0</v>
      </c>
      <c r="C1404" s="2" t="s">
        <v>704</v>
      </c>
      <c r="D1404" s="3">
        <f>487</f>
        <v>487</v>
      </c>
      <c r="E1404" s="2">
        <v>487</v>
      </c>
      <c r="F1404" s="3">
        <f>428</f>
        <v>428</v>
      </c>
      <c r="G1404" s="2">
        <v>428</v>
      </c>
      <c r="H1404" s="3">
        <f>451</f>
        <v>451</v>
      </c>
      <c r="I1404" s="2">
        <v>452</v>
      </c>
      <c r="J1404" s="3">
        <f>476</f>
        <v>476</v>
      </c>
      <c r="K1404" s="2">
        <v>476</v>
      </c>
    </row>
    <row r="1405" spans="1:11">
      <c r="A1405" s="2" t="s">
        <v>2113</v>
      </c>
      <c r="B1405" s="3">
        <v>0</v>
      </c>
      <c r="C1405" s="2" t="s">
        <v>149</v>
      </c>
      <c r="D1405" s="3">
        <f>490</f>
        <v>490</v>
      </c>
      <c r="E1405" s="2">
        <v>491</v>
      </c>
      <c r="F1405" s="3" t="s">
        <v>652</v>
      </c>
      <c r="G1405" s="2">
        <v>533</v>
      </c>
      <c r="H1405" s="3" t="s">
        <v>489</v>
      </c>
      <c r="I1405" s="2">
        <v>526</v>
      </c>
      <c r="J1405" s="3" t="s">
        <v>727</v>
      </c>
      <c r="K1405" s="2">
        <v>553</v>
      </c>
    </row>
    <row r="1406" spans="1:11">
      <c r="A1406" s="2" t="s">
        <v>2114</v>
      </c>
      <c r="B1406" s="3">
        <v>0</v>
      </c>
      <c r="C1406" s="2" t="s">
        <v>308</v>
      </c>
      <c r="D1406" s="3">
        <f>492</f>
        <v>492</v>
      </c>
      <c r="E1406" s="2">
        <v>492</v>
      </c>
      <c r="F1406" s="3">
        <f>493</f>
        <v>493</v>
      </c>
      <c r="G1406" s="2">
        <v>497</v>
      </c>
      <c r="H1406" s="3">
        <f>482</f>
        <v>482</v>
      </c>
      <c r="I1406" s="2">
        <v>482</v>
      </c>
      <c r="J1406" s="3">
        <f>491</f>
        <v>491</v>
      </c>
      <c r="K1406" s="2">
        <v>492</v>
      </c>
    </row>
    <row r="1407" spans="1:11">
      <c r="A1407" s="2" t="s">
        <v>2115</v>
      </c>
      <c r="B1407" s="3">
        <v>0</v>
      </c>
      <c r="C1407" s="2" t="s">
        <v>149</v>
      </c>
      <c r="D1407" s="3">
        <f t="shared" ref="D1407:D1409" si="7">494</f>
        <v>494</v>
      </c>
      <c r="E1407" s="2">
        <v>496</v>
      </c>
      <c r="F1407" s="3" t="s">
        <v>556</v>
      </c>
      <c r="G1407" s="2">
        <v>502</v>
      </c>
      <c r="H1407" s="3">
        <f>478</f>
        <v>478</v>
      </c>
      <c r="I1407" s="2">
        <v>478</v>
      </c>
      <c r="J1407" s="3">
        <f>453</f>
        <v>453</v>
      </c>
      <c r="K1407" s="2">
        <v>453</v>
      </c>
    </row>
    <row r="1408" spans="1:11">
      <c r="A1408" s="2" t="s">
        <v>2116</v>
      </c>
      <c r="B1408" s="3">
        <v>0</v>
      </c>
      <c r="C1408" s="2" t="s">
        <v>339</v>
      </c>
      <c r="D1408" s="3">
        <f t="shared" si="7"/>
        <v>494</v>
      </c>
      <c r="E1408" s="2">
        <v>499</v>
      </c>
      <c r="F1408" s="3">
        <f>490</f>
        <v>490</v>
      </c>
      <c r="G1408" s="2">
        <v>491</v>
      </c>
      <c r="H1408" s="3">
        <f>454</f>
        <v>454</v>
      </c>
      <c r="I1408" s="2">
        <v>456</v>
      </c>
      <c r="J1408" s="3">
        <f>435</f>
        <v>435</v>
      </c>
      <c r="K1408" s="2">
        <v>436</v>
      </c>
    </row>
    <row r="1409" spans="1:11">
      <c r="A1409" s="2" t="s">
        <v>2117</v>
      </c>
      <c r="B1409" s="3">
        <v>0</v>
      </c>
      <c r="C1409" s="2" t="s">
        <v>313</v>
      </c>
      <c r="D1409" s="3">
        <f t="shared" si="7"/>
        <v>494</v>
      </c>
      <c r="E1409" s="2">
        <v>500</v>
      </c>
      <c r="F1409" s="3" t="s">
        <v>552</v>
      </c>
      <c r="G1409" s="2">
        <v>516</v>
      </c>
      <c r="H1409" s="3" t="s">
        <v>552</v>
      </c>
      <c r="I1409" s="2">
        <v>519</v>
      </c>
      <c r="J1409" s="3" t="s">
        <v>552</v>
      </c>
      <c r="K1409" s="2">
        <v>520</v>
      </c>
    </row>
    <row r="1410" spans="1:11">
      <c r="A1410" s="2" t="s">
        <v>2118</v>
      </c>
      <c r="B1410" s="3">
        <v>0</v>
      </c>
      <c r="C1410" s="2" t="s">
        <v>145</v>
      </c>
      <c r="D1410" s="3" t="s">
        <v>556</v>
      </c>
      <c r="E1410" s="2">
        <v>502</v>
      </c>
      <c r="F1410" s="3" t="s">
        <v>552</v>
      </c>
      <c r="G1410" s="2">
        <v>517</v>
      </c>
      <c r="H1410" s="3">
        <f>491</f>
        <v>491</v>
      </c>
      <c r="I1410" s="2">
        <v>495</v>
      </c>
      <c r="J1410" s="3">
        <f>453</f>
        <v>453</v>
      </c>
      <c r="K1410" s="2">
        <v>454</v>
      </c>
    </row>
    <row r="1411" spans="1:11">
      <c r="A1411" s="2" t="s">
        <v>2119</v>
      </c>
      <c r="B1411" s="3">
        <v>0</v>
      </c>
      <c r="C1411" s="2" t="s">
        <v>1972</v>
      </c>
      <c r="D1411" s="3" t="s">
        <v>556</v>
      </c>
      <c r="E1411" s="2">
        <v>504</v>
      </c>
      <c r="F1411" s="3" t="s">
        <v>453</v>
      </c>
      <c r="G1411" s="2">
        <v>547</v>
      </c>
      <c r="H1411" s="3" t="s">
        <v>452</v>
      </c>
      <c r="I1411" s="2">
        <v>565</v>
      </c>
      <c r="J1411" s="3">
        <f>464</f>
        <v>464</v>
      </c>
      <c r="K1411" s="2">
        <v>468</v>
      </c>
    </row>
    <row r="1412" spans="1:11">
      <c r="A1412" s="2" t="s">
        <v>2120</v>
      </c>
      <c r="B1412" s="3">
        <v>0</v>
      </c>
      <c r="C1412" s="2" t="s">
        <v>2121</v>
      </c>
      <c r="D1412" s="3" t="s">
        <v>556</v>
      </c>
      <c r="E1412" s="2">
        <v>505</v>
      </c>
      <c r="F1412" s="3">
        <v>498</v>
      </c>
      <c r="G1412" s="2">
        <v>498</v>
      </c>
      <c r="H1412" s="3" t="s">
        <v>556</v>
      </c>
      <c r="I1412" s="2">
        <v>508</v>
      </c>
      <c r="J1412" s="3" t="s">
        <v>552</v>
      </c>
      <c r="K1412" s="2">
        <v>518</v>
      </c>
    </row>
    <row r="1413" spans="1:11">
      <c r="A1413" s="2" t="s">
        <v>2122</v>
      </c>
      <c r="B1413" s="3">
        <v>0</v>
      </c>
      <c r="C1413" s="2" t="s">
        <v>145</v>
      </c>
      <c r="D1413" s="3" t="s">
        <v>556</v>
      </c>
      <c r="E1413" s="2">
        <v>506</v>
      </c>
      <c r="F1413" s="3">
        <v>425</v>
      </c>
      <c r="G1413" s="2">
        <v>425</v>
      </c>
      <c r="H1413" s="3">
        <f>458</f>
        <v>458</v>
      </c>
      <c r="I1413" s="2">
        <v>458</v>
      </c>
      <c r="J1413" s="3">
        <f>489</f>
        <v>489</v>
      </c>
      <c r="K1413" s="2">
        <v>490</v>
      </c>
    </row>
    <row r="1414" spans="1:11">
      <c r="A1414" s="2" t="s">
        <v>2123</v>
      </c>
      <c r="B1414" s="3">
        <v>0</v>
      </c>
      <c r="C1414" s="2" t="s">
        <v>476</v>
      </c>
      <c r="D1414" s="3" t="s">
        <v>556</v>
      </c>
      <c r="E1414" s="2">
        <v>508</v>
      </c>
      <c r="F1414" s="3" t="s">
        <v>552</v>
      </c>
      <c r="G1414" s="2">
        <v>519</v>
      </c>
      <c r="H1414" s="3" t="s">
        <v>451</v>
      </c>
      <c r="I1414" s="2">
        <v>643</v>
      </c>
      <c r="J1414" s="3" t="s">
        <v>460</v>
      </c>
      <c r="K1414" s="2">
        <v>706</v>
      </c>
    </row>
    <row r="1415" spans="1:11">
      <c r="A1415" s="2" t="s">
        <v>2124</v>
      </c>
      <c r="B1415" s="3">
        <v>0</v>
      </c>
      <c r="C1415" s="2" t="s">
        <v>149</v>
      </c>
      <c r="D1415" s="3" t="s">
        <v>556</v>
      </c>
      <c r="E1415" s="2">
        <v>510</v>
      </c>
      <c r="F1415" s="3">
        <f>443</f>
        <v>443</v>
      </c>
      <c r="G1415" s="2">
        <v>445</v>
      </c>
      <c r="H1415" s="3">
        <f>424</f>
        <v>424</v>
      </c>
      <c r="I1415" s="2">
        <v>426</v>
      </c>
      <c r="J1415" s="3">
        <f>397</f>
        <v>397</v>
      </c>
      <c r="K1415" s="2">
        <v>400</v>
      </c>
    </row>
    <row r="1416" spans="1:11">
      <c r="A1416" s="2" t="s">
        <v>2125</v>
      </c>
      <c r="B1416" s="3">
        <v>0</v>
      </c>
      <c r="C1416" s="2" t="s">
        <v>1495</v>
      </c>
      <c r="D1416" s="3" t="s">
        <v>552</v>
      </c>
      <c r="E1416" s="2">
        <v>512</v>
      </c>
      <c r="F1416" s="3" t="s">
        <v>652</v>
      </c>
      <c r="G1416" s="2">
        <v>531</v>
      </c>
      <c r="H1416" s="3" t="s">
        <v>451</v>
      </c>
      <c r="I1416" s="2">
        <v>605</v>
      </c>
      <c r="J1416" s="3" t="s">
        <v>460</v>
      </c>
      <c r="K1416" s="2">
        <v>707</v>
      </c>
    </row>
    <row r="1417" spans="1:11">
      <c r="A1417" s="2" t="s">
        <v>2126</v>
      </c>
      <c r="B1417" s="3">
        <v>0</v>
      </c>
      <c r="C1417" s="2" t="s">
        <v>243</v>
      </c>
      <c r="D1417" s="3" t="s">
        <v>552</v>
      </c>
      <c r="E1417" s="2">
        <v>516</v>
      </c>
      <c r="F1417" s="3">
        <f>499</f>
        <v>499</v>
      </c>
      <c r="G1417" s="2">
        <v>500</v>
      </c>
      <c r="H1417" s="3" t="s">
        <v>556</v>
      </c>
      <c r="I1417" s="2">
        <v>507</v>
      </c>
      <c r="J1417" s="3">
        <f>481</f>
        <v>481</v>
      </c>
      <c r="K1417" s="2">
        <v>483</v>
      </c>
    </row>
    <row r="1418" spans="1:11">
      <c r="A1418" s="2" t="s">
        <v>2127</v>
      </c>
      <c r="B1418" s="3">
        <v>0</v>
      </c>
      <c r="C1418" s="2" t="s">
        <v>494</v>
      </c>
      <c r="D1418" s="3" t="s">
        <v>552</v>
      </c>
      <c r="E1418" s="2">
        <v>517</v>
      </c>
      <c r="F1418" s="3" t="s">
        <v>652</v>
      </c>
      <c r="G1418" s="2">
        <v>539</v>
      </c>
      <c r="H1418" s="3" t="s">
        <v>610</v>
      </c>
      <c r="I1418" s="2">
        <v>596</v>
      </c>
      <c r="J1418" s="3" t="s">
        <v>451</v>
      </c>
      <c r="K1418" s="2">
        <v>640</v>
      </c>
    </row>
    <row r="1419" spans="1:11">
      <c r="A1419" s="2" t="s">
        <v>2128</v>
      </c>
      <c r="B1419" s="3">
        <v>0</v>
      </c>
      <c r="C1419" s="2" t="s">
        <v>926</v>
      </c>
      <c r="D1419" s="3" t="s">
        <v>552</v>
      </c>
      <c r="E1419" s="2">
        <v>518</v>
      </c>
      <c r="F1419" s="3" t="s">
        <v>556</v>
      </c>
      <c r="G1419" s="2">
        <v>509</v>
      </c>
      <c r="H1419" s="3" t="s">
        <v>565</v>
      </c>
      <c r="I1419" s="2">
        <v>589</v>
      </c>
      <c r="J1419" s="3" t="s">
        <v>610</v>
      </c>
      <c r="K1419" s="2">
        <v>600</v>
      </c>
    </row>
    <row r="1420" spans="1:11">
      <c r="A1420" s="2" t="s">
        <v>2129</v>
      </c>
      <c r="B1420" s="3">
        <v>0</v>
      </c>
      <c r="C1420" s="2" t="s">
        <v>1864</v>
      </c>
      <c r="D1420" s="3" t="s">
        <v>552</v>
      </c>
      <c r="E1420" s="2">
        <v>519</v>
      </c>
      <c r="F1420" s="3">
        <f>477</f>
        <v>477</v>
      </c>
      <c r="G1420" s="2">
        <v>481</v>
      </c>
      <c r="H1420" s="3">
        <f>491</f>
        <v>491</v>
      </c>
      <c r="I1420" s="2">
        <v>497</v>
      </c>
      <c r="J1420" s="3">
        <f>481</f>
        <v>481</v>
      </c>
      <c r="K1420" s="2">
        <v>485</v>
      </c>
    </row>
    <row r="1421" spans="1:7">
      <c r="A1421" s="2" t="s">
        <v>2130</v>
      </c>
      <c r="B1421" s="3">
        <v>0</v>
      </c>
      <c r="C1421" s="2" t="s">
        <v>2121</v>
      </c>
      <c r="D1421" s="3" t="s">
        <v>489</v>
      </c>
      <c r="E1421" s="2">
        <v>526</v>
      </c>
      <c r="F1421" s="3" t="s">
        <v>652</v>
      </c>
      <c r="G1421" s="2">
        <v>538</v>
      </c>
    </row>
    <row r="1422" spans="1:11">
      <c r="A1422" s="2" t="s">
        <v>2131</v>
      </c>
      <c r="B1422" s="3">
        <v>0</v>
      </c>
      <c r="C1422" s="2" t="s">
        <v>145</v>
      </c>
      <c r="D1422" s="3" t="s">
        <v>489</v>
      </c>
      <c r="E1422" s="2">
        <v>530</v>
      </c>
      <c r="F1422" s="3" t="s">
        <v>552</v>
      </c>
      <c r="G1422" s="2">
        <v>518</v>
      </c>
      <c r="H1422" s="3">
        <f>498</f>
        <v>498</v>
      </c>
      <c r="I1422" s="2">
        <v>499</v>
      </c>
      <c r="J1422" s="3">
        <f>422</f>
        <v>422</v>
      </c>
      <c r="K1422" s="2">
        <v>425</v>
      </c>
    </row>
    <row r="1423" spans="1:11">
      <c r="A1423" s="2" t="s">
        <v>2132</v>
      </c>
      <c r="B1423" s="3">
        <v>0</v>
      </c>
      <c r="C1423" s="2" t="s">
        <v>221</v>
      </c>
      <c r="D1423" s="3" t="s">
        <v>652</v>
      </c>
      <c r="E1423" s="2">
        <v>533</v>
      </c>
      <c r="F1423" s="3" t="s">
        <v>556</v>
      </c>
      <c r="G1423" s="2">
        <v>504</v>
      </c>
      <c r="H1423" s="3">
        <f>448</f>
        <v>448</v>
      </c>
      <c r="I1423" s="2">
        <v>449</v>
      </c>
      <c r="J1423" s="3">
        <f>456</f>
        <v>456</v>
      </c>
      <c r="K1423" s="2">
        <v>457</v>
      </c>
    </row>
    <row r="1424" spans="1:11">
      <c r="A1424" s="2" t="s">
        <v>2133</v>
      </c>
      <c r="B1424" s="3">
        <v>0</v>
      </c>
      <c r="C1424" s="2" t="s">
        <v>145</v>
      </c>
      <c r="D1424" s="3" t="s">
        <v>652</v>
      </c>
      <c r="E1424" s="2">
        <v>534</v>
      </c>
      <c r="F1424" s="3" t="s">
        <v>453</v>
      </c>
      <c r="G1424" s="2">
        <v>543</v>
      </c>
      <c r="H1424" s="3" t="s">
        <v>556</v>
      </c>
      <c r="I1424" s="2">
        <v>502</v>
      </c>
      <c r="J1424" s="3">
        <f>478</f>
        <v>478</v>
      </c>
      <c r="K1424" s="2">
        <v>479</v>
      </c>
    </row>
    <row r="1425" spans="1:11">
      <c r="A1425" s="2" t="s">
        <v>2134</v>
      </c>
      <c r="B1425" s="3">
        <v>0</v>
      </c>
      <c r="C1425" s="2" t="s">
        <v>704</v>
      </c>
      <c r="D1425" s="3" t="s">
        <v>652</v>
      </c>
      <c r="E1425" s="2">
        <v>537</v>
      </c>
      <c r="F1425" s="3" t="s">
        <v>489</v>
      </c>
      <c r="G1425" s="2">
        <v>524</v>
      </c>
      <c r="H1425" s="3" t="s">
        <v>489</v>
      </c>
      <c r="I1425" s="2">
        <v>527</v>
      </c>
      <c r="J1425" s="3" t="s">
        <v>556</v>
      </c>
      <c r="K1425" s="2">
        <v>508</v>
      </c>
    </row>
    <row r="1426" spans="1:11">
      <c r="A1426" s="2" t="s">
        <v>2135</v>
      </c>
      <c r="B1426" s="3">
        <v>0</v>
      </c>
      <c r="C1426" s="2" t="s">
        <v>926</v>
      </c>
      <c r="D1426" s="3" t="s">
        <v>652</v>
      </c>
      <c r="E1426" s="2">
        <v>539</v>
      </c>
      <c r="F1426" s="3" t="s">
        <v>453</v>
      </c>
      <c r="G1426" s="2">
        <v>550</v>
      </c>
      <c r="H1426" s="3" t="s">
        <v>452</v>
      </c>
      <c r="I1426" s="2">
        <v>570</v>
      </c>
      <c r="J1426" s="3">
        <f>500</f>
        <v>500</v>
      </c>
      <c r="K1426" s="2">
        <v>502</v>
      </c>
    </row>
    <row r="1427" spans="1:11">
      <c r="A1427" s="2" t="s">
        <v>2136</v>
      </c>
      <c r="B1427" s="3">
        <v>0</v>
      </c>
      <c r="C1427" s="2" t="s">
        <v>704</v>
      </c>
      <c r="D1427" s="3" t="s">
        <v>652</v>
      </c>
      <c r="E1427" s="2">
        <v>540</v>
      </c>
      <c r="F1427" s="3" t="s">
        <v>610</v>
      </c>
      <c r="G1427" s="2">
        <v>598</v>
      </c>
      <c r="H1427" s="3" t="s">
        <v>453</v>
      </c>
      <c r="I1427" s="2">
        <v>547</v>
      </c>
      <c r="J1427" s="3" t="s">
        <v>652</v>
      </c>
      <c r="K1427" s="2">
        <v>537</v>
      </c>
    </row>
    <row r="1428" spans="1:11">
      <c r="A1428" s="2" t="s">
        <v>2137</v>
      </c>
      <c r="B1428" s="3">
        <v>0</v>
      </c>
      <c r="C1428" s="2" t="s">
        <v>1348</v>
      </c>
      <c r="D1428" s="3" t="s">
        <v>652</v>
      </c>
      <c r="E1428" s="2">
        <v>541</v>
      </c>
      <c r="F1428" s="3" t="s">
        <v>459</v>
      </c>
      <c r="G1428" s="2">
        <v>578</v>
      </c>
      <c r="H1428" s="3" t="s">
        <v>552</v>
      </c>
      <c r="I1428" s="2">
        <v>517</v>
      </c>
      <c r="J1428" s="3" t="s">
        <v>556</v>
      </c>
      <c r="K1428" s="2">
        <v>511</v>
      </c>
    </row>
    <row r="1429" spans="1:11">
      <c r="A1429" s="2" t="s">
        <v>2138</v>
      </c>
      <c r="B1429" s="3">
        <v>0</v>
      </c>
      <c r="C1429" s="2" t="s">
        <v>243</v>
      </c>
      <c r="D1429" s="3" t="s">
        <v>652</v>
      </c>
      <c r="E1429" s="2">
        <v>542</v>
      </c>
      <c r="F1429" s="3" t="s">
        <v>556</v>
      </c>
      <c r="G1429" s="2">
        <v>508</v>
      </c>
      <c r="H1429" s="3">
        <f>432</f>
        <v>432</v>
      </c>
      <c r="I1429" s="2">
        <v>434</v>
      </c>
      <c r="J1429" s="3">
        <f>412</f>
        <v>412</v>
      </c>
      <c r="K1429" s="2">
        <v>413</v>
      </c>
    </row>
    <row r="1430" spans="1:11">
      <c r="A1430" s="2" t="s">
        <v>2139</v>
      </c>
      <c r="B1430" s="3">
        <v>0</v>
      </c>
      <c r="C1430" s="2" t="s">
        <v>22</v>
      </c>
      <c r="D1430" s="3" t="s">
        <v>453</v>
      </c>
      <c r="E1430" s="2">
        <v>550</v>
      </c>
      <c r="F1430" s="3" t="s">
        <v>556</v>
      </c>
      <c r="G1430" s="2">
        <v>505</v>
      </c>
      <c r="H1430" s="3">
        <f>474</f>
        <v>474</v>
      </c>
      <c r="I1430" s="2">
        <v>475</v>
      </c>
      <c r="J1430" s="3">
        <v>431</v>
      </c>
      <c r="K1430" s="2">
        <v>431</v>
      </c>
    </row>
    <row r="1431" spans="1:11">
      <c r="A1431" s="2" t="s">
        <v>2140</v>
      </c>
      <c r="B1431" s="3">
        <v>0</v>
      </c>
      <c r="C1431" s="2" t="s">
        <v>22</v>
      </c>
      <c r="D1431" s="3" t="s">
        <v>453</v>
      </c>
      <c r="E1431" s="2">
        <v>551</v>
      </c>
      <c r="F1431" s="3">
        <f>432</f>
        <v>432</v>
      </c>
      <c r="G1431" s="2">
        <v>435</v>
      </c>
      <c r="H1431" s="3">
        <f>407</f>
        <v>407</v>
      </c>
      <c r="I1431" s="2">
        <v>410</v>
      </c>
      <c r="J1431" s="3">
        <v>419</v>
      </c>
      <c r="K1431" s="2">
        <v>419</v>
      </c>
    </row>
    <row r="1432" spans="1:11">
      <c r="A1432" s="2" t="s">
        <v>2141</v>
      </c>
      <c r="B1432" s="3">
        <v>0</v>
      </c>
      <c r="C1432" s="2" t="s">
        <v>1972</v>
      </c>
      <c r="D1432" s="3" t="s">
        <v>727</v>
      </c>
      <c r="E1432" s="2">
        <v>553</v>
      </c>
      <c r="F1432" s="3" t="s">
        <v>451</v>
      </c>
      <c r="G1432" s="2">
        <v>619</v>
      </c>
      <c r="H1432" s="3" t="s">
        <v>452</v>
      </c>
      <c r="I1432" s="2">
        <v>564</v>
      </c>
      <c r="J1432" s="3">
        <f>481</f>
        <v>481</v>
      </c>
      <c r="K1432" s="2">
        <v>481</v>
      </c>
    </row>
    <row r="1433" spans="1:11">
      <c r="A1433" s="2" t="s">
        <v>2142</v>
      </c>
      <c r="B1433" s="3">
        <v>0</v>
      </c>
      <c r="C1433" s="2" t="s">
        <v>1972</v>
      </c>
      <c r="D1433" s="3" t="s">
        <v>727</v>
      </c>
      <c r="E1433" s="2">
        <v>555</v>
      </c>
      <c r="F1433" s="3" t="s">
        <v>610</v>
      </c>
      <c r="G1433" s="2">
        <v>595</v>
      </c>
      <c r="H1433" s="3" t="s">
        <v>547</v>
      </c>
      <c r="I1433" s="2">
        <v>670</v>
      </c>
      <c r="J1433" s="3" t="s">
        <v>547</v>
      </c>
      <c r="K1433" s="2">
        <v>670</v>
      </c>
    </row>
    <row r="1434" spans="1:11">
      <c r="A1434" s="2" t="s">
        <v>2143</v>
      </c>
      <c r="B1434" s="3">
        <v>0</v>
      </c>
      <c r="C1434" s="2" t="s">
        <v>833</v>
      </c>
      <c r="D1434" s="3" t="s">
        <v>727</v>
      </c>
      <c r="E1434" s="2">
        <v>558</v>
      </c>
      <c r="F1434" s="3" t="s">
        <v>459</v>
      </c>
      <c r="G1434" s="2">
        <v>579</v>
      </c>
      <c r="H1434" s="3" t="s">
        <v>451</v>
      </c>
      <c r="I1434" s="2">
        <v>633</v>
      </c>
      <c r="J1434" s="3" t="s">
        <v>611</v>
      </c>
      <c r="K1434" s="2">
        <v>788</v>
      </c>
    </row>
    <row r="1435" spans="1:11">
      <c r="A1435" s="2" t="s">
        <v>2144</v>
      </c>
      <c r="B1435" s="3">
        <v>0</v>
      </c>
      <c r="C1435" s="2" t="s">
        <v>243</v>
      </c>
      <c r="D1435" s="3" t="s">
        <v>727</v>
      </c>
      <c r="E1435" s="2">
        <v>559</v>
      </c>
      <c r="F1435" s="3" t="s">
        <v>565</v>
      </c>
      <c r="G1435" s="2">
        <v>588</v>
      </c>
      <c r="H1435" s="3" t="s">
        <v>451</v>
      </c>
      <c r="I1435" s="2">
        <v>632</v>
      </c>
      <c r="J1435" s="3" t="s">
        <v>451</v>
      </c>
      <c r="K1435" s="2">
        <v>630</v>
      </c>
    </row>
    <row r="1436" spans="1:7">
      <c r="A1436" s="2" t="s">
        <v>2145</v>
      </c>
      <c r="B1436" s="3">
        <v>0</v>
      </c>
      <c r="C1436" s="2" t="s">
        <v>313</v>
      </c>
      <c r="D1436" s="3" t="s">
        <v>727</v>
      </c>
      <c r="E1436" s="2">
        <v>561</v>
      </c>
      <c r="F1436" s="3" t="s">
        <v>552</v>
      </c>
      <c r="G1436" s="2">
        <v>515</v>
      </c>
    </row>
    <row r="1437" spans="1:11">
      <c r="A1437" s="2" t="s">
        <v>2146</v>
      </c>
      <c r="B1437" s="3">
        <v>0</v>
      </c>
      <c r="C1437" s="2" t="s">
        <v>145</v>
      </c>
      <c r="D1437" s="3" t="s">
        <v>727</v>
      </c>
      <c r="E1437" s="2">
        <v>562</v>
      </c>
      <c r="F1437" s="3" t="s">
        <v>727</v>
      </c>
      <c r="G1437" s="2">
        <v>561</v>
      </c>
      <c r="H1437" s="3" t="s">
        <v>552</v>
      </c>
      <c r="I1437" s="2">
        <v>520</v>
      </c>
      <c r="J1437" s="3" t="s">
        <v>489</v>
      </c>
      <c r="K1437" s="2">
        <v>529</v>
      </c>
    </row>
    <row r="1438" spans="1:11">
      <c r="A1438" s="2" t="s">
        <v>2147</v>
      </c>
      <c r="B1438" s="3">
        <v>0</v>
      </c>
      <c r="C1438" s="2" t="s">
        <v>704</v>
      </c>
      <c r="D1438" s="3" t="s">
        <v>452</v>
      </c>
      <c r="E1438" s="2">
        <v>563</v>
      </c>
      <c r="F1438" s="3" t="s">
        <v>459</v>
      </c>
      <c r="G1438" s="2">
        <v>572</v>
      </c>
      <c r="J1438" s="3" t="s">
        <v>451</v>
      </c>
      <c r="K1438" s="2">
        <v>606</v>
      </c>
    </row>
    <row r="1439" spans="1:11">
      <c r="A1439" s="2" t="s">
        <v>2148</v>
      </c>
      <c r="B1439" s="3">
        <v>0</v>
      </c>
      <c r="C1439" s="2" t="s">
        <v>339</v>
      </c>
      <c r="D1439" s="3" t="s">
        <v>452</v>
      </c>
      <c r="E1439" s="2">
        <v>564</v>
      </c>
      <c r="F1439" s="3" t="s">
        <v>727</v>
      </c>
      <c r="G1439" s="2">
        <v>555</v>
      </c>
      <c r="H1439" s="3" t="s">
        <v>727</v>
      </c>
      <c r="I1439" s="2">
        <v>553</v>
      </c>
      <c r="J1439" s="3" t="s">
        <v>610</v>
      </c>
      <c r="K1439" s="2">
        <v>594</v>
      </c>
    </row>
    <row r="1440" spans="1:11">
      <c r="A1440" s="2" t="s">
        <v>2149</v>
      </c>
      <c r="B1440" s="3">
        <v>0</v>
      </c>
      <c r="C1440" s="2" t="s">
        <v>149</v>
      </c>
      <c r="D1440" s="3" t="s">
        <v>452</v>
      </c>
      <c r="E1440" s="2">
        <v>567</v>
      </c>
      <c r="F1440" s="3" t="s">
        <v>727</v>
      </c>
      <c r="G1440" s="2">
        <v>560</v>
      </c>
      <c r="H1440" s="3" t="s">
        <v>489</v>
      </c>
      <c r="I1440" s="2">
        <v>530</v>
      </c>
      <c r="J1440" s="3">
        <f>500</f>
        <v>500</v>
      </c>
      <c r="K1440" s="2">
        <v>501</v>
      </c>
    </row>
    <row r="1441" spans="1:21">
      <c r="A1441" s="2" t="s">
        <v>2150</v>
      </c>
      <c r="B1441" s="3">
        <v>0</v>
      </c>
      <c r="C1441" s="2" t="s">
        <v>22</v>
      </c>
      <c r="D1441" s="3" t="s">
        <v>452</v>
      </c>
      <c r="E1441" s="2">
        <v>568</v>
      </c>
      <c r="F1441" s="3" t="s">
        <v>452</v>
      </c>
      <c r="G1441" s="2">
        <v>566</v>
      </c>
      <c r="H1441" s="3" t="s">
        <v>452</v>
      </c>
      <c r="I1441" s="2">
        <v>566</v>
      </c>
      <c r="J1441" s="3" t="s">
        <v>652</v>
      </c>
      <c r="K1441" s="2">
        <v>535</v>
      </c>
      <c r="R1441" s="3">
        <v>0.55</v>
      </c>
      <c r="T1441" s="3">
        <v>0.3</v>
      </c>
      <c r="U1441" s="2">
        <v>0.79</v>
      </c>
    </row>
    <row r="1442" spans="1:11">
      <c r="A1442" s="2" t="s">
        <v>2151</v>
      </c>
      <c r="B1442" s="3">
        <v>0</v>
      </c>
      <c r="C1442" s="2" t="s">
        <v>313</v>
      </c>
      <c r="D1442" s="3" t="s">
        <v>452</v>
      </c>
      <c r="E1442" s="2">
        <v>569</v>
      </c>
      <c r="F1442" s="3" t="s">
        <v>451</v>
      </c>
      <c r="G1442" s="2">
        <v>637</v>
      </c>
      <c r="H1442" s="3" t="s">
        <v>565</v>
      </c>
      <c r="I1442" s="2">
        <v>586</v>
      </c>
      <c r="J1442" s="3" t="s">
        <v>565</v>
      </c>
      <c r="K1442" s="2">
        <v>588</v>
      </c>
    </row>
    <row r="1443" spans="1:11">
      <c r="A1443" s="2" t="s">
        <v>2152</v>
      </c>
      <c r="B1443" s="3">
        <v>0</v>
      </c>
      <c r="C1443" s="2" t="s">
        <v>87</v>
      </c>
      <c r="D1443" s="3" t="s">
        <v>452</v>
      </c>
      <c r="E1443" s="2">
        <v>570</v>
      </c>
      <c r="F1443" s="3" t="s">
        <v>451</v>
      </c>
      <c r="G1443" s="2">
        <v>640</v>
      </c>
      <c r="H1443" s="3" t="s">
        <v>565</v>
      </c>
      <c r="I1443" s="2">
        <v>588</v>
      </c>
      <c r="J1443" s="3" t="s">
        <v>451</v>
      </c>
      <c r="K1443" s="2">
        <v>639</v>
      </c>
    </row>
    <row r="1444" spans="1:11">
      <c r="A1444" s="2" t="s">
        <v>2153</v>
      </c>
      <c r="B1444" s="3">
        <v>0</v>
      </c>
      <c r="C1444" s="2" t="s">
        <v>926</v>
      </c>
      <c r="D1444" s="3" t="s">
        <v>459</v>
      </c>
      <c r="E1444" s="2">
        <v>574</v>
      </c>
      <c r="F1444" s="3" t="s">
        <v>451</v>
      </c>
      <c r="G1444" s="2">
        <v>611</v>
      </c>
      <c r="H1444" s="3" t="s">
        <v>451</v>
      </c>
      <c r="I1444" s="2">
        <v>612</v>
      </c>
      <c r="J1444" s="3" t="s">
        <v>547</v>
      </c>
      <c r="K1444" s="2">
        <v>664</v>
      </c>
    </row>
    <row r="1445" spans="1:11">
      <c r="A1445" s="2" t="s">
        <v>2154</v>
      </c>
      <c r="B1445" s="3">
        <v>0</v>
      </c>
      <c r="C1445" s="2" t="s">
        <v>221</v>
      </c>
      <c r="D1445" s="3" t="s">
        <v>459</v>
      </c>
      <c r="E1445" s="2">
        <v>578</v>
      </c>
      <c r="F1445" s="3" t="s">
        <v>453</v>
      </c>
      <c r="G1445" s="2">
        <v>546</v>
      </c>
      <c r="H1445" s="3" t="s">
        <v>727</v>
      </c>
      <c r="I1445" s="2">
        <v>557</v>
      </c>
      <c r="J1445" s="3" t="s">
        <v>453</v>
      </c>
      <c r="K1445" s="2">
        <v>545</v>
      </c>
    </row>
    <row r="1446" spans="1:11">
      <c r="A1446" s="2" t="s">
        <v>2155</v>
      </c>
      <c r="B1446" s="3">
        <v>0</v>
      </c>
      <c r="C1446" s="2" t="s">
        <v>243</v>
      </c>
      <c r="D1446" s="3" t="s">
        <v>459</v>
      </c>
      <c r="E1446" s="2">
        <v>579</v>
      </c>
      <c r="F1446" s="3" t="s">
        <v>610</v>
      </c>
      <c r="G1446" s="2">
        <v>599</v>
      </c>
      <c r="H1446" s="3" t="s">
        <v>565</v>
      </c>
      <c r="I1446" s="2">
        <v>587</v>
      </c>
      <c r="J1446" s="3" t="s">
        <v>452</v>
      </c>
      <c r="K1446" s="2">
        <v>569</v>
      </c>
    </row>
    <row r="1447" spans="1:11">
      <c r="A1447" s="2" t="s">
        <v>2156</v>
      </c>
      <c r="B1447" s="3">
        <v>0</v>
      </c>
      <c r="C1447" s="2" t="s">
        <v>22</v>
      </c>
      <c r="D1447" s="3" t="s">
        <v>459</v>
      </c>
      <c r="E1447" s="2">
        <v>581</v>
      </c>
      <c r="F1447" s="3" t="s">
        <v>452</v>
      </c>
      <c r="G1447" s="2">
        <v>569</v>
      </c>
      <c r="H1447" s="3" t="s">
        <v>452</v>
      </c>
      <c r="I1447" s="2">
        <v>572</v>
      </c>
      <c r="J1447" s="3" t="s">
        <v>727</v>
      </c>
      <c r="K1447" s="2">
        <v>561</v>
      </c>
    </row>
    <row r="1448" spans="1:11">
      <c r="A1448" s="2" t="s">
        <v>2157</v>
      </c>
      <c r="B1448" s="3">
        <v>0</v>
      </c>
      <c r="C1448" s="2" t="s">
        <v>149</v>
      </c>
      <c r="D1448" s="3" t="s">
        <v>459</v>
      </c>
      <c r="E1448" s="2">
        <v>582</v>
      </c>
      <c r="F1448" s="3" t="s">
        <v>453</v>
      </c>
      <c r="G1448" s="2">
        <v>548</v>
      </c>
      <c r="H1448" s="3" t="s">
        <v>489</v>
      </c>
      <c r="I1448" s="2">
        <v>531</v>
      </c>
      <c r="J1448" s="3" t="s">
        <v>552</v>
      </c>
      <c r="K1448" s="2">
        <v>521</v>
      </c>
    </row>
    <row r="1449" spans="1:18">
      <c r="A1449" s="2" t="s">
        <v>2158</v>
      </c>
      <c r="B1449" s="3">
        <v>0</v>
      </c>
      <c r="C1449" s="2" t="s">
        <v>926</v>
      </c>
      <c r="D1449" s="3" t="s">
        <v>565</v>
      </c>
      <c r="E1449" s="2">
        <v>583</v>
      </c>
      <c r="F1449" s="3" t="s">
        <v>727</v>
      </c>
      <c r="G1449" s="2">
        <v>557</v>
      </c>
      <c r="H1449" s="3" t="s">
        <v>565</v>
      </c>
      <c r="I1449" s="2">
        <v>584</v>
      </c>
      <c r="J1449" s="3" t="s">
        <v>451</v>
      </c>
      <c r="K1449" s="2">
        <v>616</v>
      </c>
      <c r="R1449" s="3">
        <v>0.48</v>
      </c>
    </row>
    <row r="1450" spans="1:11">
      <c r="A1450" s="2" t="s">
        <v>2159</v>
      </c>
      <c r="B1450" s="3">
        <v>0</v>
      </c>
      <c r="C1450" s="2" t="s">
        <v>1912</v>
      </c>
      <c r="D1450" s="3" t="s">
        <v>565</v>
      </c>
      <c r="E1450" s="2">
        <v>584</v>
      </c>
      <c r="F1450" s="3" t="s">
        <v>459</v>
      </c>
      <c r="G1450" s="2">
        <v>575</v>
      </c>
      <c r="H1450" s="3" t="s">
        <v>610</v>
      </c>
      <c r="I1450" s="2">
        <v>592</v>
      </c>
      <c r="J1450" s="3" t="s">
        <v>451</v>
      </c>
      <c r="K1450" s="2">
        <v>617</v>
      </c>
    </row>
    <row r="1451" spans="1:11">
      <c r="A1451" s="2" t="s">
        <v>2160</v>
      </c>
      <c r="B1451" s="3">
        <v>0</v>
      </c>
      <c r="C1451" s="2" t="s">
        <v>704</v>
      </c>
      <c r="D1451" s="3" t="s">
        <v>565</v>
      </c>
      <c r="E1451" s="2">
        <v>587</v>
      </c>
      <c r="F1451" s="3" t="s">
        <v>610</v>
      </c>
      <c r="G1451" s="2">
        <v>597</v>
      </c>
      <c r="H1451" s="3" t="s">
        <v>547</v>
      </c>
      <c r="I1451" s="2">
        <v>681</v>
      </c>
      <c r="J1451" s="3" t="s">
        <v>460</v>
      </c>
      <c r="K1451" s="2">
        <v>721</v>
      </c>
    </row>
    <row r="1452" spans="1:11">
      <c r="A1452" s="2" t="s">
        <v>2161</v>
      </c>
      <c r="B1452" s="3">
        <v>0</v>
      </c>
      <c r="C1452" s="2" t="s">
        <v>826</v>
      </c>
      <c r="D1452" s="3" t="s">
        <v>565</v>
      </c>
      <c r="E1452" s="2">
        <v>588</v>
      </c>
      <c r="F1452" s="3" t="s">
        <v>547</v>
      </c>
      <c r="G1452" s="2">
        <v>685</v>
      </c>
      <c r="H1452" s="3" t="s">
        <v>610</v>
      </c>
      <c r="I1452" s="2">
        <v>594</v>
      </c>
      <c r="J1452" s="3" t="s">
        <v>451</v>
      </c>
      <c r="K1452" s="2">
        <v>632</v>
      </c>
    </row>
    <row r="1453" spans="1:7">
      <c r="A1453" s="2" t="s">
        <v>2162</v>
      </c>
      <c r="B1453" s="3">
        <v>0</v>
      </c>
      <c r="C1453" s="2" t="s">
        <v>2163</v>
      </c>
      <c r="D1453" s="3" t="s">
        <v>610</v>
      </c>
      <c r="E1453" s="2">
        <v>591</v>
      </c>
      <c r="F1453" s="3" t="s">
        <v>547</v>
      </c>
      <c r="G1453" s="2">
        <v>656</v>
      </c>
    </row>
    <row r="1454" spans="1:7">
      <c r="A1454" s="2" t="s">
        <v>2164</v>
      </c>
      <c r="B1454" s="3">
        <v>0</v>
      </c>
      <c r="C1454" s="2" t="s">
        <v>836</v>
      </c>
      <c r="D1454" s="3" t="s">
        <v>610</v>
      </c>
      <c r="E1454" s="2">
        <v>593</v>
      </c>
      <c r="F1454" s="3" t="s">
        <v>451</v>
      </c>
      <c r="G1454" s="2">
        <v>613</v>
      </c>
    </row>
    <row r="1455" spans="1:11">
      <c r="A1455" s="2" t="s">
        <v>2165</v>
      </c>
      <c r="B1455" s="3">
        <v>0</v>
      </c>
      <c r="C1455" s="2" t="s">
        <v>455</v>
      </c>
      <c r="D1455" s="3" t="s">
        <v>610</v>
      </c>
      <c r="E1455" s="2">
        <v>595</v>
      </c>
      <c r="F1455" s="3" t="s">
        <v>565</v>
      </c>
      <c r="G1455" s="2">
        <v>585</v>
      </c>
      <c r="H1455" s="3" t="s">
        <v>727</v>
      </c>
      <c r="I1455" s="2">
        <v>556</v>
      </c>
      <c r="J1455" s="3" t="s">
        <v>451</v>
      </c>
      <c r="K1455" s="2">
        <v>619</v>
      </c>
    </row>
    <row r="1456" spans="1:11">
      <c r="A1456" s="2" t="s">
        <v>2166</v>
      </c>
      <c r="B1456" s="3">
        <v>0</v>
      </c>
      <c r="C1456" s="2" t="s">
        <v>836</v>
      </c>
      <c r="D1456" s="3" t="s">
        <v>610</v>
      </c>
      <c r="E1456" s="2">
        <v>596</v>
      </c>
      <c r="F1456" s="3" t="s">
        <v>547</v>
      </c>
      <c r="G1456" s="2">
        <v>677</v>
      </c>
      <c r="H1456" s="3" t="s">
        <v>548</v>
      </c>
      <c r="I1456" s="2">
        <v>884</v>
      </c>
      <c r="J1456" s="3" t="s">
        <v>548</v>
      </c>
      <c r="K1456" s="2">
        <v>884</v>
      </c>
    </row>
    <row r="1457" spans="1:11">
      <c r="A1457" s="2" t="s">
        <v>2167</v>
      </c>
      <c r="B1457" s="3">
        <v>0</v>
      </c>
      <c r="C1457" s="2" t="s">
        <v>1395</v>
      </c>
      <c r="D1457" s="3" t="s">
        <v>610</v>
      </c>
      <c r="E1457" s="2">
        <v>597</v>
      </c>
      <c r="F1457" s="3" t="s">
        <v>451</v>
      </c>
      <c r="G1457" s="2">
        <v>629</v>
      </c>
      <c r="H1457" s="3" t="s">
        <v>611</v>
      </c>
      <c r="I1457" s="2">
        <v>779</v>
      </c>
      <c r="J1457" s="3" t="s">
        <v>548</v>
      </c>
      <c r="K1457" s="2">
        <v>891</v>
      </c>
    </row>
    <row r="1458" spans="1:11">
      <c r="A1458" s="2" t="s">
        <v>2168</v>
      </c>
      <c r="B1458" s="3">
        <v>0</v>
      </c>
      <c r="C1458" s="2" t="s">
        <v>1076</v>
      </c>
      <c r="D1458" s="3" t="s">
        <v>610</v>
      </c>
      <c r="E1458" s="2">
        <v>598</v>
      </c>
      <c r="F1458" s="3" t="s">
        <v>452</v>
      </c>
      <c r="G1458" s="2">
        <v>568</v>
      </c>
      <c r="H1458" s="3">
        <f>480</f>
        <v>480</v>
      </c>
      <c r="I1458" s="2">
        <v>481</v>
      </c>
      <c r="J1458" s="3">
        <f>407</f>
        <v>407</v>
      </c>
      <c r="K1458" s="2">
        <v>409</v>
      </c>
    </row>
    <row r="1459" spans="1:11">
      <c r="A1459" s="2" t="s">
        <v>2169</v>
      </c>
      <c r="B1459" s="3">
        <v>0</v>
      </c>
      <c r="C1459" s="2" t="s">
        <v>149</v>
      </c>
      <c r="D1459" s="3" t="s">
        <v>610</v>
      </c>
      <c r="E1459" s="2">
        <v>602</v>
      </c>
      <c r="F1459" s="3" t="s">
        <v>451</v>
      </c>
      <c r="G1459" s="2">
        <v>639</v>
      </c>
      <c r="H1459" s="3" t="s">
        <v>451</v>
      </c>
      <c r="I1459" s="2">
        <v>636</v>
      </c>
      <c r="J1459" s="3" t="s">
        <v>459</v>
      </c>
      <c r="K1459" s="2">
        <v>580</v>
      </c>
    </row>
    <row r="1460" spans="1:11">
      <c r="A1460" s="2" t="s">
        <v>2170</v>
      </c>
      <c r="B1460" s="3">
        <v>0</v>
      </c>
      <c r="C1460" s="2" t="s">
        <v>66</v>
      </c>
      <c r="D1460" s="3" t="s">
        <v>610</v>
      </c>
      <c r="E1460" s="2">
        <v>603</v>
      </c>
      <c r="F1460" s="3" t="s">
        <v>451</v>
      </c>
      <c r="G1460" s="2">
        <v>641</v>
      </c>
      <c r="H1460" s="3" t="s">
        <v>452</v>
      </c>
      <c r="I1460" s="2">
        <v>569</v>
      </c>
      <c r="J1460" s="3" t="s">
        <v>453</v>
      </c>
      <c r="K1460" s="2">
        <v>550</v>
      </c>
    </row>
    <row r="1461" spans="1:11">
      <c r="A1461" s="2" t="s">
        <v>2171</v>
      </c>
      <c r="B1461" s="3">
        <v>0</v>
      </c>
      <c r="C1461" s="2" t="s">
        <v>1200</v>
      </c>
      <c r="D1461" s="3" t="s">
        <v>451</v>
      </c>
      <c r="E1461" s="2">
        <v>605</v>
      </c>
      <c r="F1461" s="3" t="s">
        <v>451</v>
      </c>
      <c r="G1461" s="2">
        <v>602</v>
      </c>
      <c r="H1461" s="3" t="s">
        <v>451</v>
      </c>
      <c r="I1461" s="2">
        <v>603</v>
      </c>
      <c r="J1461" s="3" t="s">
        <v>452</v>
      </c>
      <c r="K1461" s="2">
        <v>562</v>
      </c>
    </row>
    <row r="1462" spans="1:11">
      <c r="A1462" s="2" t="s">
        <v>2172</v>
      </c>
      <c r="B1462" s="3">
        <v>0</v>
      </c>
      <c r="C1462" s="2" t="s">
        <v>2070</v>
      </c>
      <c r="D1462" s="3" t="s">
        <v>451</v>
      </c>
      <c r="E1462" s="2">
        <v>606</v>
      </c>
      <c r="F1462" s="3" t="s">
        <v>451</v>
      </c>
      <c r="G1462" s="2">
        <v>603</v>
      </c>
      <c r="H1462" s="3" t="s">
        <v>451</v>
      </c>
      <c r="I1462" s="2">
        <v>604</v>
      </c>
      <c r="J1462" s="3" t="s">
        <v>547</v>
      </c>
      <c r="K1462" s="2">
        <v>655</v>
      </c>
    </row>
    <row r="1463" spans="1:5">
      <c r="A1463" s="2" t="s">
        <v>2173</v>
      </c>
      <c r="B1463" s="3">
        <v>0</v>
      </c>
      <c r="C1463" s="2" t="s">
        <v>1200</v>
      </c>
      <c r="D1463" s="3" t="s">
        <v>451</v>
      </c>
      <c r="E1463" s="2">
        <v>608</v>
      </c>
    </row>
    <row r="1464" spans="1:11">
      <c r="A1464" s="2" t="s">
        <v>2174</v>
      </c>
      <c r="B1464" s="3">
        <v>0</v>
      </c>
      <c r="C1464" s="2" t="s">
        <v>84</v>
      </c>
      <c r="D1464" s="3" t="s">
        <v>451</v>
      </c>
      <c r="E1464" s="2">
        <v>610</v>
      </c>
      <c r="F1464" s="3" t="s">
        <v>610</v>
      </c>
      <c r="G1464" s="2">
        <v>591</v>
      </c>
      <c r="H1464" s="3" t="s">
        <v>451</v>
      </c>
      <c r="I1464" s="2">
        <v>606</v>
      </c>
      <c r="J1464" s="3" t="s">
        <v>451</v>
      </c>
      <c r="K1464" s="2">
        <v>608</v>
      </c>
    </row>
    <row r="1465" spans="1:21">
      <c r="A1465" s="2" t="s">
        <v>2175</v>
      </c>
      <c r="B1465" s="3">
        <v>0</v>
      </c>
      <c r="C1465" s="2" t="s">
        <v>22</v>
      </c>
      <c r="D1465" s="3" t="s">
        <v>451</v>
      </c>
      <c r="E1465" s="2">
        <v>613</v>
      </c>
      <c r="F1465" s="3" t="s">
        <v>565</v>
      </c>
      <c r="G1465" s="2">
        <v>582</v>
      </c>
      <c r="H1465" s="3" t="s">
        <v>652</v>
      </c>
      <c r="I1465" s="2">
        <v>534</v>
      </c>
      <c r="J1465" s="3">
        <f>461</f>
        <v>461</v>
      </c>
      <c r="K1465" s="2">
        <v>461</v>
      </c>
      <c r="R1465" s="3">
        <v>0.7</v>
      </c>
      <c r="T1465" s="3">
        <v>0.09</v>
      </c>
      <c r="U1465" s="2">
        <v>0.87</v>
      </c>
    </row>
    <row r="1466" spans="1:11">
      <c r="A1466" s="2" t="s">
        <v>2176</v>
      </c>
      <c r="B1466" s="3">
        <v>0</v>
      </c>
      <c r="C1466" s="2" t="s">
        <v>221</v>
      </c>
      <c r="D1466" s="3" t="s">
        <v>451</v>
      </c>
      <c r="E1466" s="2">
        <v>615</v>
      </c>
      <c r="F1466" s="3" t="s">
        <v>451</v>
      </c>
      <c r="G1466" s="2">
        <v>610</v>
      </c>
      <c r="H1466" s="3" t="s">
        <v>451</v>
      </c>
      <c r="I1466" s="2">
        <v>611</v>
      </c>
      <c r="J1466" s="3" t="s">
        <v>547</v>
      </c>
      <c r="K1466" s="2">
        <v>663</v>
      </c>
    </row>
    <row r="1467" spans="1:11">
      <c r="A1467" s="2" t="s">
        <v>2177</v>
      </c>
      <c r="B1467" s="3">
        <v>0</v>
      </c>
      <c r="C1467" s="2" t="s">
        <v>35</v>
      </c>
      <c r="D1467" s="3" t="s">
        <v>451</v>
      </c>
      <c r="E1467" s="2">
        <v>617</v>
      </c>
      <c r="F1467" s="3" t="s">
        <v>565</v>
      </c>
      <c r="G1467" s="2">
        <v>584</v>
      </c>
      <c r="H1467" s="3" t="s">
        <v>610</v>
      </c>
      <c r="I1467" s="2">
        <v>590</v>
      </c>
      <c r="J1467" s="3" t="s">
        <v>610</v>
      </c>
      <c r="K1467" s="2">
        <v>595</v>
      </c>
    </row>
    <row r="1468" spans="1:11">
      <c r="A1468" s="2" t="s">
        <v>2178</v>
      </c>
      <c r="B1468" s="3">
        <v>0</v>
      </c>
      <c r="C1468" s="2" t="s">
        <v>149</v>
      </c>
      <c r="D1468" s="3" t="s">
        <v>451</v>
      </c>
      <c r="E1468" s="2">
        <v>619</v>
      </c>
      <c r="F1468" s="3" t="s">
        <v>547</v>
      </c>
      <c r="G1468" s="2">
        <v>668</v>
      </c>
      <c r="H1468" s="3" t="s">
        <v>547</v>
      </c>
      <c r="I1468" s="2">
        <v>671</v>
      </c>
      <c r="J1468" s="3" t="s">
        <v>727</v>
      </c>
      <c r="K1468" s="2">
        <v>554</v>
      </c>
    </row>
    <row r="1469" spans="1:9">
      <c r="A1469" s="2" t="s">
        <v>2179</v>
      </c>
      <c r="B1469" s="3">
        <v>0</v>
      </c>
      <c r="C1469" s="2" t="s">
        <v>494</v>
      </c>
      <c r="D1469" s="3" t="s">
        <v>451</v>
      </c>
      <c r="E1469" s="2">
        <v>620</v>
      </c>
      <c r="F1469" s="3" t="s">
        <v>727</v>
      </c>
      <c r="G1469" s="2">
        <v>559</v>
      </c>
      <c r="H1469" s="3" t="s">
        <v>453</v>
      </c>
      <c r="I1469" s="2">
        <v>546</v>
      </c>
    </row>
    <row r="1470" spans="1:11">
      <c r="A1470" s="2" t="s">
        <v>2180</v>
      </c>
      <c r="B1470" s="3">
        <v>0</v>
      </c>
      <c r="C1470" s="2" t="s">
        <v>509</v>
      </c>
      <c r="D1470" s="3" t="s">
        <v>451</v>
      </c>
      <c r="E1470" s="2">
        <v>622</v>
      </c>
      <c r="F1470" s="3" t="s">
        <v>610</v>
      </c>
      <c r="G1470" s="2">
        <v>596</v>
      </c>
      <c r="H1470" s="3" t="s">
        <v>451</v>
      </c>
      <c r="I1470" s="2">
        <v>620</v>
      </c>
      <c r="J1470" s="3" t="s">
        <v>547</v>
      </c>
      <c r="K1470" s="2">
        <v>679</v>
      </c>
    </row>
    <row r="1471" spans="1:7">
      <c r="A1471" s="2" t="s">
        <v>2181</v>
      </c>
      <c r="B1471" s="3">
        <v>0</v>
      </c>
      <c r="C1471" s="2" t="s">
        <v>1102</v>
      </c>
      <c r="D1471" s="3" t="s">
        <v>451</v>
      </c>
      <c r="E1471" s="2">
        <v>623</v>
      </c>
      <c r="F1471" s="3" t="s">
        <v>547</v>
      </c>
      <c r="G1471" s="2">
        <v>674</v>
      </c>
    </row>
    <row r="1472" spans="1:5">
      <c r="A1472" s="2" t="s">
        <v>2182</v>
      </c>
      <c r="B1472" s="3">
        <v>0</v>
      </c>
      <c r="C1472" s="2" t="s">
        <v>1972</v>
      </c>
      <c r="D1472" s="3" t="s">
        <v>451</v>
      </c>
      <c r="E1472" s="2">
        <v>626</v>
      </c>
    </row>
    <row r="1473" spans="1:18">
      <c r="A1473" s="2" t="s">
        <v>2183</v>
      </c>
      <c r="B1473" s="3">
        <v>0</v>
      </c>
      <c r="C1473" s="2" t="s">
        <v>22</v>
      </c>
      <c r="D1473" s="3" t="s">
        <v>451</v>
      </c>
      <c r="E1473" s="2">
        <v>629</v>
      </c>
      <c r="F1473" s="3" t="s">
        <v>451</v>
      </c>
      <c r="G1473" s="2">
        <v>628</v>
      </c>
      <c r="H1473" s="3" t="s">
        <v>451</v>
      </c>
      <c r="I1473" s="2">
        <v>623</v>
      </c>
      <c r="J1473" s="3" t="s">
        <v>451</v>
      </c>
      <c r="K1473" s="2">
        <v>626</v>
      </c>
      <c r="R1473" s="3">
        <v>0.82</v>
      </c>
    </row>
    <row r="1474" spans="1:11">
      <c r="A1474" s="2" t="s">
        <v>2184</v>
      </c>
      <c r="B1474" s="3">
        <v>0</v>
      </c>
      <c r="C1474" s="2" t="s">
        <v>1864</v>
      </c>
      <c r="D1474" s="3" t="s">
        <v>451</v>
      </c>
      <c r="E1474" s="2">
        <v>631</v>
      </c>
      <c r="F1474" s="3" t="s">
        <v>451</v>
      </c>
      <c r="G1474" s="2">
        <v>631</v>
      </c>
      <c r="H1474" s="3" t="s">
        <v>453</v>
      </c>
      <c r="I1474" s="2">
        <v>548</v>
      </c>
      <c r="J1474" s="3" t="s">
        <v>652</v>
      </c>
      <c r="K1474" s="2">
        <v>538</v>
      </c>
    </row>
    <row r="1475" spans="1:11">
      <c r="A1475" s="2" t="s">
        <v>2185</v>
      </c>
      <c r="B1475" s="3">
        <v>0</v>
      </c>
      <c r="C1475" s="2" t="s">
        <v>1009</v>
      </c>
      <c r="D1475" s="3" t="s">
        <v>451</v>
      </c>
      <c r="E1475" s="2">
        <v>632</v>
      </c>
      <c r="F1475" s="3" t="s">
        <v>452</v>
      </c>
      <c r="G1475" s="2">
        <v>567</v>
      </c>
      <c r="H1475" s="3" t="s">
        <v>451</v>
      </c>
      <c r="I1475" s="2">
        <v>625</v>
      </c>
      <c r="J1475" s="3" t="s">
        <v>451</v>
      </c>
      <c r="K1475" s="2">
        <v>629</v>
      </c>
    </row>
    <row r="1476" spans="1:11">
      <c r="A1476" s="2" t="s">
        <v>2186</v>
      </c>
      <c r="B1476" s="3">
        <v>0</v>
      </c>
      <c r="C1476" s="2" t="s">
        <v>221</v>
      </c>
      <c r="D1476" s="3" t="s">
        <v>451</v>
      </c>
      <c r="E1476" s="2">
        <v>633</v>
      </c>
      <c r="F1476" s="3" t="s">
        <v>451</v>
      </c>
      <c r="G1476" s="2">
        <v>633</v>
      </c>
      <c r="H1476" s="3" t="s">
        <v>451</v>
      </c>
      <c r="I1476" s="2">
        <v>627</v>
      </c>
      <c r="J1476" s="3" t="s">
        <v>459</v>
      </c>
      <c r="K1476" s="2">
        <v>578</v>
      </c>
    </row>
    <row r="1477" spans="1:11">
      <c r="A1477" s="2" t="s">
        <v>2187</v>
      </c>
      <c r="B1477" s="3">
        <v>0</v>
      </c>
      <c r="C1477" s="2" t="s">
        <v>833</v>
      </c>
      <c r="D1477" s="3" t="s">
        <v>451</v>
      </c>
      <c r="E1477" s="2">
        <v>634</v>
      </c>
      <c r="F1477" s="3" t="s">
        <v>547</v>
      </c>
      <c r="G1477" s="2">
        <v>682</v>
      </c>
      <c r="H1477" s="3" t="s">
        <v>452</v>
      </c>
      <c r="I1477" s="2">
        <v>568</v>
      </c>
      <c r="J1477" s="3" t="s">
        <v>565</v>
      </c>
      <c r="K1477" s="2">
        <v>586</v>
      </c>
    </row>
    <row r="1478" spans="1:5">
      <c r="A1478" s="2" t="s">
        <v>2188</v>
      </c>
      <c r="B1478" s="3">
        <v>0</v>
      </c>
      <c r="C1478" s="2" t="s">
        <v>826</v>
      </c>
      <c r="D1478" s="3" t="s">
        <v>451</v>
      </c>
      <c r="E1478" s="2">
        <v>635</v>
      </c>
    </row>
    <row r="1479" spans="1:7">
      <c r="A1479" s="2" t="s">
        <v>2189</v>
      </c>
      <c r="B1479" s="3">
        <v>0</v>
      </c>
      <c r="C1479" s="2" t="s">
        <v>243</v>
      </c>
      <c r="D1479" s="3" t="s">
        <v>451</v>
      </c>
      <c r="E1479" s="2">
        <v>636</v>
      </c>
      <c r="F1479" s="3" t="s">
        <v>547</v>
      </c>
      <c r="G1479" s="2">
        <v>687</v>
      </c>
    </row>
    <row r="1480" spans="1:11">
      <c r="A1480" s="2" t="s">
        <v>2190</v>
      </c>
      <c r="B1480" s="3">
        <v>0</v>
      </c>
      <c r="C1480" s="2" t="s">
        <v>675</v>
      </c>
      <c r="D1480" s="3" t="s">
        <v>451</v>
      </c>
      <c r="E1480" s="2">
        <v>637</v>
      </c>
      <c r="F1480" s="3" t="s">
        <v>451</v>
      </c>
      <c r="G1480" s="2">
        <v>635</v>
      </c>
      <c r="H1480" s="3" t="s">
        <v>451</v>
      </c>
      <c r="I1480" s="2">
        <v>629</v>
      </c>
      <c r="J1480" s="3" t="s">
        <v>547</v>
      </c>
      <c r="K1480" s="2">
        <v>685</v>
      </c>
    </row>
    <row r="1481" spans="1:7">
      <c r="A1481" s="2" t="s">
        <v>2191</v>
      </c>
      <c r="B1481" s="3">
        <v>0</v>
      </c>
      <c r="C1481" s="2" t="s">
        <v>243</v>
      </c>
      <c r="D1481" s="3" t="s">
        <v>451</v>
      </c>
      <c r="E1481" s="2">
        <v>638</v>
      </c>
      <c r="F1481" s="3" t="s">
        <v>451</v>
      </c>
      <c r="G1481" s="2">
        <v>638</v>
      </c>
    </row>
    <row r="1482" spans="1:11">
      <c r="A1482" s="2" t="s">
        <v>2192</v>
      </c>
      <c r="B1482" s="3">
        <v>0</v>
      </c>
      <c r="C1482" s="2" t="s">
        <v>145</v>
      </c>
      <c r="D1482" s="3" t="s">
        <v>451</v>
      </c>
      <c r="E1482" s="2">
        <v>639</v>
      </c>
      <c r="F1482" s="3" t="s">
        <v>453</v>
      </c>
      <c r="G1482" s="2">
        <v>549</v>
      </c>
      <c r="H1482" s="3" t="s">
        <v>652</v>
      </c>
      <c r="I1482" s="2">
        <v>542</v>
      </c>
      <c r="J1482" s="3" t="s">
        <v>652</v>
      </c>
      <c r="K1482" s="2">
        <v>540</v>
      </c>
    </row>
    <row r="1483" spans="1:11">
      <c r="A1483" s="2" t="s">
        <v>2193</v>
      </c>
      <c r="B1483" s="3">
        <v>0</v>
      </c>
      <c r="C1483" s="2" t="s">
        <v>464</v>
      </c>
      <c r="D1483" s="3" t="s">
        <v>451</v>
      </c>
      <c r="E1483" s="2">
        <v>640</v>
      </c>
      <c r="F1483" s="3" t="s">
        <v>565</v>
      </c>
      <c r="G1483" s="2">
        <v>589</v>
      </c>
      <c r="H1483" s="3" t="s">
        <v>727</v>
      </c>
      <c r="I1483" s="2">
        <v>559</v>
      </c>
      <c r="J1483" s="3" t="s">
        <v>652</v>
      </c>
      <c r="K1483" s="2">
        <v>541</v>
      </c>
    </row>
    <row r="1484" spans="1:11">
      <c r="A1484" s="2" t="s">
        <v>2194</v>
      </c>
      <c r="B1484" s="3">
        <v>0</v>
      </c>
      <c r="C1484" s="2" t="s">
        <v>149</v>
      </c>
      <c r="D1484" s="3" t="s">
        <v>451</v>
      </c>
      <c r="E1484" s="2">
        <v>643</v>
      </c>
      <c r="F1484" s="3" t="s">
        <v>547</v>
      </c>
      <c r="G1484" s="2">
        <v>692</v>
      </c>
      <c r="H1484" s="3" t="s">
        <v>547</v>
      </c>
      <c r="I1484" s="2">
        <v>692</v>
      </c>
      <c r="J1484" s="3">
        <f>495</f>
        <v>495</v>
      </c>
      <c r="K1484" s="2">
        <v>496</v>
      </c>
    </row>
    <row r="1485" spans="1:21">
      <c r="A1485" s="2" t="s">
        <v>2195</v>
      </c>
      <c r="B1485" s="3">
        <v>0</v>
      </c>
      <c r="C1485" s="2" t="s">
        <v>22</v>
      </c>
      <c r="D1485" s="3" t="s">
        <v>451</v>
      </c>
      <c r="E1485" s="2">
        <v>650</v>
      </c>
      <c r="F1485" s="3" t="s">
        <v>459</v>
      </c>
      <c r="G1485" s="2">
        <v>581</v>
      </c>
      <c r="H1485" s="3" t="s">
        <v>452</v>
      </c>
      <c r="I1485" s="2">
        <v>573</v>
      </c>
      <c r="J1485" s="3" t="s">
        <v>452</v>
      </c>
      <c r="K1485" s="2">
        <v>571</v>
      </c>
      <c r="R1485" s="3">
        <v>0.65</v>
      </c>
      <c r="T1485" s="3">
        <v>0.02</v>
      </c>
      <c r="U1485" s="2">
        <v>0.89</v>
      </c>
    </row>
    <row r="1486" spans="1:5">
      <c r="A1486" s="2" t="s">
        <v>2196</v>
      </c>
      <c r="B1486" s="3">
        <v>0</v>
      </c>
      <c r="C1486" s="2" t="s">
        <v>22</v>
      </c>
      <c r="D1486" s="3" t="s">
        <v>547</v>
      </c>
      <c r="E1486" s="2">
        <v>654</v>
      </c>
    </row>
    <row r="1487" spans="1:11">
      <c r="A1487" s="2" t="s">
        <v>2197</v>
      </c>
      <c r="B1487" s="3">
        <v>0</v>
      </c>
      <c r="C1487" s="2" t="s">
        <v>873</v>
      </c>
      <c r="D1487" s="3" t="s">
        <v>547</v>
      </c>
      <c r="E1487" s="2">
        <v>658</v>
      </c>
      <c r="F1487" s="3" t="s">
        <v>451</v>
      </c>
      <c r="G1487" s="2">
        <v>609</v>
      </c>
      <c r="H1487" s="3" t="s">
        <v>547</v>
      </c>
      <c r="I1487" s="2">
        <v>660</v>
      </c>
      <c r="J1487" s="3" t="s">
        <v>460</v>
      </c>
      <c r="K1487" s="2">
        <v>712</v>
      </c>
    </row>
    <row r="1488" spans="1:5">
      <c r="A1488" s="2" t="s">
        <v>2198</v>
      </c>
      <c r="B1488" s="3">
        <v>0</v>
      </c>
      <c r="C1488" s="2" t="s">
        <v>704</v>
      </c>
      <c r="D1488" s="3" t="s">
        <v>547</v>
      </c>
      <c r="E1488" s="2">
        <v>661</v>
      </c>
    </row>
    <row r="1489" spans="1:11">
      <c r="A1489" s="2" t="s">
        <v>2199</v>
      </c>
      <c r="B1489" s="3">
        <v>0</v>
      </c>
      <c r="C1489" s="2" t="s">
        <v>221</v>
      </c>
      <c r="D1489" s="3" t="s">
        <v>547</v>
      </c>
      <c r="E1489" s="2">
        <v>664</v>
      </c>
      <c r="F1489" s="3" t="s">
        <v>547</v>
      </c>
      <c r="G1489" s="2">
        <v>666</v>
      </c>
      <c r="H1489" s="3" t="s">
        <v>547</v>
      </c>
      <c r="I1489" s="2">
        <v>668</v>
      </c>
      <c r="J1489" s="3" t="s">
        <v>451</v>
      </c>
      <c r="K1489" s="2">
        <v>613</v>
      </c>
    </row>
    <row r="1490" spans="1:11">
      <c r="A1490" s="2" t="s">
        <v>2200</v>
      </c>
      <c r="B1490" s="3">
        <v>0</v>
      </c>
      <c r="C1490" s="2" t="s">
        <v>476</v>
      </c>
      <c r="D1490" s="3" t="s">
        <v>547</v>
      </c>
      <c r="E1490" s="2">
        <v>665</v>
      </c>
      <c r="F1490" s="3" t="s">
        <v>565</v>
      </c>
      <c r="G1490" s="2">
        <v>583</v>
      </c>
      <c r="H1490" s="3" t="s">
        <v>453</v>
      </c>
      <c r="I1490" s="2">
        <v>545</v>
      </c>
      <c r="J1490" s="3" t="s">
        <v>452</v>
      </c>
      <c r="K1490" s="2">
        <v>566</v>
      </c>
    </row>
    <row r="1491" spans="1:11">
      <c r="A1491" s="2" t="s">
        <v>2201</v>
      </c>
      <c r="B1491" s="3">
        <v>0</v>
      </c>
      <c r="C1491" s="2" t="s">
        <v>917</v>
      </c>
      <c r="D1491" s="3" t="s">
        <v>547</v>
      </c>
      <c r="E1491" s="2">
        <v>667</v>
      </c>
      <c r="F1491" s="3" t="s">
        <v>547</v>
      </c>
      <c r="G1491" s="2">
        <v>667</v>
      </c>
      <c r="H1491" s="3" t="s">
        <v>460</v>
      </c>
      <c r="I1491" s="2">
        <v>719</v>
      </c>
      <c r="J1491" s="3" t="s">
        <v>460</v>
      </c>
      <c r="K1491" s="2">
        <v>716</v>
      </c>
    </row>
    <row r="1492" spans="1:11">
      <c r="A1492" s="2" t="s">
        <v>2202</v>
      </c>
      <c r="B1492" s="3">
        <v>0</v>
      </c>
      <c r="C1492" s="2" t="s">
        <v>704</v>
      </c>
      <c r="D1492" s="3" t="s">
        <v>547</v>
      </c>
      <c r="E1492" s="2">
        <v>668</v>
      </c>
      <c r="F1492" s="3" t="s">
        <v>451</v>
      </c>
      <c r="G1492" s="2">
        <v>622</v>
      </c>
      <c r="H1492" s="3" t="s">
        <v>451</v>
      </c>
      <c r="I1492" s="2">
        <v>617</v>
      </c>
      <c r="J1492" s="3" t="s">
        <v>451</v>
      </c>
      <c r="K1492" s="2">
        <v>618</v>
      </c>
    </row>
    <row r="1493" spans="1:11">
      <c r="A1493" s="2" t="s">
        <v>2203</v>
      </c>
      <c r="B1493" s="3">
        <v>0</v>
      </c>
      <c r="C1493" s="2" t="s">
        <v>1864</v>
      </c>
      <c r="D1493" s="3" t="s">
        <v>547</v>
      </c>
      <c r="E1493" s="2">
        <v>672</v>
      </c>
      <c r="F1493" s="3" t="s">
        <v>547</v>
      </c>
      <c r="G1493" s="2">
        <v>670</v>
      </c>
      <c r="H1493" s="3" t="s">
        <v>547</v>
      </c>
      <c r="I1493" s="2">
        <v>676</v>
      </c>
      <c r="J1493" s="3" t="s">
        <v>460</v>
      </c>
      <c r="K1493" s="2">
        <v>719</v>
      </c>
    </row>
    <row r="1494" spans="1:11">
      <c r="A1494" s="2" t="s">
        <v>2204</v>
      </c>
      <c r="B1494" s="3">
        <v>0</v>
      </c>
      <c r="C1494" s="2" t="s">
        <v>308</v>
      </c>
      <c r="D1494" s="3" t="s">
        <v>547</v>
      </c>
      <c r="E1494" s="2">
        <v>674</v>
      </c>
      <c r="F1494" s="3" t="s">
        <v>547</v>
      </c>
      <c r="G1494" s="2">
        <v>676</v>
      </c>
      <c r="H1494" s="3" t="s">
        <v>451</v>
      </c>
      <c r="I1494" s="2">
        <v>621</v>
      </c>
      <c r="J1494" s="3" t="s">
        <v>451</v>
      </c>
      <c r="K1494" s="2">
        <v>623</v>
      </c>
    </row>
    <row r="1495" spans="1:5">
      <c r="A1495" s="2" t="s">
        <v>2205</v>
      </c>
      <c r="B1495" s="3">
        <v>0</v>
      </c>
      <c r="C1495" s="2" t="s">
        <v>704</v>
      </c>
      <c r="D1495" s="3" t="s">
        <v>547</v>
      </c>
      <c r="E1495" s="2">
        <v>675</v>
      </c>
    </row>
    <row r="1496" spans="1:9">
      <c r="A1496" s="2" t="s">
        <v>2206</v>
      </c>
      <c r="B1496" s="3">
        <v>0</v>
      </c>
      <c r="C1496" s="2" t="s">
        <v>494</v>
      </c>
      <c r="D1496" s="3" t="s">
        <v>547</v>
      </c>
      <c r="E1496" s="2">
        <v>676</v>
      </c>
      <c r="F1496" s="3" t="s">
        <v>460</v>
      </c>
      <c r="G1496" s="2">
        <v>732</v>
      </c>
      <c r="H1496" s="3" t="s">
        <v>611</v>
      </c>
      <c r="I1496" s="2">
        <v>781</v>
      </c>
    </row>
    <row r="1497" spans="1:7">
      <c r="A1497" s="2" t="s">
        <v>2207</v>
      </c>
      <c r="B1497" s="3">
        <v>0</v>
      </c>
      <c r="C1497" s="2" t="s">
        <v>221</v>
      </c>
      <c r="D1497" s="3" t="s">
        <v>547</v>
      </c>
      <c r="E1497" s="2">
        <v>678</v>
      </c>
      <c r="F1497" s="3" t="s">
        <v>451</v>
      </c>
      <c r="G1497" s="2">
        <v>632</v>
      </c>
    </row>
    <row r="1498" spans="1:11">
      <c r="A1498" s="2" t="s">
        <v>2208</v>
      </c>
      <c r="B1498" s="3">
        <v>0</v>
      </c>
      <c r="C1498" s="2" t="s">
        <v>35</v>
      </c>
      <c r="D1498" s="3" t="s">
        <v>547</v>
      </c>
      <c r="E1498" s="2">
        <v>679</v>
      </c>
      <c r="F1498" s="3" t="s">
        <v>451</v>
      </c>
      <c r="G1498" s="2">
        <v>634</v>
      </c>
      <c r="H1498" s="3" t="s">
        <v>451</v>
      </c>
      <c r="I1498" s="2">
        <v>628</v>
      </c>
      <c r="J1498" s="3" t="s">
        <v>451</v>
      </c>
      <c r="K1498" s="2">
        <v>649</v>
      </c>
    </row>
    <row r="1499" spans="1:9">
      <c r="A1499" s="2" t="s">
        <v>2209</v>
      </c>
      <c r="B1499" s="3">
        <v>0</v>
      </c>
      <c r="C1499" s="2" t="s">
        <v>1076</v>
      </c>
      <c r="D1499" s="3" t="s">
        <v>547</v>
      </c>
      <c r="E1499" s="2">
        <v>680</v>
      </c>
      <c r="F1499" s="3" t="s">
        <v>547</v>
      </c>
      <c r="G1499" s="2">
        <v>684</v>
      </c>
      <c r="H1499" s="3" t="s">
        <v>460</v>
      </c>
      <c r="I1499" s="2">
        <v>737</v>
      </c>
    </row>
    <row r="1500" spans="1:9">
      <c r="A1500" s="2" t="s">
        <v>2210</v>
      </c>
      <c r="B1500" s="3">
        <v>0</v>
      </c>
      <c r="C1500" s="2" t="s">
        <v>1076</v>
      </c>
      <c r="D1500" s="3" t="s">
        <v>547</v>
      </c>
      <c r="E1500" s="2">
        <v>682</v>
      </c>
      <c r="F1500" s="3" t="s">
        <v>547</v>
      </c>
      <c r="G1500" s="2">
        <v>686</v>
      </c>
      <c r="H1500" s="3" t="s">
        <v>727</v>
      </c>
      <c r="I1500" s="2">
        <v>558</v>
      </c>
    </row>
    <row r="1501" spans="1:11">
      <c r="A1501" s="2" t="s">
        <v>2211</v>
      </c>
      <c r="B1501" s="3">
        <v>0</v>
      </c>
      <c r="C1501" s="2" t="s">
        <v>308</v>
      </c>
      <c r="D1501" s="3" t="s">
        <v>547</v>
      </c>
      <c r="E1501" s="2">
        <v>684</v>
      </c>
      <c r="F1501" s="3" t="s">
        <v>547</v>
      </c>
      <c r="G1501" s="2">
        <v>689</v>
      </c>
      <c r="H1501" s="3" t="s">
        <v>547</v>
      </c>
      <c r="I1501" s="2">
        <v>689</v>
      </c>
      <c r="J1501" s="3" t="s">
        <v>451</v>
      </c>
      <c r="K1501" s="2">
        <v>633</v>
      </c>
    </row>
    <row r="1502" spans="1:11">
      <c r="A1502" s="2" t="s">
        <v>2212</v>
      </c>
      <c r="B1502" s="3">
        <v>0</v>
      </c>
      <c r="C1502" s="2" t="s">
        <v>494</v>
      </c>
      <c r="D1502" s="3" t="s">
        <v>547</v>
      </c>
      <c r="E1502" s="2">
        <v>685</v>
      </c>
      <c r="F1502" s="3" t="s">
        <v>547</v>
      </c>
      <c r="G1502" s="2">
        <v>693</v>
      </c>
      <c r="H1502" s="3" t="s">
        <v>547</v>
      </c>
      <c r="I1502" s="2">
        <v>695</v>
      </c>
      <c r="J1502" s="3" t="s">
        <v>611</v>
      </c>
      <c r="K1502" s="2">
        <v>794</v>
      </c>
    </row>
    <row r="1503" spans="1:11">
      <c r="A1503" s="2" t="s">
        <v>2213</v>
      </c>
      <c r="B1503" s="3">
        <v>0</v>
      </c>
      <c r="C1503" s="2" t="s">
        <v>836</v>
      </c>
      <c r="D1503" s="3" t="s">
        <v>547</v>
      </c>
      <c r="E1503" s="2">
        <v>688</v>
      </c>
      <c r="F1503" s="3" t="s">
        <v>547</v>
      </c>
      <c r="G1503" s="2">
        <v>695</v>
      </c>
      <c r="H1503" s="3" t="s">
        <v>451</v>
      </c>
      <c r="I1503" s="2">
        <v>641</v>
      </c>
      <c r="J1503" s="3" t="s">
        <v>610</v>
      </c>
      <c r="K1503" s="2">
        <v>603</v>
      </c>
    </row>
    <row r="1504" spans="1:11">
      <c r="A1504" s="2" t="s">
        <v>2214</v>
      </c>
      <c r="B1504" s="3">
        <v>0</v>
      </c>
      <c r="C1504" s="2" t="s">
        <v>22</v>
      </c>
      <c r="D1504" s="3" t="s">
        <v>547</v>
      </c>
      <c r="E1504" s="2">
        <v>690</v>
      </c>
      <c r="F1504" s="3" t="s">
        <v>547</v>
      </c>
      <c r="G1504" s="2">
        <v>696</v>
      </c>
      <c r="H1504" s="3" t="s">
        <v>459</v>
      </c>
      <c r="I1504" s="2">
        <v>579</v>
      </c>
      <c r="J1504" s="3" t="s">
        <v>565</v>
      </c>
      <c r="K1504" s="2">
        <v>591</v>
      </c>
    </row>
    <row r="1505" spans="1:11">
      <c r="A1505" s="2" t="s">
        <v>2215</v>
      </c>
      <c r="B1505" s="3">
        <v>0</v>
      </c>
      <c r="C1505" s="2" t="s">
        <v>149</v>
      </c>
      <c r="D1505" s="3" t="s">
        <v>547</v>
      </c>
      <c r="E1505" s="2">
        <v>701</v>
      </c>
      <c r="F1505" s="3" t="s">
        <v>460</v>
      </c>
      <c r="G1505" s="2">
        <v>741</v>
      </c>
      <c r="H1505" s="3" t="s">
        <v>611</v>
      </c>
      <c r="I1505" s="2">
        <v>793</v>
      </c>
      <c r="J1505" s="3" t="s">
        <v>460</v>
      </c>
      <c r="K1505" s="2">
        <v>736</v>
      </c>
    </row>
    <row r="1506" spans="1:11">
      <c r="A1506" s="2" t="s">
        <v>2216</v>
      </c>
      <c r="B1506" s="3">
        <v>0</v>
      </c>
      <c r="C1506" s="2" t="s">
        <v>145</v>
      </c>
      <c r="D1506" s="3" t="s">
        <v>547</v>
      </c>
      <c r="E1506" s="2">
        <v>702</v>
      </c>
      <c r="F1506" s="3" t="s">
        <v>460</v>
      </c>
      <c r="G1506" s="2">
        <v>742</v>
      </c>
      <c r="H1506" s="3" t="s">
        <v>547</v>
      </c>
      <c r="I1506" s="2">
        <v>693</v>
      </c>
      <c r="J1506" s="3" t="s">
        <v>451</v>
      </c>
      <c r="K1506" s="2">
        <v>638</v>
      </c>
    </row>
    <row r="1507" spans="1:11">
      <c r="A1507" s="2" t="s">
        <v>2217</v>
      </c>
      <c r="B1507" s="3">
        <v>0</v>
      </c>
      <c r="C1507" s="2" t="s">
        <v>1200</v>
      </c>
      <c r="D1507" s="3" t="s">
        <v>547</v>
      </c>
      <c r="E1507" s="2">
        <v>703</v>
      </c>
      <c r="F1507" s="3" t="s">
        <v>460</v>
      </c>
      <c r="G1507" s="2">
        <v>754</v>
      </c>
      <c r="H1507" s="3" t="s">
        <v>547</v>
      </c>
      <c r="I1507" s="2">
        <v>706</v>
      </c>
      <c r="J1507" s="3" t="s">
        <v>460</v>
      </c>
      <c r="K1507" s="2">
        <v>752</v>
      </c>
    </row>
    <row r="1508" spans="1:11">
      <c r="A1508" s="2" t="s">
        <v>2218</v>
      </c>
      <c r="B1508" s="3">
        <v>0</v>
      </c>
      <c r="C1508" s="2" t="s">
        <v>1200</v>
      </c>
      <c r="D1508" s="3" t="s">
        <v>460</v>
      </c>
      <c r="E1508" s="2">
        <v>704</v>
      </c>
      <c r="F1508" s="3" t="s">
        <v>460</v>
      </c>
      <c r="G1508" s="2">
        <v>705</v>
      </c>
      <c r="H1508" s="3" t="s">
        <v>460</v>
      </c>
      <c r="I1508" s="2">
        <v>707</v>
      </c>
      <c r="J1508" s="3" t="s">
        <v>460</v>
      </c>
      <c r="K1508" s="2">
        <v>704</v>
      </c>
    </row>
    <row r="1509" spans="1:11">
      <c r="A1509" s="2" t="s">
        <v>2219</v>
      </c>
      <c r="B1509" s="3">
        <v>0</v>
      </c>
      <c r="C1509" s="2" t="s">
        <v>1200</v>
      </c>
      <c r="D1509" s="3" t="s">
        <v>460</v>
      </c>
      <c r="E1509" s="2">
        <v>705</v>
      </c>
      <c r="F1509" s="3" t="s">
        <v>460</v>
      </c>
      <c r="G1509" s="2">
        <v>706</v>
      </c>
      <c r="H1509" s="3" t="s">
        <v>611</v>
      </c>
      <c r="I1509" s="2">
        <v>755</v>
      </c>
      <c r="J1509" s="3" t="s">
        <v>548</v>
      </c>
      <c r="K1509" s="2">
        <v>805</v>
      </c>
    </row>
    <row r="1510" spans="1:5">
      <c r="A1510" s="2" t="s">
        <v>2220</v>
      </c>
      <c r="B1510" s="3">
        <v>0</v>
      </c>
      <c r="C1510" s="2" t="s">
        <v>1200</v>
      </c>
      <c r="D1510" s="3" t="s">
        <v>460</v>
      </c>
      <c r="E1510" s="2">
        <v>706</v>
      </c>
    </row>
    <row r="1511" spans="1:11">
      <c r="A1511" s="2" t="s">
        <v>2221</v>
      </c>
      <c r="B1511" s="3">
        <v>0</v>
      </c>
      <c r="C1511" s="2" t="s">
        <v>634</v>
      </c>
      <c r="D1511" s="3" t="s">
        <v>460</v>
      </c>
      <c r="E1511" s="2">
        <v>708</v>
      </c>
      <c r="F1511" s="3" t="s">
        <v>547</v>
      </c>
      <c r="G1511" s="2">
        <v>658</v>
      </c>
      <c r="H1511" s="3" t="s">
        <v>547</v>
      </c>
      <c r="I1511" s="2">
        <v>654</v>
      </c>
      <c r="J1511" s="3" t="s">
        <v>459</v>
      </c>
      <c r="K1511" s="2">
        <v>572</v>
      </c>
    </row>
    <row r="1512" spans="1:11">
      <c r="A1512" s="2" t="s">
        <v>2222</v>
      </c>
      <c r="B1512" s="3">
        <v>0</v>
      </c>
      <c r="C1512" s="2" t="s">
        <v>22</v>
      </c>
      <c r="D1512" s="3" t="s">
        <v>460</v>
      </c>
      <c r="E1512" s="2">
        <v>711</v>
      </c>
      <c r="F1512" s="3" t="s">
        <v>547</v>
      </c>
      <c r="G1512" s="2">
        <v>661</v>
      </c>
      <c r="H1512" s="3" t="s">
        <v>451</v>
      </c>
      <c r="I1512" s="2">
        <v>608</v>
      </c>
      <c r="J1512" s="3" t="s">
        <v>451</v>
      </c>
      <c r="K1512" s="2">
        <v>609</v>
      </c>
    </row>
    <row r="1513" spans="1:11">
      <c r="A1513" s="2" t="s">
        <v>2223</v>
      </c>
      <c r="B1513" s="3">
        <v>0</v>
      </c>
      <c r="C1513" s="2" t="s">
        <v>221</v>
      </c>
      <c r="D1513" s="3" t="s">
        <v>460</v>
      </c>
      <c r="E1513" s="2">
        <v>712</v>
      </c>
      <c r="F1513" s="3" t="s">
        <v>460</v>
      </c>
      <c r="G1513" s="2">
        <v>711</v>
      </c>
      <c r="H1513" s="3" t="s">
        <v>611</v>
      </c>
      <c r="I1513" s="2">
        <v>762</v>
      </c>
      <c r="J1513" s="3" t="s">
        <v>460</v>
      </c>
      <c r="K1513" s="2">
        <v>714</v>
      </c>
    </row>
    <row r="1514" spans="1:5">
      <c r="A1514" s="2" t="s">
        <v>2224</v>
      </c>
      <c r="B1514" s="3">
        <v>0</v>
      </c>
      <c r="C1514" s="2" t="s">
        <v>836</v>
      </c>
      <c r="D1514" s="3" t="s">
        <v>460</v>
      </c>
      <c r="E1514" s="2">
        <v>713</v>
      </c>
    </row>
    <row r="1515" spans="1:11">
      <c r="A1515" s="2" t="s">
        <v>2225</v>
      </c>
      <c r="B1515" s="3">
        <v>0</v>
      </c>
      <c r="C1515" s="2" t="s">
        <v>826</v>
      </c>
      <c r="D1515" s="3" t="s">
        <v>460</v>
      </c>
      <c r="E1515" s="2">
        <v>714</v>
      </c>
      <c r="F1515" s="3" t="s">
        <v>451</v>
      </c>
      <c r="G1515" s="2">
        <v>614</v>
      </c>
      <c r="H1515" s="3" t="s">
        <v>451</v>
      </c>
      <c r="I1515" s="2">
        <v>613</v>
      </c>
      <c r="J1515" s="3" t="s">
        <v>565</v>
      </c>
      <c r="K1515" s="2">
        <v>584</v>
      </c>
    </row>
    <row r="1516" spans="1:5">
      <c r="A1516" s="2" t="s">
        <v>2226</v>
      </c>
      <c r="B1516" s="3">
        <v>0</v>
      </c>
      <c r="C1516" s="2" t="s">
        <v>140</v>
      </c>
      <c r="D1516" s="3" t="s">
        <v>460</v>
      </c>
      <c r="E1516" s="2">
        <v>716</v>
      </c>
    </row>
    <row r="1517" spans="1:7">
      <c r="A1517" s="2" t="s">
        <v>2227</v>
      </c>
      <c r="B1517" s="3">
        <v>0</v>
      </c>
      <c r="C1517" s="2" t="s">
        <v>926</v>
      </c>
      <c r="D1517" s="3" t="s">
        <v>460</v>
      </c>
      <c r="E1517" s="2">
        <v>717</v>
      </c>
      <c r="F1517" s="3" t="s">
        <v>460</v>
      </c>
      <c r="G1517" s="2">
        <v>717</v>
      </c>
    </row>
    <row r="1518" spans="1:11">
      <c r="A1518" s="2" t="s">
        <v>2228</v>
      </c>
      <c r="B1518" s="3">
        <v>0</v>
      </c>
      <c r="C1518" s="2" t="s">
        <v>1864</v>
      </c>
      <c r="D1518" s="3" t="s">
        <v>460</v>
      </c>
      <c r="E1518" s="2">
        <v>719</v>
      </c>
      <c r="F1518" s="3" t="s">
        <v>460</v>
      </c>
      <c r="G1518" s="2">
        <v>725</v>
      </c>
      <c r="H1518" s="3" t="s">
        <v>460</v>
      </c>
      <c r="I1518" s="2">
        <v>724</v>
      </c>
      <c r="J1518" s="3" t="s">
        <v>451</v>
      </c>
      <c r="K1518" s="2">
        <v>620</v>
      </c>
    </row>
    <row r="1519" spans="1:11">
      <c r="A1519" s="2" t="s">
        <v>2229</v>
      </c>
      <c r="B1519" s="3">
        <v>0</v>
      </c>
      <c r="C1519" s="2" t="s">
        <v>35</v>
      </c>
      <c r="D1519" s="3" t="s">
        <v>460</v>
      </c>
      <c r="E1519" s="2">
        <v>721</v>
      </c>
      <c r="F1519" s="3" t="s">
        <v>547</v>
      </c>
      <c r="G1519" s="2">
        <v>671</v>
      </c>
      <c r="H1519" s="3" t="s">
        <v>460</v>
      </c>
      <c r="I1519" s="2">
        <v>725</v>
      </c>
      <c r="J1519" s="3" t="s">
        <v>460</v>
      </c>
      <c r="K1519" s="2">
        <v>720</v>
      </c>
    </row>
    <row r="1520" spans="1:9">
      <c r="A1520" s="2" t="s">
        <v>2230</v>
      </c>
      <c r="B1520" s="3">
        <v>0</v>
      </c>
      <c r="C1520" s="2" t="s">
        <v>926</v>
      </c>
      <c r="D1520" s="3" t="s">
        <v>460</v>
      </c>
      <c r="E1520" s="2">
        <v>722</v>
      </c>
      <c r="F1520" s="3" t="s">
        <v>460</v>
      </c>
      <c r="G1520" s="2">
        <v>726</v>
      </c>
      <c r="H1520" s="3" t="s">
        <v>548</v>
      </c>
      <c r="I1520" s="2">
        <v>868</v>
      </c>
    </row>
    <row r="1521" spans="1:9">
      <c r="A1521" s="2" t="s">
        <v>2231</v>
      </c>
      <c r="B1521" s="3">
        <v>0</v>
      </c>
      <c r="C1521" s="2" t="s">
        <v>836</v>
      </c>
      <c r="D1521" s="3" t="s">
        <v>460</v>
      </c>
      <c r="E1521" s="2">
        <v>723</v>
      </c>
      <c r="F1521" s="3" t="s">
        <v>547</v>
      </c>
      <c r="G1521" s="2">
        <v>672</v>
      </c>
      <c r="H1521" s="3" t="s">
        <v>611</v>
      </c>
      <c r="I1521" s="2">
        <v>772</v>
      </c>
    </row>
    <row r="1522" spans="1:11">
      <c r="A1522" s="2" t="s">
        <v>2232</v>
      </c>
      <c r="B1522" s="3">
        <v>0</v>
      </c>
      <c r="C1522" s="2" t="s">
        <v>221</v>
      </c>
      <c r="D1522" s="3" t="s">
        <v>460</v>
      </c>
      <c r="E1522" s="2">
        <v>724</v>
      </c>
      <c r="F1522" s="3" t="s">
        <v>547</v>
      </c>
      <c r="G1522" s="2">
        <v>673</v>
      </c>
      <c r="H1522" s="3" t="s">
        <v>547</v>
      </c>
      <c r="I1522" s="2">
        <v>677</v>
      </c>
      <c r="J1522" s="3" t="s">
        <v>451</v>
      </c>
      <c r="K1522" s="2">
        <v>621</v>
      </c>
    </row>
    <row r="1523" spans="1:11">
      <c r="A1523" s="2" t="s">
        <v>2233</v>
      </c>
      <c r="B1523" s="3">
        <v>0</v>
      </c>
      <c r="C1523" s="2" t="s">
        <v>149</v>
      </c>
      <c r="D1523" s="3" t="s">
        <v>460</v>
      </c>
      <c r="E1523" s="2">
        <v>725</v>
      </c>
      <c r="F1523" s="3" t="s">
        <v>547</v>
      </c>
      <c r="G1523" s="2">
        <v>675</v>
      </c>
      <c r="H1523" s="3" t="s">
        <v>547</v>
      </c>
      <c r="I1523" s="2">
        <v>678</v>
      </c>
      <c r="J1523" s="3" t="s">
        <v>451</v>
      </c>
      <c r="K1523" s="2">
        <v>622</v>
      </c>
    </row>
    <row r="1524" spans="1:11">
      <c r="A1524" s="2" t="s">
        <v>2234</v>
      </c>
      <c r="B1524" s="3">
        <v>0</v>
      </c>
      <c r="C1524" s="2" t="s">
        <v>704</v>
      </c>
      <c r="D1524" s="3" t="s">
        <v>460</v>
      </c>
      <c r="E1524" s="2">
        <v>726</v>
      </c>
      <c r="F1524" s="3" t="s">
        <v>611</v>
      </c>
      <c r="G1524" s="2">
        <v>775</v>
      </c>
      <c r="H1524" s="3" t="s">
        <v>611</v>
      </c>
      <c r="I1524" s="2">
        <v>776</v>
      </c>
      <c r="J1524" s="3" t="s">
        <v>548</v>
      </c>
      <c r="K1524" s="2">
        <v>873</v>
      </c>
    </row>
    <row r="1525" spans="1:7">
      <c r="A1525" s="2" t="s">
        <v>2235</v>
      </c>
      <c r="B1525" s="3">
        <v>0</v>
      </c>
      <c r="C1525" s="2" t="s">
        <v>140</v>
      </c>
      <c r="D1525" s="3" t="s">
        <v>460</v>
      </c>
      <c r="E1525" s="2">
        <v>728</v>
      </c>
      <c r="F1525" s="3" t="s">
        <v>611</v>
      </c>
      <c r="G1525" s="2">
        <v>777</v>
      </c>
    </row>
    <row r="1526" spans="1:7">
      <c r="A1526" s="2" t="s">
        <v>2236</v>
      </c>
      <c r="B1526" s="3">
        <v>0</v>
      </c>
      <c r="C1526" s="2" t="s">
        <v>704</v>
      </c>
      <c r="D1526" s="3" t="s">
        <v>460</v>
      </c>
      <c r="E1526" s="2">
        <v>729</v>
      </c>
      <c r="F1526" s="3" t="s">
        <v>460</v>
      </c>
      <c r="G1526" s="2">
        <v>728</v>
      </c>
    </row>
    <row r="1527" spans="1:21">
      <c r="A1527" s="2" t="s">
        <v>2237</v>
      </c>
      <c r="B1527" s="3">
        <v>0</v>
      </c>
      <c r="C1527" s="2" t="s">
        <v>22</v>
      </c>
      <c r="D1527" s="3" t="s">
        <v>460</v>
      </c>
      <c r="E1527" s="2">
        <v>730</v>
      </c>
      <c r="F1527" s="3" t="s">
        <v>460</v>
      </c>
      <c r="G1527" s="2">
        <v>730</v>
      </c>
      <c r="H1527" s="3" t="s">
        <v>547</v>
      </c>
      <c r="I1527" s="2">
        <v>683</v>
      </c>
      <c r="J1527" s="3" t="s">
        <v>547</v>
      </c>
      <c r="K1527" s="2">
        <v>682</v>
      </c>
      <c r="R1527" s="3">
        <v>0.53</v>
      </c>
      <c r="T1527" s="3">
        <v>0.03</v>
      </c>
      <c r="U1527" s="2">
        <v>0.94</v>
      </c>
    </row>
    <row r="1528" spans="1:11">
      <c r="A1528" s="2" t="s">
        <v>2238</v>
      </c>
      <c r="B1528" s="3">
        <v>0</v>
      </c>
      <c r="C1528" s="2" t="s">
        <v>1864</v>
      </c>
      <c r="D1528" s="3" t="s">
        <v>460</v>
      </c>
      <c r="E1528" s="2">
        <v>731</v>
      </c>
      <c r="F1528" s="3" t="s">
        <v>460</v>
      </c>
      <c r="G1528" s="2">
        <v>731</v>
      </c>
      <c r="H1528" s="3" t="s">
        <v>460</v>
      </c>
      <c r="I1528" s="2">
        <v>732</v>
      </c>
      <c r="J1528" s="3" t="s">
        <v>611</v>
      </c>
      <c r="K1528" s="2">
        <v>781</v>
      </c>
    </row>
    <row r="1529" spans="1:5">
      <c r="A1529" s="2" t="s">
        <v>2239</v>
      </c>
      <c r="B1529" s="3">
        <v>0</v>
      </c>
      <c r="C1529" s="2" t="s">
        <v>704</v>
      </c>
      <c r="D1529" s="3" t="s">
        <v>460</v>
      </c>
      <c r="E1529" s="2">
        <v>733</v>
      </c>
    </row>
    <row r="1530" spans="1:11">
      <c r="A1530" s="2" t="s">
        <v>2240</v>
      </c>
      <c r="B1530" s="3">
        <v>0</v>
      </c>
      <c r="C1530" s="2" t="s">
        <v>2241</v>
      </c>
      <c r="D1530" s="3" t="s">
        <v>460</v>
      </c>
      <c r="E1530" s="2">
        <v>734</v>
      </c>
      <c r="F1530" s="3" t="s">
        <v>611</v>
      </c>
      <c r="G1530" s="2">
        <v>784</v>
      </c>
      <c r="H1530" s="3" t="s">
        <v>460</v>
      </c>
      <c r="I1530" s="2">
        <v>734</v>
      </c>
      <c r="J1530" s="3" t="s">
        <v>611</v>
      </c>
      <c r="K1530" s="2">
        <v>784</v>
      </c>
    </row>
    <row r="1531" spans="1:11">
      <c r="A1531" s="2" t="s">
        <v>2242</v>
      </c>
      <c r="B1531" s="3">
        <v>0</v>
      </c>
      <c r="C1531" s="2" t="s">
        <v>833</v>
      </c>
      <c r="D1531" s="3" t="s">
        <v>460</v>
      </c>
      <c r="E1531" s="2">
        <v>735</v>
      </c>
      <c r="F1531" s="3" t="s">
        <v>460</v>
      </c>
      <c r="G1531" s="2">
        <v>736</v>
      </c>
      <c r="H1531" s="3" t="s">
        <v>547</v>
      </c>
      <c r="I1531" s="2">
        <v>687</v>
      </c>
      <c r="J1531" s="3" t="s">
        <v>460</v>
      </c>
      <c r="K1531" s="2">
        <v>728</v>
      </c>
    </row>
    <row r="1532" spans="1:11">
      <c r="A1532" s="2" t="s">
        <v>2243</v>
      </c>
      <c r="B1532" s="3">
        <v>0</v>
      </c>
      <c r="C1532" s="2" t="s">
        <v>1076</v>
      </c>
      <c r="D1532" s="3" t="s">
        <v>460</v>
      </c>
      <c r="E1532" s="2">
        <v>736</v>
      </c>
      <c r="F1532" s="3" t="s">
        <v>611</v>
      </c>
      <c r="G1532" s="2">
        <v>786</v>
      </c>
      <c r="H1532" s="3" t="s">
        <v>611</v>
      </c>
      <c r="I1532" s="2">
        <v>784</v>
      </c>
      <c r="J1532" s="3" t="s">
        <v>548</v>
      </c>
      <c r="K1532" s="2">
        <v>906</v>
      </c>
    </row>
    <row r="1533" spans="1:11">
      <c r="A1533" s="2" t="s">
        <v>2244</v>
      </c>
      <c r="B1533" s="3">
        <v>0</v>
      </c>
      <c r="C1533" s="2" t="s">
        <v>826</v>
      </c>
      <c r="D1533" s="3" t="s">
        <v>460</v>
      </c>
      <c r="E1533" s="2">
        <v>737</v>
      </c>
      <c r="F1533" s="3" t="s">
        <v>460</v>
      </c>
      <c r="G1533" s="2">
        <v>735</v>
      </c>
      <c r="H1533" s="3" t="s">
        <v>451</v>
      </c>
      <c r="I1533" s="2">
        <v>631</v>
      </c>
      <c r="J1533" s="3" t="s">
        <v>610</v>
      </c>
      <c r="K1533" s="2">
        <v>599</v>
      </c>
    </row>
    <row r="1534" spans="1:11">
      <c r="A1534" s="2" t="s">
        <v>2245</v>
      </c>
      <c r="B1534" s="3">
        <v>0</v>
      </c>
      <c r="C1534" s="2" t="s">
        <v>243</v>
      </c>
      <c r="D1534" s="3" t="s">
        <v>460</v>
      </c>
      <c r="E1534" s="2">
        <v>738</v>
      </c>
      <c r="F1534" s="3" t="s">
        <v>460</v>
      </c>
      <c r="G1534" s="2">
        <v>738</v>
      </c>
      <c r="H1534" s="3" t="s">
        <v>547</v>
      </c>
      <c r="I1534" s="2">
        <v>688</v>
      </c>
      <c r="J1534" s="3" t="s">
        <v>565</v>
      </c>
      <c r="K1534" s="2">
        <v>587</v>
      </c>
    </row>
    <row r="1535" spans="1:9">
      <c r="A1535" s="2" t="s">
        <v>2246</v>
      </c>
      <c r="B1535" s="3">
        <v>0</v>
      </c>
      <c r="C1535" s="2" t="s">
        <v>243</v>
      </c>
      <c r="D1535" s="3" t="s">
        <v>460</v>
      </c>
      <c r="E1535" s="2">
        <v>739</v>
      </c>
      <c r="F1535" s="3" t="s">
        <v>611</v>
      </c>
      <c r="G1535" s="2">
        <v>778</v>
      </c>
      <c r="H1535" s="3" t="s">
        <v>460</v>
      </c>
      <c r="I1535" s="2">
        <v>729</v>
      </c>
    </row>
    <row r="1536" spans="1:11">
      <c r="A1536" s="2" t="s">
        <v>2247</v>
      </c>
      <c r="B1536" s="3">
        <v>0</v>
      </c>
      <c r="C1536" s="2" t="s">
        <v>35</v>
      </c>
      <c r="D1536" s="3" t="s">
        <v>460</v>
      </c>
      <c r="E1536" s="2">
        <v>740</v>
      </c>
      <c r="F1536" s="3" t="s">
        <v>451</v>
      </c>
      <c r="G1536" s="2">
        <v>643</v>
      </c>
      <c r="H1536" s="3" t="s">
        <v>451</v>
      </c>
      <c r="I1536" s="2">
        <v>637</v>
      </c>
      <c r="J1536" s="3" t="s">
        <v>610</v>
      </c>
      <c r="K1536" s="2">
        <v>601</v>
      </c>
    </row>
    <row r="1537" spans="1:11">
      <c r="A1537" s="2" t="s">
        <v>2248</v>
      </c>
      <c r="B1537" s="3">
        <v>0</v>
      </c>
      <c r="C1537" s="2" t="s">
        <v>35</v>
      </c>
      <c r="D1537" s="3" t="s">
        <v>460</v>
      </c>
      <c r="E1537" s="2">
        <v>746</v>
      </c>
      <c r="F1537" s="3" t="s">
        <v>547</v>
      </c>
      <c r="G1537" s="2">
        <v>701</v>
      </c>
      <c r="H1537" s="3" t="s">
        <v>547</v>
      </c>
      <c r="I1537" s="2">
        <v>704</v>
      </c>
      <c r="J1537" s="3" t="s">
        <v>451</v>
      </c>
      <c r="K1537" s="2">
        <v>650</v>
      </c>
    </row>
    <row r="1538" spans="1:11">
      <c r="A1538" s="2" t="s">
        <v>2249</v>
      </c>
      <c r="B1538" s="3">
        <v>0</v>
      </c>
      <c r="C1538" s="2" t="s">
        <v>149</v>
      </c>
      <c r="D1538" s="3" t="s">
        <v>460</v>
      </c>
      <c r="E1538" s="2">
        <v>749</v>
      </c>
      <c r="F1538" s="3" t="s">
        <v>548</v>
      </c>
      <c r="G1538" s="2">
        <v>945</v>
      </c>
      <c r="H1538" s="3" t="s">
        <v>460</v>
      </c>
      <c r="I1538" s="2">
        <v>741</v>
      </c>
      <c r="J1538" s="3" t="s">
        <v>451</v>
      </c>
      <c r="K1538" s="2">
        <v>637</v>
      </c>
    </row>
    <row r="1539" spans="1:5">
      <c r="A1539" s="2" t="s">
        <v>2250</v>
      </c>
      <c r="B1539" s="3">
        <v>0</v>
      </c>
      <c r="C1539" s="2" t="s">
        <v>1523</v>
      </c>
      <c r="D1539" s="3" t="s">
        <v>460</v>
      </c>
      <c r="E1539" s="2">
        <v>751</v>
      </c>
    </row>
    <row r="1540" spans="1:7">
      <c r="A1540" s="2" t="s">
        <v>2251</v>
      </c>
      <c r="B1540" s="3">
        <v>0</v>
      </c>
      <c r="C1540" s="2" t="s">
        <v>1773</v>
      </c>
      <c r="D1540" s="3" t="s">
        <v>611</v>
      </c>
      <c r="E1540" s="2">
        <v>753</v>
      </c>
      <c r="F1540" s="3" t="s">
        <v>548</v>
      </c>
      <c r="G1540" s="2">
        <v>804</v>
      </c>
    </row>
    <row r="1541" spans="1:11">
      <c r="A1541" s="2" t="s">
        <v>2252</v>
      </c>
      <c r="B1541" s="3">
        <v>0</v>
      </c>
      <c r="C1541" s="2" t="s">
        <v>977</v>
      </c>
      <c r="D1541" s="3" t="s">
        <v>611</v>
      </c>
      <c r="E1541" s="2">
        <v>754</v>
      </c>
      <c r="F1541" s="3" t="s">
        <v>548</v>
      </c>
      <c r="G1541" s="2">
        <v>821</v>
      </c>
      <c r="H1541" s="3" t="s">
        <v>548</v>
      </c>
      <c r="I1541" s="2">
        <v>823</v>
      </c>
      <c r="J1541" s="3" t="s">
        <v>548</v>
      </c>
      <c r="K1541" s="2">
        <v>825</v>
      </c>
    </row>
    <row r="1542" spans="1:21">
      <c r="A1542" s="2" t="s">
        <v>2253</v>
      </c>
      <c r="B1542" s="3">
        <v>0</v>
      </c>
      <c r="C1542" s="2" t="s">
        <v>22</v>
      </c>
      <c r="D1542" s="3" t="s">
        <v>611</v>
      </c>
      <c r="E1542" s="2">
        <v>758</v>
      </c>
      <c r="F1542" s="3" t="s">
        <v>611</v>
      </c>
      <c r="G1542" s="2">
        <v>759</v>
      </c>
      <c r="H1542" s="3" t="s">
        <v>451</v>
      </c>
      <c r="I1542" s="2">
        <v>609</v>
      </c>
      <c r="J1542" s="3" t="s">
        <v>451</v>
      </c>
      <c r="K1542" s="2">
        <v>610</v>
      </c>
      <c r="R1542" s="3">
        <v>0.65</v>
      </c>
      <c r="T1542" s="3">
        <v>0.03</v>
      </c>
      <c r="U1542" s="2">
        <v>0.89</v>
      </c>
    </row>
    <row r="1543" spans="1:11">
      <c r="A1543" s="2" t="s">
        <v>2254</v>
      </c>
      <c r="B1543" s="3">
        <v>0</v>
      </c>
      <c r="C1543" s="2" t="s">
        <v>339</v>
      </c>
      <c r="D1543" s="3" t="s">
        <v>611</v>
      </c>
      <c r="E1543" s="2">
        <v>759</v>
      </c>
      <c r="F1543" s="3" t="s">
        <v>611</v>
      </c>
      <c r="G1543" s="2">
        <v>760</v>
      </c>
      <c r="H1543" s="3" t="s">
        <v>460</v>
      </c>
      <c r="I1543" s="2">
        <v>715</v>
      </c>
      <c r="J1543" s="3" t="s">
        <v>460</v>
      </c>
      <c r="K1543" s="2">
        <v>711</v>
      </c>
    </row>
    <row r="1544" spans="1:11">
      <c r="A1544" s="2" t="s">
        <v>2255</v>
      </c>
      <c r="B1544" s="3">
        <v>0</v>
      </c>
      <c r="C1544" s="2" t="s">
        <v>1495</v>
      </c>
      <c r="D1544" s="3" t="s">
        <v>611</v>
      </c>
      <c r="E1544" s="2">
        <v>761</v>
      </c>
      <c r="F1544" s="3" t="s">
        <v>611</v>
      </c>
      <c r="G1544" s="2">
        <v>780</v>
      </c>
      <c r="H1544" s="3" t="s">
        <v>548</v>
      </c>
      <c r="I1544" s="2">
        <v>886</v>
      </c>
      <c r="J1544" s="3" t="s">
        <v>548</v>
      </c>
      <c r="K1544" s="2">
        <v>886</v>
      </c>
    </row>
    <row r="1545" spans="1:11">
      <c r="A1545" s="2" t="s">
        <v>2256</v>
      </c>
      <c r="B1545" s="3">
        <v>0</v>
      </c>
      <c r="C1545" s="2" t="s">
        <v>833</v>
      </c>
      <c r="D1545" s="3" t="s">
        <v>611</v>
      </c>
      <c r="E1545" s="2">
        <v>762</v>
      </c>
      <c r="F1545" s="3" t="s">
        <v>460</v>
      </c>
      <c r="G1545" s="2">
        <v>712</v>
      </c>
      <c r="H1545" s="3" t="s">
        <v>547</v>
      </c>
      <c r="I1545" s="2">
        <v>662</v>
      </c>
      <c r="J1545" s="3" t="s">
        <v>547</v>
      </c>
      <c r="K1545" s="2">
        <v>665</v>
      </c>
    </row>
    <row r="1546" spans="1:11">
      <c r="A1546" s="2" t="s">
        <v>2257</v>
      </c>
      <c r="B1546" s="3">
        <v>0</v>
      </c>
      <c r="C1546" s="2" t="s">
        <v>833</v>
      </c>
      <c r="D1546" s="3" t="s">
        <v>611</v>
      </c>
      <c r="E1546" s="2">
        <v>763</v>
      </c>
      <c r="F1546" s="3" t="s">
        <v>460</v>
      </c>
      <c r="G1546" s="2">
        <v>713</v>
      </c>
      <c r="H1546" s="3" t="s">
        <v>547</v>
      </c>
      <c r="I1546" s="2">
        <v>663</v>
      </c>
      <c r="J1546" s="3" t="s">
        <v>547</v>
      </c>
      <c r="K1546" s="2">
        <v>666</v>
      </c>
    </row>
    <row r="1547" spans="1:11">
      <c r="A1547" s="2" t="s">
        <v>2258</v>
      </c>
      <c r="B1547" s="3">
        <v>0</v>
      </c>
      <c r="C1547" s="2" t="s">
        <v>1972</v>
      </c>
      <c r="D1547" s="3" t="s">
        <v>611</v>
      </c>
      <c r="E1547" s="2">
        <v>766</v>
      </c>
      <c r="F1547" s="3" t="s">
        <v>548</v>
      </c>
      <c r="G1547" s="2">
        <v>846</v>
      </c>
      <c r="H1547" s="3" t="s">
        <v>548</v>
      </c>
      <c r="I1547" s="2">
        <v>848</v>
      </c>
      <c r="J1547" s="3" t="s">
        <v>611</v>
      </c>
      <c r="K1547" s="2">
        <v>765</v>
      </c>
    </row>
    <row r="1548" spans="1:11">
      <c r="A1548" s="2" t="s">
        <v>2259</v>
      </c>
      <c r="B1548" s="3">
        <v>0</v>
      </c>
      <c r="C1548" s="2" t="s">
        <v>836</v>
      </c>
      <c r="D1548" s="3" t="s">
        <v>611</v>
      </c>
      <c r="E1548" s="2">
        <v>769</v>
      </c>
      <c r="F1548" s="3" t="s">
        <v>611</v>
      </c>
      <c r="G1548" s="2">
        <v>769</v>
      </c>
      <c r="H1548" s="3" t="s">
        <v>460</v>
      </c>
      <c r="I1548" s="2">
        <v>721</v>
      </c>
      <c r="J1548" s="3" t="s">
        <v>611</v>
      </c>
      <c r="K1548" s="2">
        <v>770</v>
      </c>
    </row>
    <row r="1549" spans="1:11">
      <c r="A1549" s="2" t="s">
        <v>2260</v>
      </c>
      <c r="B1549" s="3">
        <v>0</v>
      </c>
      <c r="C1549" s="2" t="s">
        <v>518</v>
      </c>
      <c r="D1549" s="3" t="s">
        <v>611</v>
      </c>
      <c r="E1549" s="2">
        <v>770</v>
      </c>
      <c r="F1549" s="3" t="s">
        <v>460</v>
      </c>
      <c r="G1549" s="2">
        <v>720</v>
      </c>
      <c r="H1549" s="3" t="s">
        <v>460</v>
      </c>
      <c r="I1549" s="2">
        <v>722</v>
      </c>
      <c r="J1549" s="3" t="s">
        <v>460</v>
      </c>
      <c r="K1549" s="2">
        <v>717</v>
      </c>
    </row>
    <row r="1550" spans="1:18">
      <c r="A1550" s="2" t="s">
        <v>2261</v>
      </c>
      <c r="B1550" s="3">
        <v>0</v>
      </c>
      <c r="C1550" s="2" t="s">
        <v>90</v>
      </c>
      <c r="D1550" s="3" t="s">
        <v>611</v>
      </c>
      <c r="E1550" s="2">
        <v>772</v>
      </c>
      <c r="F1550" s="3" t="s">
        <v>611</v>
      </c>
      <c r="G1550" s="2">
        <v>771</v>
      </c>
      <c r="R1550" s="3">
        <v>0.57</v>
      </c>
    </row>
    <row r="1551" spans="1:11">
      <c r="A1551" s="2" t="s">
        <v>2262</v>
      </c>
      <c r="B1551" s="3">
        <v>0</v>
      </c>
      <c r="C1551" s="2" t="s">
        <v>675</v>
      </c>
      <c r="D1551" s="3" t="s">
        <v>611</v>
      </c>
      <c r="E1551" s="2">
        <v>773</v>
      </c>
      <c r="F1551" s="3" t="s">
        <v>548</v>
      </c>
      <c r="G1551" s="2">
        <v>872</v>
      </c>
      <c r="H1551" s="3" t="s">
        <v>460</v>
      </c>
      <c r="I1551" s="2">
        <v>727</v>
      </c>
      <c r="J1551" s="3" t="s">
        <v>611</v>
      </c>
      <c r="K1551" s="2">
        <v>777</v>
      </c>
    </row>
    <row r="1552" spans="1:7">
      <c r="A1552" s="2" t="s">
        <v>2263</v>
      </c>
      <c r="B1552" s="3">
        <v>0</v>
      </c>
      <c r="C1552" s="2" t="s">
        <v>140</v>
      </c>
      <c r="D1552" s="3" t="s">
        <v>611</v>
      </c>
      <c r="E1552" s="2">
        <v>774</v>
      </c>
      <c r="F1552" s="3" t="s">
        <v>548</v>
      </c>
      <c r="G1552" s="2">
        <v>877</v>
      </c>
    </row>
    <row r="1553" spans="1:11">
      <c r="A1553" s="2" t="s">
        <v>2264</v>
      </c>
      <c r="B1553" s="3">
        <v>0</v>
      </c>
      <c r="C1553" s="2" t="s">
        <v>1571</v>
      </c>
      <c r="D1553" s="3" t="s">
        <v>611</v>
      </c>
      <c r="E1553" s="2">
        <v>775</v>
      </c>
      <c r="F1553" s="3" t="s">
        <v>460</v>
      </c>
      <c r="G1553" s="2">
        <v>727</v>
      </c>
      <c r="H1553" s="3" t="s">
        <v>460</v>
      </c>
      <c r="I1553" s="2">
        <v>728</v>
      </c>
      <c r="J1553" s="3" t="s">
        <v>611</v>
      </c>
      <c r="K1553" s="2">
        <v>778</v>
      </c>
    </row>
    <row r="1554" spans="1:11">
      <c r="A1554" s="2" t="s">
        <v>2265</v>
      </c>
      <c r="B1554" s="3">
        <v>0</v>
      </c>
      <c r="C1554" s="2" t="s">
        <v>221</v>
      </c>
      <c r="D1554" s="3" t="s">
        <v>611</v>
      </c>
      <c r="E1554" s="2">
        <v>776</v>
      </c>
      <c r="F1554" s="3" t="s">
        <v>548</v>
      </c>
      <c r="G1554" s="2">
        <v>882</v>
      </c>
      <c r="H1554" s="3" t="s">
        <v>548</v>
      </c>
      <c r="I1554" s="2">
        <v>880</v>
      </c>
      <c r="J1554" s="3" t="s">
        <v>548</v>
      </c>
      <c r="K1554" s="2">
        <v>880</v>
      </c>
    </row>
    <row r="1555" spans="1:11">
      <c r="A1555" s="2" t="s">
        <v>2266</v>
      </c>
      <c r="B1555" s="3">
        <v>0</v>
      </c>
      <c r="C1555" s="2" t="s">
        <v>586</v>
      </c>
      <c r="D1555" s="3" t="s">
        <v>611</v>
      </c>
      <c r="E1555" s="2">
        <v>779</v>
      </c>
      <c r="F1555" s="3" t="s">
        <v>547</v>
      </c>
      <c r="G1555" s="2">
        <v>680</v>
      </c>
      <c r="H1555" s="3" t="s">
        <v>451</v>
      </c>
      <c r="I1555" s="2">
        <v>624</v>
      </c>
      <c r="J1555" s="3" t="s">
        <v>451</v>
      </c>
      <c r="K1555" s="2">
        <v>627</v>
      </c>
    </row>
    <row r="1556" spans="1:11">
      <c r="A1556" s="2" t="s">
        <v>2267</v>
      </c>
      <c r="B1556" s="3">
        <v>0</v>
      </c>
      <c r="C1556" s="2" t="s">
        <v>675</v>
      </c>
      <c r="D1556" s="3" t="s">
        <v>611</v>
      </c>
      <c r="E1556" s="2">
        <v>781</v>
      </c>
      <c r="F1556" s="3" t="s">
        <v>460</v>
      </c>
      <c r="G1556" s="2">
        <v>734</v>
      </c>
      <c r="H1556" s="3" t="s">
        <v>460</v>
      </c>
      <c r="I1556" s="2">
        <v>733</v>
      </c>
      <c r="J1556" s="3" t="s">
        <v>460</v>
      </c>
      <c r="K1556" s="2">
        <v>725</v>
      </c>
    </row>
    <row r="1557" spans="1:11">
      <c r="A1557" s="2" t="s">
        <v>2268</v>
      </c>
      <c r="B1557" s="3">
        <v>0</v>
      </c>
      <c r="C1557" s="2" t="s">
        <v>2269</v>
      </c>
      <c r="D1557" s="3" t="s">
        <v>611</v>
      </c>
      <c r="E1557" s="2">
        <v>782</v>
      </c>
      <c r="F1557" s="3" t="s">
        <v>611</v>
      </c>
      <c r="G1557" s="2">
        <v>787</v>
      </c>
      <c r="H1557" s="3" t="s">
        <v>611</v>
      </c>
      <c r="I1557" s="2">
        <v>786</v>
      </c>
      <c r="J1557" s="3" t="s">
        <v>460</v>
      </c>
      <c r="K1557" s="2">
        <v>727</v>
      </c>
    </row>
    <row r="1558" spans="1:11">
      <c r="A1558" s="2" t="s">
        <v>2270</v>
      </c>
      <c r="B1558" s="3">
        <v>0</v>
      </c>
      <c r="C1558" s="2" t="s">
        <v>826</v>
      </c>
      <c r="D1558" s="3" t="s">
        <v>611</v>
      </c>
      <c r="E1558" s="2">
        <v>783</v>
      </c>
      <c r="F1558" s="3" t="s">
        <v>547</v>
      </c>
      <c r="G1558" s="2">
        <v>688</v>
      </c>
      <c r="H1558" s="3" t="s">
        <v>451</v>
      </c>
      <c r="I1558" s="2">
        <v>634</v>
      </c>
      <c r="J1558" s="3" t="s">
        <v>547</v>
      </c>
      <c r="K1558" s="2">
        <v>686</v>
      </c>
    </row>
    <row r="1559" spans="1:11">
      <c r="A1559" s="2" t="s">
        <v>2271</v>
      </c>
      <c r="B1559" s="3">
        <v>0</v>
      </c>
      <c r="C1559" s="2" t="s">
        <v>1324</v>
      </c>
      <c r="D1559" s="3" t="s">
        <v>611</v>
      </c>
      <c r="E1559" s="2">
        <v>784</v>
      </c>
      <c r="F1559" s="3" t="s">
        <v>548</v>
      </c>
      <c r="G1559" s="2">
        <v>911</v>
      </c>
      <c r="H1559" s="3" t="s">
        <v>548</v>
      </c>
      <c r="I1559" s="2">
        <v>907</v>
      </c>
      <c r="J1559" s="3" t="s">
        <v>548</v>
      </c>
      <c r="K1559" s="2">
        <v>905</v>
      </c>
    </row>
    <row r="1560" spans="1:11">
      <c r="A1560" s="2" t="s">
        <v>2272</v>
      </c>
      <c r="B1560" s="3">
        <v>0</v>
      </c>
      <c r="C1560" s="2" t="s">
        <v>1076</v>
      </c>
      <c r="D1560" s="3" t="s">
        <v>611</v>
      </c>
      <c r="E1560" s="2">
        <v>785</v>
      </c>
      <c r="F1560" s="3" t="s">
        <v>611</v>
      </c>
      <c r="G1560" s="2">
        <v>789</v>
      </c>
      <c r="H1560" s="3" t="s">
        <v>611</v>
      </c>
      <c r="I1560" s="2">
        <v>787</v>
      </c>
      <c r="J1560" s="3" t="s">
        <v>548</v>
      </c>
      <c r="K1560" s="2">
        <v>915</v>
      </c>
    </row>
    <row r="1561" spans="1:11">
      <c r="A1561" s="2" t="s">
        <v>2273</v>
      </c>
      <c r="B1561" s="3">
        <v>0</v>
      </c>
      <c r="C1561" s="2" t="s">
        <v>308</v>
      </c>
      <c r="D1561" s="3" t="s">
        <v>611</v>
      </c>
      <c r="E1561" s="2">
        <v>786</v>
      </c>
      <c r="F1561" s="3" t="s">
        <v>460</v>
      </c>
      <c r="G1561" s="2">
        <v>739</v>
      </c>
      <c r="H1561" s="3" t="s">
        <v>547</v>
      </c>
      <c r="I1561" s="2">
        <v>690</v>
      </c>
      <c r="J1561" s="3" t="s">
        <v>451</v>
      </c>
      <c r="K1561" s="2">
        <v>634</v>
      </c>
    </row>
    <row r="1562" spans="1:11">
      <c r="A1562" s="2" t="s">
        <v>2274</v>
      </c>
      <c r="B1562" s="3">
        <v>0</v>
      </c>
      <c r="C1562" s="2" t="s">
        <v>494</v>
      </c>
      <c r="D1562" s="3" t="s">
        <v>611</v>
      </c>
      <c r="E1562" s="2">
        <v>787</v>
      </c>
      <c r="F1562" s="3" t="s">
        <v>460</v>
      </c>
      <c r="G1562" s="2">
        <v>744</v>
      </c>
      <c r="H1562" s="3" t="s">
        <v>548</v>
      </c>
      <c r="I1562" s="2">
        <v>955</v>
      </c>
      <c r="J1562" s="3" t="s">
        <v>460</v>
      </c>
      <c r="K1562" s="2">
        <v>738</v>
      </c>
    </row>
    <row r="1563" spans="1:11">
      <c r="A1563" s="2" t="s">
        <v>2275</v>
      </c>
      <c r="B1563" s="3">
        <v>0</v>
      </c>
      <c r="C1563" s="2" t="s">
        <v>149</v>
      </c>
      <c r="D1563" s="3" t="s">
        <v>611</v>
      </c>
      <c r="E1563" s="2">
        <v>788</v>
      </c>
      <c r="F1563" s="3" t="s">
        <v>611</v>
      </c>
      <c r="G1563" s="2">
        <v>794</v>
      </c>
      <c r="H1563" s="3" t="s">
        <v>611</v>
      </c>
      <c r="I1563" s="2">
        <v>792</v>
      </c>
      <c r="J1563" s="3" t="s">
        <v>460</v>
      </c>
      <c r="K1563" s="2">
        <v>735</v>
      </c>
    </row>
    <row r="1564" spans="1:11">
      <c r="A1564" s="2" t="s">
        <v>2276</v>
      </c>
      <c r="B1564" s="3">
        <v>0</v>
      </c>
      <c r="C1564" s="2" t="s">
        <v>22</v>
      </c>
      <c r="D1564" s="3" t="s">
        <v>611</v>
      </c>
      <c r="E1564" s="2">
        <v>789</v>
      </c>
      <c r="F1564" s="3" t="s">
        <v>611</v>
      </c>
      <c r="G1564" s="2">
        <v>797</v>
      </c>
      <c r="H1564" s="3" t="s">
        <v>460</v>
      </c>
      <c r="I1564" s="2">
        <v>743</v>
      </c>
      <c r="J1564" s="3" t="s">
        <v>547</v>
      </c>
      <c r="K1564" s="2">
        <v>690</v>
      </c>
    </row>
    <row r="1565" spans="1:11">
      <c r="A1565" s="2" t="s">
        <v>2277</v>
      </c>
      <c r="B1565" s="3">
        <v>0</v>
      </c>
      <c r="C1565" s="2" t="s">
        <v>35</v>
      </c>
      <c r="D1565" s="3" t="s">
        <v>611</v>
      </c>
      <c r="E1565" s="2">
        <v>793</v>
      </c>
      <c r="F1565" s="3" t="s">
        <v>460</v>
      </c>
      <c r="G1565" s="2">
        <v>747</v>
      </c>
      <c r="H1565" s="3" t="s">
        <v>460</v>
      </c>
      <c r="I1565" s="2">
        <v>748</v>
      </c>
      <c r="J1565" s="3" t="s">
        <v>460</v>
      </c>
      <c r="K1565" s="2">
        <v>742</v>
      </c>
    </row>
    <row r="1566" spans="1:11">
      <c r="A1566" s="2" t="s">
        <v>2278</v>
      </c>
      <c r="B1566" s="3">
        <v>0</v>
      </c>
      <c r="C1566" s="2" t="s">
        <v>313</v>
      </c>
      <c r="D1566" s="3" t="s">
        <v>611</v>
      </c>
      <c r="E1566" s="2">
        <v>796</v>
      </c>
      <c r="F1566" s="3" t="s">
        <v>611</v>
      </c>
      <c r="G1566" s="2">
        <v>792</v>
      </c>
      <c r="H1566" s="3" t="s">
        <v>611</v>
      </c>
      <c r="I1566" s="2">
        <v>790</v>
      </c>
      <c r="J1566" s="3" t="s">
        <v>611</v>
      </c>
      <c r="K1566" s="2">
        <v>793</v>
      </c>
    </row>
    <row r="1567" spans="1:11">
      <c r="A1567" s="2" t="s">
        <v>2279</v>
      </c>
      <c r="B1567" s="3">
        <v>0</v>
      </c>
      <c r="C1567" s="2" t="s">
        <v>66</v>
      </c>
      <c r="D1567" s="3" t="s">
        <v>611</v>
      </c>
      <c r="E1567" s="2">
        <v>797</v>
      </c>
      <c r="F1567" s="3" t="s">
        <v>460</v>
      </c>
      <c r="G1567" s="2">
        <v>743</v>
      </c>
      <c r="H1567" s="3" t="s">
        <v>547</v>
      </c>
      <c r="I1567" s="2">
        <v>694</v>
      </c>
      <c r="J1567" s="3" t="s">
        <v>547</v>
      </c>
      <c r="K1567" s="2">
        <v>688</v>
      </c>
    </row>
    <row r="1568" spans="1:11">
      <c r="A1568" s="2" t="s">
        <v>2280</v>
      </c>
      <c r="B1568" s="3">
        <v>0</v>
      </c>
      <c r="C1568" s="2" t="s">
        <v>1301</v>
      </c>
      <c r="D1568" s="3" t="s">
        <v>611</v>
      </c>
      <c r="E1568" s="2">
        <v>798</v>
      </c>
      <c r="F1568" s="3" t="s">
        <v>547</v>
      </c>
      <c r="G1568" s="2">
        <v>702</v>
      </c>
      <c r="H1568" s="3" t="s">
        <v>610</v>
      </c>
      <c r="I1568" s="2">
        <v>600</v>
      </c>
      <c r="J1568" s="3" t="s">
        <v>565</v>
      </c>
      <c r="K1568" s="2">
        <v>593</v>
      </c>
    </row>
    <row r="1569" spans="1:21">
      <c r="A1569" s="2" t="s">
        <v>2281</v>
      </c>
      <c r="B1569" s="3">
        <v>0</v>
      </c>
      <c r="C1569" s="2" t="s">
        <v>22</v>
      </c>
      <c r="D1569" s="3" t="s">
        <v>611</v>
      </c>
      <c r="E1569" s="2">
        <v>799</v>
      </c>
      <c r="F1569" s="3" t="s">
        <v>460</v>
      </c>
      <c r="G1569" s="2">
        <v>753</v>
      </c>
      <c r="H1569" s="3" t="s">
        <v>451</v>
      </c>
      <c r="I1569" s="2">
        <v>652</v>
      </c>
      <c r="J1569" s="3" t="s">
        <v>451</v>
      </c>
      <c r="K1569" s="2">
        <v>653</v>
      </c>
      <c r="R1569" s="3">
        <v>0.81</v>
      </c>
      <c r="T1569" s="3">
        <v>0.07</v>
      </c>
      <c r="U1569" s="2">
        <v>0.95</v>
      </c>
    </row>
    <row r="1570" spans="1:5">
      <c r="A1570" s="2" t="s">
        <v>2282</v>
      </c>
      <c r="B1570" s="3">
        <v>0</v>
      </c>
      <c r="C1570" s="2" t="s">
        <v>1972</v>
      </c>
      <c r="D1570" s="3" t="s">
        <v>548</v>
      </c>
      <c r="E1570" s="2">
        <v>801</v>
      </c>
    </row>
    <row r="1571" spans="1:11">
      <c r="A1571" s="2" t="s">
        <v>2283</v>
      </c>
      <c r="B1571" s="3">
        <v>0</v>
      </c>
      <c r="C1571" s="2" t="s">
        <v>699</v>
      </c>
      <c r="D1571" s="3" t="s">
        <v>548</v>
      </c>
      <c r="E1571" s="2">
        <v>802</v>
      </c>
      <c r="F1571" s="3" t="s">
        <v>548</v>
      </c>
      <c r="G1571" s="2">
        <v>803</v>
      </c>
      <c r="H1571" s="3" t="s">
        <v>548</v>
      </c>
      <c r="I1571" s="2">
        <v>805</v>
      </c>
      <c r="J1571" s="3" t="s">
        <v>548</v>
      </c>
      <c r="K1571" s="2">
        <v>803</v>
      </c>
    </row>
    <row r="1572" spans="1:11">
      <c r="A1572" s="2" t="s">
        <v>2284</v>
      </c>
      <c r="B1572" s="3">
        <v>0</v>
      </c>
      <c r="C1572" s="2" t="s">
        <v>634</v>
      </c>
      <c r="D1572" s="3" t="s">
        <v>548</v>
      </c>
      <c r="E1572" s="2">
        <v>804</v>
      </c>
      <c r="F1572" s="3" t="s">
        <v>548</v>
      </c>
      <c r="G1572" s="2">
        <v>810</v>
      </c>
      <c r="H1572" s="3" t="s">
        <v>548</v>
      </c>
      <c r="I1572" s="2">
        <v>811</v>
      </c>
      <c r="J1572" s="3" t="s">
        <v>548</v>
      </c>
      <c r="K1572" s="2">
        <v>814</v>
      </c>
    </row>
    <row r="1573" spans="1:11">
      <c r="A1573" s="2" t="s">
        <v>2285</v>
      </c>
      <c r="B1573" s="3">
        <v>0</v>
      </c>
      <c r="C1573" s="2" t="s">
        <v>836</v>
      </c>
      <c r="D1573" s="3" t="s">
        <v>548</v>
      </c>
      <c r="E1573" s="2">
        <v>805</v>
      </c>
      <c r="F1573" s="3" t="s">
        <v>548</v>
      </c>
      <c r="G1573" s="2">
        <v>811</v>
      </c>
      <c r="H1573" s="3" t="s">
        <v>611</v>
      </c>
      <c r="I1573" s="2">
        <v>756</v>
      </c>
      <c r="J1573" s="3" t="s">
        <v>611</v>
      </c>
      <c r="K1573" s="2">
        <v>754</v>
      </c>
    </row>
    <row r="1574" spans="1:11">
      <c r="A1574" s="2" t="s">
        <v>2286</v>
      </c>
      <c r="B1574" s="3">
        <v>0</v>
      </c>
      <c r="C1574" s="2" t="s">
        <v>1883</v>
      </c>
      <c r="D1574" s="3" t="s">
        <v>548</v>
      </c>
      <c r="E1574" s="2">
        <v>808</v>
      </c>
      <c r="F1574" s="3" t="s">
        <v>548</v>
      </c>
      <c r="G1574" s="2">
        <v>817</v>
      </c>
      <c r="H1574" s="3" t="s">
        <v>548</v>
      </c>
      <c r="I1574" s="2">
        <v>819</v>
      </c>
      <c r="J1574" s="3" t="s">
        <v>548</v>
      </c>
      <c r="K1574" s="2">
        <v>823</v>
      </c>
    </row>
    <row r="1575" spans="1:11">
      <c r="A1575" s="2" t="s">
        <v>2287</v>
      </c>
      <c r="B1575" s="3">
        <v>0</v>
      </c>
      <c r="C1575" s="2" t="s">
        <v>90</v>
      </c>
      <c r="D1575" s="3" t="s">
        <v>548</v>
      </c>
      <c r="E1575" s="2">
        <v>809</v>
      </c>
      <c r="F1575" s="3" t="s">
        <v>548</v>
      </c>
      <c r="G1575" s="2">
        <v>819</v>
      </c>
      <c r="H1575" s="3" t="s">
        <v>548</v>
      </c>
      <c r="I1575" s="2">
        <v>821</v>
      </c>
      <c r="J1575" s="3" t="s">
        <v>611</v>
      </c>
      <c r="K1575" s="2">
        <v>755</v>
      </c>
    </row>
    <row r="1576" spans="1:5">
      <c r="A1576" s="2" t="s">
        <v>2288</v>
      </c>
      <c r="B1576" s="3">
        <v>0</v>
      </c>
      <c r="C1576" s="2" t="s">
        <v>90</v>
      </c>
      <c r="D1576" s="3" t="s">
        <v>548</v>
      </c>
      <c r="E1576" s="2">
        <v>811</v>
      </c>
    </row>
    <row r="1577" spans="1:5">
      <c r="A1577" s="2" t="s">
        <v>2289</v>
      </c>
      <c r="B1577" s="3">
        <v>0</v>
      </c>
      <c r="C1577" s="2" t="s">
        <v>90</v>
      </c>
      <c r="D1577" s="3" t="s">
        <v>548</v>
      </c>
      <c r="E1577" s="2">
        <v>812</v>
      </c>
    </row>
    <row r="1578" spans="1:9">
      <c r="A1578" s="2" t="s">
        <v>2290</v>
      </c>
      <c r="B1578" s="3">
        <v>0</v>
      </c>
      <c r="C1578" s="2" t="s">
        <v>926</v>
      </c>
      <c r="D1578" s="3" t="s">
        <v>548</v>
      </c>
      <c r="E1578" s="2">
        <v>813</v>
      </c>
      <c r="F1578" s="3" t="s">
        <v>548</v>
      </c>
      <c r="G1578" s="2">
        <v>820</v>
      </c>
      <c r="H1578" s="3" t="s">
        <v>548</v>
      </c>
      <c r="I1578" s="2">
        <v>822</v>
      </c>
    </row>
    <row r="1579" spans="1:11">
      <c r="A1579" s="2" t="s">
        <v>2291</v>
      </c>
      <c r="B1579" s="3">
        <v>0</v>
      </c>
      <c r="C1579" s="2" t="s">
        <v>22</v>
      </c>
      <c r="D1579" s="3" t="s">
        <v>548</v>
      </c>
      <c r="E1579" s="2">
        <v>815</v>
      </c>
      <c r="F1579" s="3" t="s">
        <v>548</v>
      </c>
      <c r="G1579" s="2">
        <v>823</v>
      </c>
      <c r="H1579" s="3" t="s">
        <v>548</v>
      </c>
      <c r="I1579" s="2">
        <v>825</v>
      </c>
      <c r="J1579" s="3" t="s">
        <v>548</v>
      </c>
      <c r="K1579" s="2">
        <v>827</v>
      </c>
    </row>
    <row r="1580" spans="1:5">
      <c r="A1580" s="2" t="s">
        <v>2292</v>
      </c>
      <c r="B1580" s="3">
        <v>0</v>
      </c>
      <c r="C1580" s="2" t="s">
        <v>145</v>
      </c>
      <c r="D1580" s="3" t="s">
        <v>548</v>
      </c>
      <c r="E1580" s="2">
        <v>817</v>
      </c>
    </row>
    <row r="1581" spans="1:11">
      <c r="A1581" s="2" t="s">
        <v>2293</v>
      </c>
      <c r="B1581" s="3">
        <v>0</v>
      </c>
      <c r="C1581" s="2" t="s">
        <v>313</v>
      </c>
      <c r="D1581" s="3" t="s">
        <v>548</v>
      </c>
      <c r="E1581" s="2">
        <v>818</v>
      </c>
      <c r="F1581" s="3" t="s">
        <v>611</v>
      </c>
      <c r="G1581" s="2">
        <v>790</v>
      </c>
      <c r="H1581" s="3" t="s">
        <v>611</v>
      </c>
      <c r="I1581" s="2">
        <v>788</v>
      </c>
      <c r="J1581" s="3" t="s">
        <v>611</v>
      </c>
      <c r="K1581" s="2">
        <v>792</v>
      </c>
    </row>
    <row r="1582" spans="1:11">
      <c r="A1582" s="2" t="s">
        <v>2294</v>
      </c>
      <c r="B1582" s="3">
        <v>0</v>
      </c>
      <c r="C1582" s="2" t="s">
        <v>313</v>
      </c>
      <c r="D1582" s="3" t="s">
        <v>548</v>
      </c>
      <c r="E1582" s="2">
        <v>819</v>
      </c>
      <c r="F1582" s="3" t="s">
        <v>548</v>
      </c>
      <c r="G1582" s="2">
        <v>936</v>
      </c>
      <c r="H1582" s="3" t="s">
        <v>548</v>
      </c>
      <c r="I1582" s="2">
        <v>941</v>
      </c>
      <c r="J1582" s="3" t="s">
        <v>548</v>
      </c>
      <c r="K1582" s="2">
        <v>945</v>
      </c>
    </row>
    <row r="1583" spans="1:11">
      <c r="A1583" s="2" t="s">
        <v>2295</v>
      </c>
      <c r="B1583" s="3">
        <v>0</v>
      </c>
      <c r="C1583" s="2" t="s">
        <v>873</v>
      </c>
      <c r="D1583" s="3" t="s">
        <v>548</v>
      </c>
      <c r="E1583" s="2">
        <v>822</v>
      </c>
      <c r="F1583" s="3" t="s">
        <v>548</v>
      </c>
      <c r="G1583" s="2">
        <v>829</v>
      </c>
      <c r="H1583" s="3" t="s">
        <v>548</v>
      </c>
      <c r="I1583" s="2">
        <v>831</v>
      </c>
      <c r="J1583" s="3" t="s">
        <v>548</v>
      </c>
      <c r="K1583" s="2">
        <v>835</v>
      </c>
    </row>
    <row r="1584" spans="1:11">
      <c r="A1584" s="2" t="s">
        <v>2296</v>
      </c>
      <c r="B1584" s="3">
        <v>0</v>
      </c>
      <c r="C1584" s="2" t="s">
        <v>699</v>
      </c>
      <c r="D1584" s="3" t="s">
        <v>548</v>
      </c>
      <c r="E1584" s="2">
        <v>823</v>
      </c>
      <c r="F1584" s="3" t="s">
        <v>548</v>
      </c>
      <c r="G1584" s="2">
        <v>830</v>
      </c>
      <c r="H1584" s="3" t="s">
        <v>548</v>
      </c>
      <c r="I1584" s="2">
        <v>832</v>
      </c>
      <c r="J1584" s="3" t="s">
        <v>548</v>
      </c>
      <c r="K1584" s="2">
        <v>836</v>
      </c>
    </row>
    <row r="1585" spans="1:9">
      <c r="A1585" s="2" t="s">
        <v>2297</v>
      </c>
      <c r="B1585" s="3">
        <v>0</v>
      </c>
      <c r="C1585" s="2" t="s">
        <v>509</v>
      </c>
      <c r="D1585" s="3" t="s">
        <v>548</v>
      </c>
      <c r="E1585" s="2">
        <v>824</v>
      </c>
      <c r="F1585" s="3" t="s">
        <v>548</v>
      </c>
      <c r="G1585" s="2">
        <v>831</v>
      </c>
      <c r="H1585" s="3" t="s">
        <v>548</v>
      </c>
      <c r="I1585" s="2">
        <v>833</v>
      </c>
    </row>
    <row r="1586" spans="1:11">
      <c r="A1586" s="2" t="s">
        <v>2298</v>
      </c>
      <c r="B1586" s="3">
        <v>0</v>
      </c>
      <c r="C1586" s="2" t="s">
        <v>2070</v>
      </c>
      <c r="D1586" s="3" t="s">
        <v>548</v>
      </c>
      <c r="E1586" s="2">
        <v>825</v>
      </c>
      <c r="F1586" s="3" t="s">
        <v>548</v>
      </c>
      <c r="G1586" s="2">
        <v>832</v>
      </c>
      <c r="H1586" s="3" t="s">
        <v>548</v>
      </c>
      <c r="I1586" s="2">
        <v>834</v>
      </c>
      <c r="J1586" s="3" t="s">
        <v>548</v>
      </c>
      <c r="K1586" s="2">
        <v>837</v>
      </c>
    </row>
    <row r="1587" spans="1:9">
      <c r="A1587" s="2" t="s">
        <v>2299</v>
      </c>
      <c r="B1587" s="3">
        <v>0</v>
      </c>
      <c r="C1587" s="2" t="s">
        <v>35</v>
      </c>
      <c r="D1587" s="3" t="s">
        <v>548</v>
      </c>
      <c r="E1587" s="2">
        <v>826</v>
      </c>
      <c r="F1587" s="3" t="s">
        <v>548</v>
      </c>
      <c r="G1587" s="2">
        <v>833</v>
      </c>
      <c r="H1587" s="3" t="s">
        <v>548</v>
      </c>
      <c r="I1587" s="2">
        <v>835</v>
      </c>
    </row>
    <row r="1588" spans="1:5">
      <c r="A1588" s="2" t="s">
        <v>2300</v>
      </c>
      <c r="B1588" s="3">
        <v>0</v>
      </c>
      <c r="C1588" s="2" t="s">
        <v>704</v>
      </c>
      <c r="D1588" s="3" t="s">
        <v>548</v>
      </c>
      <c r="E1588" s="2">
        <v>828</v>
      </c>
    </row>
    <row r="1589" spans="1:9">
      <c r="A1589" s="2" t="s">
        <v>2301</v>
      </c>
      <c r="B1589" s="3">
        <v>0</v>
      </c>
      <c r="C1589" s="2" t="s">
        <v>699</v>
      </c>
      <c r="D1589" s="3" t="s">
        <v>548</v>
      </c>
      <c r="E1589" s="2">
        <v>831</v>
      </c>
      <c r="F1589" s="3" t="s">
        <v>548</v>
      </c>
      <c r="G1589" s="2">
        <v>837</v>
      </c>
      <c r="H1589" s="3" t="s">
        <v>548</v>
      </c>
      <c r="I1589" s="2">
        <v>842</v>
      </c>
    </row>
    <row r="1590" spans="1:11">
      <c r="A1590" s="2" t="s">
        <v>2302</v>
      </c>
      <c r="B1590" s="3">
        <v>0</v>
      </c>
      <c r="C1590" s="2" t="s">
        <v>988</v>
      </c>
      <c r="D1590" s="3" t="s">
        <v>548</v>
      </c>
      <c r="E1590" s="2">
        <v>833</v>
      </c>
      <c r="F1590" s="3" t="s">
        <v>548</v>
      </c>
      <c r="G1590" s="2">
        <v>839</v>
      </c>
      <c r="H1590" s="3" t="s">
        <v>548</v>
      </c>
      <c r="I1590" s="2">
        <v>844</v>
      </c>
      <c r="J1590" s="3" t="s">
        <v>611</v>
      </c>
      <c r="K1590" s="2">
        <v>762</v>
      </c>
    </row>
    <row r="1591" spans="1:7">
      <c r="A1591" s="2" t="s">
        <v>2303</v>
      </c>
      <c r="B1591" s="3">
        <v>0</v>
      </c>
      <c r="C1591" s="2" t="s">
        <v>1773</v>
      </c>
      <c r="D1591" s="3" t="s">
        <v>548</v>
      </c>
      <c r="E1591" s="2">
        <v>834</v>
      </c>
      <c r="F1591" s="3" t="s">
        <v>548</v>
      </c>
      <c r="G1591" s="2">
        <v>841</v>
      </c>
    </row>
    <row r="1592" spans="1:11">
      <c r="A1592" s="2" t="s">
        <v>2304</v>
      </c>
      <c r="B1592" s="3">
        <v>0</v>
      </c>
      <c r="C1592" s="2" t="s">
        <v>22</v>
      </c>
      <c r="D1592" s="3" t="s">
        <v>548</v>
      </c>
      <c r="E1592" s="2">
        <v>837</v>
      </c>
      <c r="F1592" s="3" t="s">
        <v>611</v>
      </c>
      <c r="G1592" s="2">
        <v>763</v>
      </c>
      <c r="H1592" s="3" t="s">
        <v>547</v>
      </c>
      <c r="I1592" s="2">
        <v>661</v>
      </c>
      <c r="J1592" s="3" t="s">
        <v>452</v>
      </c>
      <c r="K1592" s="2">
        <v>564</v>
      </c>
    </row>
    <row r="1593" spans="1:5">
      <c r="A1593" s="2" t="s">
        <v>2305</v>
      </c>
      <c r="B1593" s="3">
        <v>0</v>
      </c>
      <c r="C1593" s="2" t="s">
        <v>221</v>
      </c>
      <c r="D1593" s="3" t="s">
        <v>548</v>
      </c>
      <c r="E1593" s="2">
        <v>838</v>
      </c>
    </row>
    <row r="1594" spans="1:7">
      <c r="A1594" s="2" t="s">
        <v>2306</v>
      </c>
      <c r="B1594" s="3">
        <v>0</v>
      </c>
      <c r="C1594" s="2" t="s">
        <v>140</v>
      </c>
      <c r="D1594" s="3" t="s">
        <v>548</v>
      </c>
      <c r="E1594" s="2">
        <v>839</v>
      </c>
      <c r="F1594" s="3" t="s">
        <v>548</v>
      </c>
      <c r="G1594" s="2">
        <v>844</v>
      </c>
    </row>
    <row r="1595" spans="1:11">
      <c r="A1595" s="2" t="s">
        <v>2307</v>
      </c>
      <c r="B1595" s="3">
        <v>0</v>
      </c>
      <c r="C1595" s="2" t="s">
        <v>988</v>
      </c>
      <c r="D1595" s="3" t="s">
        <v>548</v>
      </c>
      <c r="E1595" s="2">
        <v>841</v>
      </c>
      <c r="F1595" s="3" t="s">
        <v>547</v>
      </c>
      <c r="G1595" s="2">
        <v>665</v>
      </c>
      <c r="H1595" s="3" t="s">
        <v>547</v>
      </c>
      <c r="I1595" s="2">
        <v>667</v>
      </c>
      <c r="J1595" s="3" t="s">
        <v>547</v>
      </c>
      <c r="K1595" s="2">
        <v>669</v>
      </c>
    </row>
    <row r="1596" spans="1:11">
      <c r="A1596" s="2" t="s">
        <v>2308</v>
      </c>
      <c r="B1596" s="3">
        <v>0</v>
      </c>
      <c r="C1596" s="2" t="s">
        <v>1301</v>
      </c>
      <c r="D1596" s="3" t="s">
        <v>548</v>
      </c>
      <c r="E1596" s="2">
        <v>844</v>
      </c>
      <c r="F1596" s="3" t="s">
        <v>548</v>
      </c>
      <c r="G1596" s="2">
        <v>848</v>
      </c>
      <c r="H1596" s="3" t="s">
        <v>611</v>
      </c>
      <c r="I1596" s="2">
        <v>764</v>
      </c>
      <c r="J1596" s="3" t="s">
        <v>611</v>
      </c>
      <c r="K1596" s="2">
        <v>766</v>
      </c>
    </row>
    <row r="1597" spans="1:11">
      <c r="A1597" s="2" t="s">
        <v>2309</v>
      </c>
      <c r="B1597" s="3">
        <v>0</v>
      </c>
      <c r="C1597" s="2" t="s">
        <v>1972</v>
      </c>
      <c r="D1597" s="3" t="s">
        <v>548</v>
      </c>
      <c r="E1597" s="2">
        <v>845</v>
      </c>
      <c r="F1597" s="3" t="s">
        <v>548</v>
      </c>
      <c r="G1597" s="2">
        <v>849</v>
      </c>
      <c r="H1597" s="3" t="s">
        <v>548</v>
      </c>
      <c r="I1597" s="2">
        <v>850</v>
      </c>
      <c r="J1597" s="3" t="s">
        <v>548</v>
      </c>
      <c r="K1597" s="2">
        <v>851</v>
      </c>
    </row>
    <row r="1598" spans="1:11">
      <c r="A1598" s="2" t="s">
        <v>2310</v>
      </c>
      <c r="B1598" s="3">
        <v>0</v>
      </c>
      <c r="C1598" s="2" t="s">
        <v>1972</v>
      </c>
      <c r="D1598" s="3" t="s">
        <v>548</v>
      </c>
      <c r="E1598" s="2">
        <v>846</v>
      </c>
      <c r="F1598" s="3" t="s">
        <v>611</v>
      </c>
      <c r="G1598" s="2">
        <v>766</v>
      </c>
      <c r="H1598" s="3" t="s">
        <v>611</v>
      </c>
      <c r="I1598" s="2">
        <v>765</v>
      </c>
      <c r="J1598" s="3" t="s">
        <v>547</v>
      </c>
      <c r="K1598" s="2">
        <v>671</v>
      </c>
    </row>
    <row r="1599" spans="1:5">
      <c r="A1599" s="2" t="s">
        <v>2311</v>
      </c>
      <c r="B1599" s="3">
        <v>0</v>
      </c>
      <c r="C1599" s="2" t="s">
        <v>704</v>
      </c>
      <c r="D1599" s="3" t="s">
        <v>548</v>
      </c>
      <c r="E1599" s="2">
        <v>847</v>
      </c>
    </row>
    <row r="1600" spans="1:11">
      <c r="A1600" s="2" t="s">
        <v>2312</v>
      </c>
      <c r="B1600" s="3">
        <v>0</v>
      </c>
      <c r="C1600" s="2" t="s">
        <v>140</v>
      </c>
      <c r="D1600" s="3" t="s">
        <v>548</v>
      </c>
      <c r="E1600" s="2">
        <v>849</v>
      </c>
      <c r="F1600" s="3" t="s">
        <v>548</v>
      </c>
      <c r="G1600" s="2">
        <v>852</v>
      </c>
      <c r="H1600" s="3" t="s">
        <v>548</v>
      </c>
      <c r="I1600" s="2">
        <v>853</v>
      </c>
      <c r="J1600" s="3" t="s">
        <v>548</v>
      </c>
      <c r="K1600" s="2">
        <v>853</v>
      </c>
    </row>
    <row r="1601" spans="1:11">
      <c r="A1601" s="2" t="s">
        <v>2313</v>
      </c>
      <c r="B1601" s="3">
        <v>0</v>
      </c>
      <c r="C1601" s="2" t="s">
        <v>1009</v>
      </c>
      <c r="D1601" s="3" t="s">
        <v>548</v>
      </c>
      <c r="E1601" s="2">
        <v>850</v>
      </c>
      <c r="F1601" s="3" t="s">
        <v>548</v>
      </c>
      <c r="G1601" s="2">
        <v>853</v>
      </c>
      <c r="H1601" s="3" t="s">
        <v>548</v>
      </c>
      <c r="I1601" s="2">
        <v>854</v>
      </c>
      <c r="J1601" s="3" t="s">
        <v>548</v>
      </c>
      <c r="K1601" s="2">
        <v>854</v>
      </c>
    </row>
    <row r="1602" spans="1:11">
      <c r="A1602" s="2" t="s">
        <v>2314</v>
      </c>
      <c r="B1602" s="3">
        <v>0</v>
      </c>
      <c r="C1602" s="2" t="s">
        <v>221</v>
      </c>
      <c r="D1602" s="3" t="s">
        <v>548</v>
      </c>
      <c r="E1602" s="2">
        <v>851</v>
      </c>
      <c r="F1602" s="3" t="s">
        <v>548</v>
      </c>
      <c r="G1602" s="2">
        <v>855</v>
      </c>
      <c r="H1602" s="3" t="s">
        <v>548</v>
      </c>
      <c r="I1602" s="2">
        <v>856</v>
      </c>
      <c r="J1602" s="3" t="s">
        <v>548</v>
      </c>
      <c r="K1602" s="2">
        <v>856</v>
      </c>
    </row>
    <row r="1603" spans="1:11">
      <c r="A1603" s="2" t="s">
        <v>2315</v>
      </c>
      <c r="B1603" s="3">
        <v>0</v>
      </c>
      <c r="C1603" s="2" t="s">
        <v>221</v>
      </c>
      <c r="D1603" s="3" t="s">
        <v>548</v>
      </c>
      <c r="E1603" s="2">
        <v>852</v>
      </c>
      <c r="F1603" s="3" t="s">
        <v>548</v>
      </c>
      <c r="G1603" s="2">
        <v>856</v>
      </c>
      <c r="H1603" s="3" t="s">
        <v>548</v>
      </c>
      <c r="I1603" s="2">
        <v>857</v>
      </c>
      <c r="J1603" s="3" t="s">
        <v>548</v>
      </c>
      <c r="K1603" s="2">
        <v>857</v>
      </c>
    </row>
    <row r="1604" spans="1:11">
      <c r="A1604" s="2" t="s">
        <v>2316</v>
      </c>
      <c r="B1604" s="3">
        <v>0</v>
      </c>
      <c r="C1604" s="2" t="s">
        <v>699</v>
      </c>
      <c r="D1604" s="3" t="s">
        <v>548</v>
      </c>
      <c r="E1604" s="2">
        <v>854</v>
      </c>
      <c r="F1604" s="3" t="s">
        <v>548</v>
      </c>
      <c r="G1604" s="2">
        <v>859</v>
      </c>
      <c r="H1604" s="3" t="s">
        <v>548</v>
      </c>
      <c r="I1604" s="2">
        <v>859</v>
      </c>
      <c r="J1604" s="3" t="s">
        <v>548</v>
      </c>
      <c r="K1604" s="2">
        <v>858</v>
      </c>
    </row>
    <row r="1605" spans="1:11">
      <c r="A1605" s="2" t="s">
        <v>2317</v>
      </c>
      <c r="B1605" s="3">
        <v>0</v>
      </c>
      <c r="C1605" s="2" t="s">
        <v>35</v>
      </c>
      <c r="D1605" s="3" t="s">
        <v>548</v>
      </c>
      <c r="E1605" s="2">
        <v>855</v>
      </c>
      <c r="F1605" s="3" t="s">
        <v>548</v>
      </c>
      <c r="G1605" s="2">
        <v>860</v>
      </c>
      <c r="H1605" s="3" t="s">
        <v>611</v>
      </c>
      <c r="I1605" s="2">
        <v>767</v>
      </c>
      <c r="J1605" s="3" t="s">
        <v>611</v>
      </c>
      <c r="K1605" s="2">
        <v>768</v>
      </c>
    </row>
    <row r="1606" spans="1:11">
      <c r="A1606" s="2" t="s">
        <v>2318</v>
      </c>
      <c r="B1606" s="3">
        <v>0</v>
      </c>
      <c r="C1606" s="2" t="s">
        <v>35</v>
      </c>
      <c r="D1606" s="3" t="s">
        <v>548</v>
      </c>
      <c r="E1606" s="2">
        <v>856</v>
      </c>
      <c r="F1606" s="3" t="s">
        <v>611</v>
      </c>
      <c r="G1606" s="2">
        <v>768</v>
      </c>
      <c r="H1606" s="3" t="s">
        <v>460</v>
      </c>
      <c r="I1606" s="2">
        <v>720</v>
      </c>
      <c r="J1606" s="3" t="s">
        <v>611</v>
      </c>
      <c r="K1606" s="2">
        <v>769</v>
      </c>
    </row>
    <row r="1607" spans="1:11">
      <c r="A1607" s="2" t="s">
        <v>2319</v>
      </c>
      <c r="B1607" s="3">
        <v>0</v>
      </c>
      <c r="C1607" s="2" t="s">
        <v>22</v>
      </c>
      <c r="D1607" s="3" t="s">
        <v>548</v>
      </c>
      <c r="E1607" s="2">
        <v>857</v>
      </c>
      <c r="F1607" s="3" t="s">
        <v>460</v>
      </c>
      <c r="G1607" s="2">
        <v>718</v>
      </c>
      <c r="H1607" s="3" t="s">
        <v>547</v>
      </c>
      <c r="I1607" s="2">
        <v>672</v>
      </c>
      <c r="J1607" s="3" t="s">
        <v>547</v>
      </c>
      <c r="K1607" s="2">
        <v>673</v>
      </c>
    </row>
    <row r="1608" spans="1:11">
      <c r="A1608" s="2" t="s">
        <v>2320</v>
      </c>
      <c r="B1608" s="3">
        <v>0</v>
      </c>
      <c r="C1608" s="2" t="s">
        <v>1864</v>
      </c>
      <c r="D1608" s="3" t="s">
        <v>548</v>
      </c>
      <c r="E1608" s="2">
        <v>859</v>
      </c>
      <c r="F1608" s="3" t="s">
        <v>548</v>
      </c>
      <c r="G1608" s="2">
        <v>866</v>
      </c>
      <c r="H1608" s="3" t="s">
        <v>611</v>
      </c>
      <c r="I1608" s="2">
        <v>770</v>
      </c>
      <c r="J1608" s="3" t="s">
        <v>611</v>
      </c>
      <c r="K1608" s="2">
        <v>773</v>
      </c>
    </row>
    <row r="1609" spans="1:7">
      <c r="A1609" s="2" t="s">
        <v>2321</v>
      </c>
      <c r="B1609" s="3">
        <v>0</v>
      </c>
      <c r="C1609" s="2" t="s">
        <v>509</v>
      </c>
      <c r="D1609" s="3" t="s">
        <v>548</v>
      </c>
      <c r="E1609" s="2">
        <v>861</v>
      </c>
      <c r="F1609" s="3" t="s">
        <v>460</v>
      </c>
      <c r="G1609" s="2">
        <v>722</v>
      </c>
    </row>
    <row r="1610" spans="1:5">
      <c r="A1610" s="2" t="s">
        <v>2322</v>
      </c>
      <c r="B1610" s="3">
        <v>0</v>
      </c>
      <c r="C1610" s="2" t="s">
        <v>704</v>
      </c>
      <c r="D1610" s="3" t="s">
        <v>548</v>
      </c>
      <c r="E1610" s="2">
        <v>862</v>
      </c>
    </row>
    <row r="1611" spans="1:7">
      <c r="A1611" s="2" t="s">
        <v>2323</v>
      </c>
      <c r="B1611" s="3">
        <v>0</v>
      </c>
      <c r="C1611" s="2" t="s">
        <v>1972</v>
      </c>
      <c r="D1611" s="3" t="s">
        <v>548</v>
      </c>
      <c r="E1611" s="2">
        <v>863</v>
      </c>
      <c r="F1611" s="3" t="s">
        <v>611</v>
      </c>
      <c r="G1611" s="2">
        <v>767</v>
      </c>
    </row>
    <row r="1612" spans="1:11">
      <c r="A1612" s="2" t="s">
        <v>2324</v>
      </c>
      <c r="B1612" s="3">
        <v>0</v>
      </c>
      <c r="C1612" s="2" t="s">
        <v>455</v>
      </c>
      <c r="D1612" s="3" t="s">
        <v>548</v>
      </c>
      <c r="E1612" s="2">
        <v>865</v>
      </c>
      <c r="F1612" s="3" t="s">
        <v>548</v>
      </c>
      <c r="G1612" s="2">
        <v>865</v>
      </c>
      <c r="H1612" s="3" t="s">
        <v>548</v>
      </c>
      <c r="I1612" s="2">
        <v>866</v>
      </c>
      <c r="J1612" s="3" t="s">
        <v>548</v>
      </c>
      <c r="K1612" s="2">
        <v>866</v>
      </c>
    </row>
    <row r="1613" spans="1:11">
      <c r="A1613" s="2" t="s">
        <v>2325</v>
      </c>
      <c r="B1613" s="3">
        <v>0</v>
      </c>
      <c r="C1613" s="2" t="s">
        <v>704</v>
      </c>
      <c r="D1613" s="3" t="s">
        <v>548</v>
      </c>
      <c r="E1613" s="2">
        <v>868</v>
      </c>
      <c r="F1613" s="3" t="s">
        <v>548</v>
      </c>
      <c r="G1613" s="2">
        <v>868</v>
      </c>
      <c r="H1613" s="3" t="s">
        <v>548</v>
      </c>
      <c r="I1613" s="2">
        <v>869</v>
      </c>
      <c r="J1613" s="3" t="s">
        <v>548</v>
      </c>
      <c r="K1613" s="2">
        <v>870</v>
      </c>
    </row>
    <row r="1614" spans="1:11">
      <c r="A1614" s="2" t="s">
        <v>2326</v>
      </c>
      <c r="B1614" s="3">
        <v>0</v>
      </c>
      <c r="C1614" s="2" t="s">
        <v>476</v>
      </c>
      <c r="D1614" s="3" t="s">
        <v>548</v>
      </c>
      <c r="E1614" s="2">
        <v>870</v>
      </c>
      <c r="F1614" s="3" t="s">
        <v>611</v>
      </c>
      <c r="G1614" s="2">
        <v>774</v>
      </c>
      <c r="H1614" s="3" t="s">
        <v>611</v>
      </c>
      <c r="I1614" s="2">
        <v>775</v>
      </c>
      <c r="J1614" s="3" t="s">
        <v>611</v>
      </c>
      <c r="K1614" s="2">
        <v>776</v>
      </c>
    </row>
    <row r="1615" spans="1:7">
      <c r="A1615" s="2" t="s">
        <v>2327</v>
      </c>
      <c r="B1615" s="3">
        <v>0</v>
      </c>
      <c r="C1615" s="2" t="s">
        <v>704</v>
      </c>
      <c r="D1615" s="3" t="s">
        <v>548</v>
      </c>
      <c r="E1615" s="2">
        <v>871</v>
      </c>
      <c r="F1615" s="3" t="s">
        <v>548</v>
      </c>
      <c r="G1615" s="2">
        <v>871</v>
      </c>
    </row>
    <row r="1616" spans="1:5">
      <c r="A1616" s="2" t="s">
        <v>2328</v>
      </c>
      <c r="B1616" s="3">
        <v>0</v>
      </c>
      <c r="C1616" s="2" t="s">
        <v>836</v>
      </c>
      <c r="D1616" s="3" t="s">
        <v>548</v>
      </c>
      <c r="E1616" s="2">
        <v>872</v>
      </c>
    </row>
    <row r="1617" spans="1:11">
      <c r="A1617" s="2" t="s">
        <v>2329</v>
      </c>
      <c r="B1617" s="3">
        <v>0</v>
      </c>
      <c r="C1617" s="2" t="s">
        <v>308</v>
      </c>
      <c r="D1617" s="3" t="s">
        <v>548</v>
      </c>
      <c r="E1617" s="2">
        <v>873</v>
      </c>
      <c r="F1617" s="3" t="s">
        <v>548</v>
      </c>
      <c r="G1617" s="2">
        <v>874</v>
      </c>
      <c r="H1617" s="3" t="s">
        <v>547</v>
      </c>
      <c r="I1617" s="2">
        <v>679</v>
      </c>
      <c r="J1617" s="3" t="s">
        <v>652</v>
      </c>
      <c r="K1617" s="2">
        <v>536</v>
      </c>
    </row>
    <row r="1618" spans="1:11">
      <c r="A1618" s="2" t="s">
        <v>2330</v>
      </c>
      <c r="B1618" s="3">
        <v>0</v>
      </c>
      <c r="C1618" s="2" t="s">
        <v>699</v>
      </c>
      <c r="D1618" s="3" t="s">
        <v>548</v>
      </c>
      <c r="E1618" s="2">
        <v>874</v>
      </c>
      <c r="F1618" s="3" t="s">
        <v>548</v>
      </c>
      <c r="G1618" s="2">
        <v>875</v>
      </c>
      <c r="H1618" s="3" t="s">
        <v>548</v>
      </c>
      <c r="I1618" s="2">
        <v>874</v>
      </c>
      <c r="J1618" s="3" t="s">
        <v>548</v>
      </c>
      <c r="K1618" s="2">
        <v>876</v>
      </c>
    </row>
    <row r="1619" spans="1:11">
      <c r="A1619" s="2" t="s">
        <v>2331</v>
      </c>
      <c r="B1619" s="3">
        <v>0</v>
      </c>
      <c r="C1619" s="2" t="s">
        <v>1009</v>
      </c>
      <c r="D1619" s="3" t="s">
        <v>548</v>
      </c>
      <c r="E1619" s="2">
        <v>875</v>
      </c>
      <c r="F1619" s="3" t="s">
        <v>548</v>
      </c>
      <c r="G1619" s="2">
        <v>876</v>
      </c>
      <c r="H1619" s="3" t="s">
        <v>548</v>
      </c>
      <c r="I1619" s="2">
        <v>875</v>
      </c>
      <c r="J1619" s="3" t="s">
        <v>548</v>
      </c>
      <c r="K1619" s="2">
        <v>877</v>
      </c>
    </row>
    <row r="1620" spans="1:9">
      <c r="A1620" s="2" t="s">
        <v>2332</v>
      </c>
      <c r="B1620" s="3">
        <v>0</v>
      </c>
      <c r="C1620" s="2" t="s">
        <v>988</v>
      </c>
      <c r="D1620" s="3" t="s">
        <v>548</v>
      </c>
      <c r="E1620" s="2">
        <v>876</v>
      </c>
      <c r="F1620" s="3" t="s">
        <v>548</v>
      </c>
      <c r="G1620" s="2">
        <v>878</v>
      </c>
      <c r="H1620" s="3" t="s">
        <v>548</v>
      </c>
      <c r="I1620" s="2">
        <v>876</v>
      </c>
    </row>
    <row r="1621" spans="1:5">
      <c r="A1621" s="2" t="s">
        <v>2333</v>
      </c>
      <c r="B1621" s="3">
        <v>0</v>
      </c>
      <c r="C1621" s="2" t="s">
        <v>140</v>
      </c>
      <c r="D1621" s="3" t="s">
        <v>548</v>
      </c>
      <c r="E1621" s="2">
        <v>877</v>
      </c>
    </row>
    <row r="1622" spans="1:7">
      <c r="A1622" s="2" t="s">
        <v>2334</v>
      </c>
      <c r="B1622" s="3">
        <v>0</v>
      </c>
      <c r="C1622" s="2" t="s">
        <v>35</v>
      </c>
      <c r="D1622" s="3" t="s">
        <v>548</v>
      </c>
      <c r="E1622" s="2">
        <v>878</v>
      </c>
      <c r="F1622" s="3" t="s">
        <v>548</v>
      </c>
      <c r="G1622" s="2">
        <v>879</v>
      </c>
    </row>
    <row r="1623" spans="1:11">
      <c r="A1623" s="2" t="s">
        <v>2335</v>
      </c>
      <c r="B1623" s="3">
        <v>0</v>
      </c>
      <c r="C1623" s="2" t="s">
        <v>1571</v>
      </c>
      <c r="D1623" s="3" t="s">
        <v>548</v>
      </c>
      <c r="E1623" s="2">
        <v>880</v>
      </c>
      <c r="F1623" s="3" t="s">
        <v>548</v>
      </c>
      <c r="G1623" s="2">
        <v>881</v>
      </c>
      <c r="H1623" s="3" t="s">
        <v>548</v>
      </c>
      <c r="I1623" s="2">
        <v>878</v>
      </c>
      <c r="J1623" s="3" t="s">
        <v>548</v>
      </c>
      <c r="K1623" s="2">
        <v>879</v>
      </c>
    </row>
    <row r="1624" spans="1:11">
      <c r="A1624" s="2" t="s">
        <v>2336</v>
      </c>
      <c r="B1624" s="3">
        <v>0</v>
      </c>
      <c r="C1624" s="2" t="s">
        <v>35</v>
      </c>
      <c r="D1624" s="3" t="s">
        <v>548</v>
      </c>
      <c r="E1624" s="2">
        <v>881</v>
      </c>
      <c r="F1624" s="3" t="s">
        <v>548</v>
      </c>
      <c r="G1624" s="2">
        <v>901</v>
      </c>
      <c r="H1624" s="3" t="s">
        <v>548</v>
      </c>
      <c r="I1624" s="2">
        <v>898</v>
      </c>
      <c r="J1624" s="3" t="s">
        <v>548</v>
      </c>
      <c r="K1624" s="2">
        <v>898</v>
      </c>
    </row>
    <row r="1625" spans="1:7">
      <c r="A1625" s="2" t="s">
        <v>2337</v>
      </c>
      <c r="B1625" s="3">
        <v>0</v>
      </c>
      <c r="C1625" s="2" t="s">
        <v>704</v>
      </c>
      <c r="D1625" s="3" t="s">
        <v>548</v>
      </c>
      <c r="E1625" s="2">
        <v>882</v>
      </c>
      <c r="F1625" s="3" t="s">
        <v>548</v>
      </c>
      <c r="G1625" s="2">
        <v>902</v>
      </c>
    </row>
    <row r="1626" spans="1:11">
      <c r="A1626" s="2" t="s">
        <v>2338</v>
      </c>
      <c r="B1626" s="3">
        <v>0</v>
      </c>
      <c r="C1626" s="2" t="s">
        <v>22</v>
      </c>
      <c r="D1626" s="3" t="s">
        <v>548</v>
      </c>
      <c r="E1626" s="2">
        <v>883</v>
      </c>
      <c r="F1626" s="3" t="s">
        <v>611</v>
      </c>
      <c r="G1626" s="2">
        <v>779</v>
      </c>
      <c r="H1626" s="3" t="s">
        <v>547</v>
      </c>
      <c r="I1626" s="2">
        <v>680</v>
      </c>
      <c r="J1626" s="3" t="s">
        <v>451</v>
      </c>
      <c r="K1626" s="2">
        <v>624</v>
      </c>
    </row>
    <row r="1627" spans="1:21">
      <c r="A1627" s="2" t="s">
        <v>2339</v>
      </c>
      <c r="B1627" s="3">
        <v>0</v>
      </c>
      <c r="C1627" s="2" t="s">
        <v>22</v>
      </c>
      <c r="D1627" s="3" t="s">
        <v>548</v>
      </c>
      <c r="E1627" s="2">
        <v>885</v>
      </c>
      <c r="R1627" s="3">
        <v>0.63</v>
      </c>
      <c r="T1627" s="3">
        <v>0.1</v>
      </c>
      <c r="U1627" s="2">
        <v>0.85</v>
      </c>
    </row>
    <row r="1628" spans="1:5">
      <c r="A1628" s="2" t="s">
        <v>2340</v>
      </c>
      <c r="B1628" s="3">
        <v>0</v>
      </c>
      <c r="C1628" s="2" t="s">
        <v>836</v>
      </c>
      <c r="D1628" s="3" t="s">
        <v>548</v>
      </c>
      <c r="E1628" s="2">
        <v>887</v>
      </c>
    </row>
    <row r="1629" spans="1:7">
      <c r="A1629" s="2" t="s">
        <v>2341</v>
      </c>
      <c r="B1629" s="3">
        <v>0</v>
      </c>
      <c r="C1629" s="2" t="s">
        <v>699</v>
      </c>
      <c r="D1629" s="3" t="s">
        <v>548</v>
      </c>
      <c r="E1629" s="2">
        <v>888</v>
      </c>
      <c r="F1629" s="3" t="s">
        <v>548</v>
      </c>
      <c r="G1629" s="2">
        <v>890</v>
      </c>
    </row>
    <row r="1630" spans="1:11">
      <c r="A1630" s="2" t="s">
        <v>2342</v>
      </c>
      <c r="B1630" s="3">
        <v>0</v>
      </c>
      <c r="C1630" s="2" t="s">
        <v>1102</v>
      </c>
      <c r="D1630" s="3" t="s">
        <v>548</v>
      </c>
      <c r="E1630" s="2">
        <v>889</v>
      </c>
      <c r="F1630" s="3" t="s">
        <v>548</v>
      </c>
      <c r="G1630" s="2">
        <v>891</v>
      </c>
      <c r="H1630" s="3" t="s">
        <v>611</v>
      </c>
      <c r="I1630" s="2">
        <v>778</v>
      </c>
      <c r="J1630" s="3" t="s">
        <v>611</v>
      </c>
      <c r="K1630" s="2">
        <v>779</v>
      </c>
    </row>
    <row r="1631" spans="1:11">
      <c r="A1631" s="2" t="s">
        <v>2343</v>
      </c>
      <c r="B1631" s="3">
        <v>0</v>
      </c>
      <c r="C1631" s="2" t="s">
        <v>221</v>
      </c>
      <c r="D1631" s="3" t="s">
        <v>548</v>
      </c>
      <c r="E1631" s="2">
        <v>890</v>
      </c>
      <c r="F1631" s="3" t="s">
        <v>548</v>
      </c>
      <c r="G1631" s="2">
        <v>892</v>
      </c>
      <c r="H1631" s="3" t="s">
        <v>548</v>
      </c>
      <c r="I1631" s="2">
        <v>891</v>
      </c>
      <c r="J1631" s="3" t="s">
        <v>611</v>
      </c>
      <c r="K1631" s="2">
        <v>780</v>
      </c>
    </row>
    <row r="1632" spans="1:11">
      <c r="A1632" s="2" t="s">
        <v>2344</v>
      </c>
      <c r="B1632" s="3">
        <v>0</v>
      </c>
      <c r="C1632" s="2" t="s">
        <v>704</v>
      </c>
      <c r="D1632" s="3" t="s">
        <v>548</v>
      </c>
      <c r="E1632" s="2">
        <v>891</v>
      </c>
      <c r="F1632" s="3" t="s">
        <v>548</v>
      </c>
      <c r="G1632" s="2">
        <v>893</v>
      </c>
      <c r="H1632" s="3" t="s">
        <v>548</v>
      </c>
      <c r="I1632" s="2">
        <v>892</v>
      </c>
      <c r="J1632" s="3" t="s">
        <v>548</v>
      </c>
      <c r="K1632" s="2">
        <v>892</v>
      </c>
    </row>
    <row r="1633" spans="1:7">
      <c r="A1633" s="2" t="s">
        <v>2345</v>
      </c>
      <c r="B1633" s="3">
        <v>0</v>
      </c>
      <c r="C1633" s="2" t="s">
        <v>873</v>
      </c>
      <c r="D1633" s="3" t="s">
        <v>548</v>
      </c>
      <c r="E1633" s="2">
        <v>893</v>
      </c>
      <c r="F1633" s="3" t="s">
        <v>548</v>
      </c>
      <c r="G1633" s="2">
        <v>894</v>
      </c>
    </row>
    <row r="1634" spans="1:5">
      <c r="A1634" s="2" t="s">
        <v>2346</v>
      </c>
      <c r="B1634" s="3">
        <v>0</v>
      </c>
      <c r="C1634" s="2" t="s">
        <v>873</v>
      </c>
      <c r="D1634" s="3" t="s">
        <v>548</v>
      </c>
      <c r="E1634" s="2">
        <v>894</v>
      </c>
    </row>
    <row r="1635" spans="1:11">
      <c r="A1635" s="2" t="s">
        <v>2347</v>
      </c>
      <c r="B1635" s="3">
        <v>0</v>
      </c>
      <c r="C1635" s="2" t="s">
        <v>149</v>
      </c>
      <c r="D1635" s="3" t="s">
        <v>548</v>
      </c>
      <c r="E1635" s="2">
        <v>895</v>
      </c>
      <c r="F1635" s="3" t="s">
        <v>548</v>
      </c>
      <c r="G1635" s="2">
        <v>897</v>
      </c>
      <c r="H1635" s="3" t="s">
        <v>611</v>
      </c>
      <c r="I1635" s="2">
        <v>783</v>
      </c>
      <c r="J1635" s="3" t="s">
        <v>460</v>
      </c>
      <c r="K1635" s="2">
        <v>723</v>
      </c>
    </row>
    <row r="1636" spans="1:11">
      <c r="A1636" s="2" t="s">
        <v>2348</v>
      </c>
      <c r="B1636" s="3">
        <v>0</v>
      </c>
      <c r="C1636" s="2" t="s">
        <v>1102</v>
      </c>
      <c r="D1636" s="3" t="s">
        <v>548</v>
      </c>
      <c r="E1636" s="2">
        <v>896</v>
      </c>
      <c r="F1636" s="3" t="s">
        <v>548</v>
      </c>
      <c r="G1636" s="2">
        <v>896</v>
      </c>
      <c r="H1636" s="3" t="s">
        <v>548</v>
      </c>
      <c r="I1636" s="2">
        <v>894</v>
      </c>
      <c r="J1636" s="3" t="s">
        <v>548</v>
      </c>
      <c r="K1636" s="2">
        <v>895</v>
      </c>
    </row>
    <row r="1637" spans="1:9">
      <c r="A1637" s="2" t="s">
        <v>2349</v>
      </c>
      <c r="B1637" s="3">
        <v>0</v>
      </c>
      <c r="C1637" s="2" t="s">
        <v>509</v>
      </c>
      <c r="D1637" s="3" t="s">
        <v>548</v>
      </c>
      <c r="E1637" s="2">
        <v>897</v>
      </c>
      <c r="F1637" s="3" t="s">
        <v>611</v>
      </c>
      <c r="G1637" s="2">
        <v>782</v>
      </c>
      <c r="H1637" s="3" t="s">
        <v>611</v>
      </c>
      <c r="I1637" s="2">
        <v>782</v>
      </c>
    </row>
    <row r="1638" spans="1:11">
      <c r="A1638" s="2" t="s">
        <v>2350</v>
      </c>
      <c r="B1638" s="3">
        <v>0</v>
      </c>
      <c r="C1638" s="2" t="s">
        <v>518</v>
      </c>
      <c r="D1638" s="3" t="s">
        <v>548</v>
      </c>
      <c r="E1638" s="2">
        <v>898</v>
      </c>
      <c r="F1638" s="3" t="s">
        <v>548</v>
      </c>
      <c r="G1638" s="2">
        <v>898</v>
      </c>
      <c r="H1638" s="3" t="s">
        <v>611</v>
      </c>
      <c r="I1638" s="2">
        <v>760</v>
      </c>
      <c r="J1638" s="3" t="s">
        <v>611</v>
      </c>
      <c r="K1638" s="2">
        <v>760</v>
      </c>
    </row>
    <row r="1639" spans="1:11">
      <c r="A1639" s="2" t="s">
        <v>2351</v>
      </c>
      <c r="B1639" s="3">
        <v>0</v>
      </c>
      <c r="C1639" s="2" t="s">
        <v>1348</v>
      </c>
      <c r="D1639" s="3" t="s">
        <v>548</v>
      </c>
      <c r="E1639" s="2">
        <v>899</v>
      </c>
      <c r="F1639" s="3" t="s">
        <v>548</v>
      </c>
      <c r="G1639" s="2">
        <v>899</v>
      </c>
      <c r="H1639" s="3" t="s">
        <v>548</v>
      </c>
      <c r="I1639" s="2">
        <v>895</v>
      </c>
      <c r="J1639" s="3" t="s">
        <v>548</v>
      </c>
      <c r="K1639" s="2">
        <v>896</v>
      </c>
    </row>
    <row r="1640" spans="1:11">
      <c r="A1640" s="2" t="s">
        <v>2352</v>
      </c>
      <c r="B1640" s="3">
        <v>0</v>
      </c>
      <c r="C1640" s="2" t="s">
        <v>22</v>
      </c>
      <c r="D1640" s="3" t="s">
        <v>548</v>
      </c>
      <c r="E1640" s="2">
        <v>901</v>
      </c>
      <c r="F1640" s="3" t="s">
        <v>548</v>
      </c>
      <c r="G1640" s="2">
        <v>955</v>
      </c>
      <c r="H1640" s="3" t="s">
        <v>460</v>
      </c>
      <c r="I1640" s="2">
        <v>745</v>
      </c>
      <c r="J1640" s="3" t="s">
        <v>460</v>
      </c>
      <c r="K1640" s="2">
        <v>739</v>
      </c>
    </row>
    <row r="1641" spans="1:11">
      <c r="A1641" s="2" t="s">
        <v>2353</v>
      </c>
      <c r="B1641" s="3">
        <v>0</v>
      </c>
      <c r="C1641" s="2" t="s">
        <v>699</v>
      </c>
      <c r="D1641" s="3" t="s">
        <v>548</v>
      </c>
      <c r="E1641" s="2">
        <v>903</v>
      </c>
      <c r="F1641" s="3" t="s">
        <v>548</v>
      </c>
      <c r="G1641" s="2">
        <v>967</v>
      </c>
      <c r="H1641" s="3" t="s">
        <v>548</v>
      </c>
      <c r="I1641" s="2">
        <v>967</v>
      </c>
      <c r="J1641" s="3" t="s">
        <v>548</v>
      </c>
      <c r="K1641" s="2">
        <v>970</v>
      </c>
    </row>
    <row r="1642" spans="1:11">
      <c r="A1642" s="2" t="s">
        <v>2354</v>
      </c>
      <c r="B1642" s="3">
        <v>0</v>
      </c>
      <c r="C1642" s="2" t="s">
        <v>833</v>
      </c>
      <c r="D1642" s="3" t="s">
        <v>548</v>
      </c>
      <c r="E1642" s="2">
        <v>904</v>
      </c>
      <c r="F1642" s="3" t="s">
        <v>548</v>
      </c>
      <c r="G1642" s="2">
        <v>907</v>
      </c>
      <c r="H1642" s="3" t="s">
        <v>548</v>
      </c>
      <c r="I1642" s="2">
        <v>904</v>
      </c>
      <c r="J1642" s="3" t="s">
        <v>611</v>
      </c>
      <c r="K1642" s="2">
        <v>783</v>
      </c>
    </row>
    <row r="1643" spans="1:7">
      <c r="A1643" s="2" t="s">
        <v>2355</v>
      </c>
      <c r="B1643" s="3">
        <v>0</v>
      </c>
      <c r="C1643" s="2" t="s">
        <v>833</v>
      </c>
      <c r="D1643" s="3" t="s">
        <v>548</v>
      </c>
      <c r="E1643" s="2">
        <v>905</v>
      </c>
      <c r="F1643" s="3" t="s">
        <v>548</v>
      </c>
      <c r="G1643" s="2">
        <v>905</v>
      </c>
    </row>
    <row r="1644" spans="1:5">
      <c r="A1644" s="2" t="s">
        <v>2356</v>
      </c>
      <c r="B1644" s="3">
        <v>0</v>
      </c>
      <c r="C1644" s="2" t="s">
        <v>833</v>
      </c>
      <c r="D1644" s="3" t="s">
        <v>548</v>
      </c>
      <c r="E1644" s="2">
        <v>906</v>
      </c>
    </row>
    <row r="1645" spans="1:11">
      <c r="A1645" s="2" t="s">
        <v>2357</v>
      </c>
      <c r="B1645" s="3">
        <v>0</v>
      </c>
      <c r="C1645" s="2" t="s">
        <v>833</v>
      </c>
      <c r="D1645" s="3" t="s">
        <v>548</v>
      </c>
      <c r="E1645" s="2">
        <v>907</v>
      </c>
      <c r="F1645" s="3" t="s">
        <v>548</v>
      </c>
      <c r="G1645" s="2">
        <v>906</v>
      </c>
      <c r="H1645" s="3" t="s">
        <v>548</v>
      </c>
      <c r="I1645" s="2">
        <v>903</v>
      </c>
      <c r="J1645" s="3" t="s">
        <v>548</v>
      </c>
      <c r="K1645" s="2">
        <v>902</v>
      </c>
    </row>
    <row r="1646" spans="1:11">
      <c r="A1646" s="2" t="s">
        <v>2358</v>
      </c>
      <c r="B1646" s="3">
        <v>0</v>
      </c>
      <c r="C1646" s="2" t="s">
        <v>2241</v>
      </c>
      <c r="D1646" s="3" t="s">
        <v>548</v>
      </c>
      <c r="E1646" s="2">
        <v>908</v>
      </c>
      <c r="F1646" s="3" t="s">
        <v>548</v>
      </c>
      <c r="G1646" s="2">
        <v>908</v>
      </c>
      <c r="H1646" s="3" t="s">
        <v>548</v>
      </c>
      <c r="I1646" s="2">
        <v>905</v>
      </c>
      <c r="J1646" s="3" t="s">
        <v>548</v>
      </c>
      <c r="K1646" s="2">
        <v>903</v>
      </c>
    </row>
    <row r="1647" spans="1:7">
      <c r="A1647" s="2" t="s">
        <v>2359</v>
      </c>
      <c r="B1647" s="3">
        <v>0</v>
      </c>
      <c r="C1647" s="2" t="s">
        <v>1324</v>
      </c>
      <c r="D1647" s="3" t="s">
        <v>548</v>
      </c>
      <c r="E1647" s="2">
        <v>909</v>
      </c>
      <c r="F1647" s="3" t="s">
        <v>548</v>
      </c>
      <c r="G1647" s="2">
        <v>909</v>
      </c>
    </row>
    <row r="1648" spans="1:11">
      <c r="A1648" s="2" t="s">
        <v>2360</v>
      </c>
      <c r="B1648" s="3">
        <v>0</v>
      </c>
      <c r="C1648" s="2" t="s">
        <v>675</v>
      </c>
      <c r="D1648" s="3" t="s">
        <v>548</v>
      </c>
      <c r="E1648" s="2">
        <v>910</v>
      </c>
      <c r="F1648" s="3" t="s">
        <v>548</v>
      </c>
      <c r="G1648" s="2">
        <v>918</v>
      </c>
      <c r="H1648" s="3" t="s">
        <v>548</v>
      </c>
      <c r="I1648" s="2">
        <v>918</v>
      </c>
      <c r="J1648" s="3" t="s">
        <v>548</v>
      </c>
      <c r="K1648" s="2">
        <v>917</v>
      </c>
    </row>
    <row r="1649" spans="1:11">
      <c r="A1649" s="2" t="s">
        <v>2361</v>
      </c>
      <c r="B1649" s="3">
        <v>0</v>
      </c>
      <c r="C1649" s="2" t="s">
        <v>1076</v>
      </c>
      <c r="D1649" s="3" t="s">
        <v>548</v>
      </c>
      <c r="E1649" s="2">
        <v>911</v>
      </c>
      <c r="F1649" s="3" t="s">
        <v>548</v>
      </c>
      <c r="G1649" s="2">
        <v>919</v>
      </c>
      <c r="H1649" s="3" t="s">
        <v>548</v>
      </c>
      <c r="I1649" s="2">
        <v>919</v>
      </c>
      <c r="J1649" s="3" t="s">
        <v>548</v>
      </c>
      <c r="K1649" s="2">
        <v>918</v>
      </c>
    </row>
    <row r="1650" spans="1:11">
      <c r="A1650" s="2" t="s">
        <v>2362</v>
      </c>
      <c r="B1650" s="3">
        <v>0</v>
      </c>
      <c r="C1650" s="2" t="s">
        <v>1433</v>
      </c>
      <c r="D1650" s="3" t="s">
        <v>548</v>
      </c>
      <c r="E1650" s="2">
        <v>912</v>
      </c>
      <c r="F1650" s="3" t="s">
        <v>548</v>
      </c>
      <c r="G1650" s="2">
        <v>924</v>
      </c>
      <c r="J1650" s="3" t="s">
        <v>548</v>
      </c>
      <c r="K1650" s="2">
        <v>927</v>
      </c>
    </row>
    <row r="1651" spans="1:11">
      <c r="A1651" s="2" t="s">
        <v>2363</v>
      </c>
      <c r="B1651" s="3">
        <v>0</v>
      </c>
      <c r="C1651" s="2" t="s">
        <v>826</v>
      </c>
      <c r="D1651" s="3" t="s">
        <v>548</v>
      </c>
      <c r="E1651" s="2">
        <v>913</v>
      </c>
      <c r="F1651" s="3" t="s">
        <v>548</v>
      </c>
      <c r="G1651" s="2">
        <v>921</v>
      </c>
      <c r="H1651" s="3" t="s">
        <v>548</v>
      </c>
      <c r="I1651" s="2">
        <v>922</v>
      </c>
      <c r="J1651" s="3" t="s">
        <v>548</v>
      </c>
      <c r="K1651" s="2">
        <v>922</v>
      </c>
    </row>
    <row r="1652" spans="1:11">
      <c r="A1652" s="2" t="s">
        <v>2364</v>
      </c>
      <c r="B1652" s="3">
        <v>0</v>
      </c>
      <c r="C1652" s="2" t="s">
        <v>826</v>
      </c>
      <c r="D1652" s="3" t="s">
        <v>548</v>
      </c>
      <c r="E1652" s="2">
        <v>914</v>
      </c>
      <c r="F1652" s="3" t="s">
        <v>548</v>
      </c>
      <c r="G1652" s="2">
        <v>922</v>
      </c>
      <c r="H1652" s="3" t="s">
        <v>548</v>
      </c>
      <c r="I1652" s="2">
        <v>924</v>
      </c>
      <c r="J1652" s="3" t="s">
        <v>548</v>
      </c>
      <c r="K1652" s="2">
        <v>925</v>
      </c>
    </row>
    <row r="1653" spans="1:7">
      <c r="A1653" s="2" t="s">
        <v>2365</v>
      </c>
      <c r="B1653" s="3">
        <v>0</v>
      </c>
      <c r="C1653" s="2" t="s">
        <v>826</v>
      </c>
      <c r="D1653" s="3" t="s">
        <v>548</v>
      </c>
      <c r="E1653" s="2">
        <v>915</v>
      </c>
      <c r="F1653" s="3" t="s">
        <v>548</v>
      </c>
      <c r="G1653" s="2">
        <v>923</v>
      </c>
    </row>
    <row r="1654" spans="1:11">
      <c r="A1654" s="2" t="s">
        <v>2366</v>
      </c>
      <c r="B1654" s="3">
        <v>0</v>
      </c>
      <c r="C1654" s="2" t="s">
        <v>2241</v>
      </c>
      <c r="D1654" s="3" t="s">
        <v>548</v>
      </c>
      <c r="E1654" s="2">
        <v>916</v>
      </c>
      <c r="F1654" s="3" t="s">
        <v>548</v>
      </c>
      <c r="G1654" s="2">
        <v>925</v>
      </c>
      <c r="H1654" s="3" t="s">
        <v>548</v>
      </c>
      <c r="I1654" s="2">
        <v>926</v>
      </c>
      <c r="J1654" s="3" t="s">
        <v>548</v>
      </c>
      <c r="K1654" s="2">
        <v>930</v>
      </c>
    </row>
    <row r="1655" spans="1:11">
      <c r="A1655" s="2" t="s">
        <v>2367</v>
      </c>
      <c r="B1655" s="3">
        <v>0</v>
      </c>
      <c r="C1655" s="2" t="s">
        <v>826</v>
      </c>
      <c r="D1655" s="3" t="s">
        <v>548</v>
      </c>
      <c r="E1655" s="2">
        <v>917</v>
      </c>
      <c r="F1655" s="3" t="s">
        <v>548</v>
      </c>
      <c r="G1655" s="2">
        <v>928</v>
      </c>
      <c r="H1655" s="3" t="s">
        <v>548</v>
      </c>
      <c r="I1655" s="2">
        <v>929</v>
      </c>
      <c r="J1655" s="3" t="s">
        <v>548</v>
      </c>
      <c r="K1655" s="2">
        <v>933</v>
      </c>
    </row>
    <row r="1656" spans="1:11">
      <c r="A1656" s="2" t="s">
        <v>2368</v>
      </c>
      <c r="B1656" s="3">
        <v>0</v>
      </c>
      <c r="C1656" s="2" t="s">
        <v>2369</v>
      </c>
      <c r="D1656" s="3" t="s">
        <v>548</v>
      </c>
      <c r="E1656" s="2">
        <v>918</v>
      </c>
      <c r="F1656" s="3" t="s">
        <v>548</v>
      </c>
      <c r="G1656" s="2">
        <v>927</v>
      </c>
      <c r="H1656" s="3" t="s">
        <v>548</v>
      </c>
      <c r="I1656" s="2">
        <v>928</v>
      </c>
      <c r="J1656" s="3" t="s">
        <v>548</v>
      </c>
      <c r="K1656" s="2">
        <v>932</v>
      </c>
    </row>
    <row r="1657" spans="1:11">
      <c r="A1657" s="2" t="s">
        <v>2370</v>
      </c>
      <c r="B1657" s="3">
        <v>0</v>
      </c>
      <c r="C1657" s="2" t="s">
        <v>675</v>
      </c>
      <c r="D1657" s="3" t="s">
        <v>548</v>
      </c>
      <c r="E1657" s="2">
        <v>919</v>
      </c>
      <c r="F1657" s="3" t="s">
        <v>548</v>
      </c>
      <c r="G1657" s="2">
        <v>926</v>
      </c>
      <c r="H1657" s="3" t="s">
        <v>548</v>
      </c>
      <c r="I1657" s="2">
        <v>927</v>
      </c>
      <c r="J1657" s="3" t="s">
        <v>548</v>
      </c>
      <c r="K1657" s="2">
        <v>931</v>
      </c>
    </row>
    <row r="1658" spans="1:11">
      <c r="A1658" s="2" t="s">
        <v>2371</v>
      </c>
      <c r="B1658" s="3">
        <v>0</v>
      </c>
      <c r="C1658" s="2" t="s">
        <v>833</v>
      </c>
      <c r="D1658" s="3" t="s">
        <v>548</v>
      </c>
      <c r="E1658" s="2">
        <v>920</v>
      </c>
      <c r="F1658" s="3" t="s">
        <v>611</v>
      </c>
      <c r="G1658" s="2">
        <v>785</v>
      </c>
      <c r="H1658" s="3" t="s">
        <v>460</v>
      </c>
      <c r="I1658" s="2">
        <v>736</v>
      </c>
      <c r="J1658" s="3" t="s">
        <v>611</v>
      </c>
      <c r="K1658" s="2">
        <v>785</v>
      </c>
    </row>
    <row r="1659" spans="1:7">
      <c r="A1659" s="2" t="s">
        <v>2372</v>
      </c>
      <c r="B1659" s="3">
        <v>0</v>
      </c>
      <c r="C1659" s="2" t="s">
        <v>2241</v>
      </c>
      <c r="D1659" s="3" t="s">
        <v>548</v>
      </c>
      <c r="E1659" s="2">
        <v>921</v>
      </c>
      <c r="F1659" s="3" t="s">
        <v>548</v>
      </c>
      <c r="G1659" s="2">
        <v>914</v>
      </c>
    </row>
    <row r="1660" spans="1:11">
      <c r="A1660" s="2" t="s">
        <v>2373</v>
      </c>
      <c r="B1660" s="3">
        <v>0</v>
      </c>
      <c r="C1660" s="2" t="s">
        <v>243</v>
      </c>
      <c r="D1660" s="3" t="s">
        <v>548</v>
      </c>
      <c r="E1660" s="2">
        <v>922</v>
      </c>
      <c r="F1660" s="3" t="s">
        <v>548</v>
      </c>
      <c r="G1660" s="2">
        <v>916</v>
      </c>
      <c r="H1660" s="3" t="s">
        <v>548</v>
      </c>
      <c r="I1660" s="2">
        <v>913</v>
      </c>
      <c r="J1660" s="3" t="s">
        <v>548</v>
      </c>
      <c r="K1660" s="2">
        <v>910</v>
      </c>
    </row>
    <row r="1661" spans="1:11">
      <c r="A1661" s="2" t="s">
        <v>2374</v>
      </c>
      <c r="B1661" s="3">
        <v>0</v>
      </c>
      <c r="C1661" s="2" t="s">
        <v>833</v>
      </c>
      <c r="D1661" s="3" t="s">
        <v>548</v>
      </c>
      <c r="E1661" s="2">
        <v>923</v>
      </c>
      <c r="F1661" s="3" t="s">
        <v>548</v>
      </c>
      <c r="G1661" s="2">
        <v>912</v>
      </c>
      <c r="H1661" s="3" t="s">
        <v>611</v>
      </c>
      <c r="I1661" s="2">
        <v>785</v>
      </c>
      <c r="J1661" s="3" t="s">
        <v>611</v>
      </c>
      <c r="K1661" s="2">
        <v>786</v>
      </c>
    </row>
    <row r="1662" spans="1:9">
      <c r="A1662" s="2" t="s">
        <v>2375</v>
      </c>
      <c r="B1662" s="3">
        <v>0</v>
      </c>
      <c r="C1662" s="2" t="s">
        <v>675</v>
      </c>
      <c r="D1662" s="3" t="s">
        <v>548</v>
      </c>
      <c r="E1662" s="2">
        <v>924</v>
      </c>
      <c r="F1662" s="3" t="s">
        <v>548</v>
      </c>
      <c r="G1662" s="2">
        <v>913</v>
      </c>
      <c r="H1662" s="3" t="s">
        <v>548</v>
      </c>
      <c r="I1662" s="2">
        <v>909</v>
      </c>
    </row>
    <row r="1663" spans="1:11">
      <c r="A1663" s="2" t="s">
        <v>2376</v>
      </c>
      <c r="B1663" s="3">
        <v>0</v>
      </c>
      <c r="C1663" s="2" t="s">
        <v>1076</v>
      </c>
      <c r="D1663" s="3" t="s">
        <v>548</v>
      </c>
      <c r="E1663" s="2">
        <v>925</v>
      </c>
      <c r="F1663" s="3" t="s">
        <v>548</v>
      </c>
      <c r="G1663" s="2">
        <v>917</v>
      </c>
      <c r="H1663" s="3" t="s">
        <v>548</v>
      </c>
      <c r="I1663" s="2">
        <v>917</v>
      </c>
      <c r="J1663" s="3" t="s">
        <v>548</v>
      </c>
      <c r="K1663" s="2">
        <v>916</v>
      </c>
    </row>
    <row r="1664" spans="1:11">
      <c r="A1664" s="2" t="s">
        <v>2377</v>
      </c>
      <c r="B1664" s="3">
        <v>0</v>
      </c>
      <c r="C1664" s="2" t="s">
        <v>464</v>
      </c>
      <c r="D1664" s="3" t="s">
        <v>548</v>
      </c>
      <c r="E1664" s="2">
        <v>926</v>
      </c>
      <c r="F1664" s="3" t="s">
        <v>548</v>
      </c>
      <c r="G1664" s="2">
        <v>929</v>
      </c>
      <c r="H1664" s="3" t="s">
        <v>548</v>
      </c>
      <c r="I1664" s="2">
        <v>930</v>
      </c>
      <c r="J1664" s="3" t="s">
        <v>611</v>
      </c>
      <c r="K1664" s="2">
        <v>789</v>
      </c>
    </row>
    <row r="1665" spans="1:11">
      <c r="A1665" s="2" t="s">
        <v>2378</v>
      </c>
      <c r="B1665" s="3">
        <v>0</v>
      </c>
      <c r="C1665" s="2" t="s">
        <v>308</v>
      </c>
      <c r="D1665" s="3" t="s">
        <v>548</v>
      </c>
      <c r="E1665" s="2">
        <v>927</v>
      </c>
      <c r="F1665" s="3" t="s">
        <v>548</v>
      </c>
      <c r="G1665" s="2">
        <v>935</v>
      </c>
      <c r="H1665" s="3" t="s">
        <v>548</v>
      </c>
      <c r="I1665" s="2">
        <v>939</v>
      </c>
      <c r="J1665" s="3" t="s">
        <v>548</v>
      </c>
      <c r="K1665" s="2">
        <v>943</v>
      </c>
    </row>
    <row r="1666" spans="1:11">
      <c r="A1666" s="2" t="s">
        <v>2379</v>
      </c>
      <c r="B1666" s="3">
        <v>0</v>
      </c>
      <c r="C1666" s="2" t="s">
        <v>308</v>
      </c>
      <c r="D1666" s="3" t="s">
        <v>548</v>
      </c>
      <c r="E1666" s="2">
        <v>928</v>
      </c>
      <c r="F1666" s="3" t="s">
        <v>548</v>
      </c>
      <c r="G1666" s="2">
        <v>932</v>
      </c>
      <c r="H1666" s="3" t="s">
        <v>460</v>
      </c>
      <c r="I1666" s="2">
        <v>738</v>
      </c>
      <c r="J1666" s="3" t="s">
        <v>611</v>
      </c>
      <c r="K1666" s="2">
        <v>791</v>
      </c>
    </row>
    <row r="1667" spans="1:11">
      <c r="A1667" s="2" t="s">
        <v>2380</v>
      </c>
      <c r="B1667" s="3">
        <v>0</v>
      </c>
      <c r="C1667" s="2" t="s">
        <v>308</v>
      </c>
      <c r="D1667" s="3" t="s">
        <v>548</v>
      </c>
      <c r="E1667" s="2">
        <v>929</v>
      </c>
      <c r="F1667" s="3" t="s">
        <v>548</v>
      </c>
      <c r="G1667" s="2">
        <v>933</v>
      </c>
      <c r="H1667" s="3" t="s">
        <v>548</v>
      </c>
      <c r="I1667" s="2">
        <v>936</v>
      </c>
      <c r="J1667" s="3" t="s">
        <v>460</v>
      </c>
      <c r="K1667" s="2">
        <v>729</v>
      </c>
    </row>
    <row r="1668" spans="1:11">
      <c r="A1668" s="2" t="s">
        <v>2381</v>
      </c>
      <c r="B1668" s="3">
        <v>0</v>
      </c>
      <c r="C1668" s="2" t="s">
        <v>308</v>
      </c>
      <c r="D1668" s="3" t="s">
        <v>548</v>
      </c>
      <c r="E1668" s="2">
        <v>930</v>
      </c>
      <c r="F1668" s="3" t="s">
        <v>548</v>
      </c>
      <c r="G1668" s="2">
        <v>934</v>
      </c>
      <c r="H1668" s="3" t="s">
        <v>548</v>
      </c>
      <c r="I1668" s="2">
        <v>938</v>
      </c>
      <c r="J1668" s="3" t="s">
        <v>548</v>
      </c>
      <c r="K1668" s="2">
        <v>942</v>
      </c>
    </row>
    <row r="1669" spans="1:11">
      <c r="A1669" s="2" t="s">
        <v>2382</v>
      </c>
      <c r="B1669" s="3">
        <v>0</v>
      </c>
      <c r="C1669" s="2" t="s">
        <v>243</v>
      </c>
      <c r="D1669" s="3" t="s">
        <v>548</v>
      </c>
      <c r="E1669" s="2">
        <v>931</v>
      </c>
      <c r="F1669" s="3" t="s">
        <v>548</v>
      </c>
      <c r="G1669" s="2">
        <v>930</v>
      </c>
      <c r="H1669" s="3" t="s">
        <v>548</v>
      </c>
      <c r="I1669" s="2">
        <v>931</v>
      </c>
      <c r="J1669" s="3" t="s">
        <v>548</v>
      </c>
      <c r="K1669" s="2">
        <v>934</v>
      </c>
    </row>
    <row r="1670" spans="1:11">
      <c r="A1670" s="2" t="s">
        <v>2383</v>
      </c>
      <c r="B1670" s="3">
        <v>0</v>
      </c>
      <c r="C1670" s="2" t="s">
        <v>308</v>
      </c>
      <c r="D1670" s="3" t="s">
        <v>548</v>
      </c>
      <c r="E1670" s="2">
        <v>932</v>
      </c>
      <c r="F1670" s="3" t="s">
        <v>548</v>
      </c>
      <c r="G1670" s="2">
        <v>931</v>
      </c>
      <c r="H1670" s="3" t="s">
        <v>548</v>
      </c>
      <c r="I1670" s="2">
        <v>932</v>
      </c>
      <c r="J1670" s="3" t="s">
        <v>611</v>
      </c>
      <c r="K1670" s="2">
        <v>790</v>
      </c>
    </row>
    <row r="1671" spans="1:7">
      <c r="A1671" s="2" t="s">
        <v>2384</v>
      </c>
      <c r="B1671" s="3">
        <v>0</v>
      </c>
      <c r="C1671" s="2" t="s">
        <v>313</v>
      </c>
      <c r="D1671" s="3" t="s">
        <v>548</v>
      </c>
      <c r="E1671" s="2">
        <v>933</v>
      </c>
      <c r="F1671" s="3" t="s">
        <v>548</v>
      </c>
      <c r="G1671" s="2">
        <v>942</v>
      </c>
    </row>
    <row r="1672" spans="1:11">
      <c r="A1672" s="2" t="s">
        <v>2385</v>
      </c>
      <c r="B1672" s="3">
        <v>0</v>
      </c>
      <c r="C1672" s="2" t="s">
        <v>313</v>
      </c>
      <c r="D1672" s="3" t="s">
        <v>548</v>
      </c>
      <c r="E1672" s="2">
        <v>934</v>
      </c>
      <c r="F1672" s="3" t="s">
        <v>548</v>
      </c>
      <c r="G1672" s="2">
        <v>937</v>
      </c>
      <c r="H1672" s="3" t="s">
        <v>548</v>
      </c>
      <c r="I1672" s="2">
        <v>942</v>
      </c>
      <c r="J1672" s="3" t="s">
        <v>460</v>
      </c>
      <c r="K1672" s="2">
        <v>730</v>
      </c>
    </row>
    <row r="1673" spans="1:11">
      <c r="A1673" s="2" t="s">
        <v>2386</v>
      </c>
      <c r="B1673" s="3">
        <v>0</v>
      </c>
      <c r="C1673" s="2" t="s">
        <v>1495</v>
      </c>
      <c r="D1673" s="3" t="s">
        <v>548</v>
      </c>
      <c r="E1673" s="2">
        <v>935</v>
      </c>
      <c r="F1673" s="3" t="s">
        <v>548</v>
      </c>
      <c r="G1673" s="2">
        <v>870</v>
      </c>
      <c r="H1673" s="3" t="s">
        <v>611</v>
      </c>
      <c r="I1673" s="2">
        <v>774</v>
      </c>
      <c r="J1673" s="3" t="s">
        <v>547</v>
      </c>
      <c r="K1673" s="2">
        <v>678</v>
      </c>
    </row>
    <row r="1674" spans="1:5">
      <c r="A1674" s="2" t="s">
        <v>2387</v>
      </c>
      <c r="B1674" s="3">
        <v>0</v>
      </c>
      <c r="C1674" s="2" t="s">
        <v>494</v>
      </c>
      <c r="D1674" s="3" t="s">
        <v>548</v>
      </c>
      <c r="E1674" s="2">
        <v>936</v>
      </c>
    </row>
    <row r="1675" spans="1:9">
      <c r="A1675" s="2" t="s">
        <v>2388</v>
      </c>
      <c r="B1675" s="3">
        <v>0</v>
      </c>
      <c r="C1675" s="2" t="s">
        <v>494</v>
      </c>
      <c r="D1675" s="3" t="s">
        <v>548</v>
      </c>
      <c r="E1675" s="2">
        <v>938</v>
      </c>
      <c r="F1675" s="3" t="s">
        <v>548</v>
      </c>
      <c r="G1675" s="2">
        <v>954</v>
      </c>
      <c r="H1675" s="3" t="s">
        <v>460</v>
      </c>
      <c r="I1675" s="2">
        <v>744</v>
      </c>
    </row>
    <row r="1676" spans="1:9">
      <c r="A1676" s="2" t="s">
        <v>2389</v>
      </c>
      <c r="B1676" s="3">
        <v>0</v>
      </c>
      <c r="C1676" s="2" t="s">
        <v>494</v>
      </c>
      <c r="D1676" s="3" t="s">
        <v>548</v>
      </c>
      <c r="E1676" s="2">
        <v>939</v>
      </c>
      <c r="F1676" s="3" t="s">
        <v>548</v>
      </c>
      <c r="G1676" s="2">
        <v>953</v>
      </c>
      <c r="H1676" s="3" t="s">
        <v>548</v>
      </c>
      <c r="I1676" s="2">
        <v>956</v>
      </c>
    </row>
    <row r="1677" spans="1:11">
      <c r="A1677" s="2" t="s">
        <v>2390</v>
      </c>
      <c r="B1677" s="3">
        <v>0</v>
      </c>
      <c r="C1677" s="2" t="s">
        <v>2391</v>
      </c>
      <c r="D1677" s="3" t="s">
        <v>548</v>
      </c>
      <c r="E1677" s="2">
        <v>941</v>
      </c>
      <c r="F1677" s="3" t="s">
        <v>548</v>
      </c>
      <c r="G1677" s="2">
        <v>956</v>
      </c>
      <c r="H1677" s="3" t="s">
        <v>460</v>
      </c>
      <c r="I1677" s="2">
        <v>746</v>
      </c>
      <c r="J1677" s="3" t="s">
        <v>547</v>
      </c>
      <c r="K1677" s="2">
        <v>691</v>
      </c>
    </row>
    <row r="1678" spans="1:11">
      <c r="A1678" s="2" t="s">
        <v>2392</v>
      </c>
      <c r="B1678" s="3">
        <v>0</v>
      </c>
      <c r="C1678" s="2" t="s">
        <v>2163</v>
      </c>
      <c r="D1678" s="3" t="s">
        <v>548</v>
      </c>
      <c r="E1678" s="2">
        <v>942</v>
      </c>
      <c r="F1678" s="3" t="s">
        <v>548</v>
      </c>
      <c r="G1678" s="2">
        <v>957</v>
      </c>
      <c r="H1678" s="3" t="s">
        <v>548</v>
      </c>
      <c r="I1678" s="2">
        <v>958</v>
      </c>
      <c r="J1678" s="3" t="s">
        <v>548</v>
      </c>
      <c r="K1678" s="2">
        <v>960</v>
      </c>
    </row>
    <row r="1679" spans="1:11">
      <c r="A1679" s="2" t="s">
        <v>2393</v>
      </c>
      <c r="B1679" s="3">
        <v>0</v>
      </c>
      <c r="C1679" s="2" t="s">
        <v>836</v>
      </c>
      <c r="D1679" s="3" t="s">
        <v>548</v>
      </c>
      <c r="E1679" s="2">
        <v>945</v>
      </c>
      <c r="F1679" s="3" t="s">
        <v>548</v>
      </c>
      <c r="G1679" s="2">
        <v>961</v>
      </c>
      <c r="H1679" s="3" t="s">
        <v>548</v>
      </c>
      <c r="I1679" s="2">
        <v>963</v>
      </c>
      <c r="J1679" s="3" t="s">
        <v>548</v>
      </c>
      <c r="K1679" s="2">
        <v>965</v>
      </c>
    </row>
    <row r="1680" spans="1:11">
      <c r="A1680" s="2" t="s">
        <v>2394</v>
      </c>
      <c r="B1680" s="3">
        <v>0</v>
      </c>
      <c r="C1680" s="2" t="s">
        <v>35</v>
      </c>
      <c r="D1680" s="3" t="s">
        <v>548</v>
      </c>
      <c r="E1680" s="2">
        <v>948</v>
      </c>
      <c r="F1680" s="3" t="s">
        <v>548</v>
      </c>
      <c r="G1680" s="2">
        <v>965</v>
      </c>
      <c r="H1680" s="3" t="s">
        <v>611</v>
      </c>
      <c r="I1680" s="2">
        <v>798</v>
      </c>
      <c r="J1680" s="3" t="s">
        <v>460</v>
      </c>
      <c r="K1680" s="2">
        <v>741</v>
      </c>
    </row>
    <row r="1681" spans="1:11">
      <c r="A1681" s="2" t="s">
        <v>2395</v>
      </c>
      <c r="B1681" s="3">
        <v>0</v>
      </c>
      <c r="C1681" s="2" t="s">
        <v>917</v>
      </c>
      <c r="D1681" s="3" t="s">
        <v>548</v>
      </c>
      <c r="E1681" s="2">
        <v>949</v>
      </c>
      <c r="F1681" s="3" t="s">
        <v>548</v>
      </c>
      <c r="G1681" s="2">
        <v>966</v>
      </c>
      <c r="H1681" s="3" t="s">
        <v>548</v>
      </c>
      <c r="I1681" s="2">
        <v>966</v>
      </c>
      <c r="J1681" s="3" t="s">
        <v>548</v>
      </c>
      <c r="K1681" s="2">
        <v>969</v>
      </c>
    </row>
    <row r="1682" spans="1:21">
      <c r="A1682" s="2" t="s">
        <v>2396</v>
      </c>
      <c r="B1682" s="3">
        <v>0</v>
      </c>
      <c r="C1682" s="2" t="s">
        <v>22</v>
      </c>
      <c r="D1682" s="3" t="s">
        <v>548</v>
      </c>
      <c r="E1682" s="2">
        <v>950</v>
      </c>
      <c r="R1682" s="3">
        <v>0.46</v>
      </c>
      <c r="T1682" s="3">
        <v>0.05</v>
      </c>
      <c r="U1682" s="2">
        <v>0.76</v>
      </c>
    </row>
    <row r="1683" spans="1:5">
      <c r="A1683" s="2" t="s">
        <v>2397</v>
      </c>
      <c r="B1683" s="3">
        <v>0</v>
      </c>
      <c r="C1683" s="2" t="s">
        <v>509</v>
      </c>
      <c r="D1683" s="3" t="s">
        <v>548</v>
      </c>
      <c r="E1683" s="2">
        <v>952</v>
      </c>
    </row>
    <row r="1684" spans="1:11">
      <c r="A1684" s="2" t="s">
        <v>2398</v>
      </c>
      <c r="B1684" s="3">
        <v>0</v>
      </c>
      <c r="C1684" s="2" t="s">
        <v>292</v>
      </c>
      <c r="D1684" s="3" t="s">
        <v>548</v>
      </c>
      <c r="E1684" s="2">
        <v>953</v>
      </c>
      <c r="F1684" s="3" t="s">
        <v>548</v>
      </c>
      <c r="G1684" s="2">
        <v>970</v>
      </c>
      <c r="H1684" s="3" t="s">
        <v>548</v>
      </c>
      <c r="I1684" s="2">
        <v>969</v>
      </c>
      <c r="J1684" s="3" t="s">
        <v>611</v>
      </c>
      <c r="K1684" s="2">
        <v>799</v>
      </c>
    </row>
    <row r="1685" spans="1:11">
      <c r="A1685" s="2" t="s">
        <v>2399</v>
      </c>
      <c r="B1685" s="3">
        <v>0</v>
      </c>
      <c r="C1685" s="2" t="s">
        <v>699</v>
      </c>
      <c r="D1685" s="3" t="s">
        <v>548</v>
      </c>
      <c r="E1685" s="2">
        <v>955</v>
      </c>
      <c r="F1685" s="3" t="s">
        <v>548</v>
      </c>
      <c r="G1685" s="2">
        <v>973</v>
      </c>
      <c r="H1685" s="3" t="s">
        <v>548</v>
      </c>
      <c r="I1685" s="2">
        <v>972</v>
      </c>
      <c r="J1685" s="3" t="s">
        <v>548</v>
      </c>
      <c r="K1685" s="2">
        <v>972</v>
      </c>
    </row>
    <row r="1686" spans="1:5">
      <c r="A1686" s="2" t="s">
        <v>2400</v>
      </c>
      <c r="B1686" s="3">
        <v>0</v>
      </c>
      <c r="C1686" s="2" t="s">
        <v>313</v>
      </c>
      <c r="D1686" s="3" t="s">
        <v>548</v>
      </c>
      <c r="E1686" s="2">
        <v>962</v>
      </c>
    </row>
    <row r="1687" spans="1:11">
      <c r="A1687" s="2" t="s">
        <v>2401</v>
      </c>
      <c r="B1687" s="3">
        <v>0</v>
      </c>
      <c r="C1687" s="2" t="s">
        <v>84</v>
      </c>
      <c r="D1687" s="3" t="s">
        <v>548</v>
      </c>
      <c r="E1687" s="2">
        <v>963</v>
      </c>
      <c r="F1687" s="3" t="s">
        <v>548</v>
      </c>
      <c r="G1687" s="2">
        <v>979</v>
      </c>
      <c r="H1687" s="3" t="s">
        <v>548</v>
      </c>
      <c r="I1687" s="2">
        <v>977</v>
      </c>
      <c r="J1687" s="3" t="s">
        <v>548</v>
      </c>
      <c r="K1687" s="2">
        <v>978</v>
      </c>
    </row>
    <row r="1688" spans="1:11">
      <c r="A1688" s="2" t="s">
        <v>2402</v>
      </c>
      <c r="B1688" s="3">
        <v>0</v>
      </c>
      <c r="C1688" s="2" t="s">
        <v>2070</v>
      </c>
      <c r="D1688" s="3" t="s">
        <v>548</v>
      </c>
      <c r="E1688" s="2">
        <v>970</v>
      </c>
      <c r="F1688" s="3" t="s">
        <v>548</v>
      </c>
      <c r="G1688" s="2">
        <v>986</v>
      </c>
      <c r="H1688" s="3" t="s">
        <v>548</v>
      </c>
      <c r="I1688" s="2">
        <v>985</v>
      </c>
      <c r="J1688" s="3" t="s">
        <v>548</v>
      </c>
      <c r="K1688" s="2">
        <v>981</v>
      </c>
    </row>
    <row r="1689" spans="1:21">
      <c r="A1689" s="2" t="s">
        <v>2403</v>
      </c>
      <c r="B1689" s="3">
        <v>0</v>
      </c>
      <c r="C1689" s="2" t="s">
        <v>22</v>
      </c>
      <c r="D1689" s="3" t="s">
        <v>548</v>
      </c>
      <c r="E1689" s="2">
        <v>972</v>
      </c>
      <c r="R1689" s="3">
        <v>0.25</v>
      </c>
      <c r="U1689" s="2">
        <v>0.75</v>
      </c>
    </row>
    <row r="1690" spans="1:21">
      <c r="A1690" s="2" t="s">
        <v>2404</v>
      </c>
      <c r="B1690" s="3">
        <v>0</v>
      </c>
      <c r="C1690" s="2" t="s">
        <v>22</v>
      </c>
      <c r="D1690" s="3" t="s">
        <v>548</v>
      </c>
      <c r="E1690" s="2">
        <v>973</v>
      </c>
      <c r="F1690" s="3" t="s">
        <v>611</v>
      </c>
      <c r="G1690" s="2">
        <v>801</v>
      </c>
      <c r="H1690" s="3" t="s">
        <v>460</v>
      </c>
      <c r="I1690" s="2">
        <v>751</v>
      </c>
      <c r="J1690" s="3" t="s">
        <v>460</v>
      </c>
      <c r="K1690" s="2">
        <v>748</v>
      </c>
      <c r="R1690" s="3">
        <v>0.56</v>
      </c>
      <c r="T1690" s="3">
        <v>0.09</v>
      </c>
      <c r="U1690" s="2">
        <v>0.87</v>
      </c>
    </row>
    <row r="1691" spans="1:5">
      <c r="A1691" s="2" t="s">
        <v>2405</v>
      </c>
      <c r="B1691" s="3">
        <v>0</v>
      </c>
      <c r="C1691" s="2" t="s">
        <v>704</v>
      </c>
      <c r="D1691" s="3" t="s">
        <v>548</v>
      </c>
      <c r="E1691" s="2">
        <v>974</v>
      </c>
    </row>
    <row r="1692" spans="1:5">
      <c r="A1692" s="2" t="s">
        <v>2406</v>
      </c>
      <c r="B1692" s="3">
        <v>0</v>
      </c>
      <c r="C1692" s="2" t="s">
        <v>22</v>
      </c>
      <c r="D1692" s="3" t="s">
        <v>548</v>
      </c>
      <c r="E1692" s="2">
        <v>975</v>
      </c>
    </row>
    <row r="1693" spans="1:11">
      <c r="A1693" s="2" t="s">
        <v>2407</v>
      </c>
      <c r="B1693" s="3">
        <v>0</v>
      </c>
      <c r="C1693" s="2" t="s">
        <v>699</v>
      </c>
      <c r="D1693" s="3" t="s">
        <v>548</v>
      </c>
      <c r="E1693" s="2">
        <v>976</v>
      </c>
      <c r="F1693" s="3" t="s">
        <v>548</v>
      </c>
      <c r="G1693" s="2">
        <v>990</v>
      </c>
      <c r="H1693" s="3" t="s">
        <v>548</v>
      </c>
      <c r="I1693" s="2">
        <v>990</v>
      </c>
      <c r="J1693" s="3" t="s">
        <v>548</v>
      </c>
      <c r="K1693" s="2">
        <v>987</v>
      </c>
    </row>
    <row r="1694" spans="1:11">
      <c r="A1694" s="2" t="s">
        <v>2408</v>
      </c>
      <c r="B1694" s="3">
        <v>0</v>
      </c>
      <c r="C1694" s="2" t="s">
        <v>917</v>
      </c>
      <c r="D1694" s="3" t="s">
        <v>548</v>
      </c>
      <c r="E1694" s="2">
        <v>978</v>
      </c>
      <c r="F1694" s="3" t="s">
        <v>548</v>
      </c>
      <c r="G1694" s="2">
        <v>988</v>
      </c>
      <c r="H1694" s="3" t="s">
        <v>548</v>
      </c>
      <c r="I1694" s="2">
        <v>988</v>
      </c>
      <c r="J1694" s="3" t="s">
        <v>548</v>
      </c>
      <c r="K1694" s="2">
        <v>984</v>
      </c>
    </row>
    <row r="1695" spans="1:9">
      <c r="A1695" s="2" t="s">
        <v>2409</v>
      </c>
      <c r="B1695" s="3">
        <v>0</v>
      </c>
      <c r="C1695" s="2" t="s">
        <v>35</v>
      </c>
      <c r="D1695" s="3" t="s">
        <v>548</v>
      </c>
      <c r="E1695" s="2">
        <v>979</v>
      </c>
      <c r="F1695" s="3" t="s">
        <v>548</v>
      </c>
      <c r="G1695" s="2">
        <v>989</v>
      </c>
      <c r="H1695" s="3" t="s">
        <v>611</v>
      </c>
      <c r="I1695" s="2">
        <v>802</v>
      </c>
    </row>
    <row r="1696" spans="1:5">
      <c r="A1696" s="2" t="s">
        <v>2410</v>
      </c>
      <c r="B1696" s="3">
        <v>0</v>
      </c>
      <c r="C1696" s="2" t="s">
        <v>1102</v>
      </c>
      <c r="D1696" s="3" t="s">
        <v>548</v>
      </c>
      <c r="E1696" s="2">
        <v>980</v>
      </c>
    </row>
    <row r="1697" spans="1:9">
      <c r="A1697" s="2" t="s">
        <v>2411</v>
      </c>
      <c r="B1697" s="3">
        <v>0</v>
      </c>
      <c r="C1697" s="2" t="s">
        <v>313</v>
      </c>
      <c r="D1697" s="3" t="s">
        <v>548</v>
      </c>
      <c r="E1697" s="2">
        <v>981</v>
      </c>
      <c r="F1697" s="3" t="s">
        <v>548</v>
      </c>
      <c r="G1697" s="2">
        <v>939</v>
      </c>
      <c r="H1697" s="3" t="s">
        <v>548</v>
      </c>
      <c r="I1697" s="2">
        <v>944</v>
      </c>
    </row>
    <row r="1698" spans="1:11">
      <c r="A1698" s="2" t="s">
        <v>2412</v>
      </c>
      <c r="B1698" s="3">
        <v>0</v>
      </c>
      <c r="C1698" s="2" t="s">
        <v>313</v>
      </c>
      <c r="D1698" s="3" t="s">
        <v>548</v>
      </c>
      <c r="E1698" s="2">
        <v>982</v>
      </c>
      <c r="F1698" s="3" t="s">
        <v>548</v>
      </c>
      <c r="G1698" s="2">
        <v>940</v>
      </c>
      <c r="H1698" s="3" t="s">
        <v>548</v>
      </c>
      <c r="I1698" s="2">
        <v>945</v>
      </c>
      <c r="J1698" s="3" t="s">
        <v>548</v>
      </c>
      <c r="K1698" s="2">
        <v>947</v>
      </c>
    </row>
    <row r="1699" spans="1:11">
      <c r="A1699" s="2" t="s">
        <v>2413</v>
      </c>
      <c r="B1699" s="3">
        <v>0</v>
      </c>
      <c r="C1699" s="2" t="s">
        <v>149</v>
      </c>
      <c r="D1699" s="3" t="s">
        <v>548</v>
      </c>
      <c r="E1699" s="2">
        <v>983</v>
      </c>
      <c r="F1699" s="3" t="s">
        <v>611</v>
      </c>
      <c r="G1699" s="2">
        <v>793</v>
      </c>
      <c r="H1699" s="3" t="s">
        <v>451</v>
      </c>
      <c r="I1699" s="2">
        <v>635</v>
      </c>
      <c r="J1699" s="3" t="s">
        <v>451</v>
      </c>
      <c r="K1699" s="2">
        <v>636</v>
      </c>
    </row>
    <row r="1700" spans="1:11">
      <c r="A1700" s="2" t="s">
        <v>2414</v>
      </c>
      <c r="B1700" s="3">
        <v>0</v>
      </c>
      <c r="C1700" s="2" t="s">
        <v>145</v>
      </c>
      <c r="D1700" s="3" t="s">
        <v>548</v>
      </c>
      <c r="E1700" s="2">
        <v>984</v>
      </c>
      <c r="F1700" s="3" t="s">
        <v>548</v>
      </c>
      <c r="G1700" s="2">
        <v>951</v>
      </c>
      <c r="H1700" s="3" t="s">
        <v>548</v>
      </c>
      <c r="I1700" s="2">
        <v>953</v>
      </c>
      <c r="J1700" s="3" t="s">
        <v>548</v>
      </c>
      <c r="K1700" s="2">
        <v>957</v>
      </c>
    </row>
    <row r="1701" spans="1:11">
      <c r="A1701" s="2" t="s">
        <v>2415</v>
      </c>
      <c r="B1701" s="3">
        <v>0</v>
      </c>
      <c r="C1701" s="2" t="s">
        <v>145</v>
      </c>
      <c r="D1701" s="3" t="s">
        <v>548</v>
      </c>
      <c r="E1701" s="2">
        <v>986</v>
      </c>
      <c r="F1701" s="3" t="s">
        <v>548</v>
      </c>
      <c r="G1701" s="2">
        <v>946</v>
      </c>
      <c r="H1701" s="3" t="s">
        <v>611</v>
      </c>
      <c r="I1701" s="2">
        <v>794</v>
      </c>
      <c r="J1701" s="3" t="s">
        <v>460</v>
      </c>
      <c r="K1701" s="2">
        <v>703</v>
      </c>
    </row>
    <row r="1702" spans="1:11">
      <c r="A1702" s="2" t="s">
        <v>2416</v>
      </c>
      <c r="B1702" s="3">
        <v>0</v>
      </c>
      <c r="C1702" s="2" t="s">
        <v>145</v>
      </c>
      <c r="D1702" s="3" t="s">
        <v>548</v>
      </c>
      <c r="E1702" s="2">
        <v>987</v>
      </c>
      <c r="F1702" s="3" t="s">
        <v>548</v>
      </c>
      <c r="G1702" s="2">
        <v>947</v>
      </c>
      <c r="H1702" s="3" t="s">
        <v>548</v>
      </c>
      <c r="I1702" s="2">
        <v>948</v>
      </c>
      <c r="J1702" s="3" t="s">
        <v>548</v>
      </c>
      <c r="K1702" s="2">
        <v>951</v>
      </c>
    </row>
    <row r="1703" spans="1:11">
      <c r="A1703" s="2" t="s">
        <v>2417</v>
      </c>
      <c r="B1703" s="3">
        <v>0</v>
      </c>
      <c r="C1703" s="2" t="s">
        <v>313</v>
      </c>
      <c r="D1703" s="3" t="s">
        <v>548</v>
      </c>
      <c r="E1703" s="2">
        <v>989</v>
      </c>
      <c r="F1703" s="3" t="s">
        <v>548</v>
      </c>
      <c r="G1703" s="2">
        <v>994</v>
      </c>
      <c r="H1703" s="3" t="s">
        <v>548</v>
      </c>
      <c r="I1703" s="2">
        <v>994</v>
      </c>
      <c r="J1703" s="3" t="s">
        <v>548</v>
      </c>
      <c r="K1703" s="2">
        <v>993</v>
      </c>
    </row>
    <row r="1704" spans="1:11">
      <c r="A1704" s="2" t="s">
        <v>2418</v>
      </c>
      <c r="B1704" s="3">
        <v>0</v>
      </c>
      <c r="C1704" s="2" t="s">
        <v>807</v>
      </c>
      <c r="D1704" s="3" t="s">
        <v>548</v>
      </c>
      <c r="E1704" s="2">
        <v>990</v>
      </c>
      <c r="F1704" s="3" t="s">
        <v>548</v>
      </c>
      <c r="G1704" s="2">
        <v>995</v>
      </c>
      <c r="H1704" s="3" t="s">
        <v>460</v>
      </c>
      <c r="I1704" s="2">
        <v>753</v>
      </c>
      <c r="J1704" s="3" t="s">
        <v>460</v>
      </c>
      <c r="K1704" s="2">
        <v>749</v>
      </c>
    </row>
    <row r="1705" spans="1:11">
      <c r="A1705" s="2" t="s">
        <v>2419</v>
      </c>
      <c r="B1705" s="3">
        <v>0</v>
      </c>
      <c r="C1705" s="2" t="s">
        <v>807</v>
      </c>
      <c r="D1705" s="3" t="s">
        <v>548</v>
      </c>
      <c r="E1705" s="2">
        <v>991</v>
      </c>
      <c r="F1705" s="3" t="s">
        <v>548</v>
      </c>
      <c r="G1705" s="2">
        <v>996</v>
      </c>
      <c r="H1705" s="3" t="s">
        <v>548</v>
      </c>
      <c r="I1705" s="2">
        <v>995</v>
      </c>
      <c r="J1705" s="3" t="s">
        <v>548</v>
      </c>
      <c r="K1705" s="2">
        <v>994</v>
      </c>
    </row>
    <row r="1706" spans="1:11">
      <c r="A1706" s="2" t="s">
        <v>2420</v>
      </c>
      <c r="B1706" s="3">
        <v>0</v>
      </c>
      <c r="C1706" s="2" t="s">
        <v>1301</v>
      </c>
      <c r="D1706" s="3" t="s">
        <v>548</v>
      </c>
      <c r="E1706" s="2">
        <v>992</v>
      </c>
      <c r="F1706" s="3" t="s">
        <v>548</v>
      </c>
      <c r="G1706" s="2">
        <v>997</v>
      </c>
      <c r="H1706" s="3" t="s">
        <v>548</v>
      </c>
      <c r="I1706" s="2">
        <v>997</v>
      </c>
      <c r="J1706" s="3" t="s">
        <v>548</v>
      </c>
      <c r="K1706" s="2">
        <v>996</v>
      </c>
    </row>
    <row r="1707" spans="1:11">
      <c r="A1707" s="2" t="s">
        <v>2421</v>
      </c>
      <c r="B1707" s="3">
        <v>0</v>
      </c>
      <c r="C1707" s="2" t="s">
        <v>699</v>
      </c>
      <c r="D1707" s="3" t="s">
        <v>548</v>
      </c>
      <c r="E1707" s="2">
        <v>994</v>
      </c>
      <c r="F1707" s="3" t="s">
        <v>548</v>
      </c>
      <c r="G1707" s="2">
        <v>998</v>
      </c>
      <c r="H1707" s="3" t="s">
        <v>548</v>
      </c>
      <c r="I1707" s="2">
        <v>999</v>
      </c>
      <c r="J1707" s="3" t="s">
        <v>548</v>
      </c>
      <c r="K1707" s="2">
        <v>998</v>
      </c>
    </row>
    <row r="1708" spans="1:7">
      <c r="A1708" s="2" t="s">
        <v>2422</v>
      </c>
      <c r="B1708" s="3">
        <v>0</v>
      </c>
      <c r="C1708" s="2" t="s">
        <v>90</v>
      </c>
      <c r="D1708" s="3" t="s">
        <v>548</v>
      </c>
      <c r="E1708" s="2">
        <v>996</v>
      </c>
      <c r="F1708" s="3" t="s">
        <v>548</v>
      </c>
      <c r="G1708" s="2">
        <v>1000</v>
      </c>
    </row>
    <row r="1709" spans="1:11">
      <c r="A1709" s="2" t="s">
        <v>2423</v>
      </c>
      <c r="B1709" s="3">
        <v>0</v>
      </c>
      <c r="C1709" s="2" t="s">
        <v>221</v>
      </c>
      <c r="D1709" s="3" t="s">
        <v>548</v>
      </c>
      <c r="E1709" s="2">
        <v>997</v>
      </c>
      <c r="H1709" s="3" t="s">
        <v>460</v>
      </c>
      <c r="I1709" s="2">
        <v>754</v>
      </c>
      <c r="J1709" s="3" t="s">
        <v>460</v>
      </c>
      <c r="K1709" s="2">
        <v>750</v>
      </c>
    </row>
    <row r="1710" spans="1:5">
      <c r="A1710" s="2" t="s">
        <v>2424</v>
      </c>
      <c r="B1710" s="3">
        <v>0</v>
      </c>
      <c r="C1710" s="2" t="s">
        <v>1109</v>
      </c>
      <c r="D1710" s="3" t="s">
        <v>548</v>
      </c>
      <c r="E1710" s="2">
        <v>998</v>
      </c>
    </row>
    <row r="1711" spans="1:11">
      <c r="A1711" s="2" t="s">
        <v>2425</v>
      </c>
      <c r="B1711" s="3">
        <v>0</v>
      </c>
      <c r="C1711" s="2" t="s">
        <v>221</v>
      </c>
      <c r="D1711" s="3" t="s">
        <v>548</v>
      </c>
      <c r="E1711" s="2">
        <v>1000</v>
      </c>
      <c r="H1711" s="3" t="s">
        <v>611</v>
      </c>
      <c r="I1711" s="2">
        <v>804</v>
      </c>
      <c r="J1711" s="3" t="s">
        <v>460</v>
      </c>
      <c r="K1711" s="2">
        <v>751</v>
      </c>
    </row>
    <row r="1712" spans="1:5">
      <c r="A1712" s="2" t="s">
        <v>2426</v>
      </c>
      <c r="B1712" s="3">
        <v>0</v>
      </c>
      <c r="C1712" s="2" t="s">
        <v>2427</v>
      </c>
      <c r="D1712" s="3" t="s">
        <v>786</v>
      </c>
      <c r="E1712" s="2">
        <v>1001</v>
      </c>
    </row>
    <row r="1713" spans="1:11">
      <c r="A1713" s="2" t="s">
        <v>2428</v>
      </c>
      <c r="B1713" s="3">
        <v>0</v>
      </c>
      <c r="C1713" s="2" t="s">
        <v>811</v>
      </c>
      <c r="D1713" s="3" t="s">
        <v>786</v>
      </c>
      <c r="E1713" s="2">
        <v>1002</v>
      </c>
      <c r="J1713" s="3" t="s">
        <v>548</v>
      </c>
      <c r="K1713" s="2">
        <v>807</v>
      </c>
    </row>
    <row r="1714" spans="1:11">
      <c r="A1714" s="2" t="s">
        <v>2429</v>
      </c>
      <c r="B1714" s="3">
        <v>0</v>
      </c>
      <c r="C1714" s="2" t="s">
        <v>836</v>
      </c>
      <c r="D1714" s="3" t="s">
        <v>786</v>
      </c>
      <c r="E1714" s="2">
        <v>1005</v>
      </c>
      <c r="J1714" s="3" t="s">
        <v>548</v>
      </c>
      <c r="K1714" s="2">
        <v>812</v>
      </c>
    </row>
    <row r="1715" spans="1:11">
      <c r="A1715" s="2" t="s">
        <v>2430</v>
      </c>
      <c r="B1715" s="3">
        <v>0</v>
      </c>
      <c r="C1715" s="2" t="s">
        <v>836</v>
      </c>
      <c r="D1715" s="3" t="s">
        <v>786</v>
      </c>
      <c r="E1715" s="2">
        <v>1006</v>
      </c>
      <c r="F1715" s="3" t="s">
        <v>548</v>
      </c>
      <c r="G1715" s="2">
        <v>809</v>
      </c>
      <c r="H1715" s="3" t="s">
        <v>548</v>
      </c>
      <c r="I1715" s="2">
        <v>810</v>
      </c>
      <c r="J1715" s="3" t="s">
        <v>548</v>
      </c>
      <c r="K1715" s="2">
        <v>813</v>
      </c>
    </row>
    <row r="1716" spans="1:5">
      <c r="A1716" s="2" t="s">
        <v>2431</v>
      </c>
      <c r="B1716" s="3">
        <v>0</v>
      </c>
      <c r="C1716" s="2" t="s">
        <v>2427</v>
      </c>
      <c r="D1716" s="3" t="s">
        <v>786</v>
      </c>
      <c r="E1716" s="2">
        <v>1007</v>
      </c>
    </row>
    <row r="1717" spans="1:5">
      <c r="A1717" s="2" t="s">
        <v>2432</v>
      </c>
      <c r="B1717" s="3">
        <v>0</v>
      </c>
      <c r="C1717" s="2" t="s">
        <v>634</v>
      </c>
      <c r="D1717" s="3" t="s">
        <v>786</v>
      </c>
      <c r="E1717" s="2">
        <v>1008</v>
      </c>
    </row>
    <row r="1718" spans="1:11">
      <c r="A1718" s="2" t="s">
        <v>2433</v>
      </c>
      <c r="B1718" s="3">
        <v>0</v>
      </c>
      <c r="C1718" s="2" t="s">
        <v>589</v>
      </c>
      <c r="D1718" s="3" t="s">
        <v>786</v>
      </c>
      <c r="E1718" s="2">
        <v>1010</v>
      </c>
      <c r="F1718" s="3" t="s">
        <v>548</v>
      </c>
      <c r="G1718" s="2">
        <v>812</v>
      </c>
      <c r="H1718" s="3" t="s">
        <v>548</v>
      </c>
      <c r="I1718" s="2">
        <v>813</v>
      </c>
      <c r="J1718" s="3" t="s">
        <v>548</v>
      </c>
      <c r="K1718" s="2">
        <v>817</v>
      </c>
    </row>
    <row r="1719" spans="1:5">
      <c r="A1719" s="2" t="s">
        <v>2434</v>
      </c>
      <c r="B1719" s="3">
        <v>0</v>
      </c>
      <c r="C1719" s="2" t="s">
        <v>2435</v>
      </c>
      <c r="D1719" s="3" t="s">
        <v>786</v>
      </c>
      <c r="E1719" s="2">
        <v>1011</v>
      </c>
    </row>
    <row r="1720" spans="1:5">
      <c r="A1720" s="2" t="s">
        <v>2436</v>
      </c>
      <c r="B1720" s="3">
        <v>0</v>
      </c>
      <c r="C1720" s="2" t="s">
        <v>1883</v>
      </c>
      <c r="D1720" s="3" t="s">
        <v>786</v>
      </c>
      <c r="E1720" s="2">
        <v>1012</v>
      </c>
    </row>
    <row r="1721" spans="1:11">
      <c r="A1721" s="2" t="s">
        <v>2437</v>
      </c>
      <c r="B1721" s="3">
        <v>0</v>
      </c>
      <c r="C1721" s="2" t="s">
        <v>2435</v>
      </c>
      <c r="D1721" s="3" t="s">
        <v>786</v>
      </c>
      <c r="E1721" s="2">
        <v>1014</v>
      </c>
      <c r="H1721" s="3" t="s">
        <v>548</v>
      </c>
      <c r="I1721" s="2">
        <v>817</v>
      </c>
      <c r="J1721" s="3" t="s">
        <v>548</v>
      </c>
      <c r="K1721" s="2">
        <v>821</v>
      </c>
    </row>
    <row r="1722" spans="1:5">
      <c r="A1722" s="2" t="s">
        <v>2438</v>
      </c>
      <c r="B1722" s="3">
        <v>0</v>
      </c>
      <c r="C1722" s="2" t="s">
        <v>977</v>
      </c>
      <c r="D1722" s="3" t="s">
        <v>786</v>
      </c>
      <c r="E1722" s="2">
        <v>1017</v>
      </c>
    </row>
    <row r="1723" spans="1:11">
      <c r="A1723" s="2" t="s">
        <v>2439</v>
      </c>
      <c r="B1723" s="3">
        <v>0</v>
      </c>
      <c r="C1723" s="2" t="s">
        <v>833</v>
      </c>
      <c r="D1723" s="3" t="s">
        <v>786</v>
      </c>
      <c r="E1723" s="2">
        <v>1018</v>
      </c>
      <c r="J1723" s="3" t="s">
        <v>548</v>
      </c>
      <c r="K1723" s="2">
        <v>826</v>
      </c>
    </row>
    <row r="1724" spans="1:9">
      <c r="A1724" s="2" t="s">
        <v>2440</v>
      </c>
      <c r="B1724" s="3">
        <v>0</v>
      </c>
      <c r="C1724" s="2" t="s">
        <v>1495</v>
      </c>
      <c r="D1724" s="3" t="s">
        <v>786</v>
      </c>
      <c r="E1724" s="2">
        <v>1019</v>
      </c>
      <c r="F1724" s="3" t="s">
        <v>548</v>
      </c>
      <c r="G1724" s="2">
        <v>822</v>
      </c>
      <c r="H1724" s="3" t="s">
        <v>548</v>
      </c>
      <c r="I1724" s="2">
        <v>824</v>
      </c>
    </row>
    <row r="1725" spans="1:11">
      <c r="A1725" s="2" t="s">
        <v>2441</v>
      </c>
      <c r="B1725" s="3">
        <v>0</v>
      </c>
      <c r="C1725" s="2" t="s">
        <v>836</v>
      </c>
      <c r="D1725" s="3" t="s">
        <v>786</v>
      </c>
      <c r="E1725" s="2">
        <v>1020</v>
      </c>
      <c r="H1725" s="3" t="s">
        <v>548</v>
      </c>
      <c r="I1725" s="2">
        <v>826</v>
      </c>
      <c r="J1725" s="3" t="s">
        <v>548</v>
      </c>
      <c r="K1725" s="2">
        <v>828</v>
      </c>
    </row>
    <row r="1726" spans="1:9">
      <c r="A1726" s="2" t="s">
        <v>2442</v>
      </c>
      <c r="B1726" s="3">
        <v>0</v>
      </c>
      <c r="C1726" s="2" t="s">
        <v>35</v>
      </c>
      <c r="D1726" s="3" t="s">
        <v>786</v>
      </c>
      <c r="E1726" s="2">
        <v>1021</v>
      </c>
      <c r="F1726" s="3" t="s">
        <v>548</v>
      </c>
      <c r="G1726" s="2">
        <v>824</v>
      </c>
      <c r="H1726" s="3" t="s">
        <v>548</v>
      </c>
      <c r="I1726" s="2">
        <v>827</v>
      </c>
    </row>
    <row r="1727" spans="1:11">
      <c r="A1727" s="2" t="s">
        <v>2443</v>
      </c>
      <c r="B1727" s="3">
        <v>0</v>
      </c>
      <c r="C1727" s="2" t="s">
        <v>22</v>
      </c>
      <c r="D1727" s="3" t="s">
        <v>786</v>
      </c>
      <c r="E1727" s="2">
        <v>1022</v>
      </c>
      <c r="H1727" s="3" t="s">
        <v>611</v>
      </c>
      <c r="I1727" s="2">
        <v>757</v>
      </c>
      <c r="J1727" s="3" t="s">
        <v>548</v>
      </c>
      <c r="K1727" s="2">
        <v>830</v>
      </c>
    </row>
    <row r="1728" spans="1:5">
      <c r="A1728" s="2" t="s">
        <v>2444</v>
      </c>
      <c r="B1728" s="3">
        <v>0</v>
      </c>
      <c r="C1728" s="2" t="s">
        <v>811</v>
      </c>
      <c r="D1728" s="3" t="s">
        <v>786</v>
      </c>
      <c r="E1728" s="2">
        <v>1023</v>
      </c>
    </row>
    <row r="1729" spans="1:5">
      <c r="A1729" s="2" t="s">
        <v>2445</v>
      </c>
      <c r="B1729" s="3">
        <v>0</v>
      </c>
      <c r="C1729" s="2" t="s">
        <v>66</v>
      </c>
      <c r="D1729" s="3" t="s">
        <v>786</v>
      </c>
      <c r="E1729" s="2">
        <v>1024</v>
      </c>
    </row>
    <row r="1730" spans="1:11">
      <c r="A1730" s="2" t="s">
        <v>2446</v>
      </c>
      <c r="B1730" s="3">
        <v>0</v>
      </c>
      <c r="C1730" s="2" t="s">
        <v>917</v>
      </c>
      <c r="D1730" s="3" t="s">
        <v>786</v>
      </c>
      <c r="E1730" s="2">
        <v>1025</v>
      </c>
      <c r="F1730" s="3" t="s">
        <v>548</v>
      </c>
      <c r="G1730" s="2">
        <v>828</v>
      </c>
      <c r="H1730" s="3" t="s">
        <v>548</v>
      </c>
      <c r="I1730" s="2">
        <v>830</v>
      </c>
      <c r="J1730" s="3" t="s">
        <v>611</v>
      </c>
      <c r="K1730" s="2">
        <v>759</v>
      </c>
    </row>
    <row r="1731" spans="1:9">
      <c r="A1731" s="2" t="s">
        <v>2447</v>
      </c>
      <c r="B1731" s="3">
        <v>0</v>
      </c>
      <c r="C1731" s="2" t="s">
        <v>35</v>
      </c>
      <c r="D1731" s="3" t="s">
        <v>786</v>
      </c>
      <c r="E1731" s="2">
        <v>1026</v>
      </c>
      <c r="H1731" s="3" t="s">
        <v>548</v>
      </c>
      <c r="I1731" s="2">
        <v>829</v>
      </c>
    </row>
    <row r="1732" spans="1:5">
      <c r="A1732" s="2" t="s">
        <v>2448</v>
      </c>
      <c r="B1732" s="3">
        <v>0</v>
      </c>
      <c r="C1732" s="2" t="s">
        <v>826</v>
      </c>
      <c r="D1732" s="3" t="s">
        <v>786</v>
      </c>
      <c r="E1732" s="2">
        <v>1027</v>
      </c>
    </row>
    <row r="1733" spans="1:5">
      <c r="A1733" s="2" t="s">
        <v>2449</v>
      </c>
      <c r="B1733" s="3">
        <v>0</v>
      </c>
      <c r="C1733" s="2" t="s">
        <v>455</v>
      </c>
      <c r="D1733" s="3" t="s">
        <v>786</v>
      </c>
      <c r="E1733" s="2">
        <v>1028</v>
      </c>
    </row>
    <row r="1734" spans="1:5">
      <c r="A1734" s="2" t="s">
        <v>2450</v>
      </c>
      <c r="B1734" s="3">
        <v>0</v>
      </c>
      <c r="C1734" s="2" t="s">
        <v>90</v>
      </c>
      <c r="D1734" s="3" t="s">
        <v>786</v>
      </c>
      <c r="E1734" s="2">
        <v>1029</v>
      </c>
    </row>
    <row r="1735" spans="1:5">
      <c r="A1735" s="2" t="s">
        <v>2451</v>
      </c>
      <c r="B1735" s="3">
        <v>0</v>
      </c>
      <c r="C1735" s="2" t="s">
        <v>455</v>
      </c>
      <c r="D1735" s="3" t="s">
        <v>786</v>
      </c>
      <c r="E1735" s="2">
        <v>1030</v>
      </c>
    </row>
    <row r="1736" spans="1:5">
      <c r="A1736" s="2" t="s">
        <v>2452</v>
      </c>
      <c r="B1736" s="3">
        <v>0</v>
      </c>
      <c r="C1736" s="2" t="s">
        <v>339</v>
      </c>
      <c r="D1736" s="3" t="s">
        <v>786</v>
      </c>
      <c r="E1736" s="2">
        <v>1031</v>
      </c>
    </row>
    <row r="1737" spans="1:11">
      <c r="A1737" s="2" t="s">
        <v>2453</v>
      </c>
      <c r="B1737" s="3">
        <v>0</v>
      </c>
      <c r="C1737" s="2" t="s">
        <v>1495</v>
      </c>
      <c r="D1737" s="3" t="s">
        <v>786</v>
      </c>
      <c r="E1737" s="2">
        <v>1032</v>
      </c>
      <c r="H1737" s="3" t="s">
        <v>548</v>
      </c>
      <c r="I1737" s="2">
        <v>836</v>
      </c>
      <c r="J1737" s="3" t="s">
        <v>548</v>
      </c>
      <c r="K1737" s="2">
        <v>838</v>
      </c>
    </row>
    <row r="1738" spans="1:11">
      <c r="A1738" s="2" t="s">
        <v>2454</v>
      </c>
      <c r="B1738" s="3">
        <v>0</v>
      </c>
      <c r="C1738" s="2" t="s">
        <v>221</v>
      </c>
      <c r="D1738" s="3" t="s">
        <v>786</v>
      </c>
      <c r="E1738" s="2">
        <v>1033</v>
      </c>
      <c r="J1738" s="3" t="s">
        <v>548</v>
      </c>
      <c r="K1738" s="2">
        <v>839</v>
      </c>
    </row>
    <row r="1739" spans="1:5">
      <c r="A1739" s="2" t="s">
        <v>2455</v>
      </c>
      <c r="B1739" s="3">
        <v>0</v>
      </c>
      <c r="C1739" s="2" t="s">
        <v>634</v>
      </c>
      <c r="D1739" s="3" t="s">
        <v>786</v>
      </c>
      <c r="E1739" s="2">
        <v>1034</v>
      </c>
    </row>
    <row r="1740" spans="1:9">
      <c r="A1740" s="2" t="s">
        <v>2456</v>
      </c>
      <c r="B1740" s="3">
        <v>0</v>
      </c>
      <c r="C1740" s="2" t="s">
        <v>2269</v>
      </c>
      <c r="D1740" s="3" t="s">
        <v>786</v>
      </c>
      <c r="E1740" s="2">
        <v>1035</v>
      </c>
      <c r="F1740" s="3" t="s">
        <v>548</v>
      </c>
      <c r="G1740" s="2">
        <v>835</v>
      </c>
      <c r="H1740" s="3" t="s">
        <v>548</v>
      </c>
      <c r="I1740" s="2">
        <v>839</v>
      </c>
    </row>
    <row r="1741" spans="1:11">
      <c r="A1741" s="2" t="s">
        <v>2457</v>
      </c>
      <c r="B1741" s="3">
        <v>0</v>
      </c>
      <c r="C1741" s="2" t="s">
        <v>2269</v>
      </c>
      <c r="D1741" s="3" t="s">
        <v>786</v>
      </c>
      <c r="E1741" s="2">
        <v>1036</v>
      </c>
      <c r="H1741" s="3" t="s">
        <v>548</v>
      </c>
      <c r="I1741" s="2">
        <v>840</v>
      </c>
      <c r="J1741" s="3" t="s">
        <v>548</v>
      </c>
      <c r="K1741" s="2">
        <v>841</v>
      </c>
    </row>
    <row r="1742" spans="1:11">
      <c r="A1742" s="2" t="s">
        <v>2458</v>
      </c>
      <c r="B1742" s="3">
        <v>0</v>
      </c>
      <c r="C1742" s="2" t="s">
        <v>455</v>
      </c>
      <c r="D1742" s="3" t="s">
        <v>786</v>
      </c>
      <c r="E1742" s="2">
        <v>1037</v>
      </c>
      <c r="J1742" s="3" t="s">
        <v>548</v>
      </c>
      <c r="K1742" s="2">
        <v>842</v>
      </c>
    </row>
    <row r="1743" spans="1:5">
      <c r="A1743" s="2" t="s">
        <v>2459</v>
      </c>
      <c r="B1743" s="3">
        <v>0</v>
      </c>
      <c r="C1743" s="2" t="s">
        <v>22</v>
      </c>
      <c r="D1743" s="3" t="s">
        <v>786</v>
      </c>
      <c r="E1743" s="2">
        <v>1038</v>
      </c>
    </row>
    <row r="1744" spans="1:11">
      <c r="A1744" s="2" t="s">
        <v>2460</v>
      </c>
      <c r="B1744" s="3">
        <v>0</v>
      </c>
      <c r="C1744" s="2" t="s">
        <v>455</v>
      </c>
      <c r="D1744" s="3" t="s">
        <v>786</v>
      </c>
      <c r="E1744" s="2">
        <v>1039</v>
      </c>
      <c r="J1744" s="3" t="s">
        <v>548</v>
      </c>
      <c r="K1744" s="2">
        <v>845</v>
      </c>
    </row>
    <row r="1745" spans="1:11">
      <c r="A1745" s="2" t="s">
        <v>2461</v>
      </c>
      <c r="B1745" s="3">
        <v>0</v>
      </c>
      <c r="C1745" s="2" t="s">
        <v>634</v>
      </c>
      <c r="D1745" s="3" t="s">
        <v>786</v>
      </c>
      <c r="E1745" s="2">
        <v>1040</v>
      </c>
      <c r="J1745" s="3" t="s">
        <v>548</v>
      </c>
      <c r="K1745" s="2">
        <v>846</v>
      </c>
    </row>
    <row r="1746" spans="1:5">
      <c r="A1746" s="2" t="s">
        <v>2462</v>
      </c>
      <c r="B1746" s="3">
        <v>0</v>
      </c>
      <c r="C1746" s="2" t="s">
        <v>35</v>
      </c>
      <c r="D1746" s="3" t="s">
        <v>786</v>
      </c>
      <c r="E1746" s="2">
        <v>1042</v>
      </c>
    </row>
    <row r="1747" spans="1:5">
      <c r="A1747" s="2" t="s">
        <v>2463</v>
      </c>
      <c r="B1747" s="3">
        <v>0</v>
      </c>
      <c r="C1747" s="2" t="s">
        <v>140</v>
      </c>
      <c r="D1747" s="3" t="s">
        <v>786</v>
      </c>
      <c r="E1747" s="2">
        <v>1043</v>
      </c>
    </row>
    <row r="1748" spans="1:5">
      <c r="A1748" s="2" t="s">
        <v>2464</v>
      </c>
      <c r="B1748" s="3">
        <v>0</v>
      </c>
      <c r="C1748" s="2" t="s">
        <v>836</v>
      </c>
      <c r="D1748" s="3" t="s">
        <v>786</v>
      </c>
      <c r="E1748" s="2">
        <v>1044</v>
      </c>
    </row>
    <row r="1749" spans="1:5">
      <c r="A1749" s="2" t="s">
        <v>2465</v>
      </c>
      <c r="B1749" s="3">
        <v>0</v>
      </c>
      <c r="C1749" s="2" t="s">
        <v>704</v>
      </c>
      <c r="D1749" s="3" t="s">
        <v>786</v>
      </c>
      <c r="E1749" s="2">
        <v>1045</v>
      </c>
    </row>
    <row r="1750" spans="1:5">
      <c r="A1750" s="2" t="s">
        <v>2466</v>
      </c>
      <c r="B1750" s="3">
        <v>0</v>
      </c>
      <c r="C1750" s="2" t="s">
        <v>634</v>
      </c>
      <c r="D1750" s="3" t="s">
        <v>786</v>
      </c>
      <c r="E1750" s="2">
        <v>1047</v>
      </c>
    </row>
    <row r="1751" spans="1:5">
      <c r="A1751" s="2" t="s">
        <v>2467</v>
      </c>
      <c r="B1751" s="3">
        <v>0</v>
      </c>
      <c r="C1751" s="2" t="s">
        <v>1864</v>
      </c>
      <c r="D1751" s="3" t="s">
        <v>786</v>
      </c>
      <c r="E1751" s="2">
        <v>1048</v>
      </c>
    </row>
    <row r="1752" spans="1:5">
      <c r="A1752" s="2" t="s">
        <v>2468</v>
      </c>
      <c r="B1752" s="3">
        <v>0</v>
      </c>
      <c r="C1752" s="2" t="s">
        <v>634</v>
      </c>
      <c r="D1752" s="3" t="s">
        <v>786</v>
      </c>
      <c r="E1752" s="2">
        <v>1049</v>
      </c>
    </row>
    <row r="1753" spans="1:5">
      <c r="A1753" s="2" t="s">
        <v>2469</v>
      </c>
      <c r="B1753" s="3">
        <v>0</v>
      </c>
      <c r="C1753" s="2" t="s">
        <v>836</v>
      </c>
      <c r="D1753" s="3" t="s">
        <v>786</v>
      </c>
      <c r="E1753" s="2">
        <v>1050</v>
      </c>
    </row>
    <row r="1754" spans="1:5">
      <c r="A1754" s="2" t="s">
        <v>2470</v>
      </c>
      <c r="B1754" s="3">
        <v>0</v>
      </c>
      <c r="C1754" s="2" t="s">
        <v>339</v>
      </c>
      <c r="D1754" s="3" t="s">
        <v>786</v>
      </c>
      <c r="E1754" s="2">
        <v>1051</v>
      </c>
    </row>
    <row r="1755" spans="1:5">
      <c r="A1755" s="2" t="s">
        <v>2471</v>
      </c>
      <c r="B1755" s="3">
        <v>0</v>
      </c>
      <c r="C1755" s="2" t="s">
        <v>1009</v>
      </c>
      <c r="D1755" s="3" t="s">
        <v>786</v>
      </c>
      <c r="E1755" s="2">
        <v>1054</v>
      </c>
    </row>
    <row r="1756" spans="1:5">
      <c r="A1756" s="2" t="s">
        <v>2472</v>
      </c>
      <c r="B1756" s="3">
        <v>0</v>
      </c>
      <c r="C1756" s="2" t="s">
        <v>339</v>
      </c>
      <c r="D1756" s="3" t="s">
        <v>786</v>
      </c>
      <c r="E1756" s="2">
        <v>1055</v>
      </c>
    </row>
    <row r="1757" spans="1:5">
      <c r="A1757" s="2" t="s">
        <v>2473</v>
      </c>
      <c r="B1757" s="3">
        <v>0</v>
      </c>
      <c r="C1757" s="2" t="s">
        <v>35</v>
      </c>
      <c r="D1757" s="3" t="s">
        <v>786</v>
      </c>
      <c r="E1757" s="2">
        <v>1057</v>
      </c>
    </row>
    <row r="1758" spans="1:21">
      <c r="A1758" s="2" t="s">
        <v>2474</v>
      </c>
      <c r="B1758" s="3">
        <v>0</v>
      </c>
      <c r="C1758" s="2" t="s">
        <v>22</v>
      </c>
      <c r="D1758" s="3" t="s">
        <v>786</v>
      </c>
      <c r="E1758" s="2">
        <v>1059</v>
      </c>
      <c r="H1758" s="3" t="s">
        <v>548</v>
      </c>
      <c r="I1758" s="2">
        <v>860</v>
      </c>
      <c r="J1758" s="3" t="s">
        <v>548</v>
      </c>
      <c r="K1758" s="2">
        <v>861</v>
      </c>
      <c r="R1758" s="3">
        <v>0.67</v>
      </c>
      <c r="T1758" s="3">
        <v>0.02</v>
      </c>
      <c r="U1758" s="2">
        <v>0.89</v>
      </c>
    </row>
    <row r="1759" spans="1:11">
      <c r="A1759" s="2" t="s">
        <v>2475</v>
      </c>
      <c r="B1759" s="3">
        <v>0</v>
      </c>
      <c r="C1759" s="2" t="s">
        <v>221</v>
      </c>
      <c r="D1759" s="3" t="s">
        <v>786</v>
      </c>
      <c r="E1759" s="2">
        <v>1060</v>
      </c>
      <c r="J1759" s="3" t="s">
        <v>548</v>
      </c>
      <c r="K1759" s="2">
        <v>862</v>
      </c>
    </row>
    <row r="1760" spans="1:11">
      <c r="A1760" s="2" t="s">
        <v>2476</v>
      </c>
      <c r="B1760" s="3">
        <v>0</v>
      </c>
      <c r="C1760" s="2" t="s">
        <v>22</v>
      </c>
      <c r="D1760" s="3" t="s">
        <v>786</v>
      </c>
      <c r="E1760" s="2">
        <v>1061</v>
      </c>
      <c r="H1760" s="3" t="s">
        <v>548</v>
      </c>
      <c r="I1760" s="2">
        <v>861</v>
      </c>
      <c r="J1760" s="3" t="s">
        <v>548</v>
      </c>
      <c r="K1760" s="2">
        <v>863</v>
      </c>
    </row>
    <row r="1761" spans="1:11">
      <c r="A1761" s="2" t="s">
        <v>2477</v>
      </c>
      <c r="B1761" s="3">
        <v>0</v>
      </c>
      <c r="C1761" s="2" t="s">
        <v>494</v>
      </c>
      <c r="D1761" s="3" t="s">
        <v>786</v>
      </c>
      <c r="E1761" s="2">
        <v>1063</v>
      </c>
      <c r="F1761" s="3" t="s">
        <v>548</v>
      </c>
      <c r="G1761" s="2">
        <v>863</v>
      </c>
      <c r="H1761" s="3" t="s">
        <v>548</v>
      </c>
      <c r="I1761" s="2">
        <v>863</v>
      </c>
      <c r="J1761" s="3" t="s">
        <v>548</v>
      </c>
      <c r="K1761" s="2">
        <v>864</v>
      </c>
    </row>
    <row r="1762" spans="1:11">
      <c r="A1762" s="2" t="s">
        <v>2478</v>
      </c>
      <c r="B1762" s="3">
        <v>0</v>
      </c>
      <c r="C1762" s="2" t="s">
        <v>2391</v>
      </c>
      <c r="D1762" s="3" t="s">
        <v>786</v>
      </c>
      <c r="E1762" s="2">
        <v>1064</v>
      </c>
      <c r="H1762" s="3" t="s">
        <v>548</v>
      </c>
      <c r="I1762" s="2">
        <v>864</v>
      </c>
      <c r="J1762" s="3" t="s">
        <v>548</v>
      </c>
      <c r="K1762" s="2">
        <v>865</v>
      </c>
    </row>
    <row r="1763" spans="1:5">
      <c r="A1763" s="2" t="s">
        <v>2479</v>
      </c>
      <c r="B1763" s="3">
        <v>0</v>
      </c>
      <c r="C1763" s="2" t="s">
        <v>988</v>
      </c>
      <c r="D1763" s="3" t="s">
        <v>786</v>
      </c>
      <c r="E1763" s="2">
        <v>1065</v>
      </c>
    </row>
    <row r="1764" spans="1:11">
      <c r="A1764" s="2" t="s">
        <v>2480</v>
      </c>
      <c r="B1764" s="3">
        <v>0</v>
      </c>
      <c r="C1764" s="2" t="s">
        <v>221</v>
      </c>
      <c r="D1764" s="3" t="s">
        <v>786</v>
      </c>
      <c r="E1764" s="2">
        <v>1066</v>
      </c>
      <c r="F1764" s="3" t="s">
        <v>548</v>
      </c>
      <c r="G1764" s="2">
        <v>864</v>
      </c>
      <c r="H1764" s="3" t="s">
        <v>548</v>
      </c>
      <c r="I1764" s="2">
        <v>865</v>
      </c>
      <c r="J1764" s="3" t="s">
        <v>611</v>
      </c>
      <c r="K1764" s="2">
        <v>772</v>
      </c>
    </row>
    <row r="1765" spans="1:5">
      <c r="A1765" s="2" t="s">
        <v>2481</v>
      </c>
      <c r="B1765" s="3">
        <v>0</v>
      </c>
      <c r="C1765" s="2" t="s">
        <v>455</v>
      </c>
      <c r="D1765" s="3" t="s">
        <v>786</v>
      </c>
      <c r="E1765" s="2">
        <v>1067</v>
      </c>
    </row>
    <row r="1766" spans="1:5">
      <c r="A1766" s="2" t="s">
        <v>2482</v>
      </c>
      <c r="B1766" s="3">
        <v>0</v>
      </c>
      <c r="C1766" s="2" t="s">
        <v>455</v>
      </c>
      <c r="D1766" s="3" t="s">
        <v>786</v>
      </c>
      <c r="E1766" s="2">
        <v>1068</v>
      </c>
    </row>
    <row r="1767" spans="1:5">
      <c r="A1767" s="2" t="s">
        <v>2483</v>
      </c>
      <c r="B1767" s="3">
        <v>0</v>
      </c>
      <c r="C1767" s="2" t="s">
        <v>1864</v>
      </c>
      <c r="D1767" s="3" t="s">
        <v>786</v>
      </c>
      <c r="E1767" s="2">
        <v>1069</v>
      </c>
    </row>
    <row r="1768" spans="1:5">
      <c r="A1768" s="2" t="s">
        <v>2484</v>
      </c>
      <c r="B1768" s="3">
        <v>0</v>
      </c>
      <c r="C1768" s="2" t="s">
        <v>1883</v>
      </c>
      <c r="D1768" s="3" t="s">
        <v>786</v>
      </c>
      <c r="E1768" s="2">
        <v>1070</v>
      </c>
    </row>
    <row r="1769" spans="1:11">
      <c r="A1769" s="2" t="s">
        <v>2485</v>
      </c>
      <c r="B1769" s="3">
        <v>0</v>
      </c>
      <c r="C1769" s="2" t="s">
        <v>292</v>
      </c>
      <c r="D1769" s="3" t="s">
        <v>786</v>
      </c>
      <c r="E1769" s="2">
        <v>1071</v>
      </c>
      <c r="J1769" s="3" t="s">
        <v>548</v>
      </c>
      <c r="K1769" s="2">
        <v>868</v>
      </c>
    </row>
    <row r="1770" spans="1:5">
      <c r="A1770" s="2" t="s">
        <v>2486</v>
      </c>
      <c r="B1770" s="3">
        <v>0</v>
      </c>
      <c r="C1770" s="2" t="s">
        <v>836</v>
      </c>
      <c r="D1770" s="3" t="s">
        <v>786</v>
      </c>
      <c r="E1770" s="2">
        <v>1073</v>
      </c>
    </row>
    <row r="1771" spans="1:11">
      <c r="A1771" s="2" t="s">
        <v>2487</v>
      </c>
      <c r="B1771" s="3">
        <v>0</v>
      </c>
      <c r="C1771" s="2" t="s">
        <v>145</v>
      </c>
      <c r="D1771" s="3" t="s">
        <v>786</v>
      </c>
      <c r="E1771" s="2">
        <v>1076</v>
      </c>
      <c r="F1771" s="3" t="s">
        <v>548</v>
      </c>
      <c r="G1771" s="2">
        <v>950</v>
      </c>
      <c r="H1771" s="3" t="s">
        <v>548</v>
      </c>
      <c r="I1771" s="2">
        <v>952</v>
      </c>
      <c r="J1771" s="3" t="s">
        <v>548</v>
      </c>
      <c r="K1771" s="2">
        <v>956</v>
      </c>
    </row>
    <row r="1772" spans="1:11">
      <c r="A1772" s="2" t="s">
        <v>2488</v>
      </c>
      <c r="B1772" s="3">
        <v>0</v>
      </c>
      <c r="C1772" s="2" t="s">
        <v>2269</v>
      </c>
      <c r="D1772" s="3" t="s">
        <v>786</v>
      </c>
      <c r="E1772" s="2">
        <v>1077</v>
      </c>
      <c r="F1772" s="3" t="s">
        <v>548</v>
      </c>
      <c r="G1772" s="2">
        <v>873</v>
      </c>
      <c r="H1772" s="3" t="s">
        <v>548</v>
      </c>
      <c r="I1772" s="2">
        <v>872</v>
      </c>
      <c r="J1772" s="3" t="s">
        <v>548</v>
      </c>
      <c r="K1772" s="2">
        <v>874</v>
      </c>
    </row>
    <row r="1773" spans="1:11">
      <c r="A1773" s="2" t="s">
        <v>2489</v>
      </c>
      <c r="B1773" s="3">
        <v>0</v>
      </c>
      <c r="C1773" s="2" t="s">
        <v>308</v>
      </c>
      <c r="D1773" s="3" t="s">
        <v>786</v>
      </c>
      <c r="E1773" s="2">
        <v>1078</v>
      </c>
      <c r="H1773" s="3" t="s">
        <v>548</v>
      </c>
      <c r="I1773" s="2">
        <v>873</v>
      </c>
      <c r="J1773" s="3" t="s">
        <v>548</v>
      </c>
      <c r="K1773" s="2">
        <v>875</v>
      </c>
    </row>
    <row r="1774" spans="1:5">
      <c r="A1774" s="2" t="s">
        <v>2490</v>
      </c>
      <c r="B1774" s="3">
        <v>0</v>
      </c>
      <c r="C1774" s="2" t="s">
        <v>339</v>
      </c>
      <c r="D1774" s="3" t="s">
        <v>786</v>
      </c>
      <c r="E1774" s="2">
        <v>1080</v>
      </c>
    </row>
    <row r="1775" spans="1:9">
      <c r="A1775" s="2" t="s">
        <v>2491</v>
      </c>
      <c r="B1775" s="3">
        <v>0</v>
      </c>
      <c r="C1775" s="2" t="s">
        <v>221</v>
      </c>
      <c r="D1775" s="3" t="s">
        <v>786</v>
      </c>
      <c r="E1775" s="2">
        <v>1081</v>
      </c>
      <c r="H1775" s="3" t="s">
        <v>548</v>
      </c>
      <c r="I1775" s="2">
        <v>879</v>
      </c>
    </row>
    <row r="1776" spans="1:5">
      <c r="A1776" s="2" t="s">
        <v>2492</v>
      </c>
      <c r="B1776" s="3">
        <v>0</v>
      </c>
      <c r="C1776" s="2" t="s">
        <v>704</v>
      </c>
      <c r="D1776" s="3" t="s">
        <v>786</v>
      </c>
      <c r="E1776" s="2">
        <v>1083</v>
      </c>
    </row>
    <row r="1777" spans="1:5">
      <c r="A1777" s="2" t="s">
        <v>2493</v>
      </c>
      <c r="B1777" s="3">
        <v>0</v>
      </c>
      <c r="C1777" s="2" t="s">
        <v>704</v>
      </c>
      <c r="D1777" s="3" t="s">
        <v>786</v>
      </c>
      <c r="E1777" s="2">
        <v>1084</v>
      </c>
    </row>
    <row r="1778" spans="1:11">
      <c r="A1778" s="2" t="s">
        <v>2494</v>
      </c>
      <c r="B1778" s="3">
        <v>0</v>
      </c>
      <c r="C1778" s="2" t="s">
        <v>221</v>
      </c>
      <c r="D1778" s="3" t="s">
        <v>786</v>
      </c>
      <c r="E1778" s="2">
        <v>1085</v>
      </c>
      <c r="F1778" s="3" t="s">
        <v>548</v>
      </c>
      <c r="G1778" s="2">
        <v>884</v>
      </c>
      <c r="H1778" s="3" t="s">
        <v>548</v>
      </c>
      <c r="I1778" s="2">
        <v>882</v>
      </c>
      <c r="J1778" s="3" t="s">
        <v>548</v>
      </c>
      <c r="K1778" s="2">
        <v>882</v>
      </c>
    </row>
    <row r="1779" spans="1:5">
      <c r="A1779" s="2" t="s">
        <v>2495</v>
      </c>
      <c r="B1779" s="3">
        <v>0</v>
      </c>
      <c r="C1779" s="2" t="s">
        <v>1972</v>
      </c>
      <c r="D1779" s="3" t="s">
        <v>786</v>
      </c>
      <c r="E1779" s="2">
        <v>1086</v>
      </c>
    </row>
    <row r="1780" spans="1:11">
      <c r="A1780" s="2" t="s">
        <v>2496</v>
      </c>
      <c r="B1780" s="3">
        <v>0</v>
      </c>
      <c r="C1780" s="2" t="s">
        <v>339</v>
      </c>
      <c r="D1780" s="3" t="s">
        <v>786</v>
      </c>
      <c r="E1780" s="2">
        <v>1088</v>
      </c>
      <c r="H1780" s="3" t="s">
        <v>548</v>
      </c>
      <c r="I1780" s="2">
        <v>885</v>
      </c>
      <c r="J1780" s="3" t="s">
        <v>548</v>
      </c>
      <c r="K1780" s="2">
        <v>885</v>
      </c>
    </row>
    <row r="1781" spans="1:11">
      <c r="A1781" s="2" t="s">
        <v>2497</v>
      </c>
      <c r="B1781" s="3">
        <v>0</v>
      </c>
      <c r="C1781" s="2" t="s">
        <v>2102</v>
      </c>
      <c r="D1781" s="3" t="s">
        <v>786</v>
      </c>
      <c r="E1781" s="2">
        <v>1089</v>
      </c>
      <c r="H1781" s="3" t="s">
        <v>548</v>
      </c>
      <c r="I1781" s="2">
        <v>887</v>
      </c>
      <c r="J1781" s="3" t="s">
        <v>548</v>
      </c>
      <c r="K1781" s="2">
        <v>887</v>
      </c>
    </row>
    <row r="1782" spans="1:11">
      <c r="A1782" s="2" t="s">
        <v>2498</v>
      </c>
      <c r="B1782" s="3">
        <v>0</v>
      </c>
      <c r="C1782" s="2" t="s">
        <v>90</v>
      </c>
      <c r="D1782" s="3" t="s">
        <v>786</v>
      </c>
      <c r="E1782" s="2">
        <v>1090</v>
      </c>
      <c r="F1782" s="3" t="s">
        <v>548</v>
      </c>
      <c r="G1782" s="2">
        <v>886</v>
      </c>
      <c r="H1782" s="3" t="s">
        <v>548</v>
      </c>
      <c r="I1782" s="2">
        <v>888</v>
      </c>
      <c r="J1782" s="3" t="s">
        <v>460</v>
      </c>
      <c r="K1782" s="2">
        <v>722</v>
      </c>
    </row>
    <row r="1783" spans="1:9">
      <c r="A1783" s="2" t="s">
        <v>2499</v>
      </c>
      <c r="B1783" s="3">
        <v>0</v>
      </c>
      <c r="C1783" s="2" t="s">
        <v>35</v>
      </c>
      <c r="D1783" s="3" t="s">
        <v>786</v>
      </c>
      <c r="E1783" s="2">
        <v>1091</v>
      </c>
      <c r="F1783" s="3" t="s">
        <v>548</v>
      </c>
      <c r="G1783" s="2">
        <v>887</v>
      </c>
      <c r="H1783" s="3" t="s">
        <v>548</v>
      </c>
      <c r="I1783" s="2">
        <v>889</v>
      </c>
    </row>
    <row r="1784" spans="1:11">
      <c r="A1784" s="2" t="s">
        <v>2500</v>
      </c>
      <c r="B1784" s="3">
        <v>0</v>
      </c>
      <c r="C1784" s="2" t="s">
        <v>704</v>
      </c>
      <c r="D1784" s="3" t="s">
        <v>786</v>
      </c>
      <c r="E1784" s="2">
        <v>1092</v>
      </c>
      <c r="J1784" s="3" t="s">
        <v>548</v>
      </c>
      <c r="K1784" s="2">
        <v>890</v>
      </c>
    </row>
    <row r="1785" spans="1:5">
      <c r="A1785" s="2" t="s">
        <v>2501</v>
      </c>
      <c r="B1785" s="3">
        <v>0</v>
      </c>
      <c r="C1785" s="2" t="s">
        <v>1102</v>
      </c>
      <c r="D1785" s="3" t="s">
        <v>786</v>
      </c>
      <c r="E1785" s="2">
        <v>1093</v>
      </c>
    </row>
    <row r="1786" spans="1:5">
      <c r="A1786" s="2" t="s">
        <v>2502</v>
      </c>
      <c r="B1786" s="3">
        <v>0</v>
      </c>
      <c r="C1786" s="2" t="s">
        <v>339</v>
      </c>
      <c r="D1786" s="3" t="s">
        <v>786</v>
      </c>
      <c r="E1786" s="2">
        <v>1094</v>
      </c>
    </row>
    <row r="1787" spans="1:11">
      <c r="A1787" s="2" t="s">
        <v>2503</v>
      </c>
      <c r="B1787" s="3">
        <v>0</v>
      </c>
      <c r="C1787" s="2" t="s">
        <v>586</v>
      </c>
      <c r="D1787" s="3" t="s">
        <v>786</v>
      </c>
      <c r="E1787" s="2">
        <v>1097</v>
      </c>
      <c r="F1787" s="3" t="s">
        <v>548</v>
      </c>
      <c r="G1787" s="2">
        <v>895</v>
      </c>
      <c r="H1787" s="3" t="s">
        <v>548</v>
      </c>
      <c r="I1787" s="2">
        <v>893</v>
      </c>
      <c r="J1787" s="3" t="s">
        <v>548</v>
      </c>
      <c r="K1787" s="2">
        <v>894</v>
      </c>
    </row>
    <row r="1788" spans="1:5">
      <c r="A1788" s="2" t="s">
        <v>2504</v>
      </c>
      <c r="B1788" s="3">
        <v>0</v>
      </c>
      <c r="C1788" s="2" t="s">
        <v>699</v>
      </c>
      <c r="D1788" s="3" t="s">
        <v>786</v>
      </c>
      <c r="E1788" s="2">
        <v>1098</v>
      </c>
    </row>
    <row r="1789" spans="1:5">
      <c r="A1789" s="2" t="s">
        <v>2505</v>
      </c>
      <c r="B1789" s="3">
        <v>0</v>
      </c>
      <c r="C1789" s="2" t="s">
        <v>1495</v>
      </c>
      <c r="D1789" s="3" t="s">
        <v>786</v>
      </c>
      <c r="E1789" s="2">
        <v>1099</v>
      </c>
    </row>
    <row r="1790" spans="1:11">
      <c r="A1790" s="2" t="s">
        <v>2506</v>
      </c>
      <c r="B1790" s="3">
        <v>0</v>
      </c>
      <c r="C1790" s="2" t="s">
        <v>836</v>
      </c>
      <c r="D1790" s="3" t="s">
        <v>786</v>
      </c>
      <c r="E1790" s="2">
        <v>1100</v>
      </c>
      <c r="H1790" s="3" t="s">
        <v>548</v>
      </c>
      <c r="I1790" s="2">
        <v>897</v>
      </c>
      <c r="J1790" s="3" t="s">
        <v>548</v>
      </c>
      <c r="K1790" s="2">
        <v>897</v>
      </c>
    </row>
    <row r="1791" spans="1:5">
      <c r="A1791" s="2" t="s">
        <v>2507</v>
      </c>
      <c r="B1791" s="3">
        <v>0</v>
      </c>
      <c r="C1791" s="2" t="s">
        <v>704</v>
      </c>
      <c r="D1791" s="3" t="s">
        <v>786</v>
      </c>
      <c r="E1791" s="2">
        <v>1101</v>
      </c>
    </row>
    <row r="1792" spans="1:5">
      <c r="A1792" s="2" t="s">
        <v>2508</v>
      </c>
      <c r="B1792" s="3">
        <v>0</v>
      </c>
      <c r="C1792" s="2" t="s">
        <v>1016</v>
      </c>
      <c r="D1792" s="3" t="s">
        <v>786</v>
      </c>
      <c r="E1792" s="2">
        <v>1102</v>
      </c>
    </row>
    <row r="1793" spans="1:5">
      <c r="A1793" s="2" t="s">
        <v>2509</v>
      </c>
      <c r="B1793" s="3">
        <v>0</v>
      </c>
      <c r="C1793" s="2" t="s">
        <v>704</v>
      </c>
      <c r="D1793" s="3" t="s">
        <v>786</v>
      </c>
      <c r="E1793" s="2">
        <v>1103</v>
      </c>
    </row>
    <row r="1794" spans="1:5">
      <c r="A1794" s="2" t="s">
        <v>2510</v>
      </c>
      <c r="B1794" s="3">
        <v>0</v>
      </c>
      <c r="C1794" s="2" t="s">
        <v>917</v>
      </c>
      <c r="D1794" s="3" t="s">
        <v>786</v>
      </c>
      <c r="E1794" s="2">
        <v>1104</v>
      </c>
    </row>
    <row r="1795" spans="1:5">
      <c r="A1795" s="2" t="s">
        <v>2511</v>
      </c>
      <c r="B1795" s="3">
        <v>0</v>
      </c>
      <c r="C1795" s="2" t="s">
        <v>35</v>
      </c>
      <c r="D1795" s="3" t="s">
        <v>786</v>
      </c>
      <c r="E1795" s="2">
        <v>1105</v>
      </c>
    </row>
    <row r="1796" spans="1:5">
      <c r="A1796" s="2" t="s">
        <v>2512</v>
      </c>
      <c r="B1796" s="3">
        <v>0</v>
      </c>
      <c r="C1796" s="2" t="s">
        <v>22</v>
      </c>
      <c r="D1796" s="3" t="s">
        <v>786</v>
      </c>
      <c r="E1796" s="2">
        <v>1106</v>
      </c>
    </row>
    <row r="1797" spans="1:5">
      <c r="A1797" s="2" t="s">
        <v>2513</v>
      </c>
      <c r="B1797" s="3">
        <v>0</v>
      </c>
      <c r="C1797" s="2" t="s">
        <v>509</v>
      </c>
      <c r="D1797" s="3" t="s">
        <v>786</v>
      </c>
      <c r="E1797" s="2">
        <v>1108</v>
      </c>
    </row>
    <row r="1798" spans="1:5">
      <c r="A1798" s="2" t="s">
        <v>2514</v>
      </c>
      <c r="B1798" s="3">
        <v>0</v>
      </c>
      <c r="C1798" s="2" t="s">
        <v>675</v>
      </c>
      <c r="D1798" s="3" t="s">
        <v>786</v>
      </c>
      <c r="E1798" s="2">
        <v>1110</v>
      </c>
    </row>
    <row r="1799" spans="1:11">
      <c r="A1799" s="2" t="s">
        <v>2515</v>
      </c>
      <c r="B1799" s="3">
        <v>0</v>
      </c>
      <c r="C1799" s="2" t="s">
        <v>833</v>
      </c>
      <c r="D1799" s="3" t="s">
        <v>786</v>
      </c>
      <c r="E1799" s="2">
        <v>1112</v>
      </c>
      <c r="H1799" s="3" t="s">
        <v>548</v>
      </c>
      <c r="I1799" s="2">
        <v>902</v>
      </c>
      <c r="J1799" s="3" t="s">
        <v>548</v>
      </c>
      <c r="K1799" s="2">
        <v>901</v>
      </c>
    </row>
    <row r="1800" spans="1:5">
      <c r="A1800" s="2" t="s">
        <v>2516</v>
      </c>
      <c r="B1800" s="3">
        <v>0</v>
      </c>
      <c r="C1800" s="2" t="s">
        <v>2269</v>
      </c>
      <c r="D1800" s="3" t="s">
        <v>786</v>
      </c>
      <c r="E1800" s="2">
        <v>1113</v>
      </c>
    </row>
    <row r="1801" spans="1:11">
      <c r="A1801" s="2" t="s">
        <v>2517</v>
      </c>
      <c r="B1801" s="3">
        <v>0</v>
      </c>
      <c r="C1801" s="2" t="s">
        <v>1076</v>
      </c>
      <c r="D1801" s="3" t="s">
        <v>786</v>
      </c>
      <c r="E1801" s="2">
        <v>1114</v>
      </c>
      <c r="J1801" s="3" t="s">
        <v>548</v>
      </c>
      <c r="K1801" s="2">
        <v>919</v>
      </c>
    </row>
    <row r="1802" spans="1:11">
      <c r="A1802" s="2" t="s">
        <v>2518</v>
      </c>
      <c r="B1802" s="3">
        <v>0</v>
      </c>
      <c r="C1802" s="2" t="s">
        <v>2241</v>
      </c>
      <c r="D1802" s="3" t="s">
        <v>786</v>
      </c>
      <c r="E1802" s="2">
        <v>1115</v>
      </c>
      <c r="J1802" s="3" t="s">
        <v>548</v>
      </c>
      <c r="K1802" s="2">
        <v>921</v>
      </c>
    </row>
    <row r="1803" spans="1:5">
      <c r="A1803" s="2" t="s">
        <v>2519</v>
      </c>
      <c r="B1803" s="3">
        <v>0</v>
      </c>
      <c r="C1803" s="2" t="s">
        <v>1433</v>
      </c>
      <c r="D1803" s="3" t="s">
        <v>786</v>
      </c>
      <c r="E1803" s="2">
        <v>1116</v>
      </c>
    </row>
    <row r="1804" spans="1:11">
      <c r="A1804" s="2" t="s">
        <v>2520</v>
      </c>
      <c r="B1804" s="3">
        <v>0</v>
      </c>
      <c r="C1804" s="2" t="s">
        <v>826</v>
      </c>
      <c r="D1804" s="3" t="s">
        <v>786</v>
      </c>
      <c r="E1804" s="2">
        <v>1117</v>
      </c>
      <c r="J1804" s="3" t="s">
        <v>548</v>
      </c>
      <c r="K1804" s="2">
        <v>923</v>
      </c>
    </row>
    <row r="1805" spans="1:11">
      <c r="A1805" s="2" t="s">
        <v>2521</v>
      </c>
      <c r="B1805" s="3">
        <v>0</v>
      </c>
      <c r="C1805" s="2" t="s">
        <v>826</v>
      </c>
      <c r="D1805" s="3" t="s">
        <v>786</v>
      </c>
      <c r="E1805" s="2">
        <v>1118</v>
      </c>
      <c r="H1805" s="3" t="s">
        <v>548</v>
      </c>
      <c r="I1805" s="2">
        <v>923</v>
      </c>
      <c r="J1805" s="3" t="s">
        <v>548</v>
      </c>
      <c r="K1805" s="2">
        <v>924</v>
      </c>
    </row>
    <row r="1806" spans="1:5">
      <c r="A1806" s="2" t="s">
        <v>2522</v>
      </c>
      <c r="B1806" s="3">
        <v>0</v>
      </c>
      <c r="C1806" s="2" t="s">
        <v>826</v>
      </c>
      <c r="D1806" s="3" t="s">
        <v>786</v>
      </c>
      <c r="E1806" s="2">
        <v>1119</v>
      </c>
    </row>
    <row r="1807" spans="1:5">
      <c r="A1807" s="2" t="s">
        <v>2523</v>
      </c>
      <c r="B1807" s="3">
        <v>0</v>
      </c>
      <c r="C1807" s="2" t="s">
        <v>826</v>
      </c>
      <c r="D1807" s="3" t="s">
        <v>786</v>
      </c>
      <c r="E1807" s="2">
        <v>1120</v>
      </c>
    </row>
    <row r="1808" spans="1:9">
      <c r="A1808" s="2" t="s">
        <v>2524</v>
      </c>
      <c r="B1808" s="3">
        <v>0</v>
      </c>
      <c r="C1808" s="2" t="s">
        <v>2525</v>
      </c>
      <c r="D1808" s="3" t="s">
        <v>786</v>
      </c>
      <c r="E1808" s="2">
        <v>1121</v>
      </c>
      <c r="H1808" s="3" t="s">
        <v>548</v>
      </c>
      <c r="I1808" s="2">
        <v>921</v>
      </c>
    </row>
    <row r="1809" spans="1:11">
      <c r="A1809" s="2" t="s">
        <v>2526</v>
      </c>
      <c r="B1809" s="3">
        <v>0</v>
      </c>
      <c r="C1809" s="2" t="s">
        <v>1348</v>
      </c>
      <c r="D1809" s="3" t="s">
        <v>786</v>
      </c>
      <c r="E1809" s="2">
        <v>1122</v>
      </c>
      <c r="F1809" s="3" t="s">
        <v>548</v>
      </c>
      <c r="G1809" s="2">
        <v>920</v>
      </c>
      <c r="H1809" s="3" t="s">
        <v>548</v>
      </c>
      <c r="I1809" s="2">
        <v>920</v>
      </c>
      <c r="J1809" s="3" t="s">
        <v>611</v>
      </c>
      <c r="K1809" s="2">
        <v>787</v>
      </c>
    </row>
    <row r="1810" spans="1:5">
      <c r="A1810" s="2" t="s">
        <v>2527</v>
      </c>
      <c r="B1810" s="3">
        <v>0</v>
      </c>
      <c r="C1810" s="2" t="s">
        <v>1433</v>
      </c>
      <c r="D1810" s="3" t="s">
        <v>786</v>
      </c>
      <c r="E1810" s="2">
        <v>1123</v>
      </c>
    </row>
    <row r="1811" spans="1:5">
      <c r="A1811" s="2" t="s">
        <v>2528</v>
      </c>
      <c r="B1811" s="3">
        <v>0</v>
      </c>
      <c r="C1811" s="2" t="s">
        <v>2121</v>
      </c>
      <c r="D1811" s="3" t="s">
        <v>786</v>
      </c>
      <c r="E1811" s="2">
        <v>1125</v>
      </c>
    </row>
    <row r="1812" spans="1:11">
      <c r="A1812" s="2" t="s">
        <v>2529</v>
      </c>
      <c r="B1812" s="3">
        <v>0</v>
      </c>
      <c r="C1812" s="2" t="s">
        <v>243</v>
      </c>
      <c r="D1812" s="3" t="s">
        <v>786</v>
      </c>
      <c r="E1812" s="2">
        <v>1126</v>
      </c>
      <c r="H1812" s="3" t="s">
        <v>548</v>
      </c>
      <c r="I1812" s="2">
        <v>906</v>
      </c>
      <c r="J1812" s="3" t="s">
        <v>548</v>
      </c>
      <c r="K1812" s="2">
        <v>904</v>
      </c>
    </row>
    <row r="1813" spans="1:5">
      <c r="A1813" s="2" t="s">
        <v>2530</v>
      </c>
      <c r="B1813" s="3">
        <v>0</v>
      </c>
      <c r="C1813" s="2" t="s">
        <v>1076</v>
      </c>
      <c r="D1813" s="3" t="s">
        <v>786</v>
      </c>
      <c r="E1813" s="2">
        <v>1127</v>
      </c>
    </row>
    <row r="1814" spans="1:5">
      <c r="A1814" s="2" t="s">
        <v>2531</v>
      </c>
      <c r="B1814" s="3">
        <v>0</v>
      </c>
      <c r="C1814" s="2" t="s">
        <v>675</v>
      </c>
      <c r="D1814" s="3" t="s">
        <v>786</v>
      </c>
      <c r="E1814" s="2">
        <v>1128</v>
      </c>
    </row>
    <row r="1815" spans="1:9">
      <c r="A1815" s="2" t="s">
        <v>2532</v>
      </c>
      <c r="B1815" s="3">
        <v>0</v>
      </c>
      <c r="C1815" s="2" t="s">
        <v>1433</v>
      </c>
      <c r="D1815" s="3" t="s">
        <v>786</v>
      </c>
      <c r="E1815" s="2">
        <v>1129</v>
      </c>
      <c r="H1815" s="3" t="s">
        <v>548</v>
      </c>
      <c r="I1815" s="2">
        <v>908</v>
      </c>
    </row>
    <row r="1816" spans="1:11">
      <c r="A1816" s="2" t="s">
        <v>2533</v>
      </c>
      <c r="B1816" s="3">
        <v>0</v>
      </c>
      <c r="C1816" s="2" t="s">
        <v>833</v>
      </c>
      <c r="D1816" s="3" t="s">
        <v>786</v>
      </c>
      <c r="E1816" s="2">
        <v>1130</v>
      </c>
      <c r="H1816" s="3" t="s">
        <v>548</v>
      </c>
      <c r="I1816" s="2">
        <v>911</v>
      </c>
      <c r="J1816" s="3" t="s">
        <v>548</v>
      </c>
      <c r="K1816" s="2">
        <v>908</v>
      </c>
    </row>
    <row r="1817" spans="1:11">
      <c r="A1817" s="2" t="s">
        <v>2534</v>
      </c>
      <c r="B1817" s="3">
        <v>0</v>
      </c>
      <c r="C1817" s="2" t="s">
        <v>2535</v>
      </c>
      <c r="D1817" s="3" t="s">
        <v>786</v>
      </c>
      <c r="E1817" s="2">
        <v>1131</v>
      </c>
      <c r="H1817" s="3" t="s">
        <v>548</v>
      </c>
      <c r="I1817" s="2">
        <v>914</v>
      </c>
      <c r="J1817" s="3" t="s">
        <v>548</v>
      </c>
      <c r="K1817" s="2">
        <v>911</v>
      </c>
    </row>
    <row r="1818" spans="1:11">
      <c r="A1818" s="2" t="s">
        <v>2536</v>
      </c>
      <c r="B1818" s="3">
        <v>0</v>
      </c>
      <c r="C1818" s="2" t="s">
        <v>675</v>
      </c>
      <c r="D1818" s="3" t="s">
        <v>786</v>
      </c>
      <c r="E1818" s="2">
        <v>1132</v>
      </c>
      <c r="H1818" s="3" t="s">
        <v>548</v>
      </c>
      <c r="I1818" s="2">
        <v>915</v>
      </c>
      <c r="J1818" s="3" t="s">
        <v>548</v>
      </c>
      <c r="K1818" s="2">
        <v>912</v>
      </c>
    </row>
    <row r="1819" spans="1:11">
      <c r="A1819" s="2" t="s">
        <v>2537</v>
      </c>
      <c r="B1819" s="3">
        <v>0</v>
      </c>
      <c r="C1819" s="2" t="s">
        <v>675</v>
      </c>
      <c r="D1819" s="3" t="s">
        <v>786</v>
      </c>
      <c r="E1819" s="2">
        <v>1133</v>
      </c>
      <c r="J1819" s="3" t="s">
        <v>548</v>
      </c>
      <c r="K1819" s="2">
        <v>913</v>
      </c>
    </row>
    <row r="1820" spans="1:5">
      <c r="A1820" s="2" t="s">
        <v>2538</v>
      </c>
      <c r="B1820" s="3">
        <v>0</v>
      </c>
      <c r="C1820" s="2" t="s">
        <v>675</v>
      </c>
      <c r="D1820" s="3" t="s">
        <v>786</v>
      </c>
      <c r="E1820" s="2">
        <v>1134</v>
      </c>
    </row>
    <row r="1821" spans="1:11">
      <c r="A1821" s="2" t="s">
        <v>2539</v>
      </c>
      <c r="B1821" s="3">
        <v>0</v>
      </c>
      <c r="C1821" s="2" t="s">
        <v>1076</v>
      </c>
      <c r="D1821" s="3" t="s">
        <v>786</v>
      </c>
      <c r="E1821" s="2">
        <v>1135</v>
      </c>
      <c r="H1821" s="3" t="s">
        <v>548</v>
      </c>
      <c r="I1821" s="2">
        <v>916</v>
      </c>
      <c r="J1821" s="3" t="s">
        <v>548</v>
      </c>
      <c r="K1821" s="2">
        <v>914</v>
      </c>
    </row>
    <row r="1822" spans="1:5">
      <c r="A1822" s="2" t="s">
        <v>2540</v>
      </c>
      <c r="B1822" s="3">
        <v>0</v>
      </c>
      <c r="C1822" s="2" t="s">
        <v>1433</v>
      </c>
      <c r="D1822" s="3" t="s">
        <v>786</v>
      </c>
      <c r="E1822" s="2">
        <v>1136</v>
      </c>
    </row>
    <row r="1823" spans="1:5">
      <c r="A1823" s="2" t="s">
        <v>2541</v>
      </c>
      <c r="B1823" s="3">
        <v>0</v>
      </c>
      <c r="C1823" s="2" t="s">
        <v>308</v>
      </c>
      <c r="D1823" s="3" t="s">
        <v>786</v>
      </c>
      <c r="E1823" s="2">
        <v>1139</v>
      </c>
    </row>
    <row r="1824" spans="1:11">
      <c r="A1824" s="2" t="s">
        <v>2542</v>
      </c>
      <c r="B1824" s="3">
        <v>0</v>
      </c>
      <c r="C1824" s="2" t="s">
        <v>308</v>
      </c>
      <c r="D1824" s="3" t="s">
        <v>786</v>
      </c>
      <c r="E1824" s="2">
        <v>1141</v>
      </c>
      <c r="H1824" s="3" t="s">
        <v>548</v>
      </c>
      <c r="I1824" s="2">
        <v>937</v>
      </c>
      <c r="J1824" s="3" t="s">
        <v>548</v>
      </c>
      <c r="K1824" s="2">
        <v>940</v>
      </c>
    </row>
    <row r="1825" spans="1:11">
      <c r="A1825" s="2" t="s">
        <v>2543</v>
      </c>
      <c r="B1825" s="3">
        <v>0</v>
      </c>
      <c r="C1825" s="2" t="s">
        <v>308</v>
      </c>
      <c r="D1825" s="3" t="s">
        <v>786</v>
      </c>
      <c r="E1825" s="2">
        <v>1142</v>
      </c>
      <c r="J1825" s="3" t="s">
        <v>548</v>
      </c>
      <c r="K1825" s="2">
        <v>941</v>
      </c>
    </row>
    <row r="1826" spans="1:11">
      <c r="A1826" s="2" t="s">
        <v>2544</v>
      </c>
      <c r="B1826" s="3">
        <v>0</v>
      </c>
      <c r="C1826" s="2" t="s">
        <v>243</v>
      </c>
      <c r="D1826" s="3" t="s">
        <v>786</v>
      </c>
      <c r="E1826" s="2">
        <v>1143</v>
      </c>
      <c r="H1826" s="3" t="s">
        <v>548</v>
      </c>
      <c r="I1826" s="2">
        <v>933</v>
      </c>
      <c r="J1826" s="3" t="s">
        <v>548</v>
      </c>
      <c r="K1826" s="2">
        <v>935</v>
      </c>
    </row>
    <row r="1827" spans="1:11">
      <c r="A1827" s="2" t="s">
        <v>2545</v>
      </c>
      <c r="B1827" s="3">
        <v>0</v>
      </c>
      <c r="C1827" s="2" t="s">
        <v>308</v>
      </c>
      <c r="D1827" s="3" t="s">
        <v>786</v>
      </c>
      <c r="E1827" s="2">
        <v>1144</v>
      </c>
      <c r="H1827" s="3" t="s">
        <v>548</v>
      </c>
      <c r="I1827" s="2">
        <v>934</v>
      </c>
      <c r="J1827" s="3" t="s">
        <v>548</v>
      </c>
      <c r="K1827" s="2">
        <v>936</v>
      </c>
    </row>
    <row r="1828" spans="1:5">
      <c r="A1828" s="2" t="s">
        <v>2546</v>
      </c>
      <c r="B1828" s="3">
        <v>0</v>
      </c>
      <c r="D1828" s="3" t="s">
        <v>786</v>
      </c>
      <c r="E1828" s="2">
        <v>1145</v>
      </c>
    </row>
    <row r="1829" spans="1:11">
      <c r="A1829" s="2" t="s">
        <v>2547</v>
      </c>
      <c r="B1829" s="3">
        <v>0</v>
      </c>
      <c r="C1829" s="2" t="s">
        <v>1495</v>
      </c>
      <c r="D1829" s="3" t="s">
        <v>786</v>
      </c>
      <c r="E1829" s="2">
        <v>1146</v>
      </c>
      <c r="J1829" s="3" t="s">
        <v>548</v>
      </c>
      <c r="K1829" s="2">
        <v>963</v>
      </c>
    </row>
    <row r="1830" spans="1:5">
      <c r="A1830" s="2" t="s">
        <v>2548</v>
      </c>
      <c r="B1830" s="3">
        <v>0</v>
      </c>
      <c r="C1830" s="2" t="s">
        <v>1495</v>
      </c>
      <c r="D1830" s="3" t="s">
        <v>786</v>
      </c>
      <c r="E1830" s="2">
        <v>1147</v>
      </c>
    </row>
    <row r="1831" spans="1:11">
      <c r="A1831" s="2" t="s">
        <v>2549</v>
      </c>
      <c r="B1831" s="3">
        <v>0</v>
      </c>
      <c r="C1831" s="2" t="s">
        <v>1222</v>
      </c>
      <c r="D1831" s="3" t="s">
        <v>786</v>
      </c>
      <c r="E1831" s="2">
        <v>1148</v>
      </c>
      <c r="J1831" s="3" t="s">
        <v>548</v>
      </c>
      <c r="K1831" s="2">
        <v>997</v>
      </c>
    </row>
    <row r="1832" spans="1:9">
      <c r="A1832" s="2" t="s">
        <v>2550</v>
      </c>
      <c r="B1832" s="3">
        <v>0</v>
      </c>
      <c r="C1832" s="2" t="s">
        <v>494</v>
      </c>
      <c r="D1832" s="3" t="s">
        <v>786</v>
      </c>
      <c r="E1832" s="2">
        <v>1149</v>
      </c>
      <c r="F1832" s="3" t="s">
        <v>548</v>
      </c>
      <c r="G1832" s="2">
        <v>974</v>
      </c>
      <c r="H1832" s="3" t="s">
        <v>548</v>
      </c>
      <c r="I1832" s="2">
        <v>973</v>
      </c>
    </row>
    <row r="1833" spans="1:9">
      <c r="A1833" s="2" t="s">
        <v>2551</v>
      </c>
      <c r="B1833" s="3">
        <v>0</v>
      </c>
      <c r="C1833" s="2" t="s">
        <v>494</v>
      </c>
      <c r="D1833" s="3" t="s">
        <v>786</v>
      </c>
      <c r="E1833" s="2">
        <v>1150</v>
      </c>
      <c r="F1833" s="3" t="s">
        <v>548</v>
      </c>
      <c r="G1833" s="2">
        <v>952</v>
      </c>
      <c r="H1833" s="3" t="s">
        <v>548</v>
      </c>
      <c r="I1833" s="2">
        <v>954</v>
      </c>
    </row>
    <row r="1834" spans="1:5">
      <c r="A1834" s="2" t="s">
        <v>2552</v>
      </c>
      <c r="B1834" s="3">
        <v>0</v>
      </c>
      <c r="C1834" s="2" t="s">
        <v>494</v>
      </c>
      <c r="D1834" s="3" t="s">
        <v>786</v>
      </c>
      <c r="E1834" s="2">
        <v>1151</v>
      </c>
    </row>
    <row r="1835" spans="1:5">
      <c r="A1835" s="2" t="s">
        <v>2553</v>
      </c>
      <c r="B1835" s="3">
        <v>0</v>
      </c>
      <c r="C1835" s="2" t="s">
        <v>917</v>
      </c>
      <c r="D1835" s="3" t="s">
        <v>786</v>
      </c>
      <c r="E1835" s="2">
        <v>1152</v>
      </c>
    </row>
    <row r="1836" spans="1:9">
      <c r="A1836" s="2" t="s">
        <v>2554</v>
      </c>
      <c r="B1836" s="3">
        <v>0</v>
      </c>
      <c r="C1836" s="2" t="s">
        <v>22</v>
      </c>
      <c r="D1836" s="3" t="s">
        <v>786</v>
      </c>
      <c r="E1836" s="2">
        <v>1153</v>
      </c>
      <c r="H1836" s="3" t="s">
        <v>548</v>
      </c>
      <c r="I1836" s="2">
        <v>957</v>
      </c>
    </row>
    <row r="1837" spans="1:5">
      <c r="A1837" s="2" t="s">
        <v>2555</v>
      </c>
      <c r="B1837" s="3">
        <v>0</v>
      </c>
      <c r="C1837" s="2" t="s">
        <v>699</v>
      </c>
      <c r="D1837" s="3" t="s">
        <v>786</v>
      </c>
      <c r="E1837" s="2">
        <v>1155</v>
      </c>
    </row>
    <row r="1838" spans="1:11">
      <c r="A1838" s="2" t="s">
        <v>2556</v>
      </c>
      <c r="B1838" s="3">
        <v>0</v>
      </c>
      <c r="C1838" s="2" t="s">
        <v>1393</v>
      </c>
      <c r="D1838" s="3" t="s">
        <v>786</v>
      </c>
      <c r="E1838" s="2">
        <v>1158</v>
      </c>
      <c r="J1838" s="3" t="s">
        <v>548</v>
      </c>
      <c r="K1838" s="2">
        <v>967</v>
      </c>
    </row>
    <row r="1839" spans="1:5">
      <c r="A1839" s="2" t="s">
        <v>2557</v>
      </c>
      <c r="B1839" s="3">
        <v>0</v>
      </c>
      <c r="C1839" s="2" t="s">
        <v>35</v>
      </c>
      <c r="D1839" s="3" t="s">
        <v>786</v>
      </c>
      <c r="E1839" s="2">
        <v>1159</v>
      </c>
    </row>
    <row r="1840" spans="1:5">
      <c r="A1840" s="2" t="s">
        <v>2558</v>
      </c>
      <c r="B1840" s="3">
        <v>0</v>
      </c>
      <c r="C1840" s="2" t="s">
        <v>90</v>
      </c>
      <c r="D1840" s="3" t="s">
        <v>786</v>
      </c>
      <c r="E1840" s="2">
        <v>1161</v>
      </c>
    </row>
    <row r="1841" spans="1:11">
      <c r="A1841" s="2" t="s">
        <v>2559</v>
      </c>
      <c r="B1841" s="3">
        <v>0</v>
      </c>
      <c r="C1841" s="2" t="s">
        <v>2391</v>
      </c>
      <c r="D1841" s="3" t="s">
        <v>786</v>
      </c>
      <c r="E1841" s="2">
        <v>1163</v>
      </c>
      <c r="F1841" s="3" t="s">
        <v>548</v>
      </c>
      <c r="G1841" s="2">
        <v>969</v>
      </c>
      <c r="H1841" s="3" t="s">
        <v>548</v>
      </c>
      <c r="I1841" s="2">
        <v>968</v>
      </c>
      <c r="J1841" s="3" t="s">
        <v>460</v>
      </c>
      <c r="K1841" s="2">
        <v>744</v>
      </c>
    </row>
    <row r="1842" spans="1:7">
      <c r="A1842" s="2" t="s">
        <v>2560</v>
      </c>
      <c r="B1842" s="3">
        <v>0</v>
      </c>
      <c r="C1842" s="2" t="s">
        <v>873</v>
      </c>
      <c r="D1842" s="3" t="s">
        <v>786</v>
      </c>
      <c r="E1842" s="2">
        <v>1165</v>
      </c>
      <c r="F1842" s="3" t="s">
        <v>548</v>
      </c>
      <c r="G1842" s="2">
        <v>977</v>
      </c>
    </row>
    <row r="1843" spans="1:11">
      <c r="A1843" s="2" t="s">
        <v>2561</v>
      </c>
      <c r="B1843" s="3">
        <v>0</v>
      </c>
      <c r="C1843" s="2" t="s">
        <v>22</v>
      </c>
      <c r="D1843" s="3" t="s">
        <v>786</v>
      </c>
      <c r="E1843" s="2">
        <v>1166</v>
      </c>
      <c r="H1843" s="3" t="s">
        <v>548</v>
      </c>
      <c r="I1843" s="2">
        <v>975</v>
      </c>
      <c r="J1843" s="3" t="s">
        <v>548</v>
      </c>
      <c r="K1843" s="2">
        <v>975</v>
      </c>
    </row>
    <row r="1844" spans="1:11">
      <c r="A1844" s="2" t="s">
        <v>2562</v>
      </c>
      <c r="B1844" s="3">
        <v>0</v>
      </c>
      <c r="C1844" s="2" t="s">
        <v>836</v>
      </c>
      <c r="D1844" s="3" t="s">
        <v>786</v>
      </c>
      <c r="E1844" s="2">
        <v>1167</v>
      </c>
      <c r="H1844" s="3" t="s">
        <v>548</v>
      </c>
      <c r="I1844" s="2">
        <v>976</v>
      </c>
      <c r="J1844" s="3" t="s">
        <v>548</v>
      </c>
      <c r="K1844" s="2">
        <v>976</v>
      </c>
    </row>
    <row r="1845" spans="1:5">
      <c r="A1845" s="2" t="s">
        <v>2563</v>
      </c>
      <c r="B1845" s="3">
        <v>0</v>
      </c>
      <c r="C1845" s="2" t="s">
        <v>856</v>
      </c>
      <c r="D1845" s="3" t="s">
        <v>786</v>
      </c>
      <c r="E1845" s="2">
        <v>1169</v>
      </c>
    </row>
    <row r="1846" spans="1:5">
      <c r="A1846" s="2" t="s">
        <v>2564</v>
      </c>
      <c r="B1846" s="3">
        <v>0</v>
      </c>
      <c r="C1846" s="2" t="s">
        <v>22</v>
      </c>
      <c r="D1846" s="3" t="s">
        <v>786</v>
      </c>
      <c r="E1846" s="2">
        <v>1170</v>
      </c>
    </row>
    <row r="1847" spans="1:9">
      <c r="A1847" s="2" t="s">
        <v>2565</v>
      </c>
      <c r="B1847" s="3">
        <v>0</v>
      </c>
      <c r="C1847" s="2" t="s">
        <v>509</v>
      </c>
      <c r="D1847" s="3" t="s">
        <v>786</v>
      </c>
      <c r="E1847" s="2">
        <v>1173</v>
      </c>
      <c r="H1847" s="3" t="s">
        <v>548</v>
      </c>
      <c r="I1847" s="2">
        <v>979</v>
      </c>
    </row>
    <row r="1848" spans="1:7">
      <c r="A1848" s="2" t="s">
        <v>2566</v>
      </c>
      <c r="B1848" s="3">
        <v>0</v>
      </c>
      <c r="C1848" s="2" t="s">
        <v>509</v>
      </c>
      <c r="D1848" s="3" t="s">
        <v>786</v>
      </c>
      <c r="E1848" s="2">
        <v>1174</v>
      </c>
      <c r="F1848" s="3" t="s">
        <v>548</v>
      </c>
      <c r="G1848" s="2">
        <v>981</v>
      </c>
    </row>
    <row r="1849" spans="1:7">
      <c r="A1849" s="2" t="s">
        <v>2567</v>
      </c>
      <c r="B1849" s="3">
        <v>0</v>
      </c>
      <c r="C1849" s="2" t="s">
        <v>1016</v>
      </c>
      <c r="D1849" s="3" t="s">
        <v>786</v>
      </c>
      <c r="E1849" s="2">
        <v>1177</v>
      </c>
      <c r="F1849" s="3" t="s">
        <v>548</v>
      </c>
      <c r="G1849" s="2">
        <v>983</v>
      </c>
    </row>
    <row r="1850" spans="1:21">
      <c r="A1850" s="2" t="s">
        <v>2568</v>
      </c>
      <c r="B1850" s="3">
        <v>0</v>
      </c>
      <c r="C1850" s="2" t="s">
        <v>22</v>
      </c>
      <c r="D1850" s="3" t="s">
        <v>786</v>
      </c>
      <c r="E1850" s="2">
        <v>1178</v>
      </c>
      <c r="F1850" s="3" t="s">
        <v>548</v>
      </c>
      <c r="G1850" s="2">
        <v>985</v>
      </c>
      <c r="H1850" s="3" t="s">
        <v>548</v>
      </c>
      <c r="I1850" s="2">
        <v>983</v>
      </c>
      <c r="J1850" s="3" t="s">
        <v>548</v>
      </c>
      <c r="K1850" s="2">
        <v>979</v>
      </c>
      <c r="R1850" s="3">
        <v>0.69</v>
      </c>
      <c r="T1850" s="3">
        <v>0.07</v>
      </c>
      <c r="U1850" s="2">
        <v>0.89</v>
      </c>
    </row>
    <row r="1851" spans="1:21">
      <c r="A1851" s="2" t="s">
        <v>2569</v>
      </c>
      <c r="B1851" s="3">
        <v>0</v>
      </c>
      <c r="C1851" s="2" t="s">
        <v>22</v>
      </c>
      <c r="D1851" s="3" t="s">
        <v>786</v>
      </c>
      <c r="E1851" s="2">
        <v>1179</v>
      </c>
      <c r="H1851" s="3" t="s">
        <v>548</v>
      </c>
      <c r="I1851" s="2">
        <v>984</v>
      </c>
      <c r="J1851" s="3" t="s">
        <v>548</v>
      </c>
      <c r="K1851" s="2">
        <v>980</v>
      </c>
      <c r="R1851" s="3">
        <v>0.63</v>
      </c>
      <c r="T1851" s="3">
        <v>0.12</v>
      </c>
      <c r="U1851" s="2">
        <v>0.82</v>
      </c>
    </row>
    <row r="1852" spans="1:5">
      <c r="A1852" s="2" t="s">
        <v>2570</v>
      </c>
      <c r="B1852" s="3">
        <v>0</v>
      </c>
      <c r="C1852" s="2" t="s">
        <v>699</v>
      </c>
      <c r="D1852" s="3" t="s">
        <v>786</v>
      </c>
      <c r="E1852" s="2">
        <v>1180</v>
      </c>
    </row>
    <row r="1853" spans="1:21">
      <c r="A1853" s="2" t="s">
        <v>2571</v>
      </c>
      <c r="B1853" s="3">
        <v>0</v>
      </c>
      <c r="C1853" s="2" t="s">
        <v>22</v>
      </c>
      <c r="D1853" s="3" t="s">
        <v>786</v>
      </c>
      <c r="E1853" s="2">
        <v>1181</v>
      </c>
      <c r="R1853" s="3">
        <v>0.26</v>
      </c>
      <c r="T1853" s="3">
        <v>0.02</v>
      </c>
      <c r="U1853" s="2">
        <v>0.76</v>
      </c>
    </row>
    <row r="1854" spans="1:5">
      <c r="A1854" s="2" t="s">
        <v>2572</v>
      </c>
      <c r="B1854" s="3">
        <v>0</v>
      </c>
      <c r="C1854" s="2" t="s">
        <v>22</v>
      </c>
      <c r="D1854" s="3" t="s">
        <v>786</v>
      </c>
      <c r="E1854" s="2">
        <v>1182</v>
      </c>
    </row>
    <row r="1855" spans="1:5">
      <c r="A1855" s="2" t="s">
        <v>2573</v>
      </c>
      <c r="B1855" s="3">
        <v>0</v>
      </c>
      <c r="C1855" s="2" t="s">
        <v>509</v>
      </c>
      <c r="D1855" s="3" t="s">
        <v>786</v>
      </c>
      <c r="E1855" s="2">
        <v>1183</v>
      </c>
    </row>
    <row r="1856" spans="1:5">
      <c r="A1856" s="2" t="s">
        <v>2574</v>
      </c>
      <c r="B1856" s="3">
        <v>0</v>
      </c>
      <c r="C1856" s="2" t="s">
        <v>35</v>
      </c>
      <c r="D1856" s="3" t="s">
        <v>786</v>
      </c>
      <c r="E1856" s="2">
        <v>1184</v>
      </c>
    </row>
    <row r="1857" spans="1:21">
      <c r="A1857" s="2" t="s">
        <v>2575</v>
      </c>
      <c r="B1857" s="3">
        <v>0</v>
      </c>
      <c r="C1857" s="2" t="s">
        <v>22</v>
      </c>
      <c r="D1857" s="3" t="s">
        <v>786</v>
      </c>
      <c r="E1857" s="2">
        <v>1185</v>
      </c>
      <c r="F1857" s="3" t="s">
        <v>548</v>
      </c>
      <c r="G1857" s="2">
        <v>987</v>
      </c>
      <c r="H1857" s="3" t="s">
        <v>548</v>
      </c>
      <c r="I1857" s="2">
        <v>987</v>
      </c>
      <c r="J1857" s="3" t="s">
        <v>548</v>
      </c>
      <c r="K1857" s="2">
        <v>983</v>
      </c>
      <c r="R1857" s="3">
        <v>0.45</v>
      </c>
      <c r="T1857" s="3">
        <v>0.07</v>
      </c>
      <c r="U1857" s="2">
        <v>0.84</v>
      </c>
    </row>
    <row r="1858" spans="1:5">
      <c r="A1858" s="2" t="s">
        <v>2576</v>
      </c>
      <c r="B1858" s="3">
        <v>0</v>
      </c>
      <c r="C1858" s="2" t="s">
        <v>313</v>
      </c>
      <c r="D1858" s="3" t="s">
        <v>786</v>
      </c>
      <c r="E1858" s="2">
        <v>1188</v>
      </c>
    </row>
    <row r="1859" spans="1:9">
      <c r="A1859" s="2" t="s">
        <v>2577</v>
      </c>
      <c r="B1859" s="3">
        <v>0</v>
      </c>
      <c r="C1859" s="2" t="s">
        <v>149</v>
      </c>
      <c r="D1859" s="3" t="s">
        <v>786</v>
      </c>
      <c r="E1859" s="2">
        <v>1189</v>
      </c>
      <c r="H1859" s="3" t="s">
        <v>548</v>
      </c>
      <c r="I1859" s="2">
        <v>947</v>
      </c>
    </row>
    <row r="1860" spans="1:11">
      <c r="A1860" s="2" t="s">
        <v>2578</v>
      </c>
      <c r="B1860" s="3">
        <v>0</v>
      </c>
      <c r="C1860" s="2" t="s">
        <v>145</v>
      </c>
      <c r="D1860" s="3" t="s">
        <v>786</v>
      </c>
      <c r="E1860" s="2">
        <v>1190</v>
      </c>
      <c r="J1860" s="3" t="s">
        <v>548</v>
      </c>
      <c r="K1860" s="2">
        <v>953</v>
      </c>
    </row>
    <row r="1861" spans="1:11">
      <c r="A1861" s="2" t="s">
        <v>2579</v>
      </c>
      <c r="B1861" s="3">
        <v>0</v>
      </c>
      <c r="C1861" s="2" t="s">
        <v>145</v>
      </c>
      <c r="D1861" s="3" t="s">
        <v>786</v>
      </c>
      <c r="E1861" s="2">
        <v>1191</v>
      </c>
      <c r="H1861" s="3" t="s">
        <v>548</v>
      </c>
      <c r="I1861" s="2">
        <v>951</v>
      </c>
      <c r="J1861" s="3" t="s">
        <v>548</v>
      </c>
      <c r="K1861" s="2">
        <v>954</v>
      </c>
    </row>
    <row r="1862" spans="1:11">
      <c r="A1862" s="2" t="s">
        <v>2580</v>
      </c>
      <c r="B1862" s="3">
        <v>0</v>
      </c>
      <c r="C1862" s="2" t="s">
        <v>145</v>
      </c>
      <c r="D1862" s="3" t="s">
        <v>786</v>
      </c>
      <c r="E1862" s="2">
        <v>1192</v>
      </c>
      <c r="J1862" s="3" t="s">
        <v>548</v>
      </c>
      <c r="K1862" s="2">
        <v>955</v>
      </c>
    </row>
    <row r="1863" spans="1:11">
      <c r="A1863" s="2" t="s">
        <v>2581</v>
      </c>
      <c r="B1863" s="3">
        <v>0</v>
      </c>
      <c r="C1863" s="2" t="s">
        <v>145</v>
      </c>
      <c r="D1863" s="3" t="s">
        <v>786</v>
      </c>
      <c r="E1863" s="2">
        <v>1193</v>
      </c>
      <c r="H1863" s="3" t="s">
        <v>548</v>
      </c>
      <c r="I1863" s="2">
        <v>949</v>
      </c>
      <c r="J1863" s="3" t="s">
        <v>548</v>
      </c>
      <c r="K1863" s="2">
        <v>952</v>
      </c>
    </row>
    <row r="1864" spans="1:11">
      <c r="A1864" s="2" t="s">
        <v>2582</v>
      </c>
      <c r="B1864" s="3">
        <v>0</v>
      </c>
      <c r="C1864" s="2" t="s">
        <v>145</v>
      </c>
      <c r="D1864" s="3" t="s">
        <v>786</v>
      </c>
      <c r="E1864" s="2">
        <v>1194</v>
      </c>
      <c r="H1864" s="3" t="s">
        <v>548</v>
      </c>
      <c r="I1864" s="2">
        <v>991</v>
      </c>
      <c r="J1864" s="3" t="s">
        <v>548</v>
      </c>
      <c r="K1864" s="2">
        <v>990</v>
      </c>
    </row>
    <row r="1865" spans="1:5">
      <c r="A1865" s="2" t="s">
        <v>2583</v>
      </c>
      <c r="B1865" s="3">
        <v>0</v>
      </c>
      <c r="C1865" s="2" t="s">
        <v>509</v>
      </c>
      <c r="D1865" s="3" t="s">
        <v>786</v>
      </c>
      <c r="E1865" s="2">
        <v>1196</v>
      </c>
    </row>
    <row r="1866" spans="1:11">
      <c r="A1866" s="2" t="s">
        <v>2584</v>
      </c>
      <c r="B1866" s="3">
        <v>0</v>
      </c>
      <c r="C1866" s="2" t="s">
        <v>704</v>
      </c>
      <c r="D1866" s="3" t="s">
        <v>786</v>
      </c>
      <c r="E1866" s="2">
        <v>1198</v>
      </c>
      <c r="H1866" s="3" t="s">
        <v>548</v>
      </c>
      <c r="I1866" s="2">
        <v>996</v>
      </c>
      <c r="J1866" s="3" t="s">
        <v>548</v>
      </c>
      <c r="K1866" s="2">
        <v>995</v>
      </c>
    </row>
    <row r="1867" spans="1:9">
      <c r="A1867" s="2" t="s">
        <v>2585</v>
      </c>
      <c r="B1867" s="3">
        <v>0</v>
      </c>
      <c r="C1867" s="2" t="s">
        <v>699</v>
      </c>
      <c r="D1867" s="3" t="s">
        <v>786</v>
      </c>
      <c r="E1867" s="2">
        <v>1199</v>
      </c>
      <c r="H1867" s="3" t="s">
        <v>548</v>
      </c>
      <c r="I1867" s="2">
        <v>998</v>
      </c>
    </row>
    <row r="1868" spans="1:21">
      <c r="A1868" s="2" t="s">
        <v>2586</v>
      </c>
      <c r="B1868" s="3">
        <v>0</v>
      </c>
      <c r="C1868" s="2" t="s">
        <v>22</v>
      </c>
      <c r="D1868" s="3" t="s">
        <v>786</v>
      </c>
      <c r="E1868" s="2">
        <v>1200</v>
      </c>
      <c r="R1868" s="3">
        <v>0.27</v>
      </c>
      <c r="T1868" s="3">
        <v>0.05</v>
      </c>
      <c r="U1868" s="2">
        <v>0.79</v>
      </c>
    </row>
    <row r="1869" spans="1:11">
      <c r="A1869" s="2" t="s">
        <v>2587</v>
      </c>
      <c r="B1869" s="3">
        <v>0</v>
      </c>
      <c r="C1869" s="2" t="s">
        <v>145</v>
      </c>
      <c r="F1869" s="3">
        <f>61</f>
        <v>61</v>
      </c>
      <c r="G1869" s="2">
        <v>61</v>
      </c>
      <c r="H1869" s="3">
        <f>60</f>
        <v>60</v>
      </c>
      <c r="I1869" s="2">
        <v>60</v>
      </c>
      <c r="J1869" s="3">
        <v>65</v>
      </c>
      <c r="K1869" s="2">
        <v>65</v>
      </c>
    </row>
    <row r="1870" spans="1:11">
      <c r="A1870" s="2" t="s">
        <v>2588</v>
      </c>
      <c r="B1870" s="3">
        <v>0</v>
      </c>
      <c r="C1870" s="2" t="s">
        <v>145</v>
      </c>
      <c r="F1870" s="3">
        <v>138</v>
      </c>
      <c r="G1870" s="2">
        <v>138</v>
      </c>
      <c r="H1870" s="3">
        <v>139</v>
      </c>
      <c r="I1870" s="2">
        <v>140</v>
      </c>
      <c r="J1870" s="3">
        <v>137</v>
      </c>
      <c r="K1870" s="2">
        <v>137</v>
      </c>
    </row>
    <row r="1871" spans="1:11">
      <c r="A1871" s="2" t="s">
        <v>2589</v>
      </c>
      <c r="B1871" s="3">
        <v>0</v>
      </c>
      <c r="C1871" s="2" t="s">
        <v>455</v>
      </c>
      <c r="F1871" s="3">
        <f>240</f>
        <v>240</v>
      </c>
      <c r="G1871" s="2">
        <v>240</v>
      </c>
      <c r="H1871" s="3">
        <f>227</f>
        <v>227</v>
      </c>
      <c r="I1871" s="2">
        <v>228</v>
      </c>
      <c r="J1871" s="3">
        <f>208</f>
        <v>208</v>
      </c>
      <c r="K1871" s="2">
        <v>208</v>
      </c>
    </row>
    <row r="1872" spans="1:11">
      <c r="A1872" s="2" t="s">
        <v>2590</v>
      </c>
      <c r="B1872" s="3">
        <v>0</v>
      </c>
      <c r="C1872" s="2" t="s">
        <v>145</v>
      </c>
      <c r="F1872" s="3">
        <f>291</f>
        <v>291</v>
      </c>
      <c r="G1872" s="2">
        <v>292</v>
      </c>
      <c r="H1872" s="3">
        <f>312</f>
        <v>312</v>
      </c>
      <c r="I1872" s="2">
        <v>312</v>
      </c>
      <c r="J1872" s="3">
        <v>305</v>
      </c>
      <c r="K1872" s="2">
        <v>305</v>
      </c>
    </row>
    <row r="1873" spans="1:11">
      <c r="A1873" s="2" t="s">
        <v>2591</v>
      </c>
      <c r="B1873" s="3">
        <v>0</v>
      </c>
      <c r="C1873" s="2" t="s">
        <v>455</v>
      </c>
      <c r="F1873" s="3">
        <f>298</f>
        <v>298</v>
      </c>
      <c r="G1873" s="2">
        <v>299</v>
      </c>
      <c r="H1873" s="3">
        <f>287</f>
        <v>287</v>
      </c>
      <c r="I1873" s="2">
        <v>288</v>
      </c>
      <c r="J1873" s="3">
        <f>292</f>
        <v>292</v>
      </c>
      <c r="K1873" s="2">
        <v>293</v>
      </c>
    </row>
    <row r="1874" spans="1:7">
      <c r="A1874" s="2" t="s">
        <v>2592</v>
      </c>
      <c r="B1874" s="3">
        <v>0</v>
      </c>
      <c r="C1874" s="2" t="s">
        <v>145</v>
      </c>
      <c r="F1874" s="3" t="s">
        <v>548</v>
      </c>
      <c r="G1874" s="2">
        <v>949</v>
      </c>
    </row>
    <row r="1875" spans="1:11">
      <c r="A1875" s="2" t="s">
        <v>2593</v>
      </c>
      <c r="B1875" s="3">
        <v>0</v>
      </c>
      <c r="C1875" s="2" t="s">
        <v>313</v>
      </c>
      <c r="H1875" s="3">
        <f>177</f>
        <v>177</v>
      </c>
      <c r="I1875" s="2">
        <v>178</v>
      </c>
      <c r="J1875" s="3">
        <v>167</v>
      </c>
      <c r="K1875" s="2">
        <v>167</v>
      </c>
    </row>
    <row r="1876" spans="1:11">
      <c r="A1876" s="2" t="s">
        <v>2594</v>
      </c>
      <c r="B1876" s="3">
        <v>0</v>
      </c>
      <c r="C1876" s="2" t="s">
        <v>292</v>
      </c>
      <c r="H1876" s="3">
        <f>198</f>
        <v>198</v>
      </c>
      <c r="I1876" s="2">
        <v>198</v>
      </c>
      <c r="J1876" s="3">
        <f>200</f>
        <v>200</v>
      </c>
      <c r="K1876" s="2">
        <v>201</v>
      </c>
    </row>
    <row r="1877" spans="1:11">
      <c r="A1877" s="2" t="s">
        <v>2595</v>
      </c>
      <c r="B1877" s="3">
        <v>0</v>
      </c>
      <c r="C1877" s="2" t="s">
        <v>313</v>
      </c>
      <c r="H1877" s="3">
        <v>204</v>
      </c>
      <c r="I1877" s="2">
        <v>204</v>
      </c>
      <c r="J1877" s="3">
        <f>175</f>
        <v>175</v>
      </c>
      <c r="K1877" s="2">
        <v>175</v>
      </c>
    </row>
    <row r="1878" spans="1:9">
      <c r="A1878" s="2" t="s">
        <v>2596</v>
      </c>
      <c r="B1878" s="3">
        <v>0</v>
      </c>
      <c r="C1878" s="2" t="s">
        <v>145</v>
      </c>
      <c r="H1878" s="3">
        <f>224</f>
        <v>224</v>
      </c>
      <c r="I1878" s="2">
        <v>225</v>
      </c>
    </row>
    <row r="1879" spans="1:11">
      <c r="A1879" s="2" t="s">
        <v>2597</v>
      </c>
      <c r="B1879" s="3">
        <v>0</v>
      </c>
      <c r="C1879" s="2" t="s">
        <v>313</v>
      </c>
      <c r="H1879" s="3">
        <f>234</f>
        <v>234</v>
      </c>
      <c r="I1879" s="2">
        <v>237</v>
      </c>
      <c r="J1879" s="3">
        <v>249</v>
      </c>
      <c r="K1879" s="2">
        <v>249</v>
      </c>
    </row>
    <row r="1880" spans="1:9">
      <c r="A1880" s="2" t="s">
        <v>2598</v>
      </c>
      <c r="B1880" s="3">
        <v>0</v>
      </c>
      <c r="C1880" s="2" t="s">
        <v>145</v>
      </c>
      <c r="H1880" s="3">
        <f>253</f>
        <v>253</v>
      </c>
      <c r="I1880" s="2">
        <v>255</v>
      </c>
    </row>
    <row r="1881" spans="1:11">
      <c r="A1881" s="2" t="s">
        <v>2599</v>
      </c>
      <c r="B1881" s="3">
        <v>0</v>
      </c>
      <c r="C1881" s="2" t="s">
        <v>704</v>
      </c>
      <c r="H1881" s="3">
        <v>366</v>
      </c>
      <c r="I1881" s="2">
        <v>366</v>
      </c>
      <c r="J1881" s="3">
        <f>355</f>
        <v>355</v>
      </c>
      <c r="K1881" s="2">
        <v>355</v>
      </c>
    </row>
    <row r="1882" spans="1:11">
      <c r="A1882" s="2" t="s">
        <v>2600</v>
      </c>
      <c r="B1882" s="3">
        <v>0</v>
      </c>
      <c r="C1882" s="2" t="s">
        <v>1972</v>
      </c>
      <c r="H1882" s="3">
        <f>491</f>
        <v>491</v>
      </c>
      <c r="I1882" s="2">
        <v>493</v>
      </c>
      <c r="J1882" s="3">
        <v>480</v>
      </c>
      <c r="K1882" s="2">
        <v>480</v>
      </c>
    </row>
    <row r="1883" spans="1:11">
      <c r="A1883" s="2" t="s">
        <v>2601</v>
      </c>
      <c r="B1883" s="3">
        <v>0</v>
      </c>
      <c r="C1883" s="2" t="s">
        <v>313</v>
      </c>
      <c r="H1883" s="3" t="s">
        <v>556</v>
      </c>
      <c r="I1883" s="2">
        <v>506</v>
      </c>
      <c r="J1883" s="3">
        <f>491</f>
        <v>491</v>
      </c>
      <c r="K1883" s="2">
        <v>493</v>
      </c>
    </row>
    <row r="1884" spans="1:11">
      <c r="A1884" s="2" t="s">
        <v>2602</v>
      </c>
      <c r="B1884" s="3">
        <v>0</v>
      </c>
      <c r="C1884" s="2" t="s">
        <v>84</v>
      </c>
      <c r="H1884" s="3" t="s">
        <v>547</v>
      </c>
      <c r="I1884" s="2">
        <v>657</v>
      </c>
      <c r="J1884" s="3" t="s">
        <v>547</v>
      </c>
      <c r="K1884" s="2">
        <v>658</v>
      </c>
    </row>
    <row r="1885" spans="1:11">
      <c r="A1885" s="2" t="s">
        <v>2603</v>
      </c>
      <c r="B1885" s="3">
        <v>0</v>
      </c>
      <c r="C1885" s="2" t="s">
        <v>1972</v>
      </c>
      <c r="H1885" s="3" t="s">
        <v>548</v>
      </c>
      <c r="I1885" s="2">
        <v>837</v>
      </c>
      <c r="J1885" s="3" t="s">
        <v>547</v>
      </c>
      <c r="K1885" s="2">
        <v>662</v>
      </c>
    </row>
    <row r="1886" spans="1:11">
      <c r="A1886" s="2" t="s">
        <v>2604</v>
      </c>
      <c r="B1886" s="3">
        <v>0</v>
      </c>
      <c r="C1886" s="2" t="s">
        <v>2241</v>
      </c>
      <c r="H1886" s="3" t="s">
        <v>548</v>
      </c>
      <c r="I1886" s="2">
        <v>910</v>
      </c>
      <c r="J1886" s="3" t="s">
        <v>548</v>
      </c>
      <c r="K1886" s="2">
        <v>907</v>
      </c>
    </row>
    <row r="1887" spans="1:11">
      <c r="A1887" s="2" t="s">
        <v>2605</v>
      </c>
      <c r="B1887" s="3">
        <v>0</v>
      </c>
      <c r="C1887" s="2" t="s">
        <v>308</v>
      </c>
      <c r="H1887" s="3" t="s">
        <v>548</v>
      </c>
      <c r="I1887" s="2">
        <v>935</v>
      </c>
      <c r="J1887" s="3" t="s">
        <v>548</v>
      </c>
      <c r="K1887" s="2">
        <v>937</v>
      </c>
    </row>
    <row r="1888" spans="1:11">
      <c r="A1888" s="2" t="s">
        <v>2606</v>
      </c>
      <c r="B1888" s="3">
        <v>0</v>
      </c>
      <c r="C1888" s="2" t="s">
        <v>699</v>
      </c>
      <c r="H1888" s="3" t="s">
        <v>548</v>
      </c>
      <c r="I1888" s="2">
        <v>986</v>
      </c>
      <c r="J1888" s="3" t="s">
        <v>548</v>
      </c>
      <c r="K1888" s="2">
        <v>982</v>
      </c>
    </row>
    <row r="1889" spans="1:11">
      <c r="A1889" s="2" t="s">
        <v>2607</v>
      </c>
      <c r="B1889" s="3">
        <v>0</v>
      </c>
      <c r="C1889" s="2" t="s">
        <v>145</v>
      </c>
      <c r="J1889" s="3">
        <f>295</f>
        <v>295</v>
      </c>
      <c r="K1889" s="2">
        <v>297</v>
      </c>
    </row>
    <row r="1890" spans="1:11">
      <c r="A1890" s="2" t="s">
        <v>2608</v>
      </c>
      <c r="B1890" s="3">
        <v>0</v>
      </c>
      <c r="C1890" s="2" t="s">
        <v>259</v>
      </c>
      <c r="J1890" s="3">
        <v>366</v>
      </c>
      <c r="K1890" s="2">
        <v>366</v>
      </c>
    </row>
    <row r="1891" spans="1:11">
      <c r="A1891" s="2" t="s">
        <v>2609</v>
      </c>
      <c r="B1891" s="3">
        <v>0</v>
      </c>
      <c r="C1891" s="2" t="s">
        <v>2610</v>
      </c>
      <c r="J1891" s="3" t="s">
        <v>459</v>
      </c>
      <c r="K1891" s="2">
        <v>577</v>
      </c>
    </row>
    <row r="1892" spans="1:11">
      <c r="A1892" s="2" t="s">
        <v>2611</v>
      </c>
      <c r="B1892" s="3">
        <v>0</v>
      </c>
      <c r="C1892" s="2" t="s">
        <v>145</v>
      </c>
      <c r="J1892" s="3" t="s">
        <v>459</v>
      </c>
      <c r="K1892" s="2">
        <v>581</v>
      </c>
    </row>
    <row r="1893" spans="1:11">
      <c r="A1893" s="2" t="s">
        <v>2612</v>
      </c>
      <c r="B1893" s="3">
        <v>0</v>
      </c>
      <c r="C1893" s="2" t="s">
        <v>145</v>
      </c>
      <c r="J1893" s="3" t="s">
        <v>547</v>
      </c>
      <c r="K1893" s="2">
        <v>689</v>
      </c>
    </row>
    <row r="1894" spans="1:11">
      <c r="A1894" s="2" t="s">
        <v>2613</v>
      </c>
      <c r="B1894" s="3">
        <v>0</v>
      </c>
      <c r="C1894" s="2" t="s">
        <v>1160</v>
      </c>
      <c r="J1894" s="3" t="s">
        <v>548</v>
      </c>
      <c r="K1894" s="2">
        <v>806</v>
      </c>
    </row>
    <row r="1895" spans="1:11">
      <c r="A1895" s="2" t="s">
        <v>2614</v>
      </c>
      <c r="B1895" s="3">
        <v>0</v>
      </c>
      <c r="C1895" s="2" t="s">
        <v>140</v>
      </c>
      <c r="J1895" s="3" t="s">
        <v>548</v>
      </c>
      <c r="K1895" s="2">
        <v>811</v>
      </c>
    </row>
    <row r="1896" spans="1:11">
      <c r="A1896" s="2" t="s">
        <v>2615</v>
      </c>
      <c r="B1896" s="3">
        <v>0</v>
      </c>
      <c r="C1896" s="2" t="s">
        <v>221</v>
      </c>
      <c r="J1896" s="3" t="s">
        <v>548</v>
      </c>
      <c r="K1896" s="2">
        <v>815</v>
      </c>
    </row>
    <row r="1897" spans="1:11">
      <c r="A1897" s="2" t="s">
        <v>2616</v>
      </c>
      <c r="B1897" s="3">
        <v>0</v>
      </c>
      <c r="C1897" s="2" t="s">
        <v>2427</v>
      </c>
      <c r="J1897" s="3" t="s">
        <v>548</v>
      </c>
      <c r="K1897" s="2">
        <v>829</v>
      </c>
    </row>
    <row r="1898" spans="1:11">
      <c r="A1898" s="2" t="s">
        <v>2617</v>
      </c>
      <c r="B1898" s="3">
        <v>0</v>
      </c>
      <c r="C1898" s="2" t="s">
        <v>221</v>
      </c>
      <c r="J1898" s="3" t="s">
        <v>548</v>
      </c>
      <c r="K1898" s="2">
        <v>871</v>
      </c>
    </row>
    <row r="1899" spans="1:11">
      <c r="A1899" s="2" t="s">
        <v>2618</v>
      </c>
      <c r="B1899" s="3">
        <v>0</v>
      </c>
      <c r="C1899" s="2" t="s">
        <v>1348</v>
      </c>
      <c r="J1899" s="3" t="s">
        <v>548</v>
      </c>
      <c r="K1899" s="2">
        <v>920</v>
      </c>
    </row>
    <row r="1900" spans="1:11">
      <c r="A1900" s="2" t="s">
        <v>2619</v>
      </c>
      <c r="B1900" s="3">
        <v>0</v>
      </c>
      <c r="C1900" s="2" t="s">
        <v>826</v>
      </c>
      <c r="J1900" s="3" t="s">
        <v>548</v>
      </c>
      <c r="K1900" s="2">
        <v>926</v>
      </c>
    </row>
    <row r="1901" spans="1:11">
      <c r="A1901" s="2" t="s">
        <v>2620</v>
      </c>
      <c r="B1901" s="3">
        <v>0</v>
      </c>
      <c r="C1901" s="2" t="s">
        <v>308</v>
      </c>
      <c r="J1901" s="3" t="s">
        <v>548</v>
      </c>
      <c r="K1901" s="2">
        <v>939</v>
      </c>
    </row>
    <row r="1902" spans="1:11">
      <c r="A1902" s="2" t="s">
        <v>2621</v>
      </c>
      <c r="B1902" s="3">
        <v>0</v>
      </c>
      <c r="C1902" s="2" t="s">
        <v>145</v>
      </c>
      <c r="J1902" s="3" t="s">
        <v>548</v>
      </c>
      <c r="K1902" s="2">
        <v>949</v>
      </c>
    </row>
    <row r="1903" spans="1:11">
      <c r="A1903" s="2" t="s">
        <v>2622</v>
      </c>
      <c r="B1903" s="3">
        <v>0</v>
      </c>
      <c r="C1903" s="2" t="s">
        <v>145</v>
      </c>
      <c r="J1903" s="3" t="s">
        <v>548</v>
      </c>
      <c r="K1903" s="2">
        <v>950</v>
      </c>
    </row>
    <row r="1904" spans="1:11">
      <c r="A1904" s="2" t="s">
        <v>2623</v>
      </c>
      <c r="B1904" s="3">
        <v>0</v>
      </c>
      <c r="C1904" s="2" t="s">
        <v>2391</v>
      </c>
      <c r="J1904" s="3" t="s">
        <v>548</v>
      </c>
      <c r="K1904" s="2">
        <v>959</v>
      </c>
    </row>
    <row r="1905" spans="1:11">
      <c r="A1905" s="2" t="s">
        <v>2624</v>
      </c>
      <c r="B1905" s="3">
        <v>0</v>
      </c>
      <c r="C1905" s="2" t="s">
        <v>1222</v>
      </c>
      <c r="J1905" s="3" t="s">
        <v>548</v>
      </c>
      <c r="K1905" s="2">
        <v>989</v>
      </c>
    </row>
    <row r="1906" spans="1:19">
      <c r="A1906" s="2" t="s">
        <v>2625</v>
      </c>
      <c r="R1906" s="3">
        <v>0.92</v>
      </c>
      <c r="S1906" s="2">
        <v>0.27</v>
      </c>
    </row>
    <row r="1907" spans="1:19">
      <c r="A1907" s="2" t="s">
        <v>2626</v>
      </c>
      <c r="R1907" s="3">
        <v>0.91</v>
      </c>
      <c r="S1907" s="2">
        <v>0.09</v>
      </c>
    </row>
    <row r="1908" spans="1:19">
      <c r="A1908" s="2" t="s">
        <v>2627</v>
      </c>
      <c r="R1908" s="3">
        <v>0.91</v>
      </c>
      <c r="S1908" s="2">
        <v>0.09</v>
      </c>
    </row>
    <row r="1909" spans="1:19">
      <c r="A1909" s="2" t="s">
        <v>2628</v>
      </c>
      <c r="R1909" s="3">
        <v>0.91</v>
      </c>
      <c r="S1909" s="2">
        <v>0.24</v>
      </c>
    </row>
    <row r="1910" spans="1:19">
      <c r="A1910" s="2" t="s">
        <v>2629</v>
      </c>
      <c r="R1910" s="3">
        <v>0.9</v>
      </c>
      <c r="S1910" s="2">
        <v>0.14</v>
      </c>
    </row>
    <row r="1911" spans="1:18">
      <c r="A1911" s="2" t="s">
        <v>2630</v>
      </c>
      <c r="R1911" s="3">
        <v>0.9</v>
      </c>
    </row>
    <row r="1912" spans="1:19">
      <c r="A1912" s="2" t="s">
        <v>2631</v>
      </c>
      <c r="R1912" s="3">
        <v>0.89</v>
      </c>
      <c r="S1912" s="2">
        <v>0.1</v>
      </c>
    </row>
    <row r="1913" spans="1:19">
      <c r="A1913" s="2" t="s">
        <v>2632</v>
      </c>
      <c r="R1913" s="3">
        <v>0.89</v>
      </c>
      <c r="S1913" s="2">
        <v>0.2</v>
      </c>
    </row>
    <row r="1914" spans="1:19">
      <c r="A1914" s="2" t="s">
        <v>2633</v>
      </c>
      <c r="R1914" s="3">
        <v>0.89</v>
      </c>
      <c r="S1914" s="2">
        <v>0.09</v>
      </c>
    </row>
    <row r="1915" spans="1:19">
      <c r="A1915" s="2" t="s">
        <v>2634</v>
      </c>
      <c r="R1915" s="3">
        <v>0.89</v>
      </c>
      <c r="S1915" s="2">
        <v>0.09</v>
      </c>
    </row>
    <row r="1916" spans="1:19">
      <c r="A1916" s="2" t="s">
        <v>2635</v>
      </c>
      <c r="R1916" s="3">
        <v>0.89</v>
      </c>
      <c r="S1916" s="2">
        <v>0.15</v>
      </c>
    </row>
    <row r="1917" spans="1:19">
      <c r="A1917" s="2" t="s">
        <v>2636</v>
      </c>
      <c r="R1917" s="3">
        <v>0.88</v>
      </c>
      <c r="S1917" s="2">
        <v>0.21</v>
      </c>
    </row>
    <row r="1918" spans="1:18">
      <c r="A1918" s="2" t="s">
        <v>2637</v>
      </c>
      <c r="R1918" s="3">
        <v>0.88</v>
      </c>
    </row>
    <row r="1919" spans="1:21">
      <c r="A1919" s="2" t="s">
        <v>2638</v>
      </c>
      <c r="R1919" s="3">
        <v>0.88</v>
      </c>
      <c r="T1919" s="3">
        <v>0.05</v>
      </c>
      <c r="U1919" s="2">
        <v>0.94</v>
      </c>
    </row>
    <row r="1920" spans="1:19">
      <c r="A1920" s="2" t="s">
        <v>2639</v>
      </c>
      <c r="R1920" s="3">
        <v>0.87</v>
      </c>
      <c r="S1920" s="2">
        <v>0.22</v>
      </c>
    </row>
    <row r="1921" spans="1:19">
      <c r="A1921" s="2" t="s">
        <v>2640</v>
      </c>
      <c r="R1921" s="3">
        <v>0.87</v>
      </c>
      <c r="S1921" s="2">
        <v>0.21</v>
      </c>
    </row>
    <row r="1922" spans="1:19">
      <c r="A1922" s="2" t="s">
        <v>2641</v>
      </c>
      <c r="R1922" s="3">
        <v>0.86</v>
      </c>
      <c r="S1922" s="2">
        <v>0.18</v>
      </c>
    </row>
    <row r="1923" spans="1:18">
      <c r="A1923" s="2" t="s">
        <v>2642</v>
      </c>
      <c r="R1923" s="3">
        <v>0.86</v>
      </c>
    </row>
    <row r="1924" spans="1:18">
      <c r="A1924" s="2" t="s">
        <v>2643</v>
      </c>
      <c r="R1924" s="3">
        <v>0.86</v>
      </c>
    </row>
    <row r="1925" spans="1:19">
      <c r="A1925" s="2" t="s">
        <v>2644</v>
      </c>
      <c r="R1925" s="3">
        <v>0.86</v>
      </c>
      <c r="S1925" s="2">
        <v>0.2</v>
      </c>
    </row>
    <row r="1926" spans="1:19">
      <c r="A1926" s="2" t="s">
        <v>2645</v>
      </c>
      <c r="R1926" s="3">
        <v>0.85</v>
      </c>
      <c r="S1926" s="2">
        <v>0.12</v>
      </c>
    </row>
    <row r="1927" spans="1:19">
      <c r="A1927" s="2" t="s">
        <v>2646</v>
      </c>
      <c r="R1927" s="3">
        <v>0.85</v>
      </c>
      <c r="S1927" s="2">
        <v>0.14</v>
      </c>
    </row>
    <row r="1928" spans="1:19">
      <c r="A1928" s="2" t="s">
        <v>2647</v>
      </c>
      <c r="R1928" s="3">
        <v>0.85</v>
      </c>
      <c r="S1928" s="2">
        <v>0.27</v>
      </c>
    </row>
    <row r="1929" spans="1:18">
      <c r="A1929" s="2" t="s">
        <v>2648</v>
      </c>
      <c r="R1929" s="3">
        <v>0.85</v>
      </c>
    </row>
    <row r="1930" spans="1:19">
      <c r="A1930" s="2" t="s">
        <v>2649</v>
      </c>
      <c r="R1930" s="3">
        <v>0.85</v>
      </c>
      <c r="S1930" s="2">
        <v>0.18</v>
      </c>
    </row>
    <row r="1931" spans="1:19">
      <c r="A1931" s="2" t="s">
        <v>2650</v>
      </c>
      <c r="R1931" s="3">
        <v>0.85</v>
      </c>
      <c r="S1931" s="2">
        <v>0.13</v>
      </c>
    </row>
    <row r="1932" spans="1:19">
      <c r="A1932" s="2" t="s">
        <v>2651</v>
      </c>
      <c r="R1932" s="3">
        <v>0.85</v>
      </c>
      <c r="S1932" s="2">
        <v>0.13</v>
      </c>
    </row>
    <row r="1933" spans="1:18">
      <c r="A1933" s="2" t="s">
        <v>2652</v>
      </c>
      <c r="R1933" s="3">
        <v>0.85</v>
      </c>
    </row>
    <row r="1934" spans="1:18">
      <c r="A1934" s="2" t="s">
        <v>2653</v>
      </c>
      <c r="R1934" s="3">
        <v>0.84</v>
      </c>
    </row>
    <row r="1935" spans="1:18">
      <c r="A1935" s="2" t="s">
        <v>2654</v>
      </c>
      <c r="R1935" s="3">
        <v>0.84</v>
      </c>
    </row>
    <row r="1936" spans="1:19">
      <c r="A1936" s="2" t="s">
        <v>2655</v>
      </c>
      <c r="R1936" s="3">
        <v>0.84</v>
      </c>
      <c r="S1936" s="2">
        <v>0.18</v>
      </c>
    </row>
    <row r="1937" spans="1:18">
      <c r="A1937" s="2" t="s">
        <v>2656</v>
      </c>
      <c r="R1937" s="3">
        <v>0.83</v>
      </c>
    </row>
    <row r="1938" spans="1:18">
      <c r="A1938" s="2" t="s">
        <v>2657</v>
      </c>
      <c r="R1938" s="3">
        <v>0.82</v>
      </c>
    </row>
    <row r="1939" spans="1:19">
      <c r="A1939" s="2" t="s">
        <v>2658</v>
      </c>
      <c r="R1939" s="3">
        <v>0.82</v>
      </c>
      <c r="S1939" s="2">
        <v>0.14</v>
      </c>
    </row>
    <row r="1940" spans="1:18">
      <c r="A1940" s="2" t="s">
        <v>2659</v>
      </c>
      <c r="R1940" s="3">
        <v>0.82</v>
      </c>
    </row>
    <row r="1941" spans="1:18">
      <c r="A1941" s="2" t="s">
        <v>2660</v>
      </c>
      <c r="R1941" s="3">
        <v>0.82</v>
      </c>
    </row>
    <row r="1942" spans="1:19">
      <c r="A1942" s="2" t="s">
        <v>2661</v>
      </c>
      <c r="R1942" s="3">
        <v>0.82</v>
      </c>
      <c r="S1942" s="2">
        <v>0.25</v>
      </c>
    </row>
    <row r="1943" spans="1:19">
      <c r="A1943" s="2" t="s">
        <v>2662</v>
      </c>
      <c r="R1943" s="3">
        <v>0.81</v>
      </c>
      <c r="S1943" s="2">
        <v>0.13</v>
      </c>
    </row>
    <row r="1944" spans="1:18">
      <c r="A1944" s="2" t="s">
        <v>2663</v>
      </c>
      <c r="R1944" s="3">
        <v>0.81</v>
      </c>
    </row>
    <row r="1945" spans="1:18">
      <c r="A1945" s="2" t="s">
        <v>2664</v>
      </c>
      <c r="R1945" s="3">
        <v>0.81</v>
      </c>
    </row>
    <row r="1946" spans="1:19">
      <c r="A1946" s="2" t="s">
        <v>2665</v>
      </c>
      <c r="R1946" s="3">
        <v>0.81</v>
      </c>
      <c r="S1946" s="2">
        <v>0.19</v>
      </c>
    </row>
    <row r="1947" spans="1:18">
      <c r="A1947" s="2" t="s">
        <v>2666</v>
      </c>
      <c r="R1947" s="3">
        <v>0.81</v>
      </c>
    </row>
    <row r="1948" spans="1:19">
      <c r="A1948" s="2" t="s">
        <v>2667</v>
      </c>
      <c r="R1948" s="3">
        <v>0.81</v>
      </c>
      <c r="S1948" s="2">
        <v>0.09</v>
      </c>
    </row>
    <row r="1949" spans="1:18">
      <c r="A1949" s="2" t="s">
        <v>2668</v>
      </c>
      <c r="R1949" s="3">
        <v>0.8</v>
      </c>
    </row>
    <row r="1950" spans="1:18">
      <c r="A1950" s="2" t="s">
        <v>2669</v>
      </c>
      <c r="R1950" s="3">
        <v>0.8</v>
      </c>
    </row>
    <row r="1951" spans="1:18">
      <c r="A1951" s="2" t="s">
        <v>2670</v>
      </c>
      <c r="R1951" s="3">
        <v>0.8</v>
      </c>
    </row>
    <row r="1952" spans="1:19">
      <c r="A1952" s="2" t="s">
        <v>2671</v>
      </c>
      <c r="R1952" s="3">
        <v>0.8</v>
      </c>
      <c r="S1952" s="2">
        <v>0.16</v>
      </c>
    </row>
    <row r="1953" spans="1:18">
      <c r="A1953" s="2" t="s">
        <v>2672</v>
      </c>
      <c r="R1953" s="3">
        <v>0.8</v>
      </c>
    </row>
    <row r="1954" spans="1:18">
      <c r="A1954" s="2" t="s">
        <v>2673</v>
      </c>
      <c r="R1954" s="3">
        <v>0.8</v>
      </c>
    </row>
    <row r="1955" spans="1:18">
      <c r="A1955" s="2" t="s">
        <v>2674</v>
      </c>
      <c r="R1955" s="3">
        <v>0.8</v>
      </c>
    </row>
    <row r="1956" spans="1:21">
      <c r="A1956" s="2" t="s">
        <v>2675</v>
      </c>
      <c r="R1956" s="3">
        <v>0.8</v>
      </c>
      <c r="T1956" s="3">
        <v>0.1</v>
      </c>
      <c r="U1956" s="2">
        <v>0.89</v>
      </c>
    </row>
    <row r="1957" spans="1:18">
      <c r="A1957" s="2" t="s">
        <v>2676</v>
      </c>
      <c r="R1957" s="3">
        <v>0.8</v>
      </c>
    </row>
    <row r="1958" spans="1:18">
      <c r="A1958" s="2" t="s">
        <v>2677</v>
      </c>
      <c r="R1958" s="3">
        <v>0.8</v>
      </c>
    </row>
    <row r="1959" spans="1:18">
      <c r="A1959" s="2" t="s">
        <v>2678</v>
      </c>
      <c r="R1959" s="3">
        <v>0.37</v>
      </c>
    </row>
    <row r="1960" spans="1:18">
      <c r="A1960" s="2" t="s">
        <v>2679</v>
      </c>
      <c r="R1960" s="3">
        <v>0.79</v>
      </c>
    </row>
    <row r="1961" spans="1:21">
      <c r="A1961" s="2" t="s">
        <v>2680</v>
      </c>
      <c r="R1961" s="3">
        <v>0.79</v>
      </c>
      <c r="T1961" s="3">
        <v>0.02</v>
      </c>
      <c r="U1961" s="2">
        <v>0.9</v>
      </c>
    </row>
    <row r="1962" spans="1:18">
      <c r="A1962" s="2" t="s">
        <v>2681</v>
      </c>
      <c r="R1962" s="3">
        <v>0.79</v>
      </c>
    </row>
    <row r="1963" spans="1:18">
      <c r="A1963" s="2" t="s">
        <v>2682</v>
      </c>
      <c r="R1963" s="3">
        <v>0.79</v>
      </c>
    </row>
    <row r="1964" spans="1:18">
      <c r="A1964" s="2" t="s">
        <v>2683</v>
      </c>
      <c r="R1964" s="3">
        <v>0.72</v>
      </c>
    </row>
    <row r="1965" spans="1:18">
      <c r="A1965" s="2" t="s">
        <v>2684</v>
      </c>
      <c r="R1965" s="3">
        <v>0.79</v>
      </c>
    </row>
    <row r="1966" spans="1:18">
      <c r="A1966" s="2" t="s">
        <v>2685</v>
      </c>
      <c r="R1966" s="3">
        <v>0.78</v>
      </c>
    </row>
    <row r="1967" spans="1:18">
      <c r="A1967" s="2" t="s">
        <v>2686</v>
      </c>
      <c r="R1967" s="3">
        <v>0.78</v>
      </c>
    </row>
    <row r="1968" spans="1:18">
      <c r="A1968" s="2" t="s">
        <v>2687</v>
      </c>
      <c r="R1968" s="3">
        <v>0.78</v>
      </c>
    </row>
    <row r="1969" spans="1:18">
      <c r="A1969" s="2" t="s">
        <v>2688</v>
      </c>
      <c r="R1969" s="3">
        <v>0.78</v>
      </c>
    </row>
    <row r="1970" spans="1:18">
      <c r="A1970" s="2" t="s">
        <v>2689</v>
      </c>
      <c r="R1970" s="3">
        <v>0.78</v>
      </c>
    </row>
    <row r="1971" spans="1:18">
      <c r="A1971" s="2" t="s">
        <v>2690</v>
      </c>
      <c r="R1971" s="3">
        <v>0.78</v>
      </c>
    </row>
    <row r="1972" spans="1:19">
      <c r="A1972" s="2" t="s">
        <v>2691</v>
      </c>
      <c r="R1972" s="3">
        <v>0.77</v>
      </c>
      <c r="S1972" s="2">
        <v>0.28</v>
      </c>
    </row>
    <row r="1973" spans="1:21">
      <c r="A1973" s="2" t="s">
        <v>2692</v>
      </c>
      <c r="R1973" s="3">
        <v>0.77</v>
      </c>
      <c r="U1973" s="2">
        <v>0.94</v>
      </c>
    </row>
    <row r="1974" spans="1:18">
      <c r="A1974" s="2" t="s">
        <v>2693</v>
      </c>
      <c r="R1974" s="3">
        <v>0.77</v>
      </c>
    </row>
    <row r="1975" spans="1:18">
      <c r="A1975" s="2" t="s">
        <v>2694</v>
      </c>
      <c r="R1975" s="3">
        <v>0.77</v>
      </c>
    </row>
    <row r="1976" spans="1:18">
      <c r="A1976" s="2" t="s">
        <v>2695</v>
      </c>
      <c r="R1976" s="3">
        <v>0.77</v>
      </c>
    </row>
    <row r="1977" spans="1:18">
      <c r="A1977" s="2" t="s">
        <v>2696</v>
      </c>
      <c r="R1977" s="3">
        <v>0.76</v>
      </c>
    </row>
    <row r="1978" spans="1:18">
      <c r="A1978" s="2" t="s">
        <v>2697</v>
      </c>
      <c r="R1978" s="3">
        <v>0.76</v>
      </c>
    </row>
    <row r="1979" spans="1:21">
      <c r="A1979" s="2" t="s">
        <v>2698</v>
      </c>
      <c r="R1979" s="3">
        <v>0.76</v>
      </c>
      <c r="T1979" s="3">
        <v>0.05</v>
      </c>
      <c r="U1979" s="2">
        <v>0.83</v>
      </c>
    </row>
    <row r="1980" spans="1:18">
      <c r="A1980" s="2" t="s">
        <v>2699</v>
      </c>
      <c r="R1980" s="3">
        <v>0.76</v>
      </c>
    </row>
    <row r="1981" spans="1:18">
      <c r="A1981" s="2" t="s">
        <v>2700</v>
      </c>
      <c r="R1981" s="3">
        <v>0.76</v>
      </c>
    </row>
    <row r="1982" spans="1:18">
      <c r="A1982" s="2" t="s">
        <v>2701</v>
      </c>
      <c r="R1982" s="3">
        <v>0.76</v>
      </c>
    </row>
    <row r="1983" spans="1:18">
      <c r="A1983" s="2" t="s">
        <v>2702</v>
      </c>
      <c r="R1983" s="3">
        <v>0.76</v>
      </c>
    </row>
    <row r="1984" spans="1:18">
      <c r="A1984" s="2" t="s">
        <v>2703</v>
      </c>
      <c r="R1984" s="3">
        <v>0.76</v>
      </c>
    </row>
    <row r="1985" spans="1:18">
      <c r="A1985" s="2" t="s">
        <v>2704</v>
      </c>
      <c r="R1985" s="3">
        <v>0.75</v>
      </c>
    </row>
    <row r="1986" spans="1:18">
      <c r="A1986" s="2" t="s">
        <v>2705</v>
      </c>
      <c r="R1986" s="3">
        <v>0.75</v>
      </c>
    </row>
    <row r="1987" spans="1:18">
      <c r="A1987" s="2" t="s">
        <v>2706</v>
      </c>
      <c r="R1987" s="3">
        <v>0.75</v>
      </c>
    </row>
    <row r="1988" spans="1:18">
      <c r="A1988" s="2" t="s">
        <v>2707</v>
      </c>
      <c r="R1988" s="3">
        <v>0.75</v>
      </c>
    </row>
    <row r="1989" spans="1:18">
      <c r="A1989" s="2" t="s">
        <v>2708</v>
      </c>
      <c r="R1989" s="3">
        <v>0.75</v>
      </c>
    </row>
    <row r="1990" spans="1:18">
      <c r="A1990" s="2" t="s">
        <v>2709</v>
      </c>
      <c r="R1990" s="3">
        <v>0.75</v>
      </c>
    </row>
    <row r="1991" spans="1:21">
      <c r="A1991" s="2" t="s">
        <v>2710</v>
      </c>
      <c r="R1991" s="3">
        <v>0.75</v>
      </c>
      <c r="T1991" s="3">
        <v>0.1</v>
      </c>
      <c r="U1991" s="2">
        <v>0.88</v>
      </c>
    </row>
    <row r="1992" spans="1:18">
      <c r="A1992" s="2" t="s">
        <v>2711</v>
      </c>
      <c r="R1992" s="3">
        <v>0.75</v>
      </c>
    </row>
    <row r="1993" spans="1:19">
      <c r="A1993" s="2" t="s">
        <v>2712</v>
      </c>
      <c r="R1993" s="3">
        <v>0.75</v>
      </c>
      <c r="S1993" s="2">
        <v>0.17</v>
      </c>
    </row>
    <row r="1994" spans="1:18">
      <c r="A1994" s="2" t="s">
        <v>2713</v>
      </c>
      <c r="R1994" s="3">
        <v>0.75</v>
      </c>
    </row>
    <row r="1995" spans="1:18">
      <c r="A1995" s="2" t="s">
        <v>2714</v>
      </c>
      <c r="R1995" s="3">
        <v>0.74</v>
      </c>
    </row>
    <row r="1996" spans="1:18">
      <c r="A1996" s="2" t="s">
        <v>2715</v>
      </c>
      <c r="R1996" s="3">
        <v>0.74</v>
      </c>
    </row>
    <row r="1997" spans="1:18">
      <c r="A1997" s="2" t="s">
        <v>2716</v>
      </c>
      <c r="R1997" s="3">
        <v>0.74</v>
      </c>
    </row>
    <row r="1998" spans="1:18">
      <c r="A1998" s="2" t="s">
        <v>2717</v>
      </c>
      <c r="R1998" s="3">
        <v>0.73</v>
      </c>
    </row>
    <row r="1999" spans="1:21">
      <c r="A1999" s="2" t="s">
        <v>2718</v>
      </c>
      <c r="R1999" s="3">
        <v>0.73</v>
      </c>
      <c r="T1999" s="3">
        <v>0.03</v>
      </c>
      <c r="U1999" s="2">
        <v>0.89</v>
      </c>
    </row>
    <row r="2000" spans="1:18">
      <c r="A2000" s="2" t="s">
        <v>2719</v>
      </c>
      <c r="R2000" s="3">
        <v>0.73</v>
      </c>
    </row>
    <row r="2001" spans="1:21">
      <c r="A2001" s="2" t="s">
        <v>2720</v>
      </c>
      <c r="R2001" s="3">
        <v>0.73</v>
      </c>
      <c r="T2001" s="3">
        <v>0.02</v>
      </c>
      <c r="U2001" s="2">
        <v>0.86</v>
      </c>
    </row>
    <row r="2002" spans="1:18">
      <c r="A2002" s="2" t="s">
        <v>2721</v>
      </c>
      <c r="R2002" s="3">
        <v>0.73</v>
      </c>
    </row>
    <row r="2003" spans="1:18">
      <c r="A2003" s="2" t="s">
        <v>2722</v>
      </c>
      <c r="R2003" s="3">
        <v>0.73</v>
      </c>
    </row>
    <row r="2004" spans="1:18">
      <c r="A2004" s="2" t="s">
        <v>2723</v>
      </c>
      <c r="R2004" s="3">
        <v>0.72</v>
      </c>
    </row>
    <row r="2005" spans="1:19">
      <c r="A2005" s="2" t="s">
        <v>2724</v>
      </c>
      <c r="R2005" s="3">
        <v>0.72</v>
      </c>
      <c r="S2005" s="2">
        <v>0.27</v>
      </c>
    </row>
    <row r="2006" spans="1:18">
      <c r="A2006" s="2" t="s">
        <v>2725</v>
      </c>
      <c r="R2006" s="3">
        <v>0.72</v>
      </c>
    </row>
    <row r="2007" spans="1:18">
      <c r="A2007" s="2" t="s">
        <v>2726</v>
      </c>
      <c r="R2007" s="3">
        <v>0.72</v>
      </c>
    </row>
    <row r="2008" spans="1:18">
      <c r="A2008" s="2" t="s">
        <v>2727</v>
      </c>
      <c r="R2008" s="3">
        <v>0.72</v>
      </c>
    </row>
    <row r="2009" spans="1:18">
      <c r="A2009" s="2" t="s">
        <v>2728</v>
      </c>
      <c r="R2009" s="3">
        <v>0.72</v>
      </c>
    </row>
    <row r="2010" spans="1:18">
      <c r="A2010" s="2" t="s">
        <v>2729</v>
      </c>
      <c r="R2010" s="3">
        <v>0.71</v>
      </c>
    </row>
    <row r="2011" spans="1:18">
      <c r="A2011" s="2" t="s">
        <v>2730</v>
      </c>
      <c r="R2011" s="3">
        <v>0.71</v>
      </c>
    </row>
    <row r="2012" spans="1:21">
      <c r="A2012" s="2" t="s">
        <v>2731</v>
      </c>
      <c r="R2012" s="3">
        <v>0.71</v>
      </c>
      <c r="T2012" s="3">
        <v>0.09</v>
      </c>
      <c r="U2012" s="2">
        <v>0.91</v>
      </c>
    </row>
    <row r="2013" spans="1:18">
      <c r="A2013" s="2" t="s">
        <v>2732</v>
      </c>
      <c r="R2013" s="3">
        <v>0.71</v>
      </c>
    </row>
    <row r="2014" spans="1:18">
      <c r="A2014" s="2" t="s">
        <v>2733</v>
      </c>
      <c r="R2014" s="3">
        <v>0.71</v>
      </c>
    </row>
    <row r="2015" spans="1:18">
      <c r="A2015" s="2" t="s">
        <v>2734</v>
      </c>
      <c r="R2015" s="3">
        <v>0.71</v>
      </c>
    </row>
    <row r="2016" spans="1:18">
      <c r="A2016" s="2" t="s">
        <v>2735</v>
      </c>
      <c r="R2016" s="3">
        <v>0.7</v>
      </c>
    </row>
    <row r="2017" spans="1:18">
      <c r="A2017" s="2" t="s">
        <v>2736</v>
      </c>
      <c r="R2017" s="3">
        <v>0.7</v>
      </c>
    </row>
    <row r="2018" spans="1:18">
      <c r="A2018" s="2" t="s">
        <v>2737</v>
      </c>
      <c r="R2018" s="3">
        <v>0.7</v>
      </c>
    </row>
    <row r="2019" spans="1:18">
      <c r="A2019" s="2" t="s">
        <v>2738</v>
      </c>
      <c r="R2019" s="3">
        <v>0.7</v>
      </c>
    </row>
    <row r="2020" spans="1:18">
      <c r="A2020" s="2" t="s">
        <v>2739</v>
      </c>
      <c r="R2020" s="3">
        <v>0.7</v>
      </c>
    </row>
    <row r="2021" spans="1:18">
      <c r="A2021" s="2" t="s">
        <v>2740</v>
      </c>
      <c r="R2021" s="3">
        <v>0.7</v>
      </c>
    </row>
    <row r="2022" spans="1:21">
      <c r="A2022" s="2" t="s">
        <v>2741</v>
      </c>
      <c r="R2022" s="3">
        <v>0.7</v>
      </c>
      <c r="T2022" s="3">
        <v>0.04</v>
      </c>
      <c r="U2022" s="2">
        <v>0.92</v>
      </c>
    </row>
    <row r="2023" spans="1:18">
      <c r="A2023" s="2" t="s">
        <v>2742</v>
      </c>
      <c r="R2023" s="3">
        <v>0.7</v>
      </c>
    </row>
    <row r="2024" spans="1:21">
      <c r="A2024" s="2" t="s">
        <v>2743</v>
      </c>
      <c r="R2024" s="3">
        <v>0.36</v>
      </c>
      <c r="T2024" s="3">
        <v>0.03</v>
      </c>
      <c r="U2024" s="2">
        <v>0.87</v>
      </c>
    </row>
    <row r="2025" spans="1:18">
      <c r="A2025" s="2" t="s">
        <v>2744</v>
      </c>
      <c r="R2025" s="3">
        <v>0.7</v>
      </c>
    </row>
    <row r="2026" spans="1:21">
      <c r="A2026" s="2" t="s">
        <v>2745</v>
      </c>
      <c r="R2026" s="3">
        <v>0.69</v>
      </c>
      <c r="T2026" s="3">
        <v>0.02</v>
      </c>
      <c r="U2026" s="2">
        <v>0.85</v>
      </c>
    </row>
    <row r="2027" spans="1:18">
      <c r="A2027" s="2" t="s">
        <v>2746</v>
      </c>
      <c r="R2027" s="3">
        <v>0.69</v>
      </c>
    </row>
    <row r="2028" spans="1:18">
      <c r="A2028" s="2" t="s">
        <v>2747</v>
      </c>
      <c r="R2028" s="3">
        <v>0.69</v>
      </c>
    </row>
    <row r="2029" spans="1:18">
      <c r="A2029" s="2" t="s">
        <v>2748</v>
      </c>
      <c r="R2029" s="3">
        <v>0.69</v>
      </c>
    </row>
    <row r="2030" spans="1:18">
      <c r="A2030" s="2" t="s">
        <v>2749</v>
      </c>
      <c r="R2030" s="3">
        <v>0.69</v>
      </c>
    </row>
    <row r="2031" spans="1:18">
      <c r="A2031" s="2" t="s">
        <v>2750</v>
      </c>
      <c r="R2031" s="3">
        <v>0.69</v>
      </c>
    </row>
    <row r="2032" spans="1:18">
      <c r="A2032" s="2" t="s">
        <v>2751</v>
      </c>
      <c r="R2032" s="3">
        <v>0.69</v>
      </c>
    </row>
    <row r="2033" spans="1:18">
      <c r="A2033" s="2" t="s">
        <v>2752</v>
      </c>
      <c r="R2033" s="3">
        <v>0.69</v>
      </c>
    </row>
    <row r="2034" spans="1:21">
      <c r="A2034" s="2" t="s">
        <v>2753</v>
      </c>
      <c r="R2034" s="3">
        <v>0.47</v>
      </c>
      <c r="T2034" s="3">
        <v>0.04</v>
      </c>
      <c r="U2034" s="2">
        <v>0.83</v>
      </c>
    </row>
    <row r="2035" spans="1:18">
      <c r="A2035" s="2" t="s">
        <v>2754</v>
      </c>
      <c r="R2035" s="3">
        <v>0.69</v>
      </c>
    </row>
    <row r="2036" spans="1:18">
      <c r="A2036" s="2" t="s">
        <v>2755</v>
      </c>
      <c r="R2036" s="3">
        <v>0.69</v>
      </c>
    </row>
    <row r="2037" spans="1:21">
      <c r="A2037" s="2" t="s">
        <v>2756</v>
      </c>
      <c r="R2037" s="3">
        <v>0.69</v>
      </c>
      <c r="T2037" s="3">
        <v>0.04</v>
      </c>
      <c r="U2037" s="2">
        <v>0.93</v>
      </c>
    </row>
    <row r="2038" spans="1:18">
      <c r="A2038" s="2" t="s">
        <v>2757</v>
      </c>
      <c r="R2038" s="3">
        <v>0.69</v>
      </c>
    </row>
    <row r="2039" spans="1:18">
      <c r="A2039" s="2" t="s">
        <v>2758</v>
      </c>
      <c r="R2039" s="3">
        <v>0.68</v>
      </c>
    </row>
    <row r="2040" spans="1:18">
      <c r="A2040" s="2" t="s">
        <v>2759</v>
      </c>
      <c r="R2040" s="3">
        <v>0.68</v>
      </c>
    </row>
    <row r="2041" spans="1:18">
      <c r="A2041" s="2" t="s">
        <v>2760</v>
      </c>
      <c r="R2041" s="3">
        <v>0.68</v>
      </c>
    </row>
    <row r="2042" spans="1:18">
      <c r="A2042" s="2" t="s">
        <v>2761</v>
      </c>
      <c r="R2042" s="3">
        <v>0.68</v>
      </c>
    </row>
    <row r="2043" spans="1:18">
      <c r="A2043" s="2" t="s">
        <v>2762</v>
      </c>
      <c r="R2043" s="3">
        <v>0.68</v>
      </c>
    </row>
    <row r="2044" spans="1:18">
      <c r="A2044" s="2" t="s">
        <v>2763</v>
      </c>
      <c r="R2044" s="3">
        <v>0.68</v>
      </c>
    </row>
    <row r="2045" spans="1:18">
      <c r="A2045" s="2" t="s">
        <v>2764</v>
      </c>
      <c r="R2045" s="3">
        <v>0.68</v>
      </c>
    </row>
    <row r="2046" spans="1:18">
      <c r="A2046" s="2" t="s">
        <v>2765</v>
      </c>
      <c r="R2046" s="3">
        <v>0.68</v>
      </c>
    </row>
    <row r="2047" spans="1:18">
      <c r="A2047" s="2" t="s">
        <v>2766</v>
      </c>
      <c r="R2047" s="3">
        <v>0.67</v>
      </c>
    </row>
    <row r="2048" spans="1:18">
      <c r="A2048" s="2" t="s">
        <v>2767</v>
      </c>
      <c r="R2048" s="3">
        <v>0.67</v>
      </c>
    </row>
    <row r="2049" spans="1:18">
      <c r="A2049" s="2" t="s">
        <v>2768</v>
      </c>
      <c r="R2049" s="3">
        <v>0.67</v>
      </c>
    </row>
    <row r="2050" spans="1:21">
      <c r="A2050" s="2" t="s">
        <v>2769</v>
      </c>
      <c r="R2050" s="3">
        <v>0.67</v>
      </c>
      <c r="U2050" s="2">
        <v>0.83</v>
      </c>
    </row>
    <row r="2051" spans="1:21">
      <c r="A2051" s="2" t="s">
        <v>2770</v>
      </c>
      <c r="R2051" s="3">
        <v>0.67</v>
      </c>
      <c r="T2051" s="3">
        <v>0.1</v>
      </c>
      <c r="U2051" s="2">
        <v>0.93</v>
      </c>
    </row>
    <row r="2052" spans="1:21">
      <c r="A2052" s="2" t="s">
        <v>2771</v>
      </c>
      <c r="R2052" s="3">
        <v>0.67</v>
      </c>
      <c r="U2052" s="2">
        <v>0.84</v>
      </c>
    </row>
    <row r="2053" spans="1:18">
      <c r="A2053" s="2" t="s">
        <v>2772</v>
      </c>
      <c r="R2053" s="3">
        <v>0.67</v>
      </c>
    </row>
    <row r="2054" spans="1:18">
      <c r="A2054" s="2" t="s">
        <v>2773</v>
      </c>
      <c r="R2054" s="3">
        <v>0.67</v>
      </c>
    </row>
    <row r="2055" spans="1:18">
      <c r="A2055" s="2" t="s">
        <v>2774</v>
      </c>
      <c r="R2055" s="3">
        <v>0.67</v>
      </c>
    </row>
    <row r="2056" spans="1:19">
      <c r="A2056" s="2" t="s">
        <v>2775</v>
      </c>
      <c r="R2056" s="3">
        <v>0.67</v>
      </c>
      <c r="S2056" s="2">
        <v>0.21</v>
      </c>
    </row>
    <row r="2057" spans="1:19">
      <c r="A2057" s="2" t="s">
        <v>2776</v>
      </c>
      <c r="R2057" s="3">
        <v>0.49</v>
      </c>
      <c r="S2057" s="2">
        <v>0.97</v>
      </c>
    </row>
    <row r="2058" spans="1:18">
      <c r="A2058" s="2" t="s">
        <v>2777</v>
      </c>
      <c r="R2058" s="3">
        <v>0.66</v>
      </c>
    </row>
    <row r="2059" spans="1:18">
      <c r="A2059" s="2" t="s">
        <v>2778</v>
      </c>
      <c r="R2059" s="3">
        <v>0.66</v>
      </c>
    </row>
    <row r="2060" spans="1:19">
      <c r="A2060" s="2" t="s">
        <v>2779</v>
      </c>
      <c r="R2060" s="3">
        <v>0.66</v>
      </c>
      <c r="S2060" s="2">
        <v>0.18</v>
      </c>
    </row>
    <row r="2061" spans="1:18">
      <c r="A2061" s="2" t="s">
        <v>2780</v>
      </c>
      <c r="R2061" s="3">
        <v>0.66</v>
      </c>
    </row>
    <row r="2062" spans="1:18">
      <c r="A2062" s="2" t="s">
        <v>2781</v>
      </c>
      <c r="R2062" s="3">
        <v>0.66</v>
      </c>
    </row>
    <row r="2063" spans="1:18">
      <c r="A2063" s="2" t="s">
        <v>2782</v>
      </c>
      <c r="R2063" s="3">
        <v>0.66</v>
      </c>
    </row>
    <row r="2064" spans="1:18">
      <c r="A2064" s="2" t="s">
        <v>2783</v>
      </c>
      <c r="R2064" s="3">
        <v>0.66</v>
      </c>
    </row>
    <row r="2065" spans="1:21">
      <c r="A2065" s="2" t="s">
        <v>2784</v>
      </c>
      <c r="R2065" s="3">
        <v>0.66</v>
      </c>
      <c r="U2065" s="2">
        <v>0.89</v>
      </c>
    </row>
    <row r="2066" spans="1:18">
      <c r="A2066" s="2" t="s">
        <v>2785</v>
      </c>
      <c r="R2066" s="3">
        <v>0.66</v>
      </c>
    </row>
    <row r="2067" spans="1:18">
      <c r="A2067" s="2" t="s">
        <v>2786</v>
      </c>
      <c r="R2067" s="3">
        <v>0.66</v>
      </c>
    </row>
    <row r="2068" spans="1:18">
      <c r="A2068" s="2" t="s">
        <v>2787</v>
      </c>
      <c r="R2068" s="3">
        <v>0.66</v>
      </c>
    </row>
    <row r="2069" spans="1:18">
      <c r="A2069" s="2" t="s">
        <v>2788</v>
      </c>
      <c r="R2069" s="3">
        <v>0.65</v>
      </c>
    </row>
    <row r="2070" spans="1:18">
      <c r="A2070" s="2" t="s">
        <v>2789</v>
      </c>
      <c r="R2070" s="3">
        <v>0.65</v>
      </c>
    </row>
    <row r="2071" spans="1:18">
      <c r="A2071" s="2" t="s">
        <v>2790</v>
      </c>
      <c r="R2071" s="3">
        <v>0.65</v>
      </c>
    </row>
    <row r="2072" spans="1:18">
      <c r="A2072" s="2" t="s">
        <v>2791</v>
      </c>
      <c r="R2072" s="3">
        <v>0.65</v>
      </c>
    </row>
    <row r="2073" spans="1:18">
      <c r="A2073" s="2" t="s">
        <v>2792</v>
      </c>
      <c r="R2073" s="3">
        <v>0.65</v>
      </c>
    </row>
    <row r="2074" spans="1:18">
      <c r="A2074" s="2" t="s">
        <v>2793</v>
      </c>
      <c r="R2074" s="3">
        <v>0.65</v>
      </c>
    </row>
    <row r="2075" spans="1:18">
      <c r="A2075" s="2" t="s">
        <v>2794</v>
      </c>
      <c r="R2075" s="3">
        <v>0.65</v>
      </c>
    </row>
    <row r="2076" spans="1:21">
      <c r="A2076" s="2" t="s">
        <v>2795</v>
      </c>
      <c r="R2076" s="3">
        <v>0.65</v>
      </c>
      <c r="T2076" s="3">
        <v>0.03</v>
      </c>
      <c r="U2076" s="2">
        <v>0.84</v>
      </c>
    </row>
    <row r="2077" spans="1:18">
      <c r="A2077" s="2" t="s">
        <v>2796</v>
      </c>
      <c r="R2077" s="3">
        <v>0.65</v>
      </c>
    </row>
    <row r="2078" spans="1:18">
      <c r="A2078" s="2" t="s">
        <v>2797</v>
      </c>
      <c r="R2078" s="3">
        <v>0.65</v>
      </c>
    </row>
    <row r="2079" spans="1:21">
      <c r="A2079" s="2" t="s">
        <v>2798</v>
      </c>
      <c r="R2079" s="3">
        <v>0.65</v>
      </c>
      <c r="U2079" s="2">
        <v>0.88</v>
      </c>
    </row>
    <row r="2080" spans="1:21">
      <c r="A2080" s="2" t="s">
        <v>2799</v>
      </c>
      <c r="R2080" s="3">
        <v>0.58</v>
      </c>
      <c r="U2080" s="2">
        <v>0.85</v>
      </c>
    </row>
    <row r="2081" spans="1:18">
      <c r="A2081" s="2" t="s">
        <v>2800</v>
      </c>
      <c r="R2081" s="3">
        <v>0.64</v>
      </c>
    </row>
    <row r="2082" spans="1:18">
      <c r="A2082" s="2" t="s">
        <v>2801</v>
      </c>
      <c r="R2082" s="3">
        <v>0.64</v>
      </c>
    </row>
    <row r="2083" spans="1:18">
      <c r="A2083" s="2" t="s">
        <v>2802</v>
      </c>
      <c r="R2083" s="3">
        <v>0.64</v>
      </c>
    </row>
    <row r="2084" spans="1:18">
      <c r="A2084" s="2" t="s">
        <v>2803</v>
      </c>
      <c r="R2084" s="3">
        <v>0.64</v>
      </c>
    </row>
    <row r="2085" spans="1:18">
      <c r="A2085" s="2" t="s">
        <v>2804</v>
      </c>
      <c r="R2085" s="3">
        <v>0.64</v>
      </c>
    </row>
    <row r="2086" spans="1:18">
      <c r="A2086" s="2" t="s">
        <v>2805</v>
      </c>
      <c r="R2086" s="3">
        <v>0.64</v>
      </c>
    </row>
    <row r="2087" spans="1:18">
      <c r="A2087" s="2" t="s">
        <v>2806</v>
      </c>
      <c r="R2087" s="3">
        <v>0.64</v>
      </c>
    </row>
    <row r="2088" spans="1:18">
      <c r="A2088" s="2" t="s">
        <v>2807</v>
      </c>
      <c r="R2088" s="3">
        <v>0.64</v>
      </c>
    </row>
    <row r="2089" spans="1:18">
      <c r="A2089" s="2" t="s">
        <v>2808</v>
      </c>
      <c r="R2089" s="3">
        <v>0.47</v>
      </c>
    </row>
    <row r="2090" spans="1:18">
      <c r="A2090" s="2" t="s">
        <v>2809</v>
      </c>
      <c r="R2090" s="3">
        <v>0.64</v>
      </c>
    </row>
    <row r="2091" spans="1:18">
      <c r="A2091" s="2" t="s">
        <v>2810</v>
      </c>
      <c r="R2091" s="3">
        <v>0.64</v>
      </c>
    </row>
    <row r="2092" spans="1:18">
      <c r="A2092" s="2" t="s">
        <v>2811</v>
      </c>
      <c r="R2092" s="3">
        <v>0.63</v>
      </c>
    </row>
    <row r="2093" spans="1:18">
      <c r="A2093" s="2" t="s">
        <v>2812</v>
      </c>
      <c r="R2093" s="3">
        <v>0.63</v>
      </c>
    </row>
    <row r="2094" spans="1:18">
      <c r="A2094" s="2" t="s">
        <v>2813</v>
      </c>
      <c r="R2094" s="3">
        <v>0.63</v>
      </c>
    </row>
    <row r="2095" spans="1:21">
      <c r="A2095" s="2" t="s">
        <v>2814</v>
      </c>
      <c r="R2095" s="3">
        <v>0.63</v>
      </c>
      <c r="T2095" s="3">
        <v>0.03</v>
      </c>
      <c r="U2095" s="2">
        <v>0.87</v>
      </c>
    </row>
    <row r="2096" spans="1:18">
      <c r="A2096" s="2" t="s">
        <v>2815</v>
      </c>
      <c r="R2096" s="3">
        <v>0.63</v>
      </c>
    </row>
    <row r="2097" spans="1:18">
      <c r="A2097" s="2" t="s">
        <v>2816</v>
      </c>
      <c r="R2097" s="3">
        <v>0.63</v>
      </c>
    </row>
    <row r="2098" spans="1:18">
      <c r="A2098" s="2" t="s">
        <v>2817</v>
      </c>
      <c r="R2098" s="3">
        <v>0.63</v>
      </c>
    </row>
    <row r="2099" spans="1:18">
      <c r="A2099" s="2" t="s">
        <v>2818</v>
      </c>
      <c r="R2099" s="3">
        <v>0.63</v>
      </c>
    </row>
    <row r="2100" spans="1:18">
      <c r="A2100" s="2" t="s">
        <v>2819</v>
      </c>
      <c r="R2100" s="3">
        <v>0.63</v>
      </c>
    </row>
    <row r="2101" spans="1:18">
      <c r="A2101" s="2" t="s">
        <v>2820</v>
      </c>
      <c r="R2101" s="3">
        <v>0.63</v>
      </c>
    </row>
    <row r="2102" spans="1:21">
      <c r="A2102" s="2" t="s">
        <v>2821</v>
      </c>
      <c r="R2102" s="3">
        <v>0.63</v>
      </c>
      <c r="T2102" s="3">
        <v>0.04</v>
      </c>
      <c r="U2102" s="2">
        <v>0.9</v>
      </c>
    </row>
    <row r="2103" spans="1:21">
      <c r="A2103" s="2" t="s">
        <v>2822</v>
      </c>
      <c r="R2103" s="3">
        <v>0.62</v>
      </c>
      <c r="T2103" s="3">
        <v>0.04</v>
      </c>
      <c r="U2103" s="2">
        <v>0.81</v>
      </c>
    </row>
    <row r="2104" spans="1:18">
      <c r="A2104" s="2" t="s">
        <v>2823</v>
      </c>
      <c r="R2104" s="3">
        <v>0.62</v>
      </c>
    </row>
    <row r="2105" spans="1:18">
      <c r="A2105" s="2" t="s">
        <v>2824</v>
      </c>
      <c r="R2105" s="3">
        <v>0.62</v>
      </c>
    </row>
    <row r="2106" spans="1:19">
      <c r="A2106" s="2" t="s">
        <v>2825</v>
      </c>
      <c r="R2106" s="3">
        <v>0.62</v>
      </c>
      <c r="S2106" s="2">
        <v>0.98</v>
      </c>
    </row>
    <row r="2107" spans="1:18">
      <c r="A2107" s="2" t="s">
        <v>2826</v>
      </c>
      <c r="R2107" s="3">
        <v>0.62</v>
      </c>
    </row>
    <row r="2108" spans="1:21">
      <c r="A2108" s="2" t="s">
        <v>2827</v>
      </c>
      <c r="R2108" s="3">
        <v>0.62</v>
      </c>
      <c r="U2108" s="2">
        <v>0.87</v>
      </c>
    </row>
    <row r="2109" spans="1:18">
      <c r="A2109" s="2" t="s">
        <v>2828</v>
      </c>
      <c r="R2109" s="3">
        <v>0.62</v>
      </c>
    </row>
    <row r="2110" spans="1:18">
      <c r="A2110" s="2" t="s">
        <v>2829</v>
      </c>
      <c r="R2110" s="3">
        <v>0.62</v>
      </c>
    </row>
    <row r="2111" spans="1:18">
      <c r="A2111" s="2" t="s">
        <v>2830</v>
      </c>
      <c r="R2111" s="3">
        <v>0.62</v>
      </c>
    </row>
    <row r="2112" spans="1:18">
      <c r="A2112" s="2" t="s">
        <v>2831</v>
      </c>
      <c r="R2112" s="3">
        <v>0.62</v>
      </c>
    </row>
    <row r="2113" spans="1:18">
      <c r="A2113" s="2" t="s">
        <v>2832</v>
      </c>
      <c r="R2113" s="3">
        <v>0.62</v>
      </c>
    </row>
    <row r="2114" spans="1:18">
      <c r="A2114" s="2" t="s">
        <v>2833</v>
      </c>
      <c r="R2114" s="3">
        <v>0.61</v>
      </c>
    </row>
    <row r="2115" spans="1:18">
      <c r="A2115" s="2" t="s">
        <v>2834</v>
      </c>
      <c r="R2115" s="3">
        <v>0.61</v>
      </c>
    </row>
    <row r="2116" spans="1:21">
      <c r="A2116" s="2" t="s">
        <v>2835</v>
      </c>
      <c r="R2116" s="3">
        <v>0.61</v>
      </c>
      <c r="T2116" s="3">
        <v>0.02</v>
      </c>
      <c r="U2116" s="2">
        <v>0.81</v>
      </c>
    </row>
    <row r="2117" spans="1:18">
      <c r="A2117" s="2" t="s">
        <v>2836</v>
      </c>
      <c r="R2117" s="3">
        <v>0.61</v>
      </c>
    </row>
    <row r="2118" spans="1:18">
      <c r="A2118" s="2" t="s">
        <v>2837</v>
      </c>
      <c r="R2118" s="3">
        <v>0.61</v>
      </c>
    </row>
    <row r="2119" spans="1:18">
      <c r="A2119" s="2" t="s">
        <v>2838</v>
      </c>
      <c r="R2119" s="3">
        <v>0.61</v>
      </c>
    </row>
    <row r="2120" spans="1:18">
      <c r="A2120" s="2" t="s">
        <v>2839</v>
      </c>
      <c r="R2120" s="3">
        <v>0.61</v>
      </c>
    </row>
    <row r="2121" spans="1:18">
      <c r="A2121" s="2" t="s">
        <v>2840</v>
      </c>
      <c r="R2121" s="3">
        <v>0.61</v>
      </c>
    </row>
    <row r="2122" spans="1:18">
      <c r="A2122" s="2" t="s">
        <v>2841</v>
      </c>
      <c r="R2122" s="3">
        <v>0.61</v>
      </c>
    </row>
    <row r="2123" spans="1:18">
      <c r="A2123" s="2" t="s">
        <v>2842</v>
      </c>
      <c r="R2123" s="3">
        <v>0.6</v>
      </c>
    </row>
    <row r="2124" spans="1:21">
      <c r="A2124" s="2" t="s">
        <v>2843</v>
      </c>
      <c r="R2124" s="3">
        <v>0.6</v>
      </c>
      <c r="T2124" s="3">
        <v>0.02</v>
      </c>
      <c r="U2124" s="2">
        <v>0.73</v>
      </c>
    </row>
    <row r="2125" spans="1:19">
      <c r="A2125" s="2" t="s">
        <v>2844</v>
      </c>
      <c r="R2125" s="3">
        <v>0.6</v>
      </c>
      <c r="S2125" s="2">
        <v>0.97</v>
      </c>
    </row>
    <row r="2126" spans="1:19">
      <c r="A2126" s="2" t="s">
        <v>2845</v>
      </c>
      <c r="R2126" s="3">
        <v>0.6</v>
      </c>
      <c r="S2126" s="2">
        <v>0.99</v>
      </c>
    </row>
    <row r="2127" spans="1:18">
      <c r="A2127" s="2" t="s">
        <v>2846</v>
      </c>
      <c r="R2127" s="3">
        <v>0.6</v>
      </c>
    </row>
    <row r="2128" spans="1:19">
      <c r="A2128" s="2" t="s">
        <v>2847</v>
      </c>
      <c r="R2128" s="3">
        <v>0.6</v>
      </c>
      <c r="S2128" s="2">
        <v>0.97</v>
      </c>
    </row>
    <row r="2129" spans="1:18">
      <c r="A2129" s="2" t="s">
        <v>2848</v>
      </c>
      <c r="R2129" s="3">
        <v>0.6</v>
      </c>
    </row>
    <row r="2130" spans="1:18">
      <c r="A2130" s="2" t="s">
        <v>2849</v>
      </c>
      <c r="R2130" s="3">
        <v>0.6</v>
      </c>
    </row>
    <row r="2131" spans="1:18">
      <c r="A2131" s="2" t="s">
        <v>2850</v>
      </c>
      <c r="R2131" s="3">
        <v>0.6</v>
      </c>
    </row>
    <row r="2132" spans="1:18">
      <c r="A2132" s="2" t="s">
        <v>2851</v>
      </c>
      <c r="R2132" s="3">
        <v>0.6</v>
      </c>
    </row>
    <row r="2133" spans="1:18">
      <c r="A2133" s="2" t="s">
        <v>2852</v>
      </c>
      <c r="R2133" s="3">
        <v>0.6</v>
      </c>
    </row>
    <row r="2134" spans="1:21">
      <c r="A2134" s="2" t="s">
        <v>2853</v>
      </c>
      <c r="R2134" s="3">
        <v>0.6</v>
      </c>
      <c r="U2134" s="2">
        <v>0.82</v>
      </c>
    </row>
    <row r="2135" spans="1:18">
      <c r="A2135" s="2" t="s">
        <v>2854</v>
      </c>
      <c r="R2135" s="3">
        <v>0.6</v>
      </c>
    </row>
    <row r="2136" spans="1:18">
      <c r="A2136" s="2" t="s">
        <v>2855</v>
      </c>
      <c r="R2136" s="3">
        <v>0.59</v>
      </c>
    </row>
    <row r="2137" spans="1:21">
      <c r="A2137" s="2" t="s">
        <v>2856</v>
      </c>
      <c r="R2137" s="3">
        <v>0.59</v>
      </c>
      <c r="U2137" s="2">
        <v>0.83</v>
      </c>
    </row>
    <row r="2138" spans="1:18">
      <c r="A2138" s="2" t="s">
        <v>2857</v>
      </c>
      <c r="R2138" s="3">
        <v>0.59</v>
      </c>
    </row>
    <row r="2139" spans="1:18">
      <c r="A2139" s="2" t="s">
        <v>2858</v>
      </c>
      <c r="R2139" s="3">
        <v>0.59</v>
      </c>
    </row>
    <row r="2140" spans="1:18">
      <c r="A2140" s="2" t="s">
        <v>2859</v>
      </c>
      <c r="R2140" s="3">
        <v>0.59</v>
      </c>
    </row>
    <row r="2141" spans="1:18">
      <c r="A2141" s="2" t="s">
        <v>2860</v>
      </c>
      <c r="R2141" s="3">
        <v>0.59</v>
      </c>
    </row>
    <row r="2142" spans="1:18">
      <c r="A2142" s="2" t="s">
        <v>2861</v>
      </c>
      <c r="R2142" s="3">
        <v>0.59</v>
      </c>
    </row>
    <row r="2143" spans="1:18">
      <c r="A2143" s="2" t="s">
        <v>2862</v>
      </c>
      <c r="R2143" s="3">
        <v>0.59</v>
      </c>
    </row>
    <row r="2144" spans="1:18">
      <c r="A2144" s="2" t="s">
        <v>2863</v>
      </c>
      <c r="R2144" s="3">
        <v>0.59</v>
      </c>
    </row>
    <row r="2145" spans="1:21">
      <c r="A2145" s="2" t="s">
        <v>2864</v>
      </c>
      <c r="R2145" s="3">
        <v>0.59</v>
      </c>
      <c r="T2145" s="3">
        <v>0.03</v>
      </c>
      <c r="U2145" s="2">
        <v>0.82</v>
      </c>
    </row>
    <row r="2146" spans="1:18">
      <c r="A2146" s="2" t="s">
        <v>2865</v>
      </c>
      <c r="R2146" s="3">
        <v>0.59</v>
      </c>
    </row>
    <row r="2147" spans="1:19">
      <c r="A2147" s="2" t="s">
        <v>2866</v>
      </c>
      <c r="R2147" s="3">
        <v>0.59</v>
      </c>
      <c r="S2147" s="2">
        <v>0.99</v>
      </c>
    </row>
    <row r="2148" spans="1:18">
      <c r="A2148" s="2" t="s">
        <v>2867</v>
      </c>
      <c r="R2148" s="3">
        <v>0.59</v>
      </c>
    </row>
    <row r="2149" spans="1:18">
      <c r="A2149" s="2" t="s">
        <v>2868</v>
      </c>
      <c r="R2149" s="3">
        <v>0.59</v>
      </c>
    </row>
    <row r="2150" spans="1:18">
      <c r="A2150" s="2" t="s">
        <v>2869</v>
      </c>
      <c r="R2150" s="3">
        <v>0.59</v>
      </c>
    </row>
    <row r="2151" spans="1:18">
      <c r="A2151" s="2" t="s">
        <v>2870</v>
      </c>
      <c r="R2151" s="3">
        <v>0.59</v>
      </c>
    </row>
    <row r="2152" spans="1:21">
      <c r="A2152" s="2" t="s">
        <v>2871</v>
      </c>
      <c r="R2152" s="3">
        <v>0.59</v>
      </c>
      <c r="T2152" s="3">
        <v>0.06</v>
      </c>
      <c r="U2152" s="2">
        <v>0.85</v>
      </c>
    </row>
    <row r="2153" spans="1:18">
      <c r="A2153" s="2" t="s">
        <v>2872</v>
      </c>
      <c r="R2153" s="3">
        <v>0.59</v>
      </c>
    </row>
    <row r="2154" spans="1:18">
      <c r="A2154" s="2" t="s">
        <v>2873</v>
      </c>
      <c r="R2154" s="3">
        <v>0.58</v>
      </c>
    </row>
    <row r="2155" spans="1:18">
      <c r="A2155" s="2" t="s">
        <v>2874</v>
      </c>
      <c r="R2155" s="3">
        <v>0.58</v>
      </c>
    </row>
    <row r="2156" spans="1:19">
      <c r="A2156" s="2" t="s">
        <v>2875</v>
      </c>
      <c r="R2156" s="3">
        <v>0.58</v>
      </c>
      <c r="S2156" s="2">
        <v>0.98</v>
      </c>
    </row>
    <row r="2157" spans="1:21">
      <c r="A2157" s="2" t="s">
        <v>2876</v>
      </c>
      <c r="R2157" s="3">
        <v>0.58</v>
      </c>
      <c r="T2157" s="3">
        <v>0.02</v>
      </c>
      <c r="U2157" s="2">
        <v>0.85</v>
      </c>
    </row>
    <row r="2158" spans="1:18">
      <c r="A2158" s="2" t="s">
        <v>2877</v>
      </c>
      <c r="R2158" s="3">
        <v>0.58</v>
      </c>
    </row>
    <row r="2159" spans="1:18">
      <c r="A2159" s="2" t="s">
        <v>2878</v>
      </c>
      <c r="R2159" s="3">
        <v>0.58</v>
      </c>
    </row>
    <row r="2160" spans="1:18">
      <c r="A2160" s="2" t="s">
        <v>2879</v>
      </c>
      <c r="R2160" s="3">
        <v>0.58</v>
      </c>
    </row>
    <row r="2161" spans="1:18">
      <c r="A2161" s="2" t="s">
        <v>2880</v>
      </c>
      <c r="R2161" s="3">
        <v>0.58</v>
      </c>
    </row>
    <row r="2162" spans="1:18">
      <c r="A2162" s="2" t="s">
        <v>2881</v>
      </c>
      <c r="R2162" s="3">
        <v>0.58</v>
      </c>
    </row>
    <row r="2163" spans="1:18">
      <c r="A2163" s="2" t="s">
        <v>2882</v>
      </c>
      <c r="R2163" s="3">
        <v>0.58</v>
      </c>
    </row>
    <row r="2164" spans="1:18">
      <c r="A2164" s="2" t="s">
        <v>2883</v>
      </c>
      <c r="R2164" s="3">
        <v>0.58</v>
      </c>
    </row>
    <row r="2165" spans="1:21">
      <c r="A2165" s="2" t="s">
        <v>2884</v>
      </c>
      <c r="R2165" s="3">
        <v>0.58</v>
      </c>
      <c r="U2165" s="2">
        <v>0.81</v>
      </c>
    </row>
    <row r="2166" spans="1:18">
      <c r="A2166" s="2" t="s">
        <v>2885</v>
      </c>
      <c r="R2166" s="3">
        <v>0.58</v>
      </c>
    </row>
    <row r="2167" spans="1:18">
      <c r="A2167" s="2" t="s">
        <v>2886</v>
      </c>
      <c r="R2167" s="3">
        <v>0.58</v>
      </c>
    </row>
    <row r="2168" spans="1:18">
      <c r="A2168" s="2" t="s">
        <v>2887</v>
      </c>
      <c r="R2168" s="3">
        <v>0.58</v>
      </c>
    </row>
    <row r="2169" spans="1:18">
      <c r="A2169" s="2" t="s">
        <v>2888</v>
      </c>
      <c r="R2169" s="3">
        <v>0.58</v>
      </c>
    </row>
    <row r="2170" spans="1:21">
      <c r="A2170" s="2" t="s">
        <v>2889</v>
      </c>
      <c r="R2170" s="3">
        <v>0.58</v>
      </c>
      <c r="T2170" s="3">
        <v>0.02</v>
      </c>
      <c r="U2170" s="2">
        <v>0.78</v>
      </c>
    </row>
    <row r="2171" spans="1:19">
      <c r="A2171" s="2" t="s">
        <v>2890</v>
      </c>
      <c r="R2171" s="3">
        <v>0.58</v>
      </c>
      <c r="S2171" s="2">
        <v>0.97</v>
      </c>
    </row>
    <row r="2172" spans="1:18">
      <c r="A2172" s="2" t="s">
        <v>2891</v>
      </c>
      <c r="R2172" s="3">
        <v>0.57</v>
      </c>
    </row>
    <row r="2173" spans="1:18">
      <c r="A2173" s="2" t="s">
        <v>2892</v>
      </c>
      <c r="R2173" s="3">
        <v>0.57</v>
      </c>
    </row>
    <row r="2174" spans="1:18">
      <c r="A2174" s="2" t="s">
        <v>2893</v>
      </c>
      <c r="R2174" s="3">
        <v>0.57</v>
      </c>
    </row>
    <row r="2175" spans="1:18">
      <c r="A2175" s="2" t="s">
        <v>2894</v>
      </c>
      <c r="R2175" s="3">
        <v>0.57</v>
      </c>
    </row>
    <row r="2176" spans="1:18">
      <c r="A2176" s="2" t="s">
        <v>2895</v>
      </c>
      <c r="R2176" s="3">
        <v>0.57</v>
      </c>
    </row>
    <row r="2177" spans="1:18">
      <c r="A2177" s="2" t="s">
        <v>2896</v>
      </c>
      <c r="R2177" s="3">
        <v>0.57</v>
      </c>
    </row>
    <row r="2178" spans="1:18">
      <c r="A2178" s="2" t="s">
        <v>2897</v>
      </c>
      <c r="R2178" s="3">
        <v>0.57</v>
      </c>
    </row>
    <row r="2179" spans="1:19">
      <c r="A2179" s="2" t="s">
        <v>2898</v>
      </c>
      <c r="R2179" s="3">
        <v>0.57</v>
      </c>
      <c r="S2179" s="2">
        <v>0.31</v>
      </c>
    </row>
    <row r="2180" spans="1:18">
      <c r="A2180" s="2" t="s">
        <v>2899</v>
      </c>
      <c r="R2180" s="3">
        <v>0.57</v>
      </c>
    </row>
    <row r="2181" spans="1:18">
      <c r="A2181" s="2" t="s">
        <v>2900</v>
      </c>
      <c r="R2181" s="3">
        <v>0.57</v>
      </c>
    </row>
    <row r="2182" spans="1:18">
      <c r="A2182" s="2" t="s">
        <v>2901</v>
      </c>
      <c r="R2182" s="3">
        <v>0.57</v>
      </c>
    </row>
    <row r="2183" spans="1:18">
      <c r="A2183" s="2" t="s">
        <v>2902</v>
      </c>
      <c r="R2183" s="3">
        <v>0.57</v>
      </c>
    </row>
    <row r="2184" spans="1:18">
      <c r="A2184" s="2" t="s">
        <v>2903</v>
      </c>
      <c r="R2184" s="3">
        <v>0.57</v>
      </c>
    </row>
    <row r="2185" spans="1:18">
      <c r="A2185" s="2" t="s">
        <v>2904</v>
      </c>
      <c r="R2185" s="3">
        <v>0.57</v>
      </c>
    </row>
    <row r="2186" spans="1:18">
      <c r="A2186" s="2" t="s">
        <v>2905</v>
      </c>
      <c r="R2186" s="3">
        <v>0.57</v>
      </c>
    </row>
    <row r="2187" spans="1:21">
      <c r="A2187" s="2" t="s">
        <v>2906</v>
      </c>
      <c r="R2187" s="3">
        <v>0.57</v>
      </c>
      <c r="T2187" s="3">
        <v>0.02</v>
      </c>
      <c r="U2187" s="2">
        <v>0.85</v>
      </c>
    </row>
    <row r="2188" spans="1:21">
      <c r="A2188" s="2" t="s">
        <v>2907</v>
      </c>
      <c r="R2188" s="3">
        <v>0.57</v>
      </c>
      <c r="U2188" s="2">
        <v>0.85</v>
      </c>
    </row>
    <row r="2189" spans="1:18">
      <c r="A2189" s="2" t="s">
        <v>2908</v>
      </c>
      <c r="R2189" s="3">
        <v>0.57</v>
      </c>
    </row>
    <row r="2190" spans="1:18">
      <c r="A2190" s="2" t="s">
        <v>2909</v>
      </c>
      <c r="R2190" s="3">
        <v>0.56</v>
      </c>
    </row>
    <row r="2191" spans="1:18">
      <c r="A2191" s="2" t="s">
        <v>2910</v>
      </c>
      <c r="R2191" s="3">
        <v>0.56</v>
      </c>
    </row>
    <row r="2192" spans="1:21">
      <c r="A2192" s="2" t="s">
        <v>2911</v>
      </c>
      <c r="R2192" s="3">
        <v>0.56</v>
      </c>
      <c r="T2192" s="3">
        <v>0.05</v>
      </c>
      <c r="U2192" s="2">
        <v>0.84</v>
      </c>
    </row>
    <row r="2193" spans="1:18">
      <c r="A2193" s="2" t="s">
        <v>2912</v>
      </c>
      <c r="R2193" s="3">
        <v>0.56</v>
      </c>
    </row>
    <row r="2194" spans="1:18">
      <c r="A2194" s="2" t="s">
        <v>2913</v>
      </c>
      <c r="R2194" s="3">
        <v>0.56</v>
      </c>
    </row>
    <row r="2195" spans="1:18">
      <c r="A2195" s="2" t="s">
        <v>2914</v>
      </c>
      <c r="R2195" s="3">
        <v>0.56</v>
      </c>
    </row>
    <row r="2196" spans="1:18">
      <c r="A2196" s="2" t="s">
        <v>2915</v>
      </c>
      <c r="R2196" s="3">
        <v>0.56</v>
      </c>
    </row>
    <row r="2197" spans="1:18">
      <c r="A2197" s="2" t="s">
        <v>2916</v>
      </c>
      <c r="R2197" s="3">
        <v>0.56</v>
      </c>
    </row>
    <row r="2198" spans="1:18">
      <c r="A2198" s="2" t="s">
        <v>2917</v>
      </c>
      <c r="R2198" s="3">
        <v>0.56</v>
      </c>
    </row>
    <row r="2199" spans="1:18">
      <c r="A2199" s="2" t="s">
        <v>2918</v>
      </c>
      <c r="R2199" s="3">
        <v>0.56</v>
      </c>
    </row>
    <row r="2200" spans="1:18">
      <c r="A2200" s="2" t="s">
        <v>2919</v>
      </c>
      <c r="R2200" s="3">
        <v>0.56</v>
      </c>
    </row>
    <row r="2201" spans="1:21">
      <c r="A2201" s="2" t="s">
        <v>2920</v>
      </c>
      <c r="R2201" s="3">
        <v>0.56</v>
      </c>
      <c r="T2201" s="3">
        <v>0.02</v>
      </c>
      <c r="U2201" s="2">
        <v>0.84</v>
      </c>
    </row>
    <row r="2202" spans="1:18">
      <c r="A2202" s="2" t="s">
        <v>2921</v>
      </c>
      <c r="R2202" s="3">
        <v>0.56</v>
      </c>
    </row>
    <row r="2203" spans="1:18">
      <c r="A2203" s="2" t="s">
        <v>2922</v>
      </c>
      <c r="R2203" s="3">
        <v>0.56</v>
      </c>
    </row>
    <row r="2204" spans="1:18">
      <c r="A2204" s="2" t="s">
        <v>2923</v>
      </c>
      <c r="R2204" s="3">
        <v>0.56</v>
      </c>
    </row>
    <row r="2205" spans="1:21">
      <c r="A2205" s="2" t="s">
        <v>2924</v>
      </c>
      <c r="R2205" s="3">
        <v>0.56</v>
      </c>
      <c r="T2205" s="3">
        <v>0.03</v>
      </c>
      <c r="U2205" s="2">
        <v>0.83</v>
      </c>
    </row>
    <row r="2206" spans="1:18">
      <c r="A2206" s="2" t="s">
        <v>2925</v>
      </c>
      <c r="R2206" s="3">
        <v>0.51</v>
      </c>
    </row>
    <row r="2207" spans="1:21">
      <c r="A2207" s="2" t="s">
        <v>2926</v>
      </c>
      <c r="R2207" s="3">
        <v>0.55</v>
      </c>
      <c r="U2207" s="2">
        <v>0.79</v>
      </c>
    </row>
    <row r="2208" spans="1:18">
      <c r="A2208" s="2" t="s">
        <v>2927</v>
      </c>
      <c r="R2208" s="3">
        <v>0.55</v>
      </c>
    </row>
    <row r="2209" spans="1:21">
      <c r="A2209" s="2" t="s">
        <v>2928</v>
      </c>
      <c r="R2209" s="3">
        <v>0.55</v>
      </c>
      <c r="T2209" s="3">
        <v>0.03</v>
      </c>
      <c r="U2209" s="2">
        <v>0.8</v>
      </c>
    </row>
    <row r="2210" spans="1:18">
      <c r="A2210" s="2" t="s">
        <v>2929</v>
      </c>
      <c r="R2210" s="3">
        <v>0.55</v>
      </c>
    </row>
    <row r="2211" spans="1:18">
      <c r="A2211" s="2" t="s">
        <v>2930</v>
      </c>
      <c r="R2211" s="3">
        <v>0.55</v>
      </c>
    </row>
    <row r="2212" spans="1:18">
      <c r="A2212" s="2" t="s">
        <v>2931</v>
      </c>
      <c r="R2212" s="3">
        <v>0.55</v>
      </c>
    </row>
    <row r="2213" spans="1:21">
      <c r="A2213" s="2" t="s">
        <v>2932</v>
      </c>
      <c r="R2213" s="3">
        <v>0.55</v>
      </c>
      <c r="T2213" s="3">
        <v>0.05</v>
      </c>
      <c r="U2213" s="2">
        <v>0.82</v>
      </c>
    </row>
    <row r="2214" spans="1:21">
      <c r="A2214" s="2" t="s">
        <v>2933</v>
      </c>
      <c r="R2214" s="3">
        <v>0.55</v>
      </c>
      <c r="U2214" s="2">
        <v>0.81</v>
      </c>
    </row>
    <row r="2215" spans="1:18">
      <c r="A2215" s="2" t="s">
        <v>2934</v>
      </c>
      <c r="R2215" s="3">
        <v>0.55</v>
      </c>
    </row>
    <row r="2216" spans="1:18">
      <c r="A2216" s="2" t="s">
        <v>2935</v>
      </c>
      <c r="R2216" s="3">
        <v>0.55</v>
      </c>
    </row>
    <row r="2217" spans="1:18">
      <c r="A2217" s="2" t="s">
        <v>2936</v>
      </c>
      <c r="R2217" s="3">
        <v>0.55</v>
      </c>
    </row>
    <row r="2218" spans="1:21">
      <c r="A2218" s="2" t="s">
        <v>2937</v>
      </c>
      <c r="R2218" s="3">
        <v>0.55</v>
      </c>
      <c r="U2218" s="2">
        <v>0.79</v>
      </c>
    </row>
    <row r="2219" spans="1:21">
      <c r="A2219" s="2" t="s">
        <v>2938</v>
      </c>
      <c r="R2219" s="3">
        <v>0.55</v>
      </c>
      <c r="T2219" s="3">
        <v>0.06</v>
      </c>
      <c r="U2219" s="2">
        <v>0.82</v>
      </c>
    </row>
    <row r="2220" spans="1:18">
      <c r="A2220" s="2" t="s">
        <v>2939</v>
      </c>
      <c r="R2220" s="3">
        <v>0.55</v>
      </c>
    </row>
    <row r="2221" spans="1:18">
      <c r="A2221" s="2" t="s">
        <v>2940</v>
      </c>
      <c r="R2221" s="3">
        <v>0.55</v>
      </c>
    </row>
    <row r="2222" spans="1:21">
      <c r="A2222" s="2" t="s">
        <v>2941</v>
      </c>
      <c r="R2222" s="3">
        <v>0.55</v>
      </c>
      <c r="U2222" s="2">
        <v>0.8</v>
      </c>
    </row>
    <row r="2223" spans="1:18">
      <c r="A2223" s="2" t="s">
        <v>2942</v>
      </c>
      <c r="R2223" s="3">
        <v>0.55</v>
      </c>
    </row>
    <row r="2224" spans="1:18">
      <c r="A2224" s="2" t="s">
        <v>2943</v>
      </c>
      <c r="R2224" s="3">
        <v>0.55</v>
      </c>
    </row>
    <row r="2225" spans="1:18">
      <c r="A2225" s="2" t="s">
        <v>2944</v>
      </c>
      <c r="R2225" s="3">
        <v>0.55</v>
      </c>
    </row>
    <row r="2226" spans="1:18">
      <c r="A2226" s="2" t="s">
        <v>2945</v>
      </c>
      <c r="R2226" s="3">
        <v>0.55</v>
      </c>
    </row>
    <row r="2227" spans="1:18">
      <c r="A2227" s="2" t="s">
        <v>2946</v>
      </c>
      <c r="R2227" s="3">
        <v>0.55</v>
      </c>
    </row>
    <row r="2228" spans="1:18">
      <c r="A2228" s="2" t="s">
        <v>2947</v>
      </c>
      <c r="R2228" s="3">
        <v>0.55</v>
      </c>
    </row>
    <row r="2229" spans="1:18">
      <c r="A2229" s="2" t="s">
        <v>2948</v>
      </c>
      <c r="R2229" s="3">
        <v>0.54</v>
      </c>
    </row>
    <row r="2230" spans="1:18">
      <c r="A2230" s="2" t="s">
        <v>2949</v>
      </c>
      <c r="R2230" s="3">
        <v>0.54</v>
      </c>
    </row>
    <row r="2231" spans="1:18">
      <c r="A2231" s="2" t="s">
        <v>2950</v>
      </c>
      <c r="R2231" s="3">
        <v>0.54</v>
      </c>
    </row>
    <row r="2232" spans="1:21">
      <c r="A2232" s="2" t="s">
        <v>2951</v>
      </c>
      <c r="R2232" s="3">
        <v>0.54</v>
      </c>
      <c r="T2232" s="3">
        <v>0.09</v>
      </c>
      <c r="U2232" s="2">
        <v>0.83</v>
      </c>
    </row>
    <row r="2233" spans="1:21">
      <c r="A2233" s="2" t="s">
        <v>2952</v>
      </c>
      <c r="R2233" s="3">
        <v>0.54</v>
      </c>
      <c r="U2233" s="2">
        <v>0.83</v>
      </c>
    </row>
    <row r="2234" spans="1:18">
      <c r="A2234" s="2" t="s">
        <v>2953</v>
      </c>
      <c r="R2234" s="3">
        <v>0.54</v>
      </c>
    </row>
    <row r="2235" spans="1:18">
      <c r="A2235" s="2" t="s">
        <v>2954</v>
      </c>
      <c r="R2235" s="3">
        <v>0.54</v>
      </c>
    </row>
    <row r="2236" spans="1:18">
      <c r="A2236" s="2" t="s">
        <v>2955</v>
      </c>
      <c r="R2236" s="3">
        <v>0.54</v>
      </c>
    </row>
    <row r="2237" spans="1:18">
      <c r="A2237" s="2" t="s">
        <v>2956</v>
      </c>
      <c r="R2237" s="3">
        <v>0.54</v>
      </c>
    </row>
    <row r="2238" spans="1:18">
      <c r="A2238" s="2" t="s">
        <v>2957</v>
      </c>
      <c r="R2238" s="3">
        <v>0.54</v>
      </c>
    </row>
    <row r="2239" spans="1:18">
      <c r="A2239" s="2" t="s">
        <v>2958</v>
      </c>
      <c r="R2239" s="3">
        <v>0.54</v>
      </c>
    </row>
    <row r="2240" spans="1:21">
      <c r="A2240" s="2" t="s">
        <v>2959</v>
      </c>
      <c r="R2240" s="3">
        <v>0.54</v>
      </c>
      <c r="T2240" s="3">
        <v>0.04</v>
      </c>
      <c r="U2240" s="2">
        <v>0.89</v>
      </c>
    </row>
    <row r="2241" spans="1:18">
      <c r="A2241" s="2" t="s">
        <v>2960</v>
      </c>
      <c r="R2241" s="3">
        <v>0.54</v>
      </c>
    </row>
    <row r="2242" spans="1:18">
      <c r="A2242" s="2" t="s">
        <v>2961</v>
      </c>
      <c r="R2242" s="3">
        <v>0.53</v>
      </c>
    </row>
    <row r="2243" spans="1:19">
      <c r="A2243" s="2" t="s">
        <v>2962</v>
      </c>
      <c r="R2243" s="3">
        <v>0.53</v>
      </c>
      <c r="S2243" s="2">
        <v>0.98</v>
      </c>
    </row>
    <row r="2244" spans="1:18">
      <c r="A2244" s="2" t="s">
        <v>2963</v>
      </c>
      <c r="R2244" s="3">
        <v>0.53</v>
      </c>
    </row>
    <row r="2245" spans="1:18">
      <c r="A2245" s="2" t="s">
        <v>2964</v>
      </c>
      <c r="R2245" s="3">
        <v>0.53</v>
      </c>
    </row>
    <row r="2246" spans="1:18">
      <c r="A2246" s="2" t="s">
        <v>2965</v>
      </c>
      <c r="R2246" s="3">
        <v>0.53</v>
      </c>
    </row>
    <row r="2247" spans="1:18">
      <c r="A2247" s="2" t="s">
        <v>2966</v>
      </c>
      <c r="R2247" s="3">
        <v>0.53</v>
      </c>
    </row>
    <row r="2248" spans="1:18">
      <c r="A2248" s="2" t="s">
        <v>2967</v>
      </c>
      <c r="R2248" s="3">
        <v>0.53</v>
      </c>
    </row>
    <row r="2249" spans="1:18">
      <c r="A2249" s="2" t="s">
        <v>2968</v>
      </c>
      <c r="R2249" s="3">
        <v>0.53</v>
      </c>
    </row>
    <row r="2250" spans="1:18">
      <c r="A2250" s="2" t="s">
        <v>2969</v>
      </c>
      <c r="R2250" s="3">
        <v>0.53</v>
      </c>
    </row>
    <row r="2251" spans="1:18">
      <c r="A2251" s="2" t="s">
        <v>2970</v>
      </c>
      <c r="R2251" s="3">
        <v>0.53</v>
      </c>
    </row>
    <row r="2252" spans="1:18">
      <c r="A2252" s="2" t="s">
        <v>2971</v>
      </c>
      <c r="R2252" s="3">
        <v>0.53</v>
      </c>
    </row>
    <row r="2253" spans="1:18">
      <c r="A2253" s="2" t="s">
        <v>2972</v>
      </c>
      <c r="R2253" s="3">
        <v>0.53</v>
      </c>
    </row>
    <row r="2254" spans="1:18">
      <c r="A2254" s="2" t="s">
        <v>2973</v>
      </c>
      <c r="R2254" s="3">
        <v>0.53</v>
      </c>
    </row>
    <row r="2255" spans="1:18">
      <c r="A2255" s="2" t="s">
        <v>2974</v>
      </c>
      <c r="R2255" s="3">
        <v>0.53</v>
      </c>
    </row>
    <row r="2256" spans="1:21">
      <c r="A2256" s="2" t="s">
        <v>2975</v>
      </c>
      <c r="R2256" s="3">
        <v>0.53</v>
      </c>
      <c r="U2256" s="2">
        <v>0.77</v>
      </c>
    </row>
    <row r="2257" spans="1:21">
      <c r="A2257" s="2" t="s">
        <v>2976</v>
      </c>
      <c r="R2257" s="3">
        <v>0.53</v>
      </c>
      <c r="T2257" s="3">
        <v>0.05</v>
      </c>
      <c r="U2257" s="2">
        <v>0.81</v>
      </c>
    </row>
    <row r="2258" spans="1:18">
      <c r="A2258" s="2" t="s">
        <v>2977</v>
      </c>
      <c r="R2258" s="3">
        <v>0.53</v>
      </c>
    </row>
    <row r="2259" spans="1:21">
      <c r="A2259" s="2" t="s">
        <v>2978</v>
      </c>
      <c r="R2259" s="3">
        <v>0.53</v>
      </c>
      <c r="U2259" s="2">
        <v>0.8</v>
      </c>
    </row>
    <row r="2260" spans="1:21">
      <c r="A2260" s="2" t="s">
        <v>2979</v>
      </c>
      <c r="R2260" s="3">
        <v>0.53</v>
      </c>
      <c r="T2260" s="3">
        <v>0.06</v>
      </c>
      <c r="U2260" s="2">
        <v>0.77</v>
      </c>
    </row>
    <row r="2261" spans="1:18">
      <c r="A2261" s="2" t="s">
        <v>2980</v>
      </c>
      <c r="R2261" s="3">
        <v>0.52</v>
      </c>
    </row>
    <row r="2262" spans="1:19">
      <c r="A2262" s="2" t="s">
        <v>2981</v>
      </c>
      <c r="R2262" s="3">
        <v>0.52</v>
      </c>
      <c r="S2262" s="2">
        <v>0.97</v>
      </c>
    </row>
    <row r="2263" spans="1:18">
      <c r="A2263" s="2" t="s">
        <v>2982</v>
      </c>
      <c r="R2263" s="3">
        <v>0.52</v>
      </c>
    </row>
    <row r="2264" spans="1:18">
      <c r="A2264" s="2" t="s">
        <v>2983</v>
      </c>
      <c r="R2264" s="3">
        <v>0.52</v>
      </c>
    </row>
    <row r="2265" spans="1:18">
      <c r="A2265" s="2" t="s">
        <v>2984</v>
      </c>
      <c r="R2265" s="3">
        <v>0.52</v>
      </c>
    </row>
    <row r="2266" spans="1:18">
      <c r="A2266" s="2" t="s">
        <v>2985</v>
      </c>
      <c r="R2266" s="3">
        <v>0.52</v>
      </c>
    </row>
    <row r="2267" spans="1:18">
      <c r="A2267" s="2" t="s">
        <v>2986</v>
      </c>
      <c r="R2267" s="3">
        <v>0.52</v>
      </c>
    </row>
    <row r="2268" spans="1:18">
      <c r="A2268" s="2" t="s">
        <v>2987</v>
      </c>
      <c r="R2268" s="3">
        <v>0.52</v>
      </c>
    </row>
    <row r="2269" spans="1:18">
      <c r="A2269" s="2" t="s">
        <v>2988</v>
      </c>
      <c r="R2269" s="3">
        <v>0.52</v>
      </c>
    </row>
    <row r="2270" spans="1:21">
      <c r="A2270" s="2" t="s">
        <v>2989</v>
      </c>
      <c r="R2270" s="3">
        <v>0.52</v>
      </c>
      <c r="S2270" s="2">
        <v>0.29</v>
      </c>
      <c r="T2270" s="3">
        <v>0.03</v>
      </c>
      <c r="U2270" s="2">
        <v>0.78</v>
      </c>
    </row>
    <row r="2271" spans="1:18">
      <c r="A2271" s="2" t="s">
        <v>2990</v>
      </c>
      <c r="R2271" s="3">
        <v>0.52</v>
      </c>
    </row>
    <row r="2272" spans="1:18">
      <c r="A2272" s="2" t="s">
        <v>2991</v>
      </c>
      <c r="R2272" s="3">
        <v>0.52</v>
      </c>
    </row>
    <row r="2273" spans="1:18">
      <c r="A2273" s="2" t="s">
        <v>2992</v>
      </c>
      <c r="R2273" s="3">
        <v>0.52</v>
      </c>
    </row>
    <row r="2274" spans="1:18">
      <c r="A2274" s="2" t="s">
        <v>2993</v>
      </c>
      <c r="R2274" s="3">
        <v>0.52</v>
      </c>
    </row>
    <row r="2275" spans="1:18">
      <c r="A2275" s="2" t="s">
        <v>2994</v>
      </c>
      <c r="R2275" s="3">
        <v>0.52</v>
      </c>
    </row>
    <row r="2276" spans="1:18">
      <c r="A2276" s="2" t="s">
        <v>2995</v>
      </c>
      <c r="R2276" s="3">
        <v>0.52</v>
      </c>
    </row>
    <row r="2277" spans="1:21">
      <c r="A2277" s="2" t="s">
        <v>2996</v>
      </c>
      <c r="R2277" s="3">
        <v>0.51</v>
      </c>
      <c r="T2277" s="3">
        <v>0.03</v>
      </c>
      <c r="U2277" s="2">
        <v>0.79</v>
      </c>
    </row>
    <row r="2278" spans="1:18">
      <c r="A2278" s="2" t="s">
        <v>2997</v>
      </c>
      <c r="R2278" s="3">
        <v>0.51</v>
      </c>
    </row>
    <row r="2279" spans="1:18">
      <c r="A2279" s="2" t="s">
        <v>2998</v>
      </c>
      <c r="R2279" s="3">
        <v>0.51</v>
      </c>
    </row>
    <row r="2280" spans="1:18">
      <c r="A2280" s="2" t="s">
        <v>2999</v>
      </c>
      <c r="R2280" s="3">
        <v>0.51</v>
      </c>
    </row>
    <row r="2281" spans="1:18">
      <c r="A2281" s="2" t="s">
        <v>3000</v>
      </c>
      <c r="R2281" s="3">
        <v>0.51</v>
      </c>
    </row>
    <row r="2282" spans="1:18">
      <c r="A2282" s="2" t="s">
        <v>3001</v>
      </c>
      <c r="R2282" s="3">
        <v>0.51</v>
      </c>
    </row>
    <row r="2283" spans="1:18">
      <c r="A2283" s="2" t="s">
        <v>3002</v>
      </c>
      <c r="R2283" s="3">
        <v>0.51</v>
      </c>
    </row>
    <row r="2284" spans="1:18">
      <c r="A2284" s="2" t="s">
        <v>3003</v>
      </c>
      <c r="R2284" s="3">
        <v>0.51</v>
      </c>
    </row>
    <row r="2285" spans="1:18">
      <c r="A2285" s="2" t="s">
        <v>3004</v>
      </c>
      <c r="R2285" s="3">
        <v>0.51</v>
      </c>
    </row>
    <row r="2286" spans="1:18">
      <c r="A2286" s="2" t="s">
        <v>3005</v>
      </c>
      <c r="R2286" s="3">
        <v>0.51</v>
      </c>
    </row>
    <row r="2287" spans="1:18">
      <c r="A2287" s="2" t="s">
        <v>3006</v>
      </c>
      <c r="R2287" s="3">
        <v>0.51</v>
      </c>
    </row>
    <row r="2288" spans="1:18">
      <c r="A2288" s="2" t="s">
        <v>3007</v>
      </c>
      <c r="R2288" s="3">
        <v>0.51</v>
      </c>
    </row>
    <row r="2289" spans="1:21">
      <c r="A2289" s="2" t="s">
        <v>3008</v>
      </c>
      <c r="R2289" s="3">
        <v>0.51</v>
      </c>
      <c r="T2289" s="3">
        <v>0.02</v>
      </c>
      <c r="U2289" s="2">
        <v>0.84</v>
      </c>
    </row>
    <row r="2290" spans="1:21">
      <c r="A2290" s="2" t="s">
        <v>3009</v>
      </c>
      <c r="R2290" s="3">
        <v>0.51</v>
      </c>
      <c r="T2290" s="3">
        <v>0.06</v>
      </c>
      <c r="U2290" s="2">
        <v>0.74</v>
      </c>
    </row>
    <row r="2291" spans="1:18">
      <c r="A2291" s="2" t="s">
        <v>3010</v>
      </c>
      <c r="R2291" s="3">
        <v>0.51</v>
      </c>
    </row>
    <row r="2292" spans="1:19">
      <c r="A2292" s="2" t="s">
        <v>3011</v>
      </c>
      <c r="R2292" s="3">
        <v>0.51</v>
      </c>
      <c r="S2292" s="2">
        <v>0.96</v>
      </c>
    </row>
    <row r="2293" spans="1:21">
      <c r="A2293" s="2" t="s">
        <v>3012</v>
      </c>
      <c r="R2293" s="3">
        <v>0.5</v>
      </c>
      <c r="T2293" s="3">
        <v>0.03</v>
      </c>
      <c r="U2293" s="2">
        <v>0.76</v>
      </c>
    </row>
    <row r="2294" spans="1:18">
      <c r="A2294" s="2" t="s">
        <v>3013</v>
      </c>
      <c r="R2294" s="3">
        <v>0.5</v>
      </c>
    </row>
    <row r="2295" spans="1:18">
      <c r="A2295" s="2" t="s">
        <v>3014</v>
      </c>
      <c r="R2295" s="3">
        <v>0.5</v>
      </c>
    </row>
    <row r="2296" spans="1:18">
      <c r="A2296" s="2" t="s">
        <v>3015</v>
      </c>
      <c r="R2296" s="3">
        <v>0.5</v>
      </c>
    </row>
    <row r="2297" spans="1:21">
      <c r="A2297" s="2" t="s">
        <v>3016</v>
      </c>
      <c r="R2297" s="3">
        <v>0.5</v>
      </c>
      <c r="T2297" s="3">
        <v>0.06</v>
      </c>
      <c r="U2297" s="2">
        <v>0.85</v>
      </c>
    </row>
    <row r="2298" spans="1:18">
      <c r="A2298" s="2" t="s">
        <v>3017</v>
      </c>
      <c r="R2298" s="3">
        <v>0.5</v>
      </c>
    </row>
    <row r="2299" spans="1:21">
      <c r="A2299" s="2" t="s">
        <v>3018</v>
      </c>
      <c r="R2299" s="3">
        <v>0.5</v>
      </c>
      <c r="U2299" s="2">
        <v>0.81</v>
      </c>
    </row>
    <row r="2300" spans="1:21">
      <c r="A2300" s="2" t="s">
        <v>3019</v>
      </c>
      <c r="R2300" s="3">
        <v>0.5</v>
      </c>
      <c r="T2300" s="3">
        <v>0.04</v>
      </c>
      <c r="U2300" s="2">
        <v>0.88</v>
      </c>
    </row>
    <row r="2301" spans="1:21">
      <c r="A2301" s="2" t="s">
        <v>3020</v>
      </c>
      <c r="R2301" s="3">
        <v>0.5</v>
      </c>
      <c r="T2301" s="3">
        <v>0.03</v>
      </c>
      <c r="U2301" s="2">
        <v>0.82</v>
      </c>
    </row>
    <row r="2302" spans="1:18">
      <c r="A2302" s="2" t="s">
        <v>3021</v>
      </c>
      <c r="R2302" s="3">
        <v>0.5</v>
      </c>
    </row>
    <row r="2303" spans="1:18">
      <c r="A2303" s="2" t="s">
        <v>3022</v>
      </c>
      <c r="R2303" s="3">
        <v>0.5</v>
      </c>
    </row>
    <row r="2304" spans="1:18">
      <c r="A2304" s="2" t="s">
        <v>3023</v>
      </c>
      <c r="R2304" s="3">
        <v>0.5</v>
      </c>
    </row>
    <row r="2305" spans="1:18">
      <c r="A2305" s="2" t="s">
        <v>3024</v>
      </c>
      <c r="R2305" s="3">
        <v>0.5</v>
      </c>
    </row>
    <row r="2306" spans="1:18">
      <c r="A2306" s="2" t="s">
        <v>3025</v>
      </c>
      <c r="R2306" s="3">
        <v>0.5</v>
      </c>
    </row>
    <row r="2307" spans="1:18">
      <c r="A2307" s="2" t="s">
        <v>3026</v>
      </c>
      <c r="R2307" s="3">
        <v>0.5</v>
      </c>
    </row>
    <row r="2308" spans="1:18">
      <c r="A2308" s="2" t="s">
        <v>3027</v>
      </c>
      <c r="R2308" s="3">
        <v>0.5</v>
      </c>
    </row>
    <row r="2309" spans="1:21">
      <c r="A2309" s="2" t="s">
        <v>3028</v>
      </c>
      <c r="R2309" s="3">
        <v>0.5</v>
      </c>
      <c r="U2309" s="2">
        <v>0.78</v>
      </c>
    </row>
    <row r="2310" spans="1:18">
      <c r="A2310" s="2" t="s">
        <v>3029</v>
      </c>
      <c r="R2310" s="3">
        <v>0.5</v>
      </c>
    </row>
    <row r="2311" spans="1:18">
      <c r="A2311" s="2" t="s">
        <v>3030</v>
      </c>
      <c r="R2311" s="3">
        <v>0.5</v>
      </c>
    </row>
    <row r="2312" spans="1:21">
      <c r="A2312" s="2" t="s">
        <v>3031</v>
      </c>
      <c r="R2312" s="3">
        <v>0.5</v>
      </c>
      <c r="T2312" s="3">
        <v>0.05</v>
      </c>
      <c r="U2312" s="2">
        <v>0.79</v>
      </c>
    </row>
    <row r="2313" spans="1:18">
      <c r="A2313" s="2" t="s">
        <v>3032</v>
      </c>
      <c r="R2313" s="3">
        <v>0.5</v>
      </c>
    </row>
    <row r="2314" spans="1:18">
      <c r="A2314" s="2" t="s">
        <v>3033</v>
      </c>
      <c r="R2314" s="3">
        <v>0.5</v>
      </c>
    </row>
    <row r="2315" spans="1:19">
      <c r="A2315" s="2" t="s">
        <v>3034</v>
      </c>
      <c r="R2315" s="3">
        <v>0.5</v>
      </c>
      <c r="S2315" s="2">
        <v>0.97</v>
      </c>
    </row>
    <row r="2316" spans="1:18">
      <c r="A2316" s="2" t="s">
        <v>3035</v>
      </c>
      <c r="R2316" s="3">
        <v>0.49</v>
      </c>
    </row>
    <row r="2317" spans="1:18">
      <c r="A2317" s="2" t="s">
        <v>3036</v>
      </c>
      <c r="R2317" s="3">
        <v>0.49</v>
      </c>
    </row>
    <row r="2318" spans="1:19">
      <c r="A2318" s="2" t="s">
        <v>3037</v>
      </c>
      <c r="R2318" s="3">
        <v>0.49</v>
      </c>
      <c r="S2318" s="2">
        <v>0.97</v>
      </c>
    </row>
    <row r="2319" spans="1:21">
      <c r="A2319" s="2" t="s">
        <v>3038</v>
      </c>
      <c r="R2319" s="3">
        <v>0.49</v>
      </c>
      <c r="T2319" s="3">
        <v>0.04</v>
      </c>
      <c r="U2319" s="2">
        <v>0.8</v>
      </c>
    </row>
    <row r="2320" spans="1:18">
      <c r="A2320" s="2" t="s">
        <v>3039</v>
      </c>
      <c r="R2320" s="3">
        <v>0.49</v>
      </c>
    </row>
    <row r="2321" spans="1:18">
      <c r="A2321" s="2" t="s">
        <v>3040</v>
      </c>
      <c r="R2321" s="3">
        <v>0.49</v>
      </c>
    </row>
    <row r="2322" spans="1:18">
      <c r="A2322" s="2" t="s">
        <v>3041</v>
      </c>
      <c r="R2322" s="3">
        <v>0.49</v>
      </c>
    </row>
    <row r="2323" spans="1:19">
      <c r="A2323" s="2" t="s">
        <v>3042</v>
      </c>
      <c r="R2323" s="3">
        <v>0.49</v>
      </c>
      <c r="S2323" s="2">
        <v>0.98</v>
      </c>
    </row>
    <row r="2324" spans="1:18">
      <c r="A2324" s="2" t="s">
        <v>3043</v>
      </c>
      <c r="R2324" s="3">
        <v>0.49</v>
      </c>
    </row>
    <row r="2325" spans="1:18">
      <c r="A2325" s="2" t="s">
        <v>3044</v>
      </c>
      <c r="R2325" s="3">
        <v>0.49</v>
      </c>
    </row>
    <row r="2326" spans="1:18">
      <c r="A2326" s="2" t="s">
        <v>3045</v>
      </c>
      <c r="R2326" s="3">
        <v>0.49</v>
      </c>
    </row>
    <row r="2327" spans="1:18">
      <c r="A2327" s="2" t="s">
        <v>3046</v>
      </c>
      <c r="R2327" s="3">
        <v>0.49</v>
      </c>
    </row>
    <row r="2328" spans="1:18">
      <c r="A2328" s="2" t="s">
        <v>3047</v>
      </c>
      <c r="R2328" s="3">
        <v>0.49</v>
      </c>
    </row>
    <row r="2329" spans="1:18">
      <c r="A2329" s="2" t="s">
        <v>3048</v>
      </c>
      <c r="R2329" s="3">
        <v>0.48</v>
      </c>
    </row>
    <row r="2330" spans="1:18">
      <c r="A2330" s="2" t="s">
        <v>3049</v>
      </c>
      <c r="R2330" s="3">
        <v>0.48</v>
      </c>
    </row>
    <row r="2331" spans="1:18">
      <c r="A2331" s="2" t="s">
        <v>3050</v>
      </c>
      <c r="R2331" s="3">
        <v>0.48</v>
      </c>
    </row>
    <row r="2332" spans="1:18">
      <c r="A2332" s="2" t="s">
        <v>3051</v>
      </c>
      <c r="R2332" s="3">
        <v>0.48</v>
      </c>
    </row>
    <row r="2333" spans="1:18">
      <c r="A2333" s="2" t="s">
        <v>3052</v>
      </c>
      <c r="R2333" s="3">
        <v>0.48</v>
      </c>
    </row>
    <row r="2334" spans="1:18">
      <c r="A2334" s="2" t="s">
        <v>3053</v>
      </c>
      <c r="R2334" s="3">
        <v>0.48</v>
      </c>
    </row>
    <row r="2335" spans="1:18">
      <c r="A2335" s="2" t="s">
        <v>3054</v>
      </c>
      <c r="R2335" s="3">
        <v>0.48</v>
      </c>
    </row>
    <row r="2336" spans="1:18">
      <c r="A2336" s="2" t="s">
        <v>3055</v>
      </c>
      <c r="R2336" s="3">
        <v>0.48</v>
      </c>
    </row>
    <row r="2337" spans="1:18">
      <c r="A2337" s="2" t="s">
        <v>3056</v>
      </c>
      <c r="R2337" s="3">
        <v>0.48</v>
      </c>
    </row>
    <row r="2338" spans="1:18">
      <c r="A2338" s="2" t="s">
        <v>3057</v>
      </c>
      <c r="R2338" s="3">
        <v>0.48</v>
      </c>
    </row>
    <row r="2339" spans="1:21">
      <c r="A2339" s="2" t="s">
        <v>3058</v>
      </c>
      <c r="R2339" s="3">
        <v>0.48</v>
      </c>
      <c r="U2339" s="2">
        <v>0.84</v>
      </c>
    </row>
    <row r="2340" spans="1:18">
      <c r="A2340" s="2" t="s">
        <v>3059</v>
      </c>
      <c r="R2340" s="3">
        <v>0.48</v>
      </c>
    </row>
    <row r="2341" spans="1:21">
      <c r="A2341" s="2" t="s">
        <v>3060</v>
      </c>
      <c r="R2341" s="3">
        <v>0.48</v>
      </c>
      <c r="U2341" s="2">
        <v>0.85</v>
      </c>
    </row>
    <row r="2342" spans="1:21">
      <c r="A2342" s="2" t="s">
        <v>3061</v>
      </c>
      <c r="R2342" s="3">
        <v>0.48</v>
      </c>
      <c r="T2342" s="3">
        <v>0.1</v>
      </c>
      <c r="U2342" s="2">
        <v>0.75</v>
      </c>
    </row>
    <row r="2343" spans="1:18">
      <c r="A2343" s="2" t="s">
        <v>3062</v>
      </c>
      <c r="R2343" s="3">
        <v>0.48</v>
      </c>
    </row>
    <row r="2344" spans="1:18">
      <c r="A2344" s="2" t="s">
        <v>3063</v>
      </c>
      <c r="R2344" s="3">
        <v>0.47</v>
      </c>
    </row>
    <row r="2345" spans="1:18">
      <c r="A2345" s="2" t="s">
        <v>3064</v>
      </c>
      <c r="R2345" s="3">
        <v>0.47</v>
      </c>
    </row>
    <row r="2346" spans="1:19">
      <c r="A2346" s="2" t="s">
        <v>3065</v>
      </c>
      <c r="R2346" s="3">
        <v>0.47</v>
      </c>
      <c r="S2346" s="2">
        <v>0.99</v>
      </c>
    </row>
    <row r="2347" spans="1:18">
      <c r="A2347" s="2" t="s">
        <v>3066</v>
      </c>
      <c r="R2347" s="3">
        <v>0.47</v>
      </c>
    </row>
    <row r="2348" spans="1:18">
      <c r="A2348" s="2" t="s">
        <v>3067</v>
      </c>
      <c r="R2348" s="3">
        <v>0.47</v>
      </c>
    </row>
    <row r="2349" spans="1:18">
      <c r="A2349" s="2" t="s">
        <v>3068</v>
      </c>
      <c r="R2349" s="3">
        <v>0.47</v>
      </c>
    </row>
    <row r="2350" spans="1:18">
      <c r="A2350" s="2" t="s">
        <v>3069</v>
      </c>
      <c r="R2350" s="3">
        <v>0.47</v>
      </c>
    </row>
    <row r="2351" spans="1:18">
      <c r="A2351" s="2" t="s">
        <v>3070</v>
      </c>
      <c r="R2351" s="3">
        <v>0.38</v>
      </c>
    </row>
    <row r="2352" spans="1:18">
      <c r="A2352" s="2" t="s">
        <v>3071</v>
      </c>
      <c r="R2352" s="3">
        <v>0.47</v>
      </c>
    </row>
    <row r="2353" spans="1:18">
      <c r="A2353" s="2" t="s">
        <v>3072</v>
      </c>
      <c r="R2353" s="3">
        <v>0.47</v>
      </c>
    </row>
    <row r="2354" spans="1:18">
      <c r="A2354" s="2" t="s">
        <v>3073</v>
      </c>
      <c r="R2354" s="3">
        <v>0.47</v>
      </c>
    </row>
    <row r="2355" spans="1:18">
      <c r="A2355" s="2" t="s">
        <v>3074</v>
      </c>
      <c r="R2355" s="3">
        <v>0.47</v>
      </c>
    </row>
    <row r="2356" spans="1:18">
      <c r="A2356" s="2" t="s">
        <v>3075</v>
      </c>
      <c r="R2356" s="3">
        <v>0.47</v>
      </c>
    </row>
    <row r="2357" spans="1:18">
      <c r="A2357" s="2" t="s">
        <v>3076</v>
      </c>
      <c r="R2357" s="3">
        <v>0.47</v>
      </c>
    </row>
    <row r="2358" spans="1:18">
      <c r="A2358" s="2" t="s">
        <v>3077</v>
      </c>
      <c r="R2358" s="3">
        <v>0.47</v>
      </c>
    </row>
    <row r="2359" spans="1:18">
      <c r="A2359" s="2" t="s">
        <v>3078</v>
      </c>
      <c r="R2359" s="3">
        <v>0.46</v>
      </c>
    </row>
    <row r="2360" spans="1:18">
      <c r="A2360" s="2" t="s">
        <v>3079</v>
      </c>
      <c r="R2360" s="3">
        <v>0.46</v>
      </c>
    </row>
    <row r="2361" spans="1:18">
      <c r="A2361" s="2" t="s">
        <v>3080</v>
      </c>
      <c r="R2361" s="3">
        <v>0.46</v>
      </c>
    </row>
    <row r="2362" spans="1:18">
      <c r="A2362" s="2" t="s">
        <v>3081</v>
      </c>
      <c r="R2362" s="3">
        <v>0.46</v>
      </c>
    </row>
    <row r="2363" spans="1:18">
      <c r="A2363" s="2" t="s">
        <v>3082</v>
      </c>
      <c r="R2363" s="3">
        <v>0.46</v>
      </c>
    </row>
    <row r="2364" spans="1:21">
      <c r="A2364" s="2" t="s">
        <v>3083</v>
      </c>
      <c r="R2364" s="3">
        <v>0.46</v>
      </c>
      <c r="T2364" s="3">
        <v>0.08</v>
      </c>
      <c r="U2364" s="2">
        <v>0.78</v>
      </c>
    </row>
    <row r="2365" spans="1:21">
      <c r="A2365" s="2" t="s">
        <v>3084</v>
      </c>
      <c r="R2365" s="3">
        <v>0.46</v>
      </c>
      <c r="T2365" s="3">
        <v>0.04</v>
      </c>
      <c r="U2365" s="2">
        <v>0.75</v>
      </c>
    </row>
    <row r="2366" spans="1:18">
      <c r="A2366" s="2" t="s">
        <v>3085</v>
      </c>
      <c r="R2366" s="3">
        <v>0.46</v>
      </c>
    </row>
    <row r="2367" spans="1:21">
      <c r="A2367" s="2" t="s">
        <v>3086</v>
      </c>
      <c r="R2367" s="3">
        <v>0.46</v>
      </c>
      <c r="U2367" s="2">
        <v>0.77</v>
      </c>
    </row>
    <row r="2368" spans="1:18">
      <c r="A2368" s="2" t="s">
        <v>3087</v>
      </c>
      <c r="R2368" s="3">
        <v>0.46</v>
      </c>
    </row>
    <row r="2369" spans="1:21">
      <c r="A2369" s="2" t="s">
        <v>3088</v>
      </c>
      <c r="R2369" s="3">
        <v>0.46</v>
      </c>
      <c r="S2369" s="2">
        <v>0.97</v>
      </c>
      <c r="U2369" s="2">
        <v>0.8</v>
      </c>
    </row>
    <row r="2370" spans="1:18">
      <c r="A2370" s="2" t="s">
        <v>3089</v>
      </c>
      <c r="R2370" s="3">
        <v>0.46</v>
      </c>
    </row>
    <row r="2371" spans="1:21">
      <c r="A2371" s="2" t="s">
        <v>3090</v>
      </c>
      <c r="R2371" s="3">
        <v>0.46</v>
      </c>
      <c r="U2371" s="2">
        <v>0.8</v>
      </c>
    </row>
    <row r="2372" spans="1:18">
      <c r="A2372" s="2" t="s">
        <v>3091</v>
      </c>
      <c r="R2372" s="3">
        <v>0.46</v>
      </c>
    </row>
    <row r="2373" spans="1:21">
      <c r="A2373" s="2" t="s">
        <v>3092</v>
      </c>
      <c r="R2373" s="3">
        <v>0.46</v>
      </c>
      <c r="S2373" s="2">
        <v>0.97</v>
      </c>
      <c r="T2373" s="3">
        <v>0.03</v>
      </c>
      <c r="U2373" s="2">
        <v>0.75</v>
      </c>
    </row>
    <row r="2374" spans="1:18">
      <c r="A2374" s="2" t="s">
        <v>3093</v>
      </c>
      <c r="R2374" s="3">
        <v>0.46</v>
      </c>
    </row>
    <row r="2375" spans="1:18">
      <c r="A2375" s="2" t="s">
        <v>3094</v>
      </c>
      <c r="R2375" s="3">
        <v>0.46</v>
      </c>
    </row>
    <row r="2376" spans="1:18">
      <c r="A2376" s="2" t="s">
        <v>3095</v>
      </c>
      <c r="R2376" s="3">
        <v>0.46</v>
      </c>
    </row>
    <row r="2377" spans="1:18">
      <c r="A2377" s="2" t="s">
        <v>3096</v>
      </c>
      <c r="R2377" s="3">
        <v>0.45</v>
      </c>
    </row>
    <row r="2378" spans="1:21">
      <c r="A2378" s="2" t="s">
        <v>3097</v>
      </c>
      <c r="R2378" s="3">
        <v>0.45</v>
      </c>
      <c r="T2378" s="3">
        <v>0.03</v>
      </c>
      <c r="U2378" s="2">
        <v>0.68</v>
      </c>
    </row>
    <row r="2379" spans="1:19">
      <c r="A2379" s="2" t="s">
        <v>3098</v>
      </c>
      <c r="R2379" s="3">
        <v>0.45</v>
      </c>
      <c r="S2379" s="2">
        <v>0.14</v>
      </c>
    </row>
    <row r="2380" spans="1:18">
      <c r="A2380" s="2" t="s">
        <v>3099</v>
      </c>
      <c r="R2380" s="3">
        <v>0.45</v>
      </c>
    </row>
    <row r="2381" spans="1:18">
      <c r="A2381" s="2" t="s">
        <v>3100</v>
      </c>
      <c r="R2381" s="3">
        <v>0.45</v>
      </c>
    </row>
    <row r="2382" spans="1:18">
      <c r="A2382" s="2" t="s">
        <v>3101</v>
      </c>
      <c r="R2382" s="3">
        <v>0.45</v>
      </c>
    </row>
    <row r="2383" spans="1:18">
      <c r="A2383" s="2" t="s">
        <v>3102</v>
      </c>
      <c r="R2383" s="3">
        <v>0.45</v>
      </c>
    </row>
    <row r="2384" spans="1:18">
      <c r="A2384" s="2" t="s">
        <v>3103</v>
      </c>
      <c r="R2384" s="3">
        <v>0.45</v>
      </c>
    </row>
    <row r="2385" spans="1:18">
      <c r="A2385" s="2" t="s">
        <v>3104</v>
      </c>
      <c r="R2385" s="3">
        <v>0.45</v>
      </c>
    </row>
    <row r="2386" spans="1:18">
      <c r="A2386" s="2" t="s">
        <v>3105</v>
      </c>
      <c r="R2386" s="3">
        <v>0.45</v>
      </c>
    </row>
    <row r="2387" spans="1:19">
      <c r="A2387" s="2" t="s">
        <v>3106</v>
      </c>
      <c r="R2387" s="3">
        <v>0.44</v>
      </c>
      <c r="S2387" s="2">
        <v>0.31</v>
      </c>
    </row>
    <row r="2388" spans="1:18">
      <c r="A2388" s="2" t="s">
        <v>3107</v>
      </c>
      <c r="R2388" s="3">
        <v>0.44</v>
      </c>
    </row>
    <row r="2389" spans="1:21">
      <c r="A2389" s="2" t="s">
        <v>3108</v>
      </c>
      <c r="R2389" s="3">
        <v>0.44</v>
      </c>
      <c r="U2389" s="2">
        <v>0.78</v>
      </c>
    </row>
    <row r="2390" spans="1:18">
      <c r="A2390" s="2" t="s">
        <v>3109</v>
      </c>
      <c r="R2390" s="3">
        <v>0.44</v>
      </c>
    </row>
    <row r="2391" spans="1:21">
      <c r="A2391" s="2" t="s">
        <v>3110</v>
      </c>
      <c r="R2391" s="3">
        <v>0.44</v>
      </c>
      <c r="S2391" s="2">
        <v>0.99</v>
      </c>
      <c r="T2391" s="3">
        <v>0.06</v>
      </c>
      <c r="U2391" s="2">
        <v>0.74</v>
      </c>
    </row>
    <row r="2392" spans="1:18">
      <c r="A2392" s="2" t="s">
        <v>3111</v>
      </c>
      <c r="R2392" s="3">
        <v>0.44</v>
      </c>
    </row>
    <row r="2393" spans="1:18">
      <c r="A2393" s="2" t="s">
        <v>3112</v>
      </c>
      <c r="R2393" s="3">
        <v>0.44</v>
      </c>
    </row>
    <row r="2394" spans="1:18">
      <c r="A2394" s="2" t="s">
        <v>3113</v>
      </c>
      <c r="R2394" s="3">
        <v>0.44</v>
      </c>
    </row>
    <row r="2395" spans="1:18">
      <c r="A2395" s="2" t="s">
        <v>3114</v>
      </c>
      <c r="R2395" s="3">
        <v>0.44</v>
      </c>
    </row>
    <row r="2396" spans="1:18">
      <c r="A2396" s="2" t="s">
        <v>3115</v>
      </c>
      <c r="R2396" s="3">
        <v>0.44</v>
      </c>
    </row>
    <row r="2397" spans="1:18">
      <c r="A2397" s="2" t="s">
        <v>3116</v>
      </c>
      <c r="R2397" s="3">
        <v>0.44</v>
      </c>
    </row>
    <row r="2398" spans="1:18">
      <c r="A2398" s="2" t="s">
        <v>3117</v>
      </c>
      <c r="R2398" s="3">
        <v>0.44</v>
      </c>
    </row>
    <row r="2399" spans="1:18">
      <c r="A2399" s="2" t="s">
        <v>3118</v>
      </c>
      <c r="R2399" s="3">
        <v>0.44</v>
      </c>
    </row>
    <row r="2400" spans="1:18">
      <c r="A2400" s="2" t="s">
        <v>3119</v>
      </c>
      <c r="R2400" s="3">
        <v>0.44</v>
      </c>
    </row>
    <row r="2401" spans="1:18">
      <c r="A2401" s="2" t="s">
        <v>3120</v>
      </c>
      <c r="R2401" s="3">
        <v>0.44</v>
      </c>
    </row>
    <row r="2402" spans="1:18">
      <c r="A2402" s="2" t="s">
        <v>3121</v>
      </c>
      <c r="R2402" s="3">
        <v>0.44</v>
      </c>
    </row>
    <row r="2403" spans="1:18">
      <c r="A2403" s="2" t="s">
        <v>3122</v>
      </c>
      <c r="R2403" s="3">
        <v>0.44</v>
      </c>
    </row>
    <row r="2404" spans="1:18">
      <c r="A2404" s="2" t="s">
        <v>3123</v>
      </c>
      <c r="R2404" s="3">
        <v>0.43</v>
      </c>
    </row>
    <row r="2405" spans="1:18">
      <c r="A2405" s="2" t="s">
        <v>3124</v>
      </c>
      <c r="R2405" s="3">
        <v>0.43</v>
      </c>
    </row>
    <row r="2406" spans="1:18">
      <c r="A2406" s="2" t="s">
        <v>3125</v>
      </c>
      <c r="R2406" s="3">
        <v>0.43</v>
      </c>
    </row>
    <row r="2407" spans="1:18">
      <c r="A2407" s="2" t="s">
        <v>3126</v>
      </c>
      <c r="R2407" s="3">
        <v>0.43</v>
      </c>
    </row>
    <row r="2408" spans="1:18">
      <c r="A2408" s="2" t="s">
        <v>3127</v>
      </c>
      <c r="R2408" s="3">
        <v>0.43</v>
      </c>
    </row>
    <row r="2409" spans="1:18">
      <c r="A2409" s="2" t="s">
        <v>3128</v>
      </c>
      <c r="R2409" s="3">
        <v>0.43</v>
      </c>
    </row>
    <row r="2410" spans="1:18">
      <c r="A2410" s="2" t="s">
        <v>3129</v>
      </c>
      <c r="R2410" s="3">
        <v>0.43</v>
      </c>
    </row>
    <row r="2411" spans="1:18">
      <c r="A2411" s="2" t="s">
        <v>3130</v>
      </c>
      <c r="R2411" s="3">
        <v>0.43</v>
      </c>
    </row>
    <row r="2412" spans="1:18">
      <c r="A2412" s="2" t="s">
        <v>3131</v>
      </c>
      <c r="R2412" s="3">
        <v>0.43</v>
      </c>
    </row>
    <row r="2413" spans="1:18">
      <c r="A2413" s="2" t="s">
        <v>3132</v>
      </c>
      <c r="R2413" s="3">
        <v>0.43</v>
      </c>
    </row>
    <row r="2414" spans="1:18">
      <c r="A2414" s="2" t="s">
        <v>3133</v>
      </c>
      <c r="R2414" s="3">
        <v>0.43</v>
      </c>
    </row>
    <row r="2415" spans="1:21">
      <c r="A2415" s="2" t="s">
        <v>3134</v>
      </c>
      <c r="R2415" s="3">
        <v>0.43</v>
      </c>
      <c r="U2415" s="2">
        <v>0.77</v>
      </c>
    </row>
    <row r="2416" spans="1:18">
      <c r="A2416" s="2" t="s">
        <v>3135</v>
      </c>
      <c r="R2416" s="3">
        <v>0.43</v>
      </c>
    </row>
    <row r="2417" spans="1:18">
      <c r="A2417" s="2" t="s">
        <v>3136</v>
      </c>
      <c r="R2417" s="3">
        <v>0.43</v>
      </c>
    </row>
    <row r="2418" spans="1:19">
      <c r="A2418" s="2" t="s">
        <v>3137</v>
      </c>
      <c r="R2418" s="3">
        <v>0.42</v>
      </c>
      <c r="S2418" s="2">
        <v>1</v>
      </c>
    </row>
    <row r="2419" spans="1:18">
      <c r="A2419" s="2" t="s">
        <v>3138</v>
      </c>
      <c r="R2419" s="3">
        <v>0.42</v>
      </c>
    </row>
    <row r="2420" spans="1:18">
      <c r="A2420" s="2" t="s">
        <v>3139</v>
      </c>
      <c r="R2420" s="3">
        <v>0.42</v>
      </c>
    </row>
    <row r="2421" spans="1:18">
      <c r="A2421" s="2" t="s">
        <v>3140</v>
      </c>
      <c r="R2421" s="3">
        <v>0.42</v>
      </c>
    </row>
    <row r="2422" spans="1:21">
      <c r="A2422" s="2" t="s">
        <v>3141</v>
      </c>
      <c r="R2422" s="3">
        <v>0.42</v>
      </c>
      <c r="U2422" s="2">
        <v>0.78</v>
      </c>
    </row>
    <row r="2423" spans="1:21">
      <c r="A2423" s="2" t="s">
        <v>3142</v>
      </c>
      <c r="R2423" s="3">
        <v>0.42</v>
      </c>
      <c r="U2423" s="2">
        <v>0.82</v>
      </c>
    </row>
    <row r="2424" spans="1:21">
      <c r="A2424" s="2" t="s">
        <v>3143</v>
      </c>
      <c r="R2424" s="3">
        <v>0.42</v>
      </c>
      <c r="T2424" s="3">
        <v>0.04</v>
      </c>
      <c r="U2424" s="2">
        <v>0.75</v>
      </c>
    </row>
    <row r="2425" spans="1:18">
      <c r="A2425" s="2" t="s">
        <v>3144</v>
      </c>
      <c r="R2425" s="3">
        <v>0.42</v>
      </c>
    </row>
    <row r="2426" spans="1:18">
      <c r="A2426" s="2" t="s">
        <v>3145</v>
      </c>
      <c r="R2426" s="3">
        <v>0.42</v>
      </c>
    </row>
    <row r="2427" spans="1:18">
      <c r="A2427" s="2" t="s">
        <v>3146</v>
      </c>
      <c r="R2427" s="3">
        <v>0.42</v>
      </c>
    </row>
    <row r="2428" spans="1:18">
      <c r="A2428" s="2" t="s">
        <v>3147</v>
      </c>
      <c r="R2428" s="3">
        <v>0.42</v>
      </c>
    </row>
    <row r="2429" spans="1:21">
      <c r="A2429" s="2" t="s">
        <v>3148</v>
      </c>
      <c r="R2429" s="3">
        <v>0.42</v>
      </c>
      <c r="T2429" s="3">
        <v>0.02</v>
      </c>
      <c r="U2429" s="2">
        <v>0.77</v>
      </c>
    </row>
    <row r="2430" spans="1:18">
      <c r="A2430" s="2" t="s">
        <v>3149</v>
      </c>
      <c r="R2430" s="3">
        <v>0.41</v>
      </c>
    </row>
    <row r="2431" spans="1:21">
      <c r="A2431" s="2" t="s">
        <v>3150</v>
      </c>
      <c r="R2431" s="3">
        <v>0.41</v>
      </c>
      <c r="T2431" s="3">
        <v>0.02</v>
      </c>
      <c r="U2431" s="2">
        <v>0.75</v>
      </c>
    </row>
    <row r="2432" spans="1:19">
      <c r="A2432" s="2" t="s">
        <v>3151</v>
      </c>
      <c r="R2432" s="3">
        <v>0.41</v>
      </c>
      <c r="S2432" s="2">
        <v>0.98</v>
      </c>
    </row>
    <row r="2433" spans="1:18">
      <c r="A2433" s="2" t="s">
        <v>3152</v>
      </c>
      <c r="R2433" s="3">
        <v>0.41</v>
      </c>
    </row>
    <row r="2434" spans="1:18">
      <c r="A2434" s="2" t="s">
        <v>3153</v>
      </c>
      <c r="R2434" s="3">
        <v>0.41</v>
      </c>
    </row>
    <row r="2435" spans="1:19">
      <c r="A2435" s="2" t="s">
        <v>3154</v>
      </c>
      <c r="R2435" s="3">
        <v>0.41</v>
      </c>
      <c r="S2435" s="2">
        <v>0.98</v>
      </c>
    </row>
    <row r="2436" spans="1:21">
      <c r="A2436" s="2" t="s">
        <v>3155</v>
      </c>
      <c r="R2436" s="3">
        <v>0.41</v>
      </c>
      <c r="U2436" s="2">
        <v>0.74</v>
      </c>
    </row>
    <row r="2437" spans="1:18">
      <c r="A2437" s="2" t="s">
        <v>3156</v>
      </c>
      <c r="R2437" s="3">
        <v>0.41</v>
      </c>
    </row>
    <row r="2438" spans="1:21">
      <c r="A2438" s="2" t="s">
        <v>3157</v>
      </c>
      <c r="R2438" s="3">
        <v>0.41</v>
      </c>
      <c r="T2438" s="3">
        <v>0.02</v>
      </c>
      <c r="U2438" s="2">
        <v>0.72</v>
      </c>
    </row>
    <row r="2439" spans="1:18">
      <c r="A2439" s="2" t="s">
        <v>3158</v>
      </c>
      <c r="R2439" s="3">
        <v>0.41</v>
      </c>
    </row>
    <row r="2440" spans="1:18">
      <c r="A2440" s="2" t="s">
        <v>3159</v>
      </c>
      <c r="R2440" s="3">
        <v>0.41</v>
      </c>
    </row>
    <row r="2441" spans="1:18">
      <c r="A2441" s="2" t="s">
        <v>3160</v>
      </c>
      <c r="R2441" s="3">
        <v>0.41</v>
      </c>
    </row>
    <row r="2442" spans="1:18">
      <c r="A2442" s="2" t="s">
        <v>3161</v>
      </c>
      <c r="R2442" s="3">
        <v>0.41</v>
      </c>
    </row>
    <row r="2443" spans="1:19">
      <c r="A2443" s="2" t="s">
        <v>3162</v>
      </c>
      <c r="R2443" s="3">
        <v>0.41</v>
      </c>
      <c r="S2443" s="2">
        <v>1</v>
      </c>
    </row>
    <row r="2444" spans="1:18">
      <c r="A2444" s="2" t="s">
        <v>3163</v>
      </c>
      <c r="R2444" s="3">
        <v>0.41</v>
      </c>
    </row>
    <row r="2445" spans="1:18">
      <c r="A2445" s="2" t="s">
        <v>3164</v>
      </c>
      <c r="R2445" s="3">
        <v>0.41</v>
      </c>
    </row>
    <row r="2446" spans="1:18">
      <c r="A2446" s="2" t="s">
        <v>3165</v>
      </c>
      <c r="R2446" s="3">
        <v>0.41</v>
      </c>
    </row>
    <row r="2447" spans="1:18">
      <c r="A2447" s="2" t="s">
        <v>3166</v>
      </c>
      <c r="R2447" s="3">
        <v>0.41</v>
      </c>
    </row>
    <row r="2448" spans="1:19">
      <c r="A2448" s="2" t="s">
        <v>3167</v>
      </c>
      <c r="R2448" s="3">
        <v>0.41</v>
      </c>
      <c r="S2448" s="2">
        <v>0.99</v>
      </c>
    </row>
    <row r="2449" spans="1:18">
      <c r="A2449" s="2" t="s">
        <v>3168</v>
      </c>
      <c r="R2449" s="3">
        <v>0.41</v>
      </c>
    </row>
    <row r="2450" spans="1:18">
      <c r="A2450" s="2" t="s">
        <v>3169</v>
      </c>
      <c r="R2450" s="3">
        <v>0.41</v>
      </c>
    </row>
    <row r="2451" spans="1:18">
      <c r="A2451" s="2" t="s">
        <v>3170</v>
      </c>
      <c r="R2451" s="3">
        <v>0.41</v>
      </c>
    </row>
    <row r="2452" spans="1:18">
      <c r="A2452" s="2" t="s">
        <v>3171</v>
      </c>
      <c r="R2452" s="3">
        <v>0.4</v>
      </c>
    </row>
    <row r="2453" spans="1:18">
      <c r="A2453" s="2" t="s">
        <v>3172</v>
      </c>
      <c r="R2453" s="3">
        <v>0.4</v>
      </c>
    </row>
    <row r="2454" spans="1:18">
      <c r="A2454" s="2" t="s">
        <v>3173</v>
      </c>
      <c r="R2454" s="3">
        <v>0.4</v>
      </c>
    </row>
    <row r="2455" spans="1:18">
      <c r="A2455" s="2" t="s">
        <v>3174</v>
      </c>
      <c r="R2455" s="3">
        <v>0.4</v>
      </c>
    </row>
    <row r="2456" spans="1:18">
      <c r="A2456" s="2" t="s">
        <v>3175</v>
      </c>
      <c r="R2456" s="3">
        <v>0.4</v>
      </c>
    </row>
    <row r="2457" spans="1:18">
      <c r="A2457" s="2" t="s">
        <v>3176</v>
      </c>
      <c r="R2457" s="3">
        <v>0.4</v>
      </c>
    </row>
    <row r="2458" spans="1:18">
      <c r="A2458" s="2" t="s">
        <v>3177</v>
      </c>
      <c r="R2458" s="3">
        <v>0.4</v>
      </c>
    </row>
    <row r="2459" spans="1:18">
      <c r="A2459" s="2" t="s">
        <v>3178</v>
      </c>
      <c r="R2459" s="3">
        <v>0.4</v>
      </c>
    </row>
    <row r="2460" spans="1:18">
      <c r="A2460" s="2" t="s">
        <v>3179</v>
      </c>
      <c r="R2460" s="3">
        <v>0.4</v>
      </c>
    </row>
    <row r="2461" spans="1:18">
      <c r="A2461" s="2" t="s">
        <v>3180</v>
      </c>
      <c r="R2461" s="3">
        <v>0.4</v>
      </c>
    </row>
    <row r="2462" spans="1:18">
      <c r="A2462" s="2" t="s">
        <v>3181</v>
      </c>
      <c r="R2462" s="3">
        <v>0.4</v>
      </c>
    </row>
    <row r="2463" spans="1:18">
      <c r="A2463" s="2" t="s">
        <v>3182</v>
      </c>
      <c r="R2463" s="3">
        <v>0.4</v>
      </c>
    </row>
    <row r="2464" spans="1:18">
      <c r="A2464" s="2" t="s">
        <v>3183</v>
      </c>
      <c r="R2464" s="3">
        <v>0.39</v>
      </c>
    </row>
    <row r="2465" spans="1:18">
      <c r="A2465" s="2" t="s">
        <v>3184</v>
      </c>
      <c r="R2465" s="3">
        <v>0.39</v>
      </c>
    </row>
    <row r="2466" spans="1:18">
      <c r="A2466" s="2" t="s">
        <v>3185</v>
      </c>
      <c r="R2466" s="3">
        <v>0.39</v>
      </c>
    </row>
    <row r="2467" spans="1:18">
      <c r="A2467" s="2" t="s">
        <v>3186</v>
      </c>
      <c r="R2467" s="3">
        <v>0.39</v>
      </c>
    </row>
    <row r="2468" spans="1:18">
      <c r="A2468" s="2" t="s">
        <v>3187</v>
      </c>
      <c r="R2468" s="3">
        <v>0.39</v>
      </c>
    </row>
    <row r="2469" spans="1:18">
      <c r="A2469" s="2" t="s">
        <v>3188</v>
      </c>
      <c r="R2469" s="3">
        <v>0.39</v>
      </c>
    </row>
    <row r="2470" spans="1:18">
      <c r="A2470" s="2" t="s">
        <v>3189</v>
      </c>
      <c r="R2470" s="3">
        <v>0.39</v>
      </c>
    </row>
    <row r="2471" spans="1:18">
      <c r="A2471" s="2" t="s">
        <v>3190</v>
      </c>
      <c r="R2471" s="3">
        <v>0.39</v>
      </c>
    </row>
    <row r="2472" spans="1:21">
      <c r="A2472" s="2" t="s">
        <v>3191</v>
      </c>
      <c r="R2472" s="3">
        <v>0.39</v>
      </c>
      <c r="T2472" s="3">
        <v>0.02</v>
      </c>
      <c r="U2472" s="2">
        <v>0.82</v>
      </c>
    </row>
    <row r="2473" spans="1:21">
      <c r="A2473" s="2" t="s">
        <v>3192</v>
      </c>
      <c r="R2473" s="3">
        <v>0.39</v>
      </c>
      <c r="T2473" s="3">
        <v>0.04</v>
      </c>
      <c r="U2473" s="2">
        <v>0.68</v>
      </c>
    </row>
    <row r="2474" spans="1:19">
      <c r="A2474" s="2" t="s">
        <v>3193</v>
      </c>
      <c r="R2474" s="3">
        <v>0.38</v>
      </c>
      <c r="S2474" s="2">
        <v>0.98</v>
      </c>
    </row>
    <row r="2475" spans="1:18">
      <c r="A2475" s="2" t="s">
        <v>3194</v>
      </c>
      <c r="R2475" s="3">
        <v>0.38</v>
      </c>
    </row>
    <row r="2476" spans="1:18">
      <c r="A2476" s="2" t="s">
        <v>3195</v>
      </c>
      <c r="R2476" s="3">
        <v>0.38</v>
      </c>
    </row>
    <row r="2477" spans="1:18">
      <c r="A2477" s="2" t="s">
        <v>3196</v>
      </c>
      <c r="R2477" s="3">
        <v>0.38</v>
      </c>
    </row>
    <row r="2478" spans="1:18">
      <c r="A2478" s="2" t="s">
        <v>3197</v>
      </c>
      <c r="R2478" s="3">
        <v>0.38</v>
      </c>
    </row>
    <row r="2479" spans="1:18">
      <c r="A2479" s="2" t="s">
        <v>3198</v>
      </c>
      <c r="R2479" s="3">
        <v>0.38</v>
      </c>
    </row>
    <row r="2480" spans="1:18">
      <c r="A2480" s="2" t="s">
        <v>3199</v>
      </c>
      <c r="R2480" s="3">
        <v>0.38</v>
      </c>
    </row>
    <row r="2481" spans="1:18">
      <c r="A2481" s="2" t="s">
        <v>3200</v>
      </c>
      <c r="R2481" s="3">
        <v>0.38</v>
      </c>
    </row>
    <row r="2482" spans="1:21">
      <c r="A2482" s="2" t="s">
        <v>3201</v>
      </c>
      <c r="R2482" s="3">
        <v>0.38</v>
      </c>
      <c r="U2482" s="2">
        <v>0.8</v>
      </c>
    </row>
    <row r="2483" spans="1:18">
      <c r="A2483" s="2" t="s">
        <v>3202</v>
      </c>
      <c r="R2483" s="3">
        <v>0.38</v>
      </c>
    </row>
    <row r="2484" spans="1:18">
      <c r="A2484" s="2" t="s">
        <v>3203</v>
      </c>
      <c r="R2484" s="3">
        <v>0.38</v>
      </c>
    </row>
    <row r="2485" spans="1:21">
      <c r="A2485" s="2" t="s">
        <v>3204</v>
      </c>
      <c r="R2485" s="3">
        <v>0.38</v>
      </c>
      <c r="T2485" s="3">
        <v>0.02</v>
      </c>
      <c r="U2485" s="2">
        <v>0.86</v>
      </c>
    </row>
    <row r="2486" spans="1:18">
      <c r="A2486" s="2" t="s">
        <v>3205</v>
      </c>
      <c r="R2486" s="3">
        <v>0.38</v>
      </c>
    </row>
    <row r="2487" spans="1:21">
      <c r="A2487" s="2" t="s">
        <v>3206</v>
      </c>
      <c r="R2487" s="3">
        <v>0.38</v>
      </c>
      <c r="T2487" s="3">
        <v>0.02</v>
      </c>
      <c r="U2487" s="2">
        <v>0.84</v>
      </c>
    </row>
    <row r="2488" spans="1:21">
      <c r="A2488" s="2" t="s">
        <v>3207</v>
      </c>
      <c r="R2488" s="3">
        <v>0.38</v>
      </c>
      <c r="T2488" s="3">
        <v>0.04</v>
      </c>
      <c r="U2488" s="2">
        <v>0.73</v>
      </c>
    </row>
    <row r="2489" spans="1:18">
      <c r="A2489" s="2" t="s">
        <v>3208</v>
      </c>
      <c r="R2489" s="3">
        <v>0.38</v>
      </c>
    </row>
    <row r="2490" spans="1:21">
      <c r="A2490" s="2" t="s">
        <v>3209</v>
      </c>
      <c r="R2490" s="3">
        <v>0.38</v>
      </c>
      <c r="T2490" s="3">
        <v>0.03</v>
      </c>
      <c r="U2490" s="2">
        <v>0.8</v>
      </c>
    </row>
    <row r="2491" spans="1:18">
      <c r="A2491" s="2" t="s">
        <v>3210</v>
      </c>
      <c r="R2491" s="3">
        <v>0.38</v>
      </c>
    </row>
    <row r="2492" spans="1:18">
      <c r="A2492" s="2" t="s">
        <v>3211</v>
      </c>
      <c r="R2492" s="3">
        <v>0.38</v>
      </c>
    </row>
    <row r="2493" spans="1:18">
      <c r="A2493" s="2" t="s">
        <v>3212</v>
      </c>
      <c r="R2493" s="3">
        <v>0.38</v>
      </c>
    </row>
    <row r="2494" spans="1:18">
      <c r="A2494" s="2" t="s">
        <v>3213</v>
      </c>
      <c r="R2494" s="3">
        <v>0.37</v>
      </c>
    </row>
    <row r="2495" spans="1:18">
      <c r="A2495" s="2" t="s">
        <v>3214</v>
      </c>
      <c r="R2495" s="3">
        <v>0.37</v>
      </c>
    </row>
    <row r="2496" spans="1:18">
      <c r="A2496" s="2" t="s">
        <v>3215</v>
      </c>
      <c r="R2496" s="3">
        <v>0.37</v>
      </c>
    </row>
    <row r="2497" spans="1:18">
      <c r="A2497" s="2" t="s">
        <v>3216</v>
      </c>
      <c r="R2497" s="3">
        <v>0.37</v>
      </c>
    </row>
    <row r="2498" spans="1:18">
      <c r="A2498" s="2" t="s">
        <v>3217</v>
      </c>
      <c r="R2498" s="3">
        <v>0.37</v>
      </c>
    </row>
    <row r="2499" spans="1:18">
      <c r="A2499" s="2" t="s">
        <v>3218</v>
      </c>
      <c r="R2499" s="3">
        <v>0.37</v>
      </c>
    </row>
    <row r="2500" spans="1:21">
      <c r="A2500" s="2" t="s">
        <v>3219</v>
      </c>
      <c r="R2500" s="3">
        <v>0.37</v>
      </c>
      <c r="U2500" s="2">
        <v>0.78</v>
      </c>
    </row>
    <row r="2501" spans="1:21">
      <c r="A2501" s="2" t="s">
        <v>3220</v>
      </c>
      <c r="R2501" s="3">
        <v>0.37</v>
      </c>
      <c r="T2501" s="3">
        <v>0.02</v>
      </c>
      <c r="U2501" s="2">
        <v>0.75</v>
      </c>
    </row>
    <row r="2502" spans="1:18">
      <c r="A2502" s="2" t="s">
        <v>3221</v>
      </c>
      <c r="R2502" s="3">
        <v>0.37</v>
      </c>
    </row>
    <row r="2503" spans="1:18">
      <c r="A2503" s="2" t="s">
        <v>3222</v>
      </c>
      <c r="R2503" s="3">
        <v>0.37</v>
      </c>
    </row>
    <row r="2504" spans="1:21">
      <c r="A2504" s="2" t="s">
        <v>3223</v>
      </c>
      <c r="R2504" s="3">
        <v>0.37</v>
      </c>
      <c r="U2504" s="2">
        <v>0.83</v>
      </c>
    </row>
    <row r="2505" spans="1:18">
      <c r="A2505" s="2" t="s">
        <v>3224</v>
      </c>
      <c r="R2505" s="3">
        <v>0.37</v>
      </c>
    </row>
    <row r="2506" spans="1:18">
      <c r="A2506" s="2" t="s">
        <v>3225</v>
      </c>
      <c r="R2506" s="3">
        <v>0.37</v>
      </c>
    </row>
    <row r="2507" spans="1:21">
      <c r="A2507" s="2" t="s">
        <v>3226</v>
      </c>
      <c r="R2507" s="3">
        <v>0.37</v>
      </c>
      <c r="T2507" s="3">
        <v>0.06</v>
      </c>
      <c r="U2507" s="2">
        <v>0.65</v>
      </c>
    </row>
    <row r="2508" spans="1:18">
      <c r="A2508" s="2" t="s">
        <v>3227</v>
      </c>
      <c r="R2508" s="3">
        <v>0.37</v>
      </c>
    </row>
    <row r="2509" spans="1:18">
      <c r="A2509" s="2" t="s">
        <v>3228</v>
      </c>
      <c r="R2509" s="3">
        <v>0.37</v>
      </c>
    </row>
    <row r="2510" spans="1:21">
      <c r="A2510" s="2" t="s">
        <v>3229</v>
      </c>
      <c r="R2510" s="3">
        <v>0.37</v>
      </c>
      <c r="S2510" s="2">
        <v>0.98</v>
      </c>
      <c r="T2510" s="3">
        <v>0.02</v>
      </c>
      <c r="U2510" s="2">
        <v>0.73</v>
      </c>
    </row>
    <row r="2511" spans="1:18">
      <c r="A2511" s="2" t="s">
        <v>3230</v>
      </c>
      <c r="R2511" s="3">
        <v>0.37</v>
      </c>
    </row>
    <row r="2512" spans="1:18">
      <c r="A2512" s="2" t="s">
        <v>3231</v>
      </c>
      <c r="R2512" s="3">
        <v>0.36</v>
      </c>
    </row>
    <row r="2513" spans="1:18">
      <c r="A2513" s="2" t="s">
        <v>3232</v>
      </c>
      <c r="R2513" s="3">
        <v>0.36</v>
      </c>
    </row>
    <row r="2514" spans="1:18">
      <c r="A2514" s="2" t="s">
        <v>3233</v>
      </c>
      <c r="R2514" s="3">
        <v>0.36</v>
      </c>
    </row>
    <row r="2515" spans="1:18">
      <c r="A2515" s="2" t="s">
        <v>3234</v>
      </c>
      <c r="R2515" s="3">
        <v>0.36</v>
      </c>
    </row>
    <row r="2516" spans="1:21">
      <c r="A2516" s="2" t="s">
        <v>3235</v>
      </c>
      <c r="R2516" s="3">
        <v>0.36</v>
      </c>
      <c r="T2516" s="3">
        <v>0.02</v>
      </c>
      <c r="U2516" s="2">
        <v>0.78</v>
      </c>
    </row>
    <row r="2517" spans="1:18">
      <c r="A2517" s="2" t="s">
        <v>3236</v>
      </c>
      <c r="R2517" s="3">
        <v>0.36</v>
      </c>
    </row>
    <row r="2518" spans="1:18">
      <c r="A2518" s="2" t="s">
        <v>3237</v>
      </c>
      <c r="R2518" s="3">
        <v>0.36</v>
      </c>
    </row>
    <row r="2519" spans="1:18">
      <c r="A2519" s="2" t="s">
        <v>3238</v>
      </c>
      <c r="R2519" s="3">
        <v>0.36</v>
      </c>
    </row>
    <row r="2520" spans="1:18">
      <c r="A2520" s="2" t="s">
        <v>3239</v>
      </c>
      <c r="R2520" s="3">
        <v>0.36</v>
      </c>
    </row>
    <row r="2521" spans="1:18">
      <c r="A2521" s="2" t="s">
        <v>3240</v>
      </c>
      <c r="R2521" s="3">
        <v>0.36</v>
      </c>
    </row>
    <row r="2522" spans="1:18">
      <c r="A2522" s="2" t="s">
        <v>3241</v>
      </c>
      <c r="R2522" s="3">
        <v>0.36</v>
      </c>
    </row>
    <row r="2523" spans="1:19">
      <c r="A2523" s="2" t="s">
        <v>3242</v>
      </c>
      <c r="R2523" s="3">
        <v>0.36</v>
      </c>
      <c r="S2523" s="2">
        <v>0.99</v>
      </c>
    </row>
    <row r="2524" spans="1:18">
      <c r="A2524" s="2" t="s">
        <v>3243</v>
      </c>
      <c r="R2524" s="3">
        <v>0.36</v>
      </c>
    </row>
    <row r="2525" spans="1:18">
      <c r="A2525" s="2" t="s">
        <v>3244</v>
      </c>
      <c r="R2525" s="3">
        <v>0.36</v>
      </c>
    </row>
    <row r="2526" spans="1:18">
      <c r="A2526" s="2" t="s">
        <v>3245</v>
      </c>
      <c r="R2526" s="3">
        <v>0.36</v>
      </c>
    </row>
    <row r="2527" spans="1:18">
      <c r="A2527" s="2" t="s">
        <v>3246</v>
      </c>
      <c r="R2527" s="3">
        <v>0.36</v>
      </c>
    </row>
    <row r="2528" spans="1:18">
      <c r="A2528" s="2" t="s">
        <v>3247</v>
      </c>
      <c r="R2528" s="3">
        <v>0.36</v>
      </c>
    </row>
    <row r="2529" spans="1:18">
      <c r="A2529" s="2" t="s">
        <v>3248</v>
      </c>
      <c r="R2529" s="3">
        <v>0.36</v>
      </c>
    </row>
    <row r="2530" spans="1:18">
      <c r="A2530" s="2" t="s">
        <v>3249</v>
      </c>
      <c r="R2530" s="3">
        <v>0.36</v>
      </c>
    </row>
    <row r="2531" spans="1:18">
      <c r="A2531" s="2" t="s">
        <v>3250</v>
      </c>
      <c r="R2531" s="3">
        <v>0.36</v>
      </c>
    </row>
    <row r="2532" spans="1:18">
      <c r="A2532" s="2" t="s">
        <v>3251</v>
      </c>
      <c r="R2532" s="3">
        <v>0.35</v>
      </c>
    </row>
    <row r="2533" spans="1:18">
      <c r="A2533" s="2" t="s">
        <v>3252</v>
      </c>
      <c r="R2533" s="3">
        <v>0.35</v>
      </c>
    </row>
    <row r="2534" spans="1:21">
      <c r="A2534" s="2" t="s">
        <v>3253</v>
      </c>
      <c r="R2534" s="3">
        <v>0.35</v>
      </c>
      <c r="T2534" s="3">
        <v>0.21</v>
      </c>
      <c r="U2534" s="2">
        <v>0.7</v>
      </c>
    </row>
    <row r="2535" spans="1:18">
      <c r="A2535" s="2" t="s">
        <v>3254</v>
      </c>
      <c r="R2535" s="3">
        <v>0.35</v>
      </c>
    </row>
    <row r="2536" spans="1:18">
      <c r="A2536" s="2" t="s">
        <v>3255</v>
      </c>
      <c r="R2536" s="3">
        <v>0.35</v>
      </c>
    </row>
    <row r="2537" spans="1:18">
      <c r="A2537" s="2" t="s">
        <v>3256</v>
      </c>
      <c r="R2537" s="3">
        <v>0.35</v>
      </c>
    </row>
    <row r="2538" spans="1:18">
      <c r="A2538" s="2" t="s">
        <v>3257</v>
      </c>
      <c r="R2538" s="3">
        <v>0.35</v>
      </c>
    </row>
    <row r="2539" spans="1:18">
      <c r="A2539" s="2" t="s">
        <v>3258</v>
      </c>
      <c r="R2539" s="3">
        <v>0.35</v>
      </c>
    </row>
    <row r="2540" spans="1:18">
      <c r="A2540" s="2" t="s">
        <v>3259</v>
      </c>
      <c r="R2540" s="3">
        <v>0.35</v>
      </c>
    </row>
    <row r="2541" spans="1:18">
      <c r="A2541" s="2" t="s">
        <v>3260</v>
      </c>
      <c r="R2541" s="3">
        <v>0.35</v>
      </c>
    </row>
    <row r="2542" spans="1:21">
      <c r="A2542" s="2" t="s">
        <v>3261</v>
      </c>
      <c r="R2542" s="3">
        <v>0.35</v>
      </c>
      <c r="T2542" s="3">
        <v>0.02</v>
      </c>
      <c r="U2542" s="2">
        <v>0.77</v>
      </c>
    </row>
    <row r="2543" spans="1:18">
      <c r="A2543" s="2" t="s">
        <v>3262</v>
      </c>
      <c r="R2543" s="3">
        <v>0.35</v>
      </c>
    </row>
    <row r="2544" spans="1:18">
      <c r="A2544" s="2" t="s">
        <v>3263</v>
      </c>
      <c r="R2544" s="3">
        <v>0.35</v>
      </c>
    </row>
    <row r="2545" spans="1:18">
      <c r="A2545" s="2" t="s">
        <v>3264</v>
      </c>
      <c r="R2545" s="3">
        <v>0.35</v>
      </c>
    </row>
    <row r="2546" spans="1:18">
      <c r="A2546" s="2" t="s">
        <v>3265</v>
      </c>
      <c r="R2546" s="3">
        <v>0.34</v>
      </c>
    </row>
    <row r="2547" spans="1:18">
      <c r="A2547" s="2" t="s">
        <v>3266</v>
      </c>
      <c r="R2547" s="3">
        <v>0.34</v>
      </c>
    </row>
    <row r="2548" spans="1:21">
      <c r="A2548" s="2" t="s">
        <v>3267</v>
      </c>
      <c r="R2548" s="3">
        <v>0.34</v>
      </c>
      <c r="T2548" s="3">
        <v>0.04</v>
      </c>
      <c r="U2548" s="2">
        <v>0.72</v>
      </c>
    </row>
    <row r="2549" spans="1:18">
      <c r="A2549" s="2" t="s">
        <v>3268</v>
      </c>
      <c r="R2549" s="3">
        <v>0.34</v>
      </c>
    </row>
    <row r="2550" spans="1:18">
      <c r="A2550" s="2" t="s">
        <v>3269</v>
      </c>
      <c r="R2550" s="3">
        <v>0.34</v>
      </c>
    </row>
    <row r="2551" spans="1:21">
      <c r="A2551" s="2" t="s">
        <v>3270</v>
      </c>
      <c r="R2551" s="3">
        <v>0.34</v>
      </c>
      <c r="T2551" s="3">
        <v>0.09</v>
      </c>
      <c r="U2551" s="2">
        <v>0.72</v>
      </c>
    </row>
    <row r="2552" spans="1:18">
      <c r="A2552" s="2" t="s">
        <v>3271</v>
      </c>
      <c r="R2552" s="3">
        <v>0.34</v>
      </c>
    </row>
    <row r="2553" spans="1:18">
      <c r="A2553" s="2" t="s">
        <v>3272</v>
      </c>
      <c r="R2553" s="3">
        <v>0.34</v>
      </c>
    </row>
    <row r="2554" spans="1:19">
      <c r="A2554" s="2" t="s">
        <v>3273</v>
      </c>
      <c r="R2554" s="3">
        <v>0.34</v>
      </c>
      <c r="S2554" s="2">
        <v>0.97</v>
      </c>
    </row>
    <row r="2555" spans="1:18">
      <c r="A2555" s="2" t="s">
        <v>3274</v>
      </c>
      <c r="R2555" s="3">
        <v>0.34</v>
      </c>
    </row>
    <row r="2556" spans="1:21">
      <c r="A2556" s="2" t="s">
        <v>3275</v>
      </c>
      <c r="R2556" s="3">
        <v>0.34</v>
      </c>
      <c r="T2556" s="3">
        <v>0.08</v>
      </c>
      <c r="U2556" s="2">
        <v>0.86</v>
      </c>
    </row>
    <row r="2557" spans="1:21">
      <c r="A2557" s="2" t="s">
        <v>3276</v>
      </c>
      <c r="R2557" s="3">
        <v>0.34</v>
      </c>
      <c r="U2557" s="2">
        <v>0.77</v>
      </c>
    </row>
    <row r="2558" spans="1:18">
      <c r="A2558" s="2" t="s">
        <v>3277</v>
      </c>
      <c r="R2558" s="3">
        <v>0.34</v>
      </c>
    </row>
    <row r="2559" spans="1:18">
      <c r="A2559" s="2" t="s">
        <v>3278</v>
      </c>
      <c r="R2559" s="3">
        <v>0.34</v>
      </c>
    </row>
    <row r="2560" spans="1:18">
      <c r="A2560" s="2" t="s">
        <v>3279</v>
      </c>
      <c r="R2560" s="3">
        <v>0.34</v>
      </c>
    </row>
    <row r="2561" spans="1:18">
      <c r="A2561" s="2" t="s">
        <v>3280</v>
      </c>
      <c r="R2561" s="3">
        <v>0.34</v>
      </c>
    </row>
    <row r="2562" spans="1:21">
      <c r="A2562" s="2" t="s">
        <v>3281</v>
      </c>
      <c r="R2562" s="3">
        <v>0.33</v>
      </c>
      <c r="U2562" s="2">
        <v>0.7</v>
      </c>
    </row>
    <row r="2563" spans="1:21">
      <c r="A2563" s="2" t="s">
        <v>3282</v>
      </c>
      <c r="R2563" s="3">
        <v>0.33</v>
      </c>
      <c r="U2563" s="2">
        <v>0.77</v>
      </c>
    </row>
    <row r="2564" spans="1:18">
      <c r="A2564" s="2" t="s">
        <v>3283</v>
      </c>
      <c r="R2564" s="3">
        <v>0.33</v>
      </c>
    </row>
    <row r="2565" spans="1:19">
      <c r="A2565" s="2" t="s">
        <v>3284</v>
      </c>
      <c r="R2565" s="3">
        <v>0.33</v>
      </c>
      <c r="S2565" s="2">
        <v>0.98</v>
      </c>
    </row>
    <row r="2566" spans="1:18">
      <c r="A2566" s="2" t="s">
        <v>3285</v>
      </c>
      <c r="R2566" s="3">
        <v>0.33</v>
      </c>
    </row>
    <row r="2567" spans="1:18">
      <c r="A2567" s="2" t="s">
        <v>3286</v>
      </c>
      <c r="R2567" s="3">
        <v>0.33</v>
      </c>
    </row>
    <row r="2568" spans="1:18">
      <c r="A2568" s="2" t="s">
        <v>3287</v>
      </c>
      <c r="R2568" s="3">
        <v>0.33</v>
      </c>
    </row>
    <row r="2569" spans="1:21">
      <c r="A2569" s="2" t="s">
        <v>3288</v>
      </c>
      <c r="R2569" s="3">
        <v>0.33</v>
      </c>
      <c r="U2569" s="2">
        <v>0.67</v>
      </c>
    </row>
    <row r="2570" spans="1:18">
      <c r="A2570" s="2" t="s">
        <v>3289</v>
      </c>
      <c r="R2570" s="3">
        <v>0.33</v>
      </c>
    </row>
    <row r="2571" spans="1:21">
      <c r="A2571" s="2" t="s">
        <v>3290</v>
      </c>
      <c r="R2571" s="3">
        <v>0.33</v>
      </c>
      <c r="T2571" s="3">
        <v>0.02</v>
      </c>
      <c r="U2571" s="2">
        <v>0.76</v>
      </c>
    </row>
    <row r="2572" spans="1:21">
      <c r="A2572" s="2" t="s">
        <v>3291</v>
      </c>
      <c r="R2572" s="3">
        <v>0.33</v>
      </c>
      <c r="U2572" s="2">
        <v>0.71</v>
      </c>
    </row>
    <row r="2573" spans="1:19">
      <c r="A2573" s="2" t="s">
        <v>3292</v>
      </c>
      <c r="R2573" s="3">
        <v>0.33</v>
      </c>
      <c r="S2573" s="2">
        <v>1</v>
      </c>
    </row>
    <row r="2574" spans="1:21">
      <c r="A2574" s="2" t="s">
        <v>3293</v>
      </c>
      <c r="R2574" s="3">
        <v>0.33</v>
      </c>
      <c r="T2574" s="3">
        <v>0.05</v>
      </c>
      <c r="U2574" s="2">
        <v>0.8</v>
      </c>
    </row>
    <row r="2575" spans="1:18">
      <c r="A2575" s="2" t="s">
        <v>3294</v>
      </c>
      <c r="R2575" s="3">
        <v>0.32</v>
      </c>
    </row>
    <row r="2576" spans="1:18">
      <c r="A2576" s="2" t="s">
        <v>3295</v>
      </c>
      <c r="R2576" s="3">
        <v>0.32</v>
      </c>
    </row>
    <row r="2577" spans="1:18">
      <c r="A2577" s="2" t="s">
        <v>3296</v>
      </c>
      <c r="R2577" s="3">
        <v>0.32</v>
      </c>
    </row>
    <row r="2578" spans="1:21">
      <c r="A2578" s="2" t="s">
        <v>3297</v>
      </c>
      <c r="R2578" s="3">
        <v>0.32</v>
      </c>
      <c r="U2578" s="2">
        <v>0.75</v>
      </c>
    </row>
    <row r="2579" spans="1:18">
      <c r="A2579" s="2" t="s">
        <v>3298</v>
      </c>
      <c r="R2579" s="3">
        <v>0.32</v>
      </c>
    </row>
    <row r="2580" spans="1:18">
      <c r="A2580" s="2" t="s">
        <v>3299</v>
      </c>
      <c r="R2580" s="3">
        <v>0.32</v>
      </c>
    </row>
    <row r="2581" spans="1:18">
      <c r="A2581" s="2" t="s">
        <v>3300</v>
      </c>
      <c r="R2581" s="3">
        <v>0.32</v>
      </c>
    </row>
    <row r="2582" spans="1:19">
      <c r="A2582" s="2" t="s">
        <v>3301</v>
      </c>
      <c r="R2582" s="3">
        <v>0.32</v>
      </c>
      <c r="S2582" s="2">
        <v>0.98</v>
      </c>
    </row>
    <row r="2583" spans="1:18">
      <c r="A2583" s="2" t="s">
        <v>3302</v>
      </c>
      <c r="R2583" s="3">
        <v>0.32</v>
      </c>
    </row>
    <row r="2584" spans="1:18">
      <c r="A2584" s="2" t="s">
        <v>3303</v>
      </c>
      <c r="R2584" s="3">
        <v>0.32</v>
      </c>
    </row>
    <row r="2585" spans="1:18">
      <c r="A2585" s="2" t="s">
        <v>3304</v>
      </c>
      <c r="R2585" s="3">
        <v>0.32</v>
      </c>
    </row>
    <row r="2586" spans="1:18">
      <c r="A2586" s="2" t="s">
        <v>3305</v>
      </c>
      <c r="R2586" s="3">
        <v>0.32</v>
      </c>
    </row>
    <row r="2587" spans="1:18">
      <c r="A2587" s="2" t="s">
        <v>3306</v>
      </c>
      <c r="R2587" s="3">
        <v>0.32</v>
      </c>
    </row>
    <row r="2588" spans="1:21">
      <c r="A2588" s="2" t="s">
        <v>3307</v>
      </c>
      <c r="R2588" s="3">
        <v>0.32</v>
      </c>
      <c r="U2588" s="2">
        <v>0.74</v>
      </c>
    </row>
    <row r="2589" spans="1:18">
      <c r="A2589" s="2" t="s">
        <v>3308</v>
      </c>
      <c r="R2589" s="3">
        <v>0.32</v>
      </c>
    </row>
    <row r="2590" spans="1:19">
      <c r="A2590" s="2" t="s">
        <v>3309</v>
      </c>
      <c r="R2590" s="3">
        <v>0.32</v>
      </c>
      <c r="S2590" s="2">
        <v>1</v>
      </c>
    </row>
    <row r="2591" spans="1:18">
      <c r="A2591" s="2" t="s">
        <v>3310</v>
      </c>
      <c r="R2591" s="3">
        <v>0.31</v>
      </c>
    </row>
    <row r="2592" spans="1:18">
      <c r="A2592" s="2" t="s">
        <v>3311</v>
      </c>
      <c r="R2592" s="3">
        <v>0.31</v>
      </c>
    </row>
    <row r="2593" spans="1:18">
      <c r="A2593" s="2" t="s">
        <v>3312</v>
      </c>
      <c r="R2593" s="3">
        <v>0.31</v>
      </c>
    </row>
    <row r="2594" spans="1:18">
      <c r="A2594" s="2" t="s">
        <v>3313</v>
      </c>
      <c r="R2594" s="3">
        <v>0.31</v>
      </c>
    </row>
    <row r="2595" spans="1:18">
      <c r="A2595" s="2" t="s">
        <v>3314</v>
      </c>
      <c r="R2595" s="3">
        <v>0.31</v>
      </c>
    </row>
    <row r="2596" spans="1:19">
      <c r="A2596" s="2" t="s">
        <v>3315</v>
      </c>
      <c r="R2596" s="3">
        <v>0.31</v>
      </c>
      <c r="S2596" s="2">
        <v>0.97</v>
      </c>
    </row>
    <row r="2597" spans="1:18">
      <c r="A2597" s="2" t="s">
        <v>3316</v>
      </c>
      <c r="R2597" s="3">
        <v>0.31</v>
      </c>
    </row>
    <row r="2598" spans="1:18">
      <c r="A2598" s="2" t="s">
        <v>3317</v>
      </c>
      <c r="R2598" s="3">
        <v>0.31</v>
      </c>
    </row>
    <row r="2599" spans="1:18">
      <c r="A2599" s="2" t="s">
        <v>3318</v>
      </c>
      <c r="R2599" s="3">
        <v>0.31</v>
      </c>
    </row>
    <row r="2600" spans="1:18">
      <c r="A2600" s="2" t="s">
        <v>3319</v>
      </c>
      <c r="R2600" s="3">
        <v>0.31</v>
      </c>
    </row>
    <row r="2601" spans="1:21">
      <c r="A2601" s="2" t="s">
        <v>3320</v>
      </c>
      <c r="R2601" s="3">
        <v>0.31</v>
      </c>
      <c r="T2601" s="3">
        <v>0.02</v>
      </c>
      <c r="U2601" s="2">
        <v>0.77</v>
      </c>
    </row>
    <row r="2602" spans="1:18">
      <c r="A2602" s="2" t="s">
        <v>3321</v>
      </c>
      <c r="R2602" s="3">
        <v>0.31</v>
      </c>
    </row>
    <row r="2603" spans="1:18">
      <c r="A2603" s="2" t="s">
        <v>3322</v>
      </c>
      <c r="R2603" s="3">
        <v>0.31</v>
      </c>
    </row>
    <row r="2604" spans="1:21">
      <c r="A2604" s="2" t="s">
        <v>3323</v>
      </c>
      <c r="R2604" s="3">
        <v>0.31</v>
      </c>
      <c r="U2604" s="2">
        <v>0.77</v>
      </c>
    </row>
    <row r="2605" spans="1:21">
      <c r="A2605" s="2" t="s">
        <v>3324</v>
      </c>
      <c r="R2605" s="3">
        <v>0.31</v>
      </c>
      <c r="T2605" s="3">
        <v>0.04</v>
      </c>
      <c r="U2605" s="2">
        <v>0.75</v>
      </c>
    </row>
    <row r="2606" spans="1:18">
      <c r="A2606" s="2" t="s">
        <v>3325</v>
      </c>
      <c r="R2606" s="3">
        <v>0.31</v>
      </c>
    </row>
    <row r="2607" spans="1:21">
      <c r="A2607" s="2" t="s">
        <v>3326</v>
      </c>
      <c r="R2607" s="3">
        <v>0.31</v>
      </c>
      <c r="S2607" s="2">
        <v>0.96</v>
      </c>
      <c r="U2607" s="2">
        <v>0.72</v>
      </c>
    </row>
    <row r="2608" spans="1:18">
      <c r="A2608" s="2" t="s">
        <v>3327</v>
      </c>
      <c r="R2608" s="3">
        <v>0.31</v>
      </c>
    </row>
    <row r="2609" spans="1:18">
      <c r="A2609" s="2" t="s">
        <v>3328</v>
      </c>
      <c r="R2609" s="3">
        <v>0.31</v>
      </c>
    </row>
    <row r="2610" spans="1:18">
      <c r="A2610" s="2" t="s">
        <v>3329</v>
      </c>
      <c r="R2610" s="3">
        <v>0.31</v>
      </c>
    </row>
    <row r="2611" spans="1:18">
      <c r="A2611" s="2" t="s">
        <v>3330</v>
      </c>
      <c r="R2611" s="3">
        <v>0.3</v>
      </c>
    </row>
    <row r="2612" spans="1:18">
      <c r="A2612" s="2" t="s">
        <v>3331</v>
      </c>
      <c r="R2612" s="3">
        <v>0.3</v>
      </c>
    </row>
    <row r="2613" spans="1:18">
      <c r="A2613" s="2" t="s">
        <v>3332</v>
      </c>
      <c r="R2613" s="3">
        <v>0.3</v>
      </c>
    </row>
    <row r="2614" spans="1:21">
      <c r="A2614" s="2" t="s">
        <v>3333</v>
      </c>
      <c r="R2614" s="3">
        <v>0.3</v>
      </c>
      <c r="T2614" s="3">
        <v>0.02</v>
      </c>
      <c r="U2614" s="2">
        <v>0.66</v>
      </c>
    </row>
    <row r="2615" spans="1:21">
      <c r="A2615" s="2" t="s">
        <v>3334</v>
      </c>
      <c r="R2615" s="3">
        <v>0.3</v>
      </c>
      <c r="T2615" s="3">
        <v>0.02</v>
      </c>
      <c r="U2615" s="2">
        <v>0.77</v>
      </c>
    </row>
    <row r="2616" spans="1:18">
      <c r="A2616" s="2" t="s">
        <v>3335</v>
      </c>
      <c r="R2616" s="3">
        <v>0.3</v>
      </c>
    </row>
    <row r="2617" spans="1:19">
      <c r="A2617" s="2" t="s">
        <v>3336</v>
      </c>
      <c r="R2617" s="3">
        <v>0.3</v>
      </c>
      <c r="S2617" s="2">
        <v>0.97</v>
      </c>
    </row>
    <row r="2618" spans="1:21">
      <c r="A2618" s="2" t="s">
        <v>3337</v>
      </c>
      <c r="R2618" s="3">
        <v>0.3</v>
      </c>
      <c r="S2618" s="2">
        <v>0.98</v>
      </c>
      <c r="T2618" s="3">
        <v>0.02</v>
      </c>
      <c r="U2618" s="2">
        <v>0.64</v>
      </c>
    </row>
    <row r="2619" spans="1:21">
      <c r="A2619" s="2" t="s">
        <v>3338</v>
      </c>
      <c r="R2619" s="3">
        <v>0.3</v>
      </c>
      <c r="T2619" s="3">
        <v>0.03</v>
      </c>
      <c r="U2619" s="2">
        <v>0.7</v>
      </c>
    </row>
    <row r="2620" spans="1:18">
      <c r="A2620" s="2" t="s">
        <v>3339</v>
      </c>
      <c r="R2620" s="3">
        <v>0.3</v>
      </c>
    </row>
    <row r="2621" spans="1:18">
      <c r="A2621" s="2" t="s">
        <v>3340</v>
      </c>
      <c r="R2621" s="3">
        <v>0.3</v>
      </c>
    </row>
    <row r="2622" spans="1:19">
      <c r="A2622" s="2" t="s">
        <v>3341</v>
      </c>
      <c r="R2622" s="3">
        <v>0.3</v>
      </c>
      <c r="S2622" s="2">
        <v>1</v>
      </c>
    </row>
    <row r="2623" spans="1:18">
      <c r="A2623" s="2" t="s">
        <v>3342</v>
      </c>
      <c r="R2623" s="3">
        <v>0.3</v>
      </c>
    </row>
    <row r="2624" spans="1:18">
      <c r="A2624" s="2" t="s">
        <v>3343</v>
      </c>
      <c r="R2624" s="3">
        <v>0.3</v>
      </c>
    </row>
    <row r="2625" spans="1:21">
      <c r="A2625" s="2" t="s">
        <v>3344</v>
      </c>
      <c r="R2625" s="3">
        <v>0.3</v>
      </c>
      <c r="T2625" s="3">
        <v>0.03</v>
      </c>
      <c r="U2625" s="2">
        <v>0.69</v>
      </c>
    </row>
    <row r="2626" spans="1:18">
      <c r="A2626" s="2" t="s">
        <v>3345</v>
      </c>
      <c r="R2626" s="3">
        <v>0.3</v>
      </c>
    </row>
    <row r="2627" spans="1:18">
      <c r="A2627" s="2" t="s">
        <v>3346</v>
      </c>
      <c r="R2627" s="3">
        <v>0.3</v>
      </c>
    </row>
    <row r="2628" spans="1:18">
      <c r="A2628" s="2" t="s">
        <v>3347</v>
      </c>
      <c r="R2628" s="3">
        <v>0.24</v>
      </c>
    </row>
    <row r="2629" spans="1:21">
      <c r="A2629" s="2" t="s">
        <v>3348</v>
      </c>
      <c r="R2629" s="3">
        <v>0.29</v>
      </c>
      <c r="U2629" s="2">
        <v>0.8</v>
      </c>
    </row>
    <row r="2630" spans="1:18">
      <c r="A2630" s="2" t="s">
        <v>3349</v>
      </c>
      <c r="R2630" s="3">
        <v>0.29</v>
      </c>
    </row>
    <row r="2631" spans="1:18">
      <c r="A2631" s="2" t="s">
        <v>3350</v>
      </c>
      <c r="R2631" s="3">
        <v>0.29</v>
      </c>
    </row>
    <row r="2632" spans="1:18">
      <c r="A2632" s="2" t="s">
        <v>3351</v>
      </c>
      <c r="R2632" s="3">
        <v>0.29</v>
      </c>
    </row>
    <row r="2633" spans="1:18">
      <c r="A2633" s="2" t="s">
        <v>3352</v>
      </c>
      <c r="R2633" s="3">
        <v>0.29</v>
      </c>
    </row>
    <row r="2634" spans="1:18">
      <c r="A2634" s="2" t="s">
        <v>3353</v>
      </c>
      <c r="R2634" s="3">
        <v>0.29</v>
      </c>
    </row>
    <row r="2635" spans="1:18">
      <c r="A2635" s="2" t="s">
        <v>3354</v>
      </c>
      <c r="R2635" s="3">
        <v>0.29</v>
      </c>
    </row>
    <row r="2636" spans="1:21">
      <c r="A2636" s="2" t="s">
        <v>3355</v>
      </c>
      <c r="R2636" s="3">
        <v>0.29</v>
      </c>
      <c r="U2636" s="2">
        <v>0.79</v>
      </c>
    </row>
    <row r="2637" spans="1:18">
      <c r="A2637" s="2" t="s">
        <v>3356</v>
      </c>
      <c r="R2637" s="3">
        <v>0.29</v>
      </c>
    </row>
    <row r="2638" spans="1:18">
      <c r="A2638" s="2" t="s">
        <v>3357</v>
      </c>
      <c r="R2638" s="3">
        <v>0.29</v>
      </c>
    </row>
    <row r="2639" spans="1:21">
      <c r="A2639" s="2" t="s">
        <v>3358</v>
      </c>
      <c r="R2639" s="3">
        <v>0.29</v>
      </c>
      <c r="U2639" s="2">
        <v>0.74</v>
      </c>
    </row>
    <row r="2640" spans="1:21">
      <c r="A2640" s="2" t="s">
        <v>3359</v>
      </c>
      <c r="R2640" s="3">
        <v>0.29</v>
      </c>
      <c r="U2640" s="2">
        <v>0.77</v>
      </c>
    </row>
    <row r="2641" spans="1:18">
      <c r="A2641" s="2" t="s">
        <v>3360</v>
      </c>
      <c r="R2641" s="3">
        <v>0.29</v>
      </c>
    </row>
    <row r="2642" spans="1:18">
      <c r="A2642" s="2" t="s">
        <v>3361</v>
      </c>
      <c r="R2642" s="3">
        <v>0.29</v>
      </c>
    </row>
    <row r="2643" spans="1:18">
      <c r="A2643" s="2" t="s">
        <v>3362</v>
      </c>
      <c r="R2643" s="3">
        <v>0.29</v>
      </c>
    </row>
    <row r="2644" spans="1:19">
      <c r="A2644" s="2" t="s">
        <v>3363</v>
      </c>
      <c r="R2644" s="3">
        <v>0.29</v>
      </c>
      <c r="S2644" s="2">
        <v>0.13</v>
      </c>
    </row>
    <row r="2645" spans="1:18">
      <c r="A2645" s="2" t="s">
        <v>3364</v>
      </c>
      <c r="R2645" s="3">
        <v>0.29</v>
      </c>
    </row>
    <row r="2646" spans="1:18">
      <c r="A2646" s="2" t="s">
        <v>3365</v>
      </c>
      <c r="R2646" s="3">
        <v>0.28</v>
      </c>
    </row>
    <row r="2647" spans="1:18">
      <c r="A2647" s="2" t="s">
        <v>3366</v>
      </c>
      <c r="R2647" s="3">
        <v>0.28</v>
      </c>
    </row>
    <row r="2648" spans="1:18">
      <c r="A2648" s="2" t="s">
        <v>3367</v>
      </c>
      <c r="R2648" s="3">
        <v>0.28</v>
      </c>
    </row>
    <row r="2649" spans="1:21">
      <c r="A2649" s="2" t="s">
        <v>3368</v>
      </c>
      <c r="R2649" s="3">
        <v>0.28</v>
      </c>
      <c r="U2649" s="2">
        <v>0.69</v>
      </c>
    </row>
    <row r="2650" spans="1:18">
      <c r="A2650" s="2" t="s">
        <v>3369</v>
      </c>
      <c r="R2650" s="3">
        <v>0.28</v>
      </c>
    </row>
    <row r="2651" spans="1:18">
      <c r="A2651" s="2" t="s">
        <v>3370</v>
      </c>
      <c r="R2651" s="3">
        <v>0.28</v>
      </c>
    </row>
    <row r="2652" spans="1:18">
      <c r="A2652" s="2" t="s">
        <v>3371</v>
      </c>
      <c r="R2652" s="3">
        <v>0.28</v>
      </c>
    </row>
    <row r="2653" spans="1:18">
      <c r="A2653" s="2" t="s">
        <v>3372</v>
      </c>
      <c r="R2653" s="3">
        <v>0.28</v>
      </c>
    </row>
    <row r="2654" spans="1:18">
      <c r="A2654" s="2" t="s">
        <v>3373</v>
      </c>
      <c r="R2654" s="3">
        <v>0.28</v>
      </c>
    </row>
    <row r="2655" spans="1:18">
      <c r="A2655" s="2" t="s">
        <v>3374</v>
      </c>
      <c r="R2655" s="3">
        <v>0.28</v>
      </c>
    </row>
    <row r="2656" spans="1:18">
      <c r="A2656" s="2" t="s">
        <v>3375</v>
      </c>
      <c r="R2656" s="3">
        <v>0.28</v>
      </c>
    </row>
    <row r="2657" spans="1:21">
      <c r="A2657" s="2" t="s">
        <v>3376</v>
      </c>
      <c r="R2657" s="3">
        <v>0.28</v>
      </c>
      <c r="T2657" s="3">
        <v>0.03</v>
      </c>
      <c r="U2657" s="2">
        <v>0.72</v>
      </c>
    </row>
    <row r="2658" spans="1:18">
      <c r="A2658" s="2" t="s">
        <v>3377</v>
      </c>
      <c r="R2658" s="3">
        <v>0.28</v>
      </c>
    </row>
    <row r="2659" spans="1:18">
      <c r="A2659" s="2" t="s">
        <v>3378</v>
      </c>
      <c r="R2659" s="3">
        <v>0.28</v>
      </c>
    </row>
    <row r="2660" spans="1:18">
      <c r="A2660" s="2" t="s">
        <v>3379</v>
      </c>
      <c r="R2660" s="3">
        <v>0.28</v>
      </c>
    </row>
    <row r="2661" spans="1:18">
      <c r="A2661" s="2" t="s">
        <v>3380</v>
      </c>
      <c r="R2661" s="3">
        <v>0.28</v>
      </c>
    </row>
    <row r="2662" spans="1:19">
      <c r="A2662" s="2" t="s">
        <v>3381</v>
      </c>
      <c r="R2662" s="3">
        <v>0.28</v>
      </c>
      <c r="S2662" s="2">
        <v>0.97</v>
      </c>
    </row>
    <row r="2663" spans="1:19">
      <c r="A2663" s="2" t="s">
        <v>3382</v>
      </c>
      <c r="R2663" s="3">
        <v>0.28</v>
      </c>
      <c r="S2663" s="2">
        <v>0.99</v>
      </c>
    </row>
    <row r="2664" spans="1:21">
      <c r="A2664" s="2" t="s">
        <v>3383</v>
      </c>
      <c r="R2664" s="3">
        <v>0.28</v>
      </c>
      <c r="T2664" s="3">
        <v>0.04</v>
      </c>
      <c r="U2664" s="2">
        <v>0.76</v>
      </c>
    </row>
    <row r="2665" spans="1:19">
      <c r="A2665" s="2" t="s">
        <v>3384</v>
      </c>
      <c r="R2665" s="3">
        <v>0.28</v>
      </c>
      <c r="S2665" s="2">
        <v>0.99</v>
      </c>
    </row>
    <row r="2666" spans="1:21">
      <c r="A2666" s="2" t="s">
        <v>3385</v>
      </c>
      <c r="R2666" s="3">
        <v>0.28</v>
      </c>
      <c r="T2666" s="3">
        <v>0.04</v>
      </c>
      <c r="U2666" s="2">
        <v>0.74</v>
      </c>
    </row>
    <row r="2667" spans="1:21">
      <c r="A2667" s="2" t="s">
        <v>3386</v>
      </c>
      <c r="R2667" s="3">
        <v>0.28</v>
      </c>
      <c r="T2667" s="3">
        <v>0.03</v>
      </c>
      <c r="U2667" s="2">
        <v>0.65</v>
      </c>
    </row>
    <row r="2668" spans="1:18">
      <c r="A2668" s="2" t="s">
        <v>3387</v>
      </c>
      <c r="R2668" s="3">
        <v>0.28</v>
      </c>
    </row>
    <row r="2669" spans="1:18">
      <c r="A2669" s="2" t="s">
        <v>3388</v>
      </c>
      <c r="R2669" s="3">
        <v>0.28</v>
      </c>
    </row>
    <row r="2670" spans="1:18">
      <c r="A2670" s="2" t="s">
        <v>3389</v>
      </c>
      <c r="R2670" s="3">
        <v>0.28</v>
      </c>
    </row>
    <row r="2671" spans="1:18">
      <c r="A2671" s="2" t="s">
        <v>3390</v>
      </c>
      <c r="R2671" s="3">
        <v>0.27</v>
      </c>
    </row>
    <row r="2672" spans="1:18">
      <c r="A2672" s="2" t="s">
        <v>3391</v>
      </c>
      <c r="R2672" s="3">
        <v>0.27</v>
      </c>
    </row>
    <row r="2673" spans="1:18">
      <c r="A2673" s="2" t="s">
        <v>3392</v>
      </c>
      <c r="R2673" s="3">
        <v>0.27</v>
      </c>
    </row>
    <row r="2674" spans="1:18">
      <c r="A2674" s="2" t="s">
        <v>3393</v>
      </c>
      <c r="R2674" s="3">
        <v>0.27</v>
      </c>
    </row>
    <row r="2675" spans="1:18">
      <c r="A2675" s="2" t="s">
        <v>3394</v>
      </c>
      <c r="R2675" s="3">
        <v>0.27</v>
      </c>
    </row>
    <row r="2676" spans="1:18">
      <c r="A2676" s="2" t="s">
        <v>3395</v>
      </c>
      <c r="R2676" s="3">
        <v>0.27</v>
      </c>
    </row>
    <row r="2677" spans="1:21">
      <c r="A2677" s="2" t="s">
        <v>3396</v>
      </c>
      <c r="R2677" s="3">
        <v>0.27</v>
      </c>
      <c r="T2677" s="3">
        <v>0.03</v>
      </c>
      <c r="U2677" s="2">
        <v>0.76</v>
      </c>
    </row>
    <row r="2678" spans="1:18">
      <c r="A2678" s="2" t="s">
        <v>3397</v>
      </c>
      <c r="R2678" s="3">
        <v>0.27</v>
      </c>
    </row>
    <row r="2679" spans="1:19">
      <c r="A2679" s="2" t="s">
        <v>3398</v>
      </c>
      <c r="R2679" s="3">
        <v>0.27</v>
      </c>
      <c r="S2679" s="2">
        <v>0.24</v>
      </c>
    </row>
    <row r="2680" spans="1:21">
      <c r="A2680" s="2" t="s">
        <v>3399</v>
      </c>
      <c r="R2680" s="3">
        <v>0.27</v>
      </c>
      <c r="T2680" s="3">
        <v>0.06</v>
      </c>
      <c r="U2680" s="2">
        <v>0.65</v>
      </c>
    </row>
    <row r="2681" spans="1:18">
      <c r="A2681" s="2" t="s">
        <v>3400</v>
      </c>
      <c r="R2681" s="3">
        <v>0.27</v>
      </c>
    </row>
    <row r="2682" spans="1:18">
      <c r="A2682" s="2" t="s">
        <v>3401</v>
      </c>
      <c r="R2682" s="3">
        <v>0.27</v>
      </c>
    </row>
    <row r="2683" spans="1:18">
      <c r="A2683" s="2" t="s">
        <v>3402</v>
      </c>
      <c r="R2683" s="3">
        <v>0.27</v>
      </c>
    </row>
    <row r="2684" spans="1:19">
      <c r="A2684" s="2" t="s">
        <v>3403</v>
      </c>
      <c r="R2684" s="3">
        <v>0.26</v>
      </c>
      <c r="S2684" s="2">
        <v>0.26</v>
      </c>
    </row>
    <row r="2685" spans="1:18">
      <c r="A2685" s="2" t="s">
        <v>3404</v>
      </c>
      <c r="R2685" s="3">
        <v>0.26</v>
      </c>
    </row>
    <row r="2686" spans="1:18">
      <c r="A2686" s="2" t="s">
        <v>3405</v>
      </c>
      <c r="R2686" s="3">
        <v>0.26</v>
      </c>
    </row>
    <row r="2687" spans="1:18">
      <c r="A2687" s="2" t="s">
        <v>3406</v>
      </c>
      <c r="R2687" s="3">
        <v>0.26</v>
      </c>
    </row>
    <row r="2688" spans="1:18">
      <c r="A2688" s="2" t="s">
        <v>3407</v>
      </c>
      <c r="R2688" s="3">
        <v>0.26</v>
      </c>
    </row>
    <row r="2689" spans="1:18">
      <c r="A2689" s="2" t="s">
        <v>3408</v>
      </c>
      <c r="R2689" s="3">
        <v>0.26</v>
      </c>
    </row>
    <row r="2690" spans="1:19">
      <c r="A2690" s="2" t="s">
        <v>3409</v>
      </c>
      <c r="R2690" s="3">
        <v>0.26</v>
      </c>
      <c r="S2690" s="2">
        <v>0.99</v>
      </c>
    </row>
    <row r="2691" spans="1:21">
      <c r="A2691" s="2" t="s">
        <v>3410</v>
      </c>
      <c r="R2691" s="3">
        <v>0.26</v>
      </c>
      <c r="U2691" s="2">
        <v>0.79</v>
      </c>
    </row>
    <row r="2692" spans="1:18">
      <c r="A2692" s="2" t="s">
        <v>3411</v>
      </c>
      <c r="R2692" s="3">
        <v>0.26</v>
      </c>
    </row>
    <row r="2693" spans="1:21">
      <c r="A2693" s="2" t="s">
        <v>3412</v>
      </c>
      <c r="R2693" s="3">
        <v>0.26</v>
      </c>
      <c r="T2693" s="3">
        <v>0.03</v>
      </c>
      <c r="U2693" s="2">
        <v>0.75</v>
      </c>
    </row>
    <row r="2694" spans="1:21">
      <c r="A2694" s="2" t="s">
        <v>3413</v>
      </c>
      <c r="R2694" s="3">
        <v>0.26</v>
      </c>
      <c r="T2694" s="3">
        <v>0.03</v>
      </c>
      <c r="U2694" s="2">
        <v>0.69</v>
      </c>
    </row>
    <row r="2695" spans="1:21">
      <c r="A2695" s="2" t="s">
        <v>3414</v>
      </c>
      <c r="R2695" s="3">
        <v>0.26</v>
      </c>
      <c r="T2695" s="3">
        <v>0.02</v>
      </c>
      <c r="U2695" s="2">
        <v>0.68</v>
      </c>
    </row>
    <row r="2696" spans="1:21">
      <c r="A2696" s="2" t="s">
        <v>3415</v>
      </c>
      <c r="R2696" s="3">
        <v>0.26</v>
      </c>
      <c r="T2696" s="3">
        <v>0.02</v>
      </c>
      <c r="U2696" s="2">
        <v>0.64</v>
      </c>
    </row>
    <row r="2697" spans="1:18">
      <c r="A2697" s="2" t="s">
        <v>3416</v>
      </c>
      <c r="R2697" s="3">
        <v>0.25</v>
      </c>
    </row>
    <row r="2698" spans="1:18">
      <c r="A2698" s="2" t="s">
        <v>3417</v>
      </c>
      <c r="R2698" s="3">
        <v>0.25</v>
      </c>
    </row>
    <row r="2699" spans="1:18">
      <c r="A2699" s="2" t="s">
        <v>3418</v>
      </c>
      <c r="R2699" s="3">
        <v>0.25</v>
      </c>
    </row>
    <row r="2700" spans="1:18">
      <c r="A2700" s="2" t="s">
        <v>3419</v>
      </c>
      <c r="R2700" s="3">
        <v>0.25</v>
      </c>
    </row>
    <row r="2701" spans="1:18">
      <c r="A2701" s="2" t="s">
        <v>3420</v>
      </c>
      <c r="R2701" s="3">
        <v>0.25</v>
      </c>
    </row>
    <row r="2702" spans="1:18">
      <c r="A2702" s="2" t="s">
        <v>3421</v>
      </c>
      <c r="R2702" s="3">
        <v>0.25</v>
      </c>
    </row>
    <row r="2703" spans="1:19">
      <c r="A2703" s="2" t="s">
        <v>3422</v>
      </c>
      <c r="R2703" s="3">
        <v>0.25</v>
      </c>
      <c r="S2703" s="2">
        <v>0.99</v>
      </c>
    </row>
    <row r="2704" spans="1:18">
      <c r="A2704" s="2" t="s">
        <v>3423</v>
      </c>
      <c r="R2704" s="3">
        <v>0.25</v>
      </c>
    </row>
    <row r="2705" spans="1:21">
      <c r="A2705" s="2" t="s">
        <v>3424</v>
      </c>
      <c r="R2705" s="3">
        <v>0.25</v>
      </c>
      <c r="U2705" s="2">
        <v>0.69</v>
      </c>
    </row>
    <row r="2706" spans="1:18">
      <c r="A2706" s="2" t="s">
        <v>3425</v>
      </c>
      <c r="R2706" s="3">
        <v>0.25</v>
      </c>
    </row>
    <row r="2707" spans="1:18">
      <c r="A2707" s="2" t="s">
        <v>3426</v>
      </c>
      <c r="R2707" s="3">
        <v>0.25</v>
      </c>
    </row>
    <row r="2708" spans="1:21">
      <c r="A2708" s="2" t="s">
        <v>3427</v>
      </c>
      <c r="R2708" s="3">
        <v>0.25</v>
      </c>
      <c r="T2708" s="3">
        <v>0.05</v>
      </c>
      <c r="U2708" s="2">
        <v>0.73</v>
      </c>
    </row>
    <row r="2709" spans="1:18">
      <c r="A2709" s="2" t="s">
        <v>3428</v>
      </c>
      <c r="R2709" s="3">
        <v>0.25</v>
      </c>
    </row>
    <row r="2710" spans="1:18">
      <c r="A2710" s="2" t="s">
        <v>3429</v>
      </c>
      <c r="R2710" s="3">
        <v>0.24</v>
      </c>
    </row>
    <row r="2711" spans="1:19">
      <c r="A2711" s="2" t="s">
        <v>3430</v>
      </c>
      <c r="R2711" s="3">
        <v>0.24</v>
      </c>
      <c r="S2711" s="2">
        <v>0.21</v>
      </c>
    </row>
    <row r="2712" spans="1:21">
      <c r="A2712" s="2" t="s">
        <v>3431</v>
      </c>
      <c r="R2712" s="3">
        <v>0.24</v>
      </c>
      <c r="S2712" s="2">
        <v>0.19</v>
      </c>
      <c r="T2712" s="3">
        <v>0.11</v>
      </c>
      <c r="U2712" s="2">
        <v>0.56</v>
      </c>
    </row>
    <row r="2713" spans="1:18">
      <c r="A2713" s="2" t="s">
        <v>3432</v>
      </c>
      <c r="R2713" s="3">
        <v>0.24</v>
      </c>
    </row>
    <row r="2714" spans="1:18">
      <c r="A2714" s="2" t="s">
        <v>3433</v>
      </c>
      <c r="R2714" s="3">
        <v>0.24</v>
      </c>
    </row>
    <row r="2715" spans="1:18">
      <c r="A2715" s="2" t="s">
        <v>3434</v>
      </c>
      <c r="R2715" s="3">
        <v>0.24</v>
      </c>
    </row>
    <row r="2716" spans="1:19">
      <c r="A2716" s="2" t="s">
        <v>3435</v>
      </c>
      <c r="R2716" s="3">
        <v>0.24</v>
      </c>
      <c r="S2716" s="2">
        <v>0.98</v>
      </c>
    </row>
    <row r="2717" spans="1:19">
      <c r="A2717" s="2" t="s">
        <v>3436</v>
      </c>
      <c r="R2717" s="3">
        <v>0.23</v>
      </c>
      <c r="S2717" s="2">
        <v>0.07</v>
      </c>
    </row>
    <row r="2718" spans="1:18">
      <c r="A2718" s="2" t="s">
        <v>3437</v>
      </c>
      <c r="R2718" s="3">
        <v>0.23</v>
      </c>
    </row>
    <row r="2719" spans="1:19">
      <c r="A2719" s="2" t="s">
        <v>3438</v>
      </c>
      <c r="R2719" s="3">
        <v>0.23</v>
      </c>
      <c r="S2719" s="2">
        <v>1</v>
      </c>
    </row>
    <row r="2720" spans="1:18">
      <c r="A2720" s="2" t="s">
        <v>3439</v>
      </c>
      <c r="R2720" s="3">
        <v>0.23</v>
      </c>
    </row>
    <row r="2721" spans="1:18">
      <c r="A2721" s="2" t="s">
        <v>3440</v>
      </c>
      <c r="R2721" s="3">
        <v>0.23</v>
      </c>
    </row>
    <row r="2722" spans="1:18">
      <c r="A2722" s="2" t="s">
        <v>3441</v>
      </c>
      <c r="R2722" s="3">
        <v>0.23</v>
      </c>
    </row>
    <row r="2723" spans="1:21">
      <c r="A2723" s="2" t="s">
        <v>3442</v>
      </c>
      <c r="R2723" s="3">
        <v>0.23</v>
      </c>
      <c r="T2723" s="3">
        <v>0.02</v>
      </c>
      <c r="U2723" s="2">
        <v>0.66</v>
      </c>
    </row>
    <row r="2724" spans="1:18">
      <c r="A2724" s="2" t="s">
        <v>3443</v>
      </c>
      <c r="R2724" s="3">
        <v>0.23</v>
      </c>
    </row>
    <row r="2725" spans="1:18">
      <c r="A2725" s="2" t="s">
        <v>3444</v>
      </c>
      <c r="R2725" s="3">
        <v>0.23</v>
      </c>
    </row>
    <row r="2726" spans="1:19">
      <c r="A2726" s="2" t="s">
        <v>3445</v>
      </c>
      <c r="R2726" s="3">
        <v>0.23</v>
      </c>
      <c r="S2726" s="2">
        <v>0.99</v>
      </c>
    </row>
    <row r="2727" spans="1:21">
      <c r="A2727" s="2" t="s">
        <v>3446</v>
      </c>
      <c r="R2727" s="3">
        <v>0.23</v>
      </c>
      <c r="T2727" s="3">
        <v>0.03</v>
      </c>
      <c r="U2727" s="2">
        <v>0.68</v>
      </c>
    </row>
    <row r="2728" spans="1:18">
      <c r="A2728" s="2" t="s">
        <v>3447</v>
      </c>
      <c r="R2728" s="3">
        <v>0.23</v>
      </c>
    </row>
    <row r="2729" spans="1:19">
      <c r="A2729" s="2" t="s">
        <v>3448</v>
      </c>
      <c r="R2729" s="3">
        <v>0.23</v>
      </c>
      <c r="S2729" s="2">
        <v>1</v>
      </c>
    </row>
    <row r="2730" spans="1:18">
      <c r="A2730" s="2" t="s">
        <v>3449</v>
      </c>
      <c r="R2730" s="3">
        <v>0.23</v>
      </c>
    </row>
    <row r="2731" spans="1:18">
      <c r="A2731" s="2" t="s">
        <v>3450</v>
      </c>
      <c r="R2731" s="3">
        <v>0.22</v>
      </c>
    </row>
    <row r="2732" spans="1:18">
      <c r="A2732" s="2" t="s">
        <v>3451</v>
      </c>
      <c r="R2732" s="3">
        <v>0.22</v>
      </c>
    </row>
    <row r="2733" spans="1:18">
      <c r="A2733" s="2" t="s">
        <v>3452</v>
      </c>
      <c r="R2733" s="3">
        <v>0.22</v>
      </c>
    </row>
    <row r="2734" spans="1:18">
      <c r="A2734" s="2" t="s">
        <v>3453</v>
      </c>
      <c r="R2734" s="3">
        <v>0.22</v>
      </c>
    </row>
    <row r="2735" spans="1:18">
      <c r="A2735" s="2" t="s">
        <v>3454</v>
      </c>
      <c r="R2735" s="3">
        <v>0.22</v>
      </c>
    </row>
    <row r="2736" spans="1:19">
      <c r="A2736" s="2" t="s">
        <v>3455</v>
      </c>
      <c r="R2736" s="3">
        <v>0.22</v>
      </c>
      <c r="S2736" s="2">
        <v>0.3</v>
      </c>
    </row>
    <row r="2737" spans="1:18">
      <c r="A2737" s="2" t="s">
        <v>3456</v>
      </c>
      <c r="R2737" s="3">
        <v>0.22</v>
      </c>
    </row>
    <row r="2738" spans="1:18">
      <c r="A2738" s="2" t="s">
        <v>3457</v>
      </c>
      <c r="R2738" s="3">
        <v>0.22</v>
      </c>
    </row>
    <row r="2739" spans="1:18">
      <c r="A2739" s="2" t="s">
        <v>3458</v>
      </c>
      <c r="R2739" s="3">
        <v>0.22</v>
      </c>
    </row>
    <row r="2740" spans="1:21">
      <c r="A2740" s="2" t="s">
        <v>3459</v>
      </c>
      <c r="R2740" s="3">
        <v>0.22</v>
      </c>
      <c r="U2740" s="2">
        <v>0.75</v>
      </c>
    </row>
    <row r="2741" spans="1:18">
      <c r="A2741" s="2" t="s">
        <v>3460</v>
      </c>
      <c r="R2741" s="3">
        <v>0.22</v>
      </c>
    </row>
    <row r="2742" spans="1:21">
      <c r="A2742" s="2" t="s">
        <v>3461</v>
      </c>
      <c r="R2742" s="3">
        <v>0.22</v>
      </c>
      <c r="U2742" s="2">
        <v>0.71</v>
      </c>
    </row>
    <row r="2743" spans="1:19">
      <c r="A2743" s="2" t="s">
        <v>3462</v>
      </c>
      <c r="R2743" s="3">
        <v>0.22</v>
      </c>
      <c r="S2743" s="2">
        <v>0.15</v>
      </c>
    </row>
    <row r="2744" spans="1:18">
      <c r="A2744" s="2" t="s">
        <v>3463</v>
      </c>
      <c r="R2744" s="3">
        <v>0.21</v>
      </c>
    </row>
    <row r="2745" spans="1:18">
      <c r="A2745" s="2" t="s">
        <v>3464</v>
      </c>
      <c r="R2745" s="3">
        <v>0.21</v>
      </c>
    </row>
    <row r="2746" spans="1:21">
      <c r="A2746" s="2" t="s">
        <v>3465</v>
      </c>
      <c r="R2746" s="3">
        <v>0.21</v>
      </c>
      <c r="U2746" s="2">
        <v>0.82</v>
      </c>
    </row>
    <row r="2747" spans="1:18">
      <c r="A2747" s="2" t="s">
        <v>3466</v>
      </c>
      <c r="R2747" s="3">
        <v>0.21</v>
      </c>
    </row>
    <row r="2748" spans="1:18">
      <c r="A2748" s="2" t="s">
        <v>3467</v>
      </c>
      <c r="R2748" s="3">
        <v>0.21</v>
      </c>
    </row>
    <row r="2749" spans="1:21">
      <c r="A2749" s="2" t="s">
        <v>3468</v>
      </c>
      <c r="R2749" s="3">
        <v>0.21</v>
      </c>
      <c r="T2749" s="3">
        <v>0.09</v>
      </c>
      <c r="U2749" s="2">
        <v>0.71</v>
      </c>
    </row>
    <row r="2750" spans="1:18">
      <c r="A2750" s="2" t="s">
        <v>3469</v>
      </c>
      <c r="R2750" s="3">
        <v>0.21</v>
      </c>
    </row>
    <row r="2751" spans="1:18">
      <c r="A2751" s="2" t="s">
        <v>3470</v>
      </c>
      <c r="R2751" s="3">
        <v>0.21</v>
      </c>
    </row>
    <row r="2752" spans="1:18">
      <c r="A2752" s="2" t="s">
        <v>3471</v>
      </c>
      <c r="R2752" s="3">
        <v>0.21</v>
      </c>
    </row>
    <row r="2753" spans="1:21">
      <c r="A2753" s="2" t="s">
        <v>3472</v>
      </c>
      <c r="R2753" s="3">
        <v>0.2</v>
      </c>
      <c r="T2753" s="3">
        <v>0.02</v>
      </c>
      <c r="U2753" s="2">
        <v>0.71</v>
      </c>
    </row>
    <row r="2754" spans="1:18">
      <c r="A2754" s="2" t="s">
        <v>3473</v>
      </c>
      <c r="R2754" s="3">
        <v>0.2</v>
      </c>
    </row>
    <row r="2755" spans="1:18">
      <c r="A2755" s="2" t="s">
        <v>3474</v>
      </c>
      <c r="R2755" s="3">
        <v>0.2</v>
      </c>
    </row>
    <row r="2756" spans="1:18">
      <c r="A2756" s="2" t="s">
        <v>3475</v>
      </c>
      <c r="R2756" s="3">
        <v>0.2</v>
      </c>
    </row>
    <row r="2757" spans="1:21">
      <c r="A2757" s="2" t="s">
        <v>3476</v>
      </c>
      <c r="R2757" s="3">
        <v>0.2</v>
      </c>
      <c r="T2757" s="3">
        <v>0.04</v>
      </c>
      <c r="U2757" s="2">
        <v>0.73</v>
      </c>
    </row>
    <row r="2758" spans="1:18">
      <c r="A2758" s="2" t="s">
        <v>3477</v>
      </c>
      <c r="R2758" s="3">
        <v>0.2</v>
      </c>
    </row>
    <row r="2759" spans="1:18">
      <c r="A2759" s="2" t="s">
        <v>3478</v>
      </c>
      <c r="R2759" s="3">
        <v>0.2</v>
      </c>
    </row>
    <row r="2760" spans="1:21">
      <c r="A2760" s="2" t="s">
        <v>3479</v>
      </c>
      <c r="R2760" s="3">
        <v>0.2</v>
      </c>
      <c r="T2760" s="3">
        <v>0.02</v>
      </c>
      <c r="U2760" s="2">
        <v>0.66</v>
      </c>
    </row>
    <row r="2761" spans="1:18">
      <c r="A2761" s="2" t="s">
        <v>3480</v>
      </c>
      <c r="R2761" s="3">
        <v>0.2</v>
      </c>
    </row>
    <row r="2762" spans="1:18">
      <c r="A2762" s="2" t="s">
        <v>3481</v>
      </c>
      <c r="R2762" s="3">
        <v>0.19</v>
      </c>
    </row>
    <row r="2763" spans="1:18">
      <c r="A2763" s="2" t="s">
        <v>3482</v>
      </c>
      <c r="R2763" s="3">
        <v>0.19</v>
      </c>
    </row>
    <row r="2764" spans="1:18">
      <c r="A2764" s="2" t="s">
        <v>3483</v>
      </c>
      <c r="R2764" s="3">
        <v>0.19</v>
      </c>
    </row>
    <row r="2765" spans="1:21">
      <c r="A2765" s="2" t="s">
        <v>3484</v>
      </c>
      <c r="R2765" s="3">
        <v>0.19</v>
      </c>
      <c r="T2765" s="3">
        <v>0.05</v>
      </c>
      <c r="U2765" s="2">
        <v>0.71</v>
      </c>
    </row>
    <row r="2766" spans="1:18">
      <c r="A2766" s="2" t="s">
        <v>3485</v>
      </c>
      <c r="R2766" s="3">
        <v>0.19</v>
      </c>
    </row>
    <row r="2767" spans="1:18">
      <c r="A2767" s="2" t="s">
        <v>3486</v>
      </c>
      <c r="R2767" s="3">
        <v>0.19</v>
      </c>
    </row>
    <row r="2768" spans="1:18">
      <c r="A2768" s="2" t="s">
        <v>3487</v>
      </c>
      <c r="R2768" s="3">
        <v>0.19</v>
      </c>
    </row>
    <row r="2769" spans="1:18">
      <c r="A2769" s="2" t="s">
        <v>3488</v>
      </c>
      <c r="R2769" s="3">
        <v>0.19</v>
      </c>
    </row>
    <row r="2770" spans="1:18">
      <c r="A2770" s="2" t="s">
        <v>3489</v>
      </c>
      <c r="R2770" s="3">
        <v>0.19</v>
      </c>
    </row>
    <row r="2771" spans="1:21">
      <c r="A2771" s="2" t="s">
        <v>3490</v>
      </c>
      <c r="R2771" s="3">
        <v>0.18</v>
      </c>
      <c r="T2771" s="3">
        <v>0.06</v>
      </c>
      <c r="U2771" s="2">
        <v>0.64</v>
      </c>
    </row>
    <row r="2772" spans="1:18">
      <c r="A2772" s="2" t="s">
        <v>3491</v>
      </c>
      <c r="R2772" s="3">
        <v>0.18</v>
      </c>
    </row>
    <row r="2773" spans="1:19">
      <c r="A2773" s="2" t="s">
        <v>3492</v>
      </c>
      <c r="R2773" s="3">
        <v>0.18</v>
      </c>
      <c r="S2773" s="2">
        <v>0.99</v>
      </c>
    </row>
    <row r="2774" spans="1:21">
      <c r="A2774" s="2" t="s">
        <v>3493</v>
      </c>
      <c r="R2774" s="3">
        <v>0.18</v>
      </c>
      <c r="U2774" s="2">
        <v>0.79</v>
      </c>
    </row>
    <row r="2775" spans="1:18">
      <c r="A2775" s="2" t="s">
        <v>3494</v>
      </c>
      <c r="R2775" s="3">
        <v>0.18</v>
      </c>
    </row>
    <row r="2776" spans="1:19">
      <c r="A2776" s="2" t="s">
        <v>3495</v>
      </c>
      <c r="R2776" s="3">
        <v>0.18</v>
      </c>
      <c r="S2776" s="2">
        <v>1</v>
      </c>
    </row>
    <row r="2777" spans="1:21">
      <c r="A2777" s="2" t="s">
        <v>3496</v>
      </c>
      <c r="R2777" s="3">
        <v>0.18</v>
      </c>
      <c r="T2777" s="3">
        <v>0.02</v>
      </c>
      <c r="U2777" s="2">
        <v>0.58</v>
      </c>
    </row>
    <row r="2778" spans="1:18">
      <c r="A2778" s="2" t="s">
        <v>3497</v>
      </c>
      <c r="R2778" s="3">
        <v>0.18</v>
      </c>
    </row>
    <row r="2779" spans="1:21">
      <c r="A2779" s="2" t="s">
        <v>3498</v>
      </c>
      <c r="R2779" s="3">
        <v>0.18</v>
      </c>
      <c r="U2779" s="2">
        <v>0.69</v>
      </c>
    </row>
    <row r="2780" spans="1:18">
      <c r="A2780" s="2" t="s">
        <v>3499</v>
      </c>
      <c r="R2780" s="3">
        <v>0.17</v>
      </c>
    </row>
    <row r="2781" spans="1:18">
      <c r="A2781" s="2" t="s">
        <v>3500</v>
      </c>
      <c r="R2781" s="3">
        <v>0.17</v>
      </c>
    </row>
    <row r="2782" spans="1:18">
      <c r="A2782" s="2" t="s">
        <v>3501</v>
      </c>
      <c r="R2782" s="3">
        <v>0.17</v>
      </c>
    </row>
    <row r="2783" spans="1:18">
      <c r="A2783" s="2" t="s">
        <v>3502</v>
      </c>
      <c r="R2783" s="3">
        <v>0.17</v>
      </c>
    </row>
    <row r="2784" spans="1:19">
      <c r="A2784" s="2" t="s">
        <v>3503</v>
      </c>
      <c r="R2784" s="3">
        <v>0.17</v>
      </c>
      <c r="S2784" s="2">
        <v>1</v>
      </c>
    </row>
    <row r="2785" spans="1:18">
      <c r="A2785" s="2" t="s">
        <v>3504</v>
      </c>
      <c r="R2785" s="3">
        <v>0.17</v>
      </c>
    </row>
    <row r="2786" spans="1:18">
      <c r="A2786" s="2" t="s">
        <v>3505</v>
      </c>
      <c r="R2786" s="3">
        <v>0.17</v>
      </c>
    </row>
    <row r="2787" spans="1:18">
      <c r="A2787" s="2" t="s">
        <v>3506</v>
      </c>
      <c r="R2787" s="3">
        <v>0.16</v>
      </c>
    </row>
    <row r="2788" spans="1:18">
      <c r="A2788" s="2" t="s">
        <v>3507</v>
      </c>
      <c r="R2788" s="3">
        <v>0.16</v>
      </c>
    </row>
    <row r="2789" spans="1:18">
      <c r="A2789" s="2" t="s">
        <v>3508</v>
      </c>
      <c r="R2789" s="3">
        <v>0.16</v>
      </c>
    </row>
    <row r="2790" spans="1:18">
      <c r="A2790" s="2" t="s">
        <v>3509</v>
      </c>
      <c r="R2790" s="3">
        <v>0.16</v>
      </c>
    </row>
    <row r="2791" spans="1:18">
      <c r="A2791" s="2" t="s">
        <v>3510</v>
      </c>
      <c r="R2791" s="3">
        <v>0.16</v>
      </c>
    </row>
    <row r="2792" spans="1:19">
      <c r="A2792" s="2" t="s">
        <v>3511</v>
      </c>
      <c r="R2792" s="3">
        <v>0.16</v>
      </c>
      <c r="S2792" s="2">
        <v>1</v>
      </c>
    </row>
    <row r="2793" spans="1:19">
      <c r="A2793" s="2" t="s">
        <v>3512</v>
      </c>
      <c r="R2793" s="3">
        <v>0.15</v>
      </c>
      <c r="S2793" s="2">
        <v>0.99</v>
      </c>
    </row>
    <row r="2794" spans="1:18">
      <c r="A2794" s="2" t="s">
        <v>3513</v>
      </c>
      <c r="R2794" s="3">
        <v>0.15</v>
      </c>
    </row>
    <row r="2795" spans="1:18">
      <c r="A2795" s="2" t="s">
        <v>3514</v>
      </c>
      <c r="R2795" s="3">
        <v>0.15</v>
      </c>
    </row>
    <row r="2796" spans="1:18">
      <c r="A2796" s="2" t="s">
        <v>3515</v>
      </c>
      <c r="R2796" s="3">
        <v>0.15</v>
      </c>
    </row>
    <row r="2797" spans="1:18">
      <c r="A2797" s="2" t="s">
        <v>3516</v>
      </c>
      <c r="R2797" s="3">
        <v>0.15</v>
      </c>
    </row>
    <row r="2798" spans="1:18">
      <c r="A2798" s="2" t="s">
        <v>3517</v>
      </c>
      <c r="R2798" s="3">
        <v>0.15</v>
      </c>
    </row>
    <row r="2799" spans="1:18">
      <c r="A2799" s="2" t="s">
        <v>3518</v>
      </c>
      <c r="R2799" s="3">
        <v>0.15</v>
      </c>
    </row>
    <row r="2800" spans="1:21">
      <c r="A2800" s="2" t="s">
        <v>3519</v>
      </c>
      <c r="R2800" s="3">
        <v>0.15</v>
      </c>
      <c r="T2800" s="3">
        <v>0.03</v>
      </c>
      <c r="U2800" s="2">
        <v>0.7</v>
      </c>
    </row>
    <row r="2801" spans="1:18">
      <c r="A2801" s="2" t="s">
        <v>3520</v>
      </c>
      <c r="R2801" s="3">
        <v>0.15</v>
      </c>
    </row>
    <row r="2802" spans="1:18">
      <c r="A2802" s="2" t="s">
        <v>3521</v>
      </c>
      <c r="R2802" s="3">
        <v>0.14</v>
      </c>
    </row>
    <row r="2803" spans="1:19">
      <c r="A2803" s="2" t="s">
        <v>3522</v>
      </c>
      <c r="R2803" s="3">
        <v>0.14</v>
      </c>
      <c r="S2803" s="2">
        <v>0.98</v>
      </c>
    </row>
    <row r="2804" spans="1:21">
      <c r="A2804" s="2" t="s">
        <v>3523</v>
      </c>
      <c r="R2804" s="3">
        <v>0.14</v>
      </c>
      <c r="T2804" s="3">
        <v>0.02</v>
      </c>
      <c r="U2804" s="2">
        <v>0.63</v>
      </c>
    </row>
    <row r="2805" spans="1:18">
      <c r="A2805" s="2" t="s">
        <v>3524</v>
      </c>
      <c r="R2805" s="3">
        <v>0.14</v>
      </c>
    </row>
    <row r="2806" spans="1:21">
      <c r="A2806" s="2" t="s">
        <v>3525</v>
      </c>
      <c r="R2806" s="3">
        <v>0.14</v>
      </c>
      <c r="T2806" s="3">
        <v>0.02</v>
      </c>
      <c r="U2806" s="2">
        <v>0.74</v>
      </c>
    </row>
    <row r="2807" spans="1:18">
      <c r="A2807" s="2" t="s">
        <v>3526</v>
      </c>
      <c r="R2807" s="3">
        <v>0.14</v>
      </c>
    </row>
    <row r="2808" spans="1:18">
      <c r="A2808" s="2" t="s">
        <v>3527</v>
      </c>
      <c r="R2808" s="3">
        <v>0.13</v>
      </c>
    </row>
    <row r="2809" spans="1:19">
      <c r="A2809" s="2" t="s">
        <v>3528</v>
      </c>
      <c r="R2809" s="3">
        <v>0.13</v>
      </c>
      <c r="S2809" s="2">
        <v>0.96</v>
      </c>
    </row>
    <row r="2810" spans="1:18">
      <c r="A2810" s="2" t="s">
        <v>3529</v>
      </c>
      <c r="R2810" s="3">
        <v>0.13</v>
      </c>
    </row>
    <row r="2811" spans="1:18">
      <c r="A2811" s="2" t="s">
        <v>3530</v>
      </c>
      <c r="R2811" s="3">
        <v>0.13</v>
      </c>
    </row>
    <row r="2812" spans="1:18">
      <c r="A2812" s="2" t="s">
        <v>3531</v>
      </c>
      <c r="R2812" s="3">
        <v>0.13</v>
      </c>
    </row>
    <row r="2813" spans="1:18">
      <c r="A2813" s="2" t="s">
        <v>3532</v>
      </c>
      <c r="R2813" s="3">
        <v>0.13</v>
      </c>
    </row>
    <row r="2814" spans="1:21">
      <c r="A2814" s="2" t="s">
        <v>3533</v>
      </c>
      <c r="R2814" s="3">
        <v>0.13</v>
      </c>
      <c r="S2814" s="2">
        <v>0.99</v>
      </c>
      <c r="T2814" s="3">
        <v>0.05</v>
      </c>
      <c r="U2814" s="2">
        <v>0.58</v>
      </c>
    </row>
    <row r="2815" spans="1:18">
      <c r="A2815" s="2" t="s">
        <v>3534</v>
      </c>
      <c r="R2815" s="3">
        <v>0.12</v>
      </c>
    </row>
    <row r="2816" spans="1:19">
      <c r="A2816" s="2" t="s">
        <v>3535</v>
      </c>
      <c r="R2816" s="3">
        <v>0.12</v>
      </c>
      <c r="S2816" s="2">
        <v>1</v>
      </c>
    </row>
    <row r="2817" spans="1:18">
      <c r="A2817" s="2" t="s">
        <v>3536</v>
      </c>
      <c r="R2817" s="3">
        <v>0.12</v>
      </c>
    </row>
    <row r="2818" spans="1:18">
      <c r="A2818" s="2" t="s">
        <v>3537</v>
      </c>
      <c r="R2818" s="3">
        <v>0.12</v>
      </c>
    </row>
    <row r="2819" spans="1:18">
      <c r="A2819" s="2" t="s">
        <v>3538</v>
      </c>
      <c r="R2819" s="3">
        <v>0.12</v>
      </c>
    </row>
    <row r="2820" spans="1:18">
      <c r="A2820" s="2" t="s">
        <v>3539</v>
      </c>
      <c r="R2820" s="3">
        <v>0.12</v>
      </c>
    </row>
    <row r="2821" spans="1:18">
      <c r="A2821" s="2" t="s">
        <v>3540</v>
      </c>
      <c r="R2821" s="3">
        <v>0.12</v>
      </c>
    </row>
    <row r="2822" spans="1:18">
      <c r="A2822" s="2" t="s">
        <v>3541</v>
      </c>
      <c r="R2822" s="3">
        <v>0.11</v>
      </c>
    </row>
    <row r="2823" spans="1:18">
      <c r="A2823" s="2" t="s">
        <v>3542</v>
      </c>
      <c r="R2823" s="3">
        <v>0.11</v>
      </c>
    </row>
    <row r="2824" spans="1:19">
      <c r="A2824" s="2" t="s">
        <v>3543</v>
      </c>
      <c r="R2824" s="3">
        <v>0.11</v>
      </c>
      <c r="S2824" s="2">
        <v>0.99</v>
      </c>
    </row>
    <row r="2825" spans="1:19">
      <c r="A2825" s="2" t="s">
        <v>3544</v>
      </c>
      <c r="R2825" s="3">
        <v>0.11</v>
      </c>
      <c r="S2825" s="2">
        <v>1</v>
      </c>
    </row>
    <row r="2826" spans="1:18">
      <c r="A2826" s="2" t="s">
        <v>3545</v>
      </c>
      <c r="R2826" s="3">
        <v>0.11</v>
      </c>
    </row>
    <row r="2827" spans="1:18">
      <c r="A2827" s="2" t="s">
        <v>3546</v>
      </c>
      <c r="R2827" s="3">
        <v>0.1</v>
      </c>
    </row>
    <row r="2828" spans="1:18">
      <c r="A2828" s="2" t="s">
        <v>3547</v>
      </c>
      <c r="R2828" s="3">
        <v>0.1</v>
      </c>
    </row>
    <row r="2829" spans="1:18">
      <c r="A2829" s="2" t="s">
        <v>3548</v>
      </c>
      <c r="R2829" s="3">
        <v>0.1</v>
      </c>
    </row>
    <row r="2830" spans="1:18">
      <c r="A2830" s="2" t="s">
        <v>3549</v>
      </c>
      <c r="R2830" s="3">
        <v>0.1</v>
      </c>
    </row>
    <row r="2831" spans="1:18">
      <c r="A2831" s="2" t="s">
        <v>3550</v>
      </c>
      <c r="R2831" s="3">
        <v>0.1</v>
      </c>
    </row>
    <row r="2832" spans="1:18">
      <c r="A2832" s="2" t="s">
        <v>3551</v>
      </c>
      <c r="R2832" s="3">
        <v>0.09</v>
      </c>
    </row>
    <row r="2833" spans="1:18">
      <c r="A2833" s="2" t="s">
        <v>3552</v>
      </c>
      <c r="R2833" s="3">
        <v>0.09</v>
      </c>
    </row>
    <row r="2834" spans="1:18">
      <c r="A2834" s="2" t="s">
        <v>3553</v>
      </c>
      <c r="R2834" s="3">
        <v>0.09</v>
      </c>
    </row>
    <row r="2835" spans="1:18">
      <c r="A2835" s="2" t="s">
        <v>3554</v>
      </c>
      <c r="R2835" s="3">
        <v>0.08</v>
      </c>
    </row>
    <row r="2836" spans="1:21">
      <c r="A2836" s="2" t="s">
        <v>3555</v>
      </c>
      <c r="R2836" s="3">
        <v>0.07</v>
      </c>
      <c r="T2836" s="3">
        <v>0.03</v>
      </c>
      <c r="U2836" s="2">
        <v>0.54</v>
      </c>
    </row>
    <row r="2837" spans="1:18">
      <c r="A2837" s="2" t="s">
        <v>3556</v>
      </c>
      <c r="R2837" s="3">
        <v>0.07</v>
      </c>
    </row>
    <row r="2838" spans="1:18">
      <c r="A2838" s="2" t="s">
        <v>3557</v>
      </c>
      <c r="R2838" s="3">
        <v>0.06</v>
      </c>
    </row>
    <row r="2839" spans="1:18">
      <c r="A2839" s="2" t="s">
        <v>3558</v>
      </c>
      <c r="R2839" s="3">
        <v>0.06</v>
      </c>
    </row>
    <row r="2840" spans="1:18">
      <c r="A2840" s="2" t="s">
        <v>3559</v>
      </c>
      <c r="R2840" s="3">
        <v>0.05</v>
      </c>
    </row>
    <row r="2841" spans="1:19">
      <c r="A2841" s="2" t="s">
        <v>3560</v>
      </c>
      <c r="R2841" s="3">
        <v>0.05</v>
      </c>
      <c r="S2841" s="2">
        <v>0.98</v>
      </c>
    </row>
    <row r="2842" spans="1:18">
      <c r="A2842" s="2" t="s">
        <v>3561</v>
      </c>
      <c r="R2842" s="3">
        <v>0.05</v>
      </c>
    </row>
    <row r="2843" spans="1:19">
      <c r="A2843" s="2" t="s">
        <v>3562</v>
      </c>
      <c r="R2843" s="3">
        <v>0.04</v>
      </c>
      <c r="S2843" s="2">
        <v>1</v>
      </c>
    </row>
    <row r="2844" spans="1:18">
      <c r="A2844" s="2" t="s">
        <v>3563</v>
      </c>
      <c r="R2844" s="3">
        <v>0.04</v>
      </c>
    </row>
    <row r="2845" spans="1:18">
      <c r="A2845" s="2" t="s">
        <v>3564</v>
      </c>
      <c r="R2845" s="3">
        <v>0.03</v>
      </c>
    </row>
    <row r="2846" spans="1:18">
      <c r="A2846" s="2" t="s">
        <v>3565</v>
      </c>
      <c r="R2846" s="3">
        <v>0.03</v>
      </c>
    </row>
    <row r="2847" spans="1:18">
      <c r="A2847" s="2" t="s">
        <v>3566</v>
      </c>
      <c r="R2847" s="3">
        <v>0.01</v>
      </c>
    </row>
    <row r="2848" spans="1:18">
      <c r="A2848" s="2" t="s">
        <v>3567</v>
      </c>
      <c r="R2848" s="3">
        <v>0.02</v>
      </c>
    </row>
    <row r="2849" spans="1:19">
      <c r="A2849" s="2" t="s">
        <v>3568</v>
      </c>
      <c r="S2849" s="2">
        <v>0.04</v>
      </c>
    </row>
    <row r="2850" spans="1:19">
      <c r="A2850" s="2" t="s">
        <v>3569</v>
      </c>
      <c r="S2850" s="2">
        <v>0.07</v>
      </c>
    </row>
    <row r="2851" spans="1:19">
      <c r="A2851" s="2" t="s">
        <v>3570</v>
      </c>
      <c r="S2851" s="2">
        <v>0.13</v>
      </c>
    </row>
    <row r="2852" spans="1:19">
      <c r="A2852" s="2" t="s">
        <v>3571</v>
      </c>
      <c r="S2852" s="2">
        <v>0.16</v>
      </c>
    </row>
    <row r="2853" spans="1:19">
      <c r="A2853" s="2" t="s">
        <v>3572</v>
      </c>
      <c r="S2853" s="2">
        <v>0.21</v>
      </c>
    </row>
    <row r="2854" spans="1:19">
      <c r="A2854" s="2" t="s">
        <v>3573</v>
      </c>
      <c r="S2854" s="2">
        <v>0.22</v>
      </c>
    </row>
    <row r="2855" spans="1:19">
      <c r="A2855" s="2" t="s">
        <v>3574</v>
      </c>
      <c r="S2855" s="2">
        <v>0.24</v>
      </c>
    </row>
    <row r="2856" spans="1:19">
      <c r="A2856" s="2" t="s">
        <v>3575</v>
      </c>
      <c r="S2856" s="2">
        <v>0.25</v>
      </c>
    </row>
    <row r="2857" spans="1:19">
      <c r="A2857" s="2" t="s">
        <v>3576</v>
      </c>
      <c r="S2857" s="2">
        <v>0.25</v>
      </c>
    </row>
    <row r="2858" spans="1:19">
      <c r="A2858" s="2" t="s">
        <v>3577</v>
      </c>
      <c r="S2858" s="2">
        <v>0.26</v>
      </c>
    </row>
    <row r="2859" spans="1:21">
      <c r="A2859" s="2" t="s">
        <v>3578</v>
      </c>
      <c r="S2859" s="2">
        <v>0.26</v>
      </c>
      <c r="U2859" s="2">
        <v>0.72</v>
      </c>
    </row>
    <row r="2860" spans="1:19">
      <c r="A2860" s="2" t="s">
        <v>3579</v>
      </c>
      <c r="S2860" s="2">
        <v>0.28</v>
      </c>
    </row>
    <row r="2861" spans="1:19">
      <c r="A2861" s="2" t="s">
        <v>3580</v>
      </c>
      <c r="S2861" s="2">
        <v>0.29</v>
      </c>
    </row>
    <row r="2862" spans="1:19">
      <c r="A2862" s="2" t="s">
        <v>3581</v>
      </c>
      <c r="S2862" s="2">
        <v>0.29</v>
      </c>
    </row>
    <row r="2863" spans="1:19">
      <c r="A2863" s="2" t="s">
        <v>3582</v>
      </c>
      <c r="S2863" s="2">
        <v>0.29</v>
      </c>
    </row>
    <row r="2864" spans="1:19">
      <c r="A2864" s="2" t="s">
        <v>3583</v>
      </c>
      <c r="S2864" s="2">
        <v>0.3</v>
      </c>
    </row>
    <row r="2865" spans="1:19">
      <c r="A2865" s="2" t="s">
        <v>3584</v>
      </c>
      <c r="S2865" s="2">
        <v>0.31</v>
      </c>
    </row>
    <row r="2866" spans="1:19">
      <c r="A2866" s="2" t="s">
        <v>3585</v>
      </c>
      <c r="S2866" s="2">
        <v>1</v>
      </c>
    </row>
    <row r="2867" spans="1:19">
      <c r="A2867" s="2" t="s">
        <v>3586</v>
      </c>
      <c r="S2867" s="2">
        <v>1</v>
      </c>
    </row>
    <row r="2868" spans="1:21">
      <c r="A2868" s="2" t="s">
        <v>3587</v>
      </c>
      <c r="S2868" s="2">
        <v>1</v>
      </c>
      <c r="T2868" s="3">
        <v>0.04</v>
      </c>
      <c r="U2868" s="2">
        <v>0.73</v>
      </c>
    </row>
    <row r="2869" spans="1:19">
      <c r="A2869" s="2" t="s">
        <v>3588</v>
      </c>
      <c r="S2869" s="2">
        <v>1</v>
      </c>
    </row>
    <row r="2870" spans="1:19">
      <c r="A2870" s="2" t="s">
        <v>3589</v>
      </c>
      <c r="S2870" s="2">
        <v>1</v>
      </c>
    </row>
    <row r="2871" spans="1:19">
      <c r="A2871" s="2" t="s">
        <v>3590</v>
      </c>
      <c r="S2871" s="2">
        <v>1</v>
      </c>
    </row>
    <row r="2872" spans="1:19">
      <c r="A2872" s="2" t="s">
        <v>3591</v>
      </c>
      <c r="S2872" s="2">
        <v>1</v>
      </c>
    </row>
    <row r="2873" spans="1:19">
      <c r="A2873" s="2" t="s">
        <v>3592</v>
      </c>
      <c r="S2873" s="2">
        <v>1</v>
      </c>
    </row>
    <row r="2874" spans="1:19">
      <c r="A2874" s="2" t="s">
        <v>3593</v>
      </c>
      <c r="S2874" s="2">
        <v>1</v>
      </c>
    </row>
    <row r="2875" spans="1:19">
      <c r="A2875" s="2" t="s">
        <v>3594</v>
      </c>
      <c r="S2875" s="2">
        <v>1</v>
      </c>
    </row>
    <row r="2876" spans="1:19">
      <c r="A2876" s="2" t="s">
        <v>3595</v>
      </c>
      <c r="S2876" s="2">
        <v>1</v>
      </c>
    </row>
    <row r="2877" spans="1:19">
      <c r="A2877" s="2" t="s">
        <v>3596</v>
      </c>
      <c r="S2877" s="2">
        <v>1</v>
      </c>
    </row>
    <row r="2878" spans="1:19">
      <c r="A2878" s="2" t="s">
        <v>3597</v>
      </c>
      <c r="S2878" s="2">
        <v>1</v>
      </c>
    </row>
    <row r="2879" spans="1:19">
      <c r="A2879" s="2" t="s">
        <v>3598</v>
      </c>
      <c r="S2879" s="2">
        <v>1</v>
      </c>
    </row>
    <row r="2880" spans="1:19">
      <c r="A2880" s="2" t="s">
        <v>3599</v>
      </c>
      <c r="S2880" s="2">
        <v>1</v>
      </c>
    </row>
    <row r="2881" spans="1:19">
      <c r="A2881" s="2" t="s">
        <v>3600</v>
      </c>
      <c r="S2881" s="2">
        <v>1</v>
      </c>
    </row>
    <row r="2882" spans="1:19">
      <c r="A2882" s="2" t="s">
        <v>3601</v>
      </c>
      <c r="S2882" s="2">
        <v>1</v>
      </c>
    </row>
    <row r="2883" spans="1:19">
      <c r="A2883" s="2" t="s">
        <v>3602</v>
      </c>
      <c r="S2883" s="2">
        <v>0.99</v>
      </c>
    </row>
    <row r="2884" spans="1:19">
      <c r="A2884" s="2" t="s">
        <v>3603</v>
      </c>
      <c r="S2884" s="2">
        <v>0.99</v>
      </c>
    </row>
    <row r="2885" spans="1:19">
      <c r="A2885" s="2" t="s">
        <v>3604</v>
      </c>
      <c r="S2885" s="2">
        <v>0.99</v>
      </c>
    </row>
    <row r="2886" spans="1:19">
      <c r="A2886" s="2" t="s">
        <v>3605</v>
      </c>
      <c r="S2886" s="2">
        <v>0.99</v>
      </c>
    </row>
    <row r="2887" spans="1:19">
      <c r="A2887" s="2" t="s">
        <v>3606</v>
      </c>
      <c r="S2887" s="2">
        <v>0.99</v>
      </c>
    </row>
    <row r="2888" spans="1:19">
      <c r="A2888" s="2" t="s">
        <v>3607</v>
      </c>
      <c r="S2888" s="2">
        <v>0.98</v>
      </c>
    </row>
    <row r="2889" spans="1:19">
      <c r="A2889" s="2" t="s">
        <v>3608</v>
      </c>
      <c r="S2889" s="2">
        <v>0.98</v>
      </c>
    </row>
    <row r="2890" spans="1:19">
      <c r="A2890" s="2" t="s">
        <v>3609</v>
      </c>
      <c r="S2890" s="2">
        <v>0.98</v>
      </c>
    </row>
    <row r="2891" spans="1:19">
      <c r="A2891" s="2" t="s">
        <v>3610</v>
      </c>
      <c r="S2891" s="2">
        <v>0.98</v>
      </c>
    </row>
    <row r="2892" spans="1:19">
      <c r="A2892" s="2" t="s">
        <v>3611</v>
      </c>
      <c r="S2892" s="2">
        <v>0.97</v>
      </c>
    </row>
    <row r="2893" spans="1:19">
      <c r="A2893" s="2" t="s">
        <v>3612</v>
      </c>
      <c r="S2893" s="2">
        <v>0.97</v>
      </c>
    </row>
    <row r="2894" spans="1:21">
      <c r="A2894" s="2" t="s">
        <v>3613</v>
      </c>
      <c r="S2894" s="2">
        <v>0.97</v>
      </c>
      <c r="T2894" s="3">
        <v>0.02</v>
      </c>
      <c r="U2894" s="2">
        <v>0.62</v>
      </c>
    </row>
    <row r="2895" spans="1:19">
      <c r="A2895" s="2" t="s">
        <v>3614</v>
      </c>
      <c r="S2895" s="2">
        <v>0.97</v>
      </c>
    </row>
    <row r="2896" spans="1:19">
      <c r="A2896" s="2" t="s">
        <v>3615</v>
      </c>
      <c r="S2896" s="2">
        <v>0.97</v>
      </c>
    </row>
    <row r="2897" spans="1:19">
      <c r="A2897" s="2" t="s">
        <v>3616</v>
      </c>
      <c r="S2897" s="2">
        <v>0.97</v>
      </c>
    </row>
    <row r="2898" spans="1:19">
      <c r="A2898" s="2" t="s">
        <v>3617</v>
      </c>
      <c r="S2898" s="2">
        <v>0.97</v>
      </c>
    </row>
    <row r="2899" spans="1:19">
      <c r="A2899" s="2" t="s">
        <v>3618</v>
      </c>
      <c r="S2899" s="2">
        <v>0.97</v>
      </c>
    </row>
    <row r="2900" spans="1:19">
      <c r="A2900" s="2" t="s">
        <v>3619</v>
      </c>
      <c r="S2900" s="2">
        <v>0.96</v>
      </c>
    </row>
    <row r="2901" spans="1:19">
      <c r="A2901" s="2" t="s">
        <v>3620</v>
      </c>
      <c r="S2901" s="2">
        <v>0.96</v>
      </c>
    </row>
    <row r="2902" spans="1:19">
      <c r="A2902" s="2" t="s">
        <v>3621</v>
      </c>
      <c r="S2902" s="2">
        <v>0.96</v>
      </c>
    </row>
    <row r="2903" spans="1:19">
      <c r="A2903" s="2" t="s">
        <v>3622</v>
      </c>
      <c r="S2903" s="2">
        <v>0.96</v>
      </c>
    </row>
    <row r="2904" spans="1:19">
      <c r="A2904" s="2" t="s">
        <v>3623</v>
      </c>
      <c r="S2904" s="2">
        <v>0.96</v>
      </c>
    </row>
    <row r="2905" spans="1:21">
      <c r="A2905" s="2" t="s">
        <v>3624</v>
      </c>
      <c r="T2905" s="3">
        <v>0.06</v>
      </c>
      <c r="U2905" s="2">
        <v>0.81</v>
      </c>
    </row>
    <row r="2906" spans="1:21">
      <c r="A2906" s="2" t="s">
        <v>3625</v>
      </c>
      <c r="T2906" s="3">
        <v>0.04</v>
      </c>
      <c r="U2906" s="2">
        <v>0.76</v>
      </c>
    </row>
    <row r="2907" spans="1:21">
      <c r="A2907" s="2" t="s">
        <v>3626</v>
      </c>
      <c r="T2907" s="3">
        <v>0.04</v>
      </c>
      <c r="U2907" s="2">
        <v>0.8</v>
      </c>
    </row>
    <row r="2908" spans="1:21">
      <c r="A2908" s="2" t="s">
        <v>3627</v>
      </c>
      <c r="T2908" s="3">
        <v>0.02</v>
      </c>
      <c r="U2908" s="2">
        <v>0.78</v>
      </c>
    </row>
    <row r="2909" spans="1:21">
      <c r="A2909" s="2" t="s">
        <v>3628</v>
      </c>
      <c r="U2909" s="2">
        <v>0.85</v>
      </c>
    </row>
    <row r="2910" spans="1:21">
      <c r="A2910" s="2" t="s">
        <v>3629</v>
      </c>
      <c r="U2910" s="2">
        <v>0.81</v>
      </c>
    </row>
    <row r="2911" spans="1:21">
      <c r="A2911" s="2" t="s">
        <v>3630</v>
      </c>
      <c r="U2911" s="2">
        <v>0.81</v>
      </c>
    </row>
    <row r="2912" spans="1:21">
      <c r="A2912" s="2" t="s">
        <v>3631</v>
      </c>
      <c r="U2912" s="2">
        <v>0.81</v>
      </c>
    </row>
    <row r="2913" spans="1:21">
      <c r="A2913" s="2" t="s">
        <v>3632</v>
      </c>
      <c r="U2913" s="2">
        <v>0.8</v>
      </c>
    </row>
    <row r="2914" spans="1:21">
      <c r="A2914" s="2" t="s">
        <v>3633</v>
      </c>
      <c r="U2914" s="2">
        <v>0.79</v>
      </c>
    </row>
    <row r="2915" spans="1:21">
      <c r="A2915" s="2" t="s">
        <v>3634</v>
      </c>
      <c r="U2915" s="2">
        <v>0.78</v>
      </c>
    </row>
    <row r="2916" spans="1:21">
      <c r="A2916" s="2" t="s">
        <v>3635</v>
      </c>
      <c r="U2916" s="2">
        <v>0.78</v>
      </c>
    </row>
    <row r="2917" spans="1:21">
      <c r="A2917" s="2" t="s">
        <v>3636</v>
      </c>
      <c r="U2917" s="2">
        <v>0.77</v>
      </c>
    </row>
    <row r="2918" spans="1:21">
      <c r="A2918" s="2" t="s">
        <v>3637</v>
      </c>
      <c r="U2918" s="2">
        <v>0.74</v>
      </c>
    </row>
    <row r="2919" spans="1:21">
      <c r="A2919" s="2" t="s">
        <v>3638</v>
      </c>
      <c r="U2919" s="2">
        <v>0.74</v>
      </c>
    </row>
    <row r="2920" spans="1:21">
      <c r="A2920" s="2" t="s">
        <v>3639</v>
      </c>
      <c r="U2920" s="2">
        <v>0.73</v>
      </c>
    </row>
    <row r="2921" spans="1:21">
      <c r="A2921" s="2" t="s">
        <v>3640</v>
      </c>
      <c r="U2921" s="2">
        <v>0.72</v>
      </c>
    </row>
    <row r="2922" spans="1:21">
      <c r="A2922" s="2" t="s">
        <v>3641</v>
      </c>
      <c r="U2922" s="2">
        <v>0.71</v>
      </c>
    </row>
    <row r="2923" spans="1:21">
      <c r="A2923" s="2" t="s">
        <v>3642</v>
      </c>
      <c r="U2923" s="2">
        <v>0.7</v>
      </c>
    </row>
    <row r="2924" spans="1:21">
      <c r="A2924" s="2" t="s">
        <v>3643</v>
      </c>
      <c r="U2924" s="2">
        <v>0.69</v>
      </c>
    </row>
    <row r="2925" spans="1:21">
      <c r="A2925" s="2" t="s">
        <v>3644</v>
      </c>
      <c r="U2925" s="2">
        <v>0.67</v>
      </c>
    </row>
    <row r="2926" spans="1:21">
      <c r="A2926" s="2" t="s">
        <v>3645</v>
      </c>
      <c r="U2926" s="2">
        <v>0.66</v>
      </c>
    </row>
    <row r="2927" spans="1:21">
      <c r="A2927" s="2" t="s">
        <v>3646</v>
      </c>
      <c r="U2927" s="2">
        <v>0.65</v>
      </c>
    </row>
    <row r="2928" spans="1:21">
      <c r="A2928" s="2" t="s">
        <v>3647</v>
      </c>
      <c r="U2928" s="2">
        <v>0.64</v>
      </c>
    </row>
    <row r="2929" spans="1:21">
      <c r="A2929" s="2" t="s">
        <v>3648</v>
      </c>
      <c r="U2929" s="2">
        <v>0.64</v>
      </c>
    </row>
    <row r="2930" spans="1:21">
      <c r="A2930" s="2" t="s">
        <v>3649</v>
      </c>
      <c r="U2930" s="2">
        <v>0.63</v>
      </c>
    </row>
    <row r="2931" spans="1:21">
      <c r="A2931" s="2" t="s">
        <v>3650</v>
      </c>
      <c r="U2931" s="2">
        <v>0.55</v>
      </c>
    </row>
    <row r="2932" spans="1:21">
      <c r="A2932" s="2" t="s">
        <v>3651</v>
      </c>
      <c r="U2932" s="2">
        <v>0.42</v>
      </c>
    </row>
    <row r="2933" spans="1:21">
      <c r="A2933" s="2" t="s">
        <v>3652</v>
      </c>
      <c r="U2933" s="2">
        <v>0.33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Synthesis</cp:lastModifiedBy>
  <dcterms:created xsi:type="dcterms:W3CDTF">2021-12-07T11:31:00Z</dcterms:created>
  <dcterms:modified xsi:type="dcterms:W3CDTF">2021-12-07T11:44:06Z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E90872B315C84377BBECE495FF0F263C</vt:lpwstr>
  </property>
  <property fmtid="{D5CDD505-2E9C-101B-9397-08002B2CF9AE}" pid="3" name="KSOProductBuildVer">
    <vt:lpwstr>2052-11.1.0.11045</vt:lpwstr>
  </property>
</Properties>
</file>