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6"/>
  <workbookPr defaultThemeVersion="166925"/>
  <xr:revisionPtr revIDLastSave="0" documentId="8_{860150E7-400D-4927-8CB6-0D5110BFFD55}" xr6:coauthVersionLast="45" xr6:coauthVersionMax="45" xr10:uidLastSave="{00000000-0000-0000-0000-000000000000}"/>
  <bookViews>
    <workbookView xWindow="240" yWindow="105" windowWidth="14805" windowHeight="8010" firstSheet="9" activeTab="9" xr2:uid="{00000000-000D-0000-FFFF-FFFF00000000}"/>
  </bookViews>
  <sheets>
    <sheet name="Exo1" sheetId="1" r:id="rId1"/>
    <sheet name="Exo2" sheetId="2" r:id="rId2"/>
    <sheet name="Exo3" sheetId="3" r:id="rId3"/>
    <sheet name="Exo4" sheetId="4" r:id="rId4"/>
    <sheet name="REUSSITE" sheetId="5" r:id="rId5"/>
    <sheet name="INFLATION" sheetId="6" r:id="rId6"/>
    <sheet name="PRIX AVANT REDUCTION" sheetId="7" r:id="rId7"/>
    <sheet name="PRIX AVANT SOLDE" sheetId="8" r:id="rId8"/>
    <sheet name="Exo6" sheetId="9" r:id="rId9"/>
    <sheet name="Feuil1" sheetId="10" r:id="rId10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0" l="1"/>
  <c r="G7" i="10"/>
  <c r="G8" i="10"/>
  <c r="G9" i="10"/>
  <c r="D10" i="10"/>
  <c r="E10" i="10"/>
  <c r="F10" i="10"/>
  <c r="C10" i="10"/>
  <c r="G5" i="10"/>
  <c r="G10" i="10" s="1"/>
  <c r="E27" i="9"/>
  <c r="F26" i="9"/>
  <c r="C27" i="9"/>
  <c r="C26" i="9"/>
  <c r="E26" i="9"/>
  <c r="F27" i="9"/>
  <c r="F25" i="9"/>
  <c r="F24" i="9"/>
  <c r="F23" i="9"/>
  <c r="C23" i="9"/>
  <c r="C10" i="9"/>
  <c r="C11" i="9"/>
  <c r="C12" i="9"/>
  <c r="C13" i="9"/>
  <c r="C9" i="9"/>
  <c r="E9" i="9" s="1"/>
  <c r="E10" i="9" s="1"/>
  <c r="E11" i="9" s="1"/>
  <c r="E12" i="9" s="1"/>
  <c r="E13" i="9" s="1"/>
  <c r="D10" i="9"/>
  <c r="D11" i="9"/>
  <c r="D12" i="9"/>
  <c r="D13" i="9"/>
  <c r="D9" i="9"/>
  <c r="J3" i="1"/>
  <c r="J4" i="1"/>
  <c r="J5" i="1"/>
  <c r="J6" i="1"/>
  <c r="I3" i="1"/>
  <c r="I4" i="1"/>
  <c r="I5" i="1"/>
  <c r="I6" i="1"/>
  <c r="H3" i="1"/>
  <c r="H4" i="1"/>
  <c r="H5" i="1"/>
  <c r="H6" i="1"/>
  <c r="D4" i="8"/>
  <c r="E23" i="3"/>
  <c r="E24" i="3" s="1"/>
  <c r="E19" i="3"/>
  <c r="E20" i="3" s="1"/>
  <c r="E15" i="3"/>
  <c r="E23" i="9" l="1"/>
  <c r="D23" i="9"/>
  <c r="D8" i="1"/>
  <c r="D3" i="8"/>
  <c r="D3" i="7"/>
  <c r="D3" i="6"/>
  <c r="D3" i="5"/>
  <c r="E7" i="4"/>
  <c r="D7" i="4"/>
  <c r="E3" i="4"/>
  <c r="D3" i="4"/>
  <c r="D6" i="3"/>
  <c r="E3" i="3"/>
  <c r="F3" i="3" s="1"/>
  <c r="E4" i="3"/>
  <c r="F4" i="3" s="1"/>
  <c r="E2" i="3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C24" i="9" l="1"/>
  <c r="D24" i="9" s="1"/>
  <c r="E24" i="9"/>
  <c r="F2" i="3"/>
  <c r="E8" i="3"/>
  <c r="C25" i="9" l="1"/>
  <c r="D25" i="9" s="1"/>
  <c r="E25" i="9"/>
  <c r="E14" i="3"/>
  <c r="E17" i="3"/>
  <c r="E9" i="3"/>
  <c r="E10" i="3"/>
  <c r="E12" i="3" s="1"/>
  <c r="D26" i="9" l="1"/>
  <c r="D27" i="9" l="1"/>
</calcChain>
</file>

<file path=xl/sharedStrings.xml><?xml version="1.0" encoding="utf-8"?>
<sst xmlns="http://schemas.openxmlformats.org/spreadsheetml/2006/main" count="143" uniqueCount="95">
  <si>
    <t>Récapitulatif Commandes</t>
  </si>
  <si>
    <t>Numéro client</t>
  </si>
  <si>
    <t>Nom</t>
  </si>
  <si>
    <t>Prénom</t>
  </si>
  <si>
    <t>N° de tél.</t>
  </si>
  <si>
    <t>Réf Produit</t>
  </si>
  <si>
    <t>Prix unitaire</t>
  </si>
  <si>
    <t>Quantité</t>
  </si>
  <si>
    <t>CA individuel</t>
  </si>
  <si>
    <t>Proportions  (qt)</t>
  </si>
  <si>
    <t>% CA</t>
  </si>
  <si>
    <t>Legros</t>
  </si>
  <si>
    <t>Georges</t>
  </si>
  <si>
    <t>03 86 62 30 12</t>
  </si>
  <si>
    <t>Duval</t>
  </si>
  <si>
    <t>Marc</t>
  </si>
  <si>
    <t>03 86 65 01 25</t>
  </si>
  <si>
    <t>Duprez</t>
  </si>
  <si>
    <t>Suzanne</t>
  </si>
  <si>
    <t>03 86 68 12 43</t>
  </si>
  <si>
    <t>Guyot</t>
  </si>
  <si>
    <t>Bernard</t>
  </si>
  <si>
    <t xml:space="preserve">02 45 63 21 45 </t>
  </si>
  <si>
    <t>Chiffre d'affaire 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</si>
  <si>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</si>
  <si>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</si>
  <si>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</si>
  <si>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</si>
  <si>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</si>
  <si>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</si>
  <si>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</si>
  <si>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</si>
  <si>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</si>
  <si>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</si>
  <si>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</si>
  <si>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</si>
  <si>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Police Abadi non diponible</t>
  </si>
  <si>
    <t>Ref. Produit</t>
  </si>
  <si>
    <t>Description produit</t>
  </si>
  <si>
    <t>Prix Unitaire H.T. /100</t>
  </si>
  <si>
    <t>Quantite</t>
  </si>
  <si>
    <t>Total H.T.</t>
  </si>
  <si>
    <t>Total TTC</t>
  </si>
  <si>
    <t>Bloc note</t>
  </si>
  <si>
    <t>Pochette plastic</t>
  </si>
  <si>
    <t>Stylo bleu</t>
  </si>
  <si>
    <t xml:space="preserve">Total Quantite </t>
  </si>
  <si>
    <t>TVA</t>
  </si>
  <si>
    <t>le taux de TVA est de 20%</t>
  </si>
  <si>
    <t>vous n'avez pas utiliser la possibilite de figer des cellules</t>
  </si>
  <si>
    <t>Paiement par virement bancaire au 10 du mois suivant</t>
  </si>
  <si>
    <t>Article</t>
  </si>
  <si>
    <t>Prix d'origine</t>
  </si>
  <si>
    <t xml:space="preserve"> % de réduction</t>
  </si>
  <si>
    <t>Remise en Euros</t>
  </si>
  <si>
    <t>Prix de l'article solde</t>
  </si>
  <si>
    <t>Total</t>
  </si>
  <si>
    <t>Unite de production</t>
  </si>
  <si>
    <t>Effectif Total</t>
  </si>
  <si>
    <t>% de femmes</t>
  </si>
  <si>
    <t>Nombre de femmes</t>
  </si>
  <si>
    <t>Nombre d'Hommes</t>
  </si>
  <si>
    <t>Etudes</t>
  </si>
  <si>
    <t>Nombre d'étudiantes présentes</t>
  </si>
  <si>
    <t>Nombre d'Etudiants ayant reussis</t>
  </si>
  <si>
    <t>% de reussite</t>
  </si>
  <si>
    <t>Produits</t>
  </si>
  <si>
    <t>Prix moyen 2017</t>
  </si>
  <si>
    <t>Prix moyen 2018</t>
  </si>
  <si>
    <t>% augmentation des prix</t>
  </si>
  <si>
    <t>Reduction en %</t>
  </si>
  <si>
    <t>Montant de la réduction</t>
  </si>
  <si>
    <t>Prix avant Reduction</t>
  </si>
  <si>
    <t>Prix du Produit solde</t>
  </si>
  <si>
    <t xml:space="preserve">tableau d'amortissement linéaire </t>
  </si>
  <si>
    <t>Matériel de bureau</t>
  </si>
  <si>
    <t>Coût d'acquisition:</t>
  </si>
  <si>
    <t>Valeur résiduelle :</t>
  </si>
  <si>
    <t>ie 25000 - 5000 à amortir</t>
  </si>
  <si>
    <t xml:space="preserve"> </t>
  </si>
  <si>
    <t>Durée (année) :</t>
  </si>
  <si>
    <t>Année</t>
  </si>
  <si>
    <t>Amort. Annuel</t>
  </si>
  <si>
    <t>Amort. Mensuel</t>
  </si>
  <si>
    <t>Valeur comptable</t>
  </si>
  <si>
    <t>tableau d'amortissement dégressif</t>
  </si>
  <si>
    <t>date d'acquisition :</t>
  </si>
  <si>
    <t>15 Avril N</t>
  </si>
  <si>
    <t> </t>
  </si>
  <si>
    <t>total</t>
  </si>
  <si>
    <t>Nord Est</t>
  </si>
  <si>
    <t>Nord Ouest</t>
  </si>
  <si>
    <t>Sud Est</t>
  </si>
  <si>
    <t>Sud Ouest</t>
  </si>
  <si>
    <t>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</si>
</sst>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[$€-2]\ * #,##0.00_);_([$€-2]\ * \(#,##0.00\);_([$€-2]\ * &quot;-&quot;??_);_(@_)"/>
    <numFmt numFmtId="166" formatCode="0.0%"/>
    <numFmt numFmtId="167" formatCode="_([$€-2]\ * #,##0_);_([$€-2]\ * \(#,##0\);_([$€-2]\ * &quot;-&quot;??_);_(@_)"/>
  </numFmts>
  <fonts count="1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</font>
    <font>
      <b/>
      <sz val="11.5"/>
      <color theme="1"/>
      <name val="Arial"/>
    </font>
    <font>
      <b/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555555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0" fillId="0" borderId="8" xfId="0" applyBorder="1"/>
    <xf numFmtId="0" fontId="0" fillId="0" borderId="9" xfId="0" applyBorder="1"/>
    <xf numFmtId="43" fontId="0" fillId="0" borderId="0" xfId="0" applyNumberFormat="1"/>
    <xf numFmtId="9" fontId="0" fillId="0" borderId="0" xfId="0" applyNumberFormat="1"/>
    <xf numFmtId="0" fontId="0" fillId="2" borderId="0" xfId="0" applyFill="1"/>
    <xf numFmtId="43" fontId="0" fillId="0" borderId="5" xfId="0" applyNumberFormat="1" applyBorder="1"/>
    <xf numFmtId="9" fontId="0" fillId="0" borderId="5" xfId="0" applyNumberFormat="1" applyBorder="1"/>
    <xf numFmtId="0" fontId="5" fillId="0" borderId="10" xfId="0" applyFont="1" applyBorder="1"/>
    <xf numFmtId="0" fontId="5" fillId="0" borderId="11" xfId="0" applyFont="1" applyBorder="1"/>
    <xf numFmtId="43" fontId="5" fillId="0" borderId="12" xfId="0" applyNumberFormat="1" applyFont="1" applyBorder="1"/>
    <xf numFmtId="0" fontId="6" fillId="4" borderId="0" xfId="0" applyFont="1" applyFill="1"/>
    <xf numFmtId="0" fontId="6" fillId="3" borderId="0" xfId="0" applyFont="1" applyFill="1"/>
    <xf numFmtId="0" fontId="6" fillId="0" borderId="0" xfId="0" applyFont="1"/>
    <xf numFmtId="164" fontId="0" fillId="0" borderId="5" xfId="0" applyNumberFormat="1" applyBorder="1"/>
    <xf numFmtId="2" fontId="0" fillId="0" borderId="5" xfId="0" applyNumberFormat="1" applyBorder="1"/>
    <xf numFmtId="0" fontId="0" fillId="0" borderId="5" xfId="0" applyNumberFormat="1" applyBorder="1"/>
    <xf numFmtId="165" fontId="0" fillId="0" borderId="5" xfId="0" applyNumberFormat="1" applyBorder="1"/>
    <xf numFmtId="165" fontId="0" fillId="0" borderId="0" xfId="0" applyNumberFormat="1"/>
    <xf numFmtId="0" fontId="7" fillId="0" borderId="0" xfId="0" applyFont="1"/>
    <xf numFmtId="10" fontId="0" fillId="0" borderId="5" xfId="0" applyNumberFormat="1" applyBorder="1"/>
    <xf numFmtId="165" fontId="0" fillId="2" borderId="0" xfId="0" applyNumberFormat="1" applyFill="1"/>
    <xf numFmtId="166" fontId="0" fillId="0" borderId="5" xfId="0" applyNumberFormat="1" applyBorder="1"/>
    <xf numFmtId="167" fontId="0" fillId="0" borderId="5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64" fontId="0" fillId="0" borderId="17" xfId="0" applyNumberFormat="1" applyBorder="1"/>
    <xf numFmtId="0" fontId="0" fillId="0" borderId="18" xfId="0" applyBorder="1"/>
    <xf numFmtId="164" fontId="0" fillId="0" borderId="20" xfId="0" applyNumberFormat="1" applyBorder="1"/>
    <xf numFmtId="1" fontId="0" fillId="0" borderId="5" xfId="0" applyNumberFormat="1" applyBorder="1"/>
    <xf numFmtId="0" fontId="0" fillId="0" borderId="0" xfId="0" applyBorder="1"/>
    <xf numFmtId="164" fontId="0" fillId="0" borderId="15" xfId="0" applyNumberFormat="1" applyBorder="1"/>
    <xf numFmtId="0" fontId="0" fillId="0" borderId="19" xfId="0" applyBorder="1"/>
    <xf numFmtId="9" fontId="0" fillId="0" borderId="20" xfId="0" applyNumberFormat="1" applyBorder="1"/>
    <xf numFmtId="0" fontId="0" fillId="5" borderId="0" xfId="0" applyFill="1"/>
    <xf numFmtId="0" fontId="6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Alignment="1">
      <alignment wrapText="1"/>
    </xf>
    <xf numFmtId="0" fontId="2" fillId="0" borderId="5" xfId="0" applyFont="1" applyBorder="1"/>
    <xf numFmtId="0" fontId="10" fillId="0" borderId="5" xfId="0" applyFont="1" applyBorder="1"/>
    <xf numFmtId="3" fontId="9" fillId="0" borderId="5" xfId="0" applyNumberFormat="1" applyFont="1" applyBorder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Nord 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Nb ventes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Feuil1!$C$5:$F$5</c:f>
              <c:numCache>
                <c:formatCode>#,##0</c:formatCode>
                <c:ptCount val="4"/>
                <c:pt idx="0">
                  <c:v>32000</c:v>
                </c:pt>
                <c:pt idx="1">
                  <c:v>34500</c:v>
                </c:pt>
                <c:pt idx="2">
                  <c:v>34200</c:v>
                </c:pt>
                <c:pt idx="3">
                  <c:v>35600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4-49FC-890B-18B58CA29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26119"/>
        <c:axId val="1078620295"/>
      </c:scatterChart>
      <c:valAx>
        <c:axId val="1078626119"/>
        <c:scaling>
          <c:orientation val="minMax"/>
          <c:max val="2019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20295"/>
        <c:crosses val="autoZero"/>
        <c:crossBetween val="midCat"/>
      </c:valAx>
      <c:valAx>
        <c:axId val="1078620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26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B2-4CFA-9D1C-8D63113967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B2-4CFA-9D1C-8D63113967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B2-4CFA-9D1C-8D63113967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B2-4CFA-9D1C-8D63113967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B2-4CFA-9D1C-8D63113967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Feuil1!$B$5:$B$9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Centre</c:v>
                </c:pt>
              </c:strCache>
            </c:strRef>
          </c:cat>
          <c:val>
            <c:numRef>
              <c:f>Feuil1!$C$5:$C$9</c:f>
              <c:numCache>
                <c:formatCode>#,##0</c:formatCode>
                <c:ptCount val="5"/>
                <c:pt idx="0">
                  <c:v>32000</c:v>
                </c:pt>
                <c:pt idx="1">
                  <c:v>24600</c:v>
                </c:pt>
                <c:pt idx="2">
                  <c:v>34500</c:v>
                </c:pt>
                <c:pt idx="3">
                  <c:v>24500</c:v>
                </c:pt>
                <c:pt idx="4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0-4E8E-B8C5-372353D7BD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DF-47C5-ACCF-70788B5E1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DF-47C5-ACCF-70788B5E1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DF-47C5-ACCF-70788B5E1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DF-47C5-ACCF-70788B5E1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DF-47C5-ACCF-70788B5E1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Feuil1!$B$12:$B$16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Centre</c:v>
                </c:pt>
              </c:strCache>
            </c:strRef>
          </c:cat>
          <c:val>
            <c:numRef>
              <c:f>Feuil1!$C$12:$C$16</c:f>
              <c:numCache>
                <c:formatCode>#,##0</c:formatCode>
                <c:ptCount val="5"/>
                <c:pt idx="0">
                  <c:v>35600</c:v>
                </c:pt>
                <c:pt idx="1">
                  <c:v>27800</c:v>
                </c:pt>
                <c:pt idx="2">
                  <c:v>38900</c:v>
                </c:pt>
                <c:pt idx="3">
                  <c:v>28900</c:v>
                </c:pt>
                <c:pt idx="4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C-4A53-9178-1A279E0D41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Feuil1!$B$18:$F$18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Centre</c:v>
                </c:pt>
              </c:strCache>
            </c:strRef>
          </c:cat>
          <c:val>
            <c:numRef>
              <c:f>Feuil1!$B$19:$F$19</c:f>
              <c:numCache>
                <c:formatCode>#,##0</c:formatCode>
                <c:ptCount val="5"/>
                <c:pt idx="0">
                  <c:v>32000</c:v>
                </c:pt>
                <c:pt idx="1">
                  <c:v>24600</c:v>
                </c:pt>
                <c:pt idx="2">
                  <c:v>34500</c:v>
                </c:pt>
                <c:pt idx="3">
                  <c:v>24500</c:v>
                </c:pt>
                <c:pt idx="4">
                  <c:v>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1-4491-B723-7453053845E5}"/>
            </c:ext>
          </c:extLst>
        </c:ser>
        <c:ser>
          <c:idx val="1"/>
          <c:order val="1"/>
          <c:tx>
            <c:strRef>
              <c:f>Feuil1!$A$20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Feuil1!$B$18:$F$18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Centre</c:v>
                </c:pt>
              </c:strCache>
            </c:strRef>
          </c:cat>
          <c:val>
            <c:numRef>
              <c:f>Feuil1!$B$20:$F$20</c:f>
              <c:numCache>
                <c:formatCode>#,##0</c:formatCode>
                <c:ptCount val="5"/>
                <c:pt idx="0">
                  <c:v>34500</c:v>
                </c:pt>
                <c:pt idx="1">
                  <c:v>26800</c:v>
                </c:pt>
                <c:pt idx="2">
                  <c:v>33650</c:v>
                </c:pt>
                <c:pt idx="3">
                  <c:v>26540</c:v>
                </c:pt>
                <c:pt idx="4">
                  <c:v>14500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1-4491-B723-7453053845E5}"/>
            </c:ext>
          </c:extLst>
        </c:ser>
        <c:ser>
          <c:idx val="2"/>
          <c:order val="2"/>
          <c:tx>
            <c:strRef>
              <c:f>Feuil1!$A$21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Feuil1!$B$18:$F$18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Centre</c:v>
                </c:pt>
              </c:strCache>
            </c:strRef>
          </c:cat>
          <c:val>
            <c:numRef>
              <c:f>Feuil1!$B$21:$F$21</c:f>
              <c:numCache>
                <c:formatCode>#,##0</c:formatCode>
                <c:ptCount val="5"/>
                <c:pt idx="0">
                  <c:v>34200</c:v>
                </c:pt>
                <c:pt idx="1">
                  <c:v>24500</c:v>
                </c:pt>
                <c:pt idx="2">
                  <c:v>37900</c:v>
                </c:pt>
                <c:pt idx="3">
                  <c:v>28700</c:v>
                </c:pt>
                <c:pt idx="4">
                  <c:v>16700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41-4491-B723-7453053845E5}"/>
            </c:ext>
          </c:extLst>
        </c:ser>
        <c:ser>
          <c:idx val="3"/>
          <c:order val="3"/>
          <c:tx>
            <c:strRef>
              <c:f>Feuil1!$A$22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Feuil1!$B$18:$F$18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Centre</c:v>
                </c:pt>
              </c:strCache>
            </c:strRef>
          </c:cat>
          <c:val>
            <c:numRef>
              <c:f>Feuil1!$B$22:$F$22</c:f>
              <c:numCache>
                <c:formatCode>#,##0</c:formatCode>
                <c:ptCount val="5"/>
                <c:pt idx="0">
                  <c:v>35600</c:v>
                </c:pt>
                <c:pt idx="1">
                  <c:v>27800</c:v>
                </c:pt>
                <c:pt idx="2">
                  <c:v>38900</c:v>
                </c:pt>
                <c:pt idx="3">
                  <c:v>28900</c:v>
                </c:pt>
                <c:pt idx="4">
                  <c:v>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41-4491-B723-745305384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962647"/>
        <c:axId val="1875948503"/>
      </c:lineChart>
      <c:catAx>
        <c:axId val="1875962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48503"/>
        <c:crossesAt val="2000"/>
        <c:auto val="1"/>
        <c:lblAlgn val="ctr"/>
        <c:lblOffset val="100"/>
        <c:noMultiLvlLbl val="0"/>
      </c:catAx>
      <c:valAx>
        <c:axId val="1875948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6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Feuil1!$B$18:$F$18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Centre</c:v>
                </c:pt>
              </c:strCache>
            </c:strRef>
          </c:cat>
          <c:val>
            <c:numRef>
              <c:f>Feuil1!$B$19:$F$19</c:f>
              <c:numCache>
                <c:formatCode>#,##0</c:formatCode>
                <c:ptCount val="5"/>
                <c:pt idx="0">
                  <c:v>32000</c:v>
                </c:pt>
                <c:pt idx="1">
                  <c:v>24600</c:v>
                </c:pt>
                <c:pt idx="2">
                  <c:v>34500</c:v>
                </c:pt>
                <c:pt idx="3">
                  <c:v>24500</c:v>
                </c:pt>
                <c:pt idx="4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F-4D35-A210-6A4B382B3AE4}"/>
            </c:ext>
          </c:extLst>
        </c:ser>
        <c:ser>
          <c:idx val="1"/>
          <c:order val="1"/>
          <c:tx>
            <c:strRef>
              <c:f>Feuil1!$A$20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Feuil1!$B$18:$F$18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Centre</c:v>
                </c:pt>
              </c:strCache>
            </c:strRef>
          </c:cat>
          <c:val>
            <c:numRef>
              <c:f>Feuil1!$B$20:$F$20</c:f>
              <c:numCache>
                <c:formatCode>#,##0</c:formatCode>
                <c:ptCount val="5"/>
                <c:pt idx="0">
                  <c:v>34500</c:v>
                </c:pt>
                <c:pt idx="1">
                  <c:v>26800</c:v>
                </c:pt>
                <c:pt idx="2">
                  <c:v>33650</c:v>
                </c:pt>
                <c:pt idx="3">
                  <c:v>26540</c:v>
                </c:pt>
                <c:pt idx="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F-4D35-A210-6A4B382B3AE4}"/>
            </c:ext>
          </c:extLst>
        </c:ser>
        <c:ser>
          <c:idx val="2"/>
          <c:order val="2"/>
          <c:tx>
            <c:strRef>
              <c:f>Feuil1!$A$21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Feuil1!$B$18:$F$18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Centre</c:v>
                </c:pt>
              </c:strCache>
            </c:strRef>
          </c:cat>
          <c:val>
            <c:numRef>
              <c:f>Feuil1!$B$21:$F$21</c:f>
              <c:numCache>
                <c:formatCode>#,##0</c:formatCode>
                <c:ptCount val="5"/>
                <c:pt idx="0">
                  <c:v>34200</c:v>
                </c:pt>
                <c:pt idx="1">
                  <c:v>24500</c:v>
                </c:pt>
                <c:pt idx="2">
                  <c:v>37900</c:v>
                </c:pt>
                <c:pt idx="3">
                  <c:v>28700</c:v>
                </c:pt>
                <c:pt idx="4">
                  <c:v>16700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F-4D35-A210-6A4B382B3AE4}"/>
            </c:ext>
          </c:extLst>
        </c:ser>
        <c:ser>
          <c:idx val="3"/>
          <c:order val="3"/>
          <c:tx>
            <c:strRef>
              <c:f>Feuil1!$A$22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Feuil1!$B$18:$F$18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Centre</c:v>
                </c:pt>
              </c:strCache>
            </c:strRef>
          </c:cat>
          <c:val>
            <c:numRef>
              <c:f>Feuil1!$B$22:$F$22</c:f>
              <c:numCache>
                <c:formatCode>#,##0</c:formatCode>
                <c:ptCount val="5"/>
                <c:pt idx="0">
                  <c:v>35600</c:v>
                </c:pt>
                <c:pt idx="1">
                  <c:v>27800</c:v>
                </c:pt>
                <c:pt idx="2">
                  <c:v>38900</c:v>
                </c:pt>
                <c:pt idx="3">
                  <c:v>28900</c:v>
                </c:pt>
                <c:pt idx="4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6F-4D35-A210-6A4B382B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825255"/>
        <c:axId val="1188832327"/>
      </c:barChart>
      <c:catAx>
        <c:axId val="1188825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32327"/>
        <c:crossesAt val="0"/>
        <c:auto val="1"/>
        <c:lblAlgn val="ctr"/>
        <c:lblOffset val="100"/>
        <c:noMultiLvlLbl val="0"/>
      </c:catAx>
      <c:valAx>
        <c:axId val="1188832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25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</xdr:row>
      <xdr:rowOff>66675</xdr:rowOff>
    </xdr:from>
    <xdr:to>
      <xdr:col>19</xdr:col>
      <xdr:colOff>19050</xdr:colOff>
      <xdr:row>15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22670E-EA14-47E1-9022-FF17BCDE3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13</xdr:row>
      <xdr:rowOff>85725</xdr:rowOff>
    </xdr:from>
    <xdr:to>
      <xdr:col>19</xdr:col>
      <xdr:colOff>466725</xdr:colOff>
      <xdr:row>27</xdr:row>
      <xdr:rowOff>161925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976E34A-2B6B-4EE5-88FF-6805D4790E99}"/>
            </a:ext>
            <a:ext uri="{147F2762-F138-4A5C-976F-8EAC2B608ADB}">
              <a16:predDERef xmlns:a16="http://schemas.microsoft.com/office/drawing/2014/main" pred="{6222670E-EA14-47E1-9022-FF17BCDE3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390525</xdr:colOff>
      <xdr:row>25</xdr:row>
      <xdr:rowOff>152400</xdr:rowOff>
    </xdr:from>
    <xdr:to>
      <xdr:col>22</xdr:col>
      <xdr:colOff>85725</xdr:colOff>
      <xdr:row>40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D34E40A-CDE7-4D75-8C45-EB97E77F1BBB}"/>
            </a:ext>
            <a:ext uri="{147F2762-F138-4A5C-976F-8EAC2B608ADB}">
              <a16:predDERef xmlns:a16="http://schemas.microsoft.com/office/drawing/2014/main" pred="{3976E34A-2B6B-4EE5-88FF-6805D479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219075</xdr:colOff>
      <xdr:row>26</xdr:row>
      <xdr:rowOff>142875</xdr:rowOff>
    </xdr:from>
    <xdr:to>
      <xdr:col>10</xdr:col>
      <xdr:colOff>295275</xdr:colOff>
      <xdr:row>41</xdr:row>
      <xdr:rowOff>28575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30F5DAD-1EB5-48F3-8A47-536DC1D7E7A8}"/>
            </a:ext>
            <a:ext uri="{147F2762-F138-4A5C-976F-8EAC2B608ADB}">
              <a16:predDERef xmlns:a16="http://schemas.microsoft.com/office/drawing/2014/main" pred="{6D34E40A-CDE7-4D75-8C45-EB97E77F1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133350</xdr:colOff>
      <xdr:row>6</xdr:row>
      <xdr:rowOff>9525</xdr:rowOff>
    </xdr:from>
    <xdr:to>
      <xdr:col>13</xdr:col>
      <xdr:colOff>438150</xdr:colOff>
      <xdr:row>20</xdr:row>
      <xdr:rowOff>85725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EB5E817-E49B-4055-ADC0-964AACD4D366}"/>
            </a:ext>
            <a:ext uri="{147F2762-F138-4A5C-976F-8EAC2B608ADB}">
              <a16:predDERef xmlns:a16="http://schemas.microsoft.com/office/drawing/2014/main" pred="{E30F5DAD-1EB5-48F3-8A47-536DC1D7E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FA785-4DC1-47B2-B7B0-6A0803FB8380}" name="Récapitulatif_Commandes" displayName="Récapitulatif_Commandes" ref="A2:J6" totalsRowShown="0">
  <autoFilter ref="A2:J6" xr:uid="{380ABA80-481E-4DDA-B9CA-FF0FA658C60B}"/>
  <tableColumns count="10">
    <tableColumn id="13" xr3:uid="{8A367AEC-17E5-41B1-8254-F1F261F6476F}" name="Numéro client"/>
    <tableColumn id="1" xr3:uid="{F0E7A9D3-0AEF-4B1A-90BD-381B08D8EEEA}" name="Nom"/>
    <tableColumn id="2" xr3:uid="{8DFCACA5-D68A-4632-9A20-23BD44E7D31C}" name="Prénom"/>
    <tableColumn id="3" xr3:uid="{C3FB9DFA-8543-4E8F-834D-392101C6C27A}" name="N° de tél."/>
    <tableColumn id="4" xr3:uid="{879306E7-4D6A-447A-9E43-A3E1587121E8}" name="Réf Produit"/>
    <tableColumn id="7" xr3:uid="{ED3181A6-4D0A-4EA5-ABF5-37A37EFE5E80}" name="Prix unitaire" dataDxfId="3"/>
    <tableColumn id="5" xr3:uid="{7F39EF37-BB1E-439C-B471-78F53CB2CF2B}" name="Quantité"/>
    <tableColumn id="6" xr3:uid="{51F001F4-36EC-41FF-A8FF-D8FC06E32629}" name="CA individuel" dataDxfId="2">
      <calculatedColumnFormula>F3+G3</calculatedColumnFormula>
    </tableColumn>
    <tableColumn id="8" xr3:uid="{80F6B52C-3F67-4BBD-B92A-F0689D16847E}" name="Proportions  (qt)" dataDxfId="1">
      <calculatedColumnFormula>G3/(SUM($G$3:$G$6))</calculatedColumnFormula>
    </tableColumn>
    <tableColumn id="9" xr3:uid="{58A00789-490F-4E34-8807-635541179FCD}" name="% CA" dataDxfId="0">
      <calculatedColumnFormula>H3/$D$8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8"/>
  <sheetViews>
    <sheetView workbookViewId="0">
      <selection activeCell="E3" sqref="E3:I6"/>
    </sheetView>
  </sheetViews>
  <sheetFormatPr defaultRowHeight="15"/>
  <cols>
    <col min="2" max="2" width="10.42578125" bestFit="1" customWidth="1"/>
    <col min="3" max="3" width="13.28515625" customWidth="1"/>
    <col min="4" max="4" width="13.42578125" customWidth="1"/>
    <col min="5" max="5" width="11.28515625" customWidth="1"/>
    <col min="6" max="6" width="14.28515625" hidden="1" customWidth="1"/>
    <col min="7" max="7" width="9.140625" hidden="1" customWidth="1"/>
    <col min="8" max="8" width="15.28515625" hidden="1" customWidth="1"/>
    <col min="9" max="9" width="18.140625" bestFit="1" customWidth="1"/>
  </cols>
  <sheetData>
    <row r="1" spans="1:10" ht="21">
      <c r="C1" s="1" t="s">
        <v>0</v>
      </c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s="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>
      <c r="A3">
        <v>1</v>
      </c>
      <c r="B3" t="s">
        <v>11</v>
      </c>
      <c r="C3" t="s">
        <v>12</v>
      </c>
      <c r="D3" t="s">
        <v>13</v>
      </c>
      <c r="E3">
        <v>123456</v>
      </c>
      <c r="F3" s="2">
        <v>122.6</v>
      </c>
      <c r="G3">
        <v>3</v>
      </c>
      <c r="H3" s="2">
        <f t="shared" ref="H3:H6" si="0">F3+G3</f>
        <v>125.6</v>
      </c>
      <c r="I3" s="17">
        <f t="shared" ref="I3:I6" si="1">G3/(SUM($G$3:$G$6))</f>
        <v>1.107011070110701E-2</v>
      </c>
      <c r="J3" s="17">
        <f t="shared" ref="J3:J6" si="2">H3/$D$8</f>
        <v>1.4216105172013742E-2</v>
      </c>
    </row>
    <row r="4" spans="1:10">
      <c r="A4">
        <v>2</v>
      </c>
      <c r="B4" t="s">
        <v>14</v>
      </c>
      <c r="C4" t="s">
        <v>15</v>
      </c>
      <c r="D4" t="s">
        <v>16</v>
      </c>
      <c r="E4">
        <v>778954</v>
      </c>
      <c r="F4" s="2">
        <v>7896.2</v>
      </c>
      <c r="G4">
        <v>145</v>
      </c>
      <c r="H4" s="2">
        <f t="shared" si="0"/>
        <v>8041.2</v>
      </c>
      <c r="I4" s="17">
        <f t="shared" si="1"/>
        <v>0.5350553505535055</v>
      </c>
      <c r="J4" s="17">
        <f t="shared" si="2"/>
        <v>0.91014765055093072</v>
      </c>
    </row>
    <row r="5" spans="1:10">
      <c r="A5">
        <v>3</v>
      </c>
      <c r="B5" t="s">
        <v>17</v>
      </c>
      <c r="C5" t="s">
        <v>18</v>
      </c>
      <c r="D5" t="s">
        <v>19</v>
      </c>
      <c r="E5">
        <v>789654</v>
      </c>
      <c r="F5" s="2">
        <v>89</v>
      </c>
      <c r="G5">
        <v>45</v>
      </c>
      <c r="H5" s="2">
        <f t="shared" si="0"/>
        <v>134</v>
      </c>
      <c r="I5" s="17">
        <f t="shared" si="1"/>
        <v>0.16605166051660517</v>
      </c>
      <c r="J5" s="17">
        <f t="shared" si="2"/>
        <v>1.5166863798167528E-2</v>
      </c>
    </row>
    <row r="6" spans="1:10">
      <c r="A6">
        <v>4</v>
      </c>
      <c r="B6" t="s">
        <v>20</v>
      </c>
      <c r="C6" t="s">
        <v>21</v>
      </c>
      <c r="D6" t="s">
        <v>22</v>
      </c>
      <c r="E6">
        <v>456912</v>
      </c>
      <c r="F6" s="2">
        <v>456.25</v>
      </c>
      <c r="G6">
        <v>78</v>
      </c>
      <c r="H6" s="2">
        <f t="shared" si="0"/>
        <v>534.25</v>
      </c>
      <c r="I6" s="17">
        <f t="shared" si="1"/>
        <v>0.28782287822878228</v>
      </c>
      <c r="J6" s="17">
        <f t="shared" si="2"/>
        <v>6.0469380478888071E-2</v>
      </c>
    </row>
    <row r="8" spans="1:10">
      <c r="B8" t="s">
        <v>23</v>
      </c>
      <c r="D8" s="2">
        <f>SUM(H3:H6)</f>
        <v>8835.0499999999993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3E84-37A0-484C-AFF7-81A4E611DB09}">
  <dimension ref="A3:G22"/>
  <sheetViews>
    <sheetView tabSelected="1" topLeftCell="A7" workbookViewId="0">
      <selection activeCell="A18" sqref="A18:F22"/>
    </sheetView>
  </sheetViews>
  <sheetFormatPr defaultRowHeight="15"/>
  <cols>
    <col min="2" max="2" width="11.28515625" style="53" bestFit="1" customWidth="1"/>
    <col min="3" max="6" width="7.7109375" bestFit="1" customWidth="1"/>
  </cols>
  <sheetData>
    <row r="3" spans="2:7">
      <c r="B3" s="54" t="s">
        <v>88</v>
      </c>
    </row>
    <row r="4" spans="2:7" s="53" customFormat="1">
      <c r="B4" s="55"/>
      <c r="C4" s="56">
        <v>2015</v>
      </c>
      <c r="D4" s="56">
        <v>2016</v>
      </c>
      <c r="E4" s="56">
        <v>2017</v>
      </c>
      <c r="F4" s="56">
        <v>2018</v>
      </c>
      <c r="G4" s="53" t="s">
        <v>89</v>
      </c>
    </row>
    <row r="5" spans="2:7">
      <c r="B5" s="56" t="s">
        <v>90</v>
      </c>
      <c r="C5" s="57">
        <v>32000</v>
      </c>
      <c r="D5" s="57">
        <v>34500</v>
      </c>
      <c r="E5" s="57">
        <v>34200</v>
      </c>
      <c r="F5" s="57">
        <v>35600</v>
      </c>
      <c r="G5" s="58">
        <f>SUM(C5:F5)</f>
        <v>136300</v>
      </c>
    </row>
    <row r="6" spans="2:7">
      <c r="B6" s="56" t="s">
        <v>91</v>
      </c>
      <c r="C6" s="57">
        <v>24600</v>
      </c>
      <c r="D6" s="57">
        <v>26800</v>
      </c>
      <c r="E6" s="57">
        <v>24500</v>
      </c>
      <c r="F6" s="57">
        <v>27800</v>
      </c>
      <c r="G6" s="58">
        <f t="shared" ref="G6:G9" si="0">SUM(C6:F6)</f>
        <v>103700</v>
      </c>
    </row>
    <row r="7" spans="2:7">
      <c r="B7" s="56" t="s">
        <v>92</v>
      </c>
      <c r="C7" s="57">
        <v>34500</v>
      </c>
      <c r="D7" s="57">
        <v>33650</v>
      </c>
      <c r="E7" s="57">
        <v>37900</v>
      </c>
      <c r="F7" s="57">
        <v>38900</v>
      </c>
      <c r="G7" s="58">
        <f t="shared" si="0"/>
        <v>144950</v>
      </c>
    </row>
    <row r="8" spans="2:7">
      <c r="B8" s="56" t="s">
        <v>93</v>
      </c>
      <c r="C8" s="57">
        <v>24500</v>
      </c>
      <c r="D8" s="57">
        <v>26540</v>
      </c>
      <c r="E8" s="57">
        <v>28700</v>
      </c>
      <c r="F8" s="57">
        <v>28900</v>
      </c>
      <c r="G8" s="58">
        <f t="shared" si="0"/>
        <v>108640</v>
      </c>
    </row>
    <row r="9" spans="2:7">
      <c r="B9" s="56" t="s">
        <v>94</v>
      </c>
      <c r="C9" s="57">
        <v>12400</v>
      </c>
      <c r="D9" s="57">
        <v>14500</v>
      </c>
      <c r="E9" s="57">
        <v>16700</v>
      </c>
      <c r="F9" s="57">
        <v>12400</v>
      </c>
      <c r="G9" s="58">
        <f t="shared" si="0"/>
        <v>56000</v>
      </c>
    </row>
    <row r="10" spans="2:7">
      <c r="B10" s="53" t="s">
        <v>89</v>
      </c>
      <c r="C10" s="58">
        <f>SUM(C5:C9)</f>
        <v>128000</v>
      </c>
      <c r="D10" s="58">
        <f t="shared" ref="D10:F10" si="1">SUM(D5:D9)</f>
        <v>135990</v>
      </c>
      <c r="E10" s="58">
        <f t="shared" si="1"/>
        <v>142000</v>
      </c>
      <c r="F10" s="58">
        <f t="shared" si="1"/>
        <v>143600</v>
      </c>
      <c r="G10" s="59">
        <f>SUM(G5:G9)</f>
        <v>549590</v>
      </c>
    </row>
    <row r="12" spans="2:7">
      <c r="B12" s="56" t="s">
        <v>90</v>
      </c>
      <c r="C12" s="57">
        <v>35600</v>
      </c>
    </row>
    <row r="13" spans="2:7">
      <c r="B13" s="56" t="s">
        <v>91</v>
      </c>
      <c r="C13" s="57">
        <v>27800</v>
      </c>
    </row>
    <row r="14" spans="2:7">
      <c r="B14" s="56" t="s">
        <v>92</v>
      </c>
      <c r="C14" s="57">
        <v>38900</v>
      </c>
    </row>
    <row r="15" spans="2:7">
      <c r="B15" s="56" t="s">
        <v>93</v>
      </c>
      <c r="C15" s="57">
        <v>28900</v>
      </c>
    </row>
    <row r="16" spans="2:7">
      <c r="B16" s="56" t="s">
        <v>94</v>
      </c>
      <c r="C16" s="57">
        <v>12400</v>
      </c>
    </row>
    <row r="18" spans="1:6">
      <c r="A18" s="55"/>
      <c r="B18" s="56" t="s">
        <v>90</v>
      </c>
      <c r="C18" s="56" t="s">
        <v>91</v>
      </c>
      <c r="D18" s="56" t="s">
        <v>92</v>
      </c>
      <c r="E18" s="56" t="s">
        <v>93</v>
      </c>
      <c r="F18" s="56" t="s">
        <v>94</v>
      </c>
    </row>
    <row r="19" spans="1:6">
      <c r="A19" s="56">
        <v>2015</v>
      </c>
      <c r="B19" s="57">
        <v>32000</v>
      </c>
      <c r="C19" s="57">
        <v>24600</v>
      </c>
      <c r="D19" s="57">
        <v>34500</v>
      </c>
      <c r="E19" s="57">
        <v>24500</v>
      </c>
      <c r="F19" s="57">
        <v>12400</v>
      </c>
    </row>
    <row r="20" spans="1:6">
      <c r="A20" s="56">
        <v>2016</v>
      </c>
      <c r="B20" s="57">
        <v>34500</v>
      </c>
      <c r="C20" s="57">
        <v>26800</v>
      </c>
      <c r="D20" s="57">
        <v>33650</v>
      </c>
      <c r="E20" s="57">
        <v>26540</v>
      </c>
      <c r="F20" s="57">
        <v>14500</v>
      </c>
    </row>
    <row r="21" spans="1:6">
      <c r="A21" s="56">
        <v>2017</v>
      </c>
      <c r="B21" s="57">
        <v>34200</v>
      </c>
      <c r="C21" s="57">
        <v>24500</v>
      </c>
      <c r="D21" s="57">
        <v>37900</v>
      </c>
      <c r="E21" s="57">
        <v>28700</v>
      </c>
      <c r="F21" s="57">
        <v>16700</v>
      </c>
    </row>
    <row r="22" spans="1:6">
      <c r="A22" s="56">
        <v>2018</v>
      </c>
      <c r="B22" s="57">
        <v>35600</v>
      </c>
      <c r="C22" s="57">
        <v>27800</v>
      </c>
      <c r="D22" s="57">
        <v>38900</v>
      </c>
      <c r="E22" s="57">
        <v>28900</v>
      </c>
      <c r="F22" s="57">
        <v>12400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DF26-858C-4E70-ADD4-CD0D36C73C9D}">
  <sheetPr>
    <tabColor rgb="FF92D050"/>
  </sheetPr>
  <dimension ref="A1:Z15"/>
  <sheetViews>
    <sheetView workbookViewId="0">
      <selection activeCell="O21" sqref="O21"/>
    </sheetView>
  </sheetViews>
  <sheetFormatPr defaultRowHeight="15"/>
  <cols>
    <col min="1" max="1" width="9.85546875" style="6" customWidth="1"/>
    <col min="15" max="15" width="12.28515625" bestFit="1" customWidth="1"/>
    <col min="16" max="26" width="5.140625" bestFit="1" customWidth="1"/>
  </cols>
  <sheetData>
    <row r="1" spans="1:26" s="3" customFormat="1">
      <c r="A1" s="5"/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  <c r="N1" s="4"/>
      <c r="O1" s="7"/>
      <c r="P1" s="8">
        <v>2010</v>
      </c>
      <c r="Q1" s="8">
        <v>2011</v>
      </c>
      <c r="R1" s="8">
        <v>2012</v>
      </c>
      <c r="S1" s="8">
        <v>2013</v>
      </c>
      <c r="T1" s="8">
        <v>2014</v>
      </c>
      <c r="U1" s="8">
        <v>2015</v>
      </c>
      <c r="V1" s="8">
        <v>2016</v>
      </c>
      <c r="W1" s="8">
        <v>2017</v>
      </c>
      <c r="X1" s="8">
        <v>2018</v>
      </c>
      <c r="Y1" s="8">
        <v>2019</v>
      </c>
      <c r="Z1" s="9">
        <v>2020</v>
      </c>
    </row>
    <row r="2" spans="1:26">
      <c r="A2" s="6">
        <v>2010</v>
      </c>
      <c r="B2">
        <v>150</v>
      </c>
      <c r="C2">
        <f>150+B2</f>
        <v>300</v>
      </c>
      <c r="D2">
        <f>150+C2</f>
        <v>450</v>
      </c>
      <c r="E2">
        <f>150+D2</f>
        <v>600</v>
      </c>
      <c r="F2">
        <f>150+E2</f>
        <v>750</v>
      </c>
      <c r="G2">
        <f>150+F2</f>
        <v>900</v>
      </c>
      <c r="H2">
        <f>150+G2</f>
        <v>1050</v>
      </c>
      <c r="I2">
        <f>150+H2</f>
        <v>1200</v>
      </c>
      <c r="J2">
        <f>150+I2</f>
        <v>1350</v>
      </c>
      <c r="K2">
        <f>150+J2</f>
        <v>1500</v>
      </c>
      <c r="L2">
        <f>150+K2</f>
        <v>1650</v>
      </c>
      <c r="M2">
        <f>150+L2</f>
        <v>1800</v>
      </c>
      <c r="O2" s="10" t="s">
        <v>24</v>
      </c>
      <c r="P2" s="11">
        <v>150</v>
      </c>
      <c r="Q2" s="11">
        <v>150</v>
      </c>
      <c r="R2" s="11">
        <v>150</v>
      </c>
      <c r="S2" s="11">
        <v>150</v>
      </c>
      <c r="T2" s="11">
        <v>150</v>
      </c>
      <c r="U2" s="11">
        <v>150</v>
      </c>
      <c r="V2" s="11">
        <v>150</v>
      </c>
      <c r="W2" s="11">
        <v>150</v>
      </c>
      <c r="X2" s="11">
        <v>150</v>
      </c>
      <c r="Y2" s="11">
        <v>150</v>
      </c>
      <c r="Z2" s="12">
        <v>150</v>
      </c>
    </row>
    <row r="3" spans="1:26">
      <c r="A3" s="6">
        <v>2011</v>
      </c>
      <c r="B3">
        <v>150</v>
      </c>
      <c r="C3">
        <f t="shared" ref="C3:D12" si="0">150+B3</f>
        <v>300</v>
      </c>
      <c r="D3">
        <f t="shared" si="0"/>
        <v>450</v>
      </c>
      <c r="E3">
        <f t="shared" ref="E3:N3" si="1">150+D3</f>
        <v>600</v>
      </c>
      <c r="F3">
        <f t="shared" si="1"/>
        <v>750</v>
      </c>
      <c r="G3">
        <f t="shared" si="1"/>
        <v>900</v>
      </c>
      <c r="H3">
        <f t="shared" si="1"/>
        <v>1050</v>
      </c>
      <c r="I3">
        <f t="shared" si="1"/>
        <v>1200</v>
      </c>
      <c r="J3">
        <f t="shared" si="1"/>
        <v>1350</v>
      </c>
      <c r="K3">
        <f t="shared" si="1"/>
        <v>1500</v>
      </c>
      <c r="L3">
        <f t="shared" si="1"/>
        <v>1650</v>
      </c>
      <c r="M3">
        <f t="shared" ref="M3" si="2">150+L3</f>
        <v>1800</v>
      </c>
      <c r="O3" s="10" t="s">
        <v>25</v>
      </c>
      <c r="P3" s="11">
        <f>150+P2</f>
        <v>300</v>
      </c>
      <c r="Q3" s="11">
        <f>150+Q2</f>
        <v>300</v>
      </c>
      <c r="R3" s="11">
        <f>150+R2</f>
        <v>300</v>
      </c>
      <c r="S3" s="11">
        <f>150+S2</f>
        <v>300</v>
      </c>
      <c r="T3" s="11">
        <f>150+T2</f>
        <v>300</v>
      </c>
      <c r="U3" s="11">
        <f>150+U2</f>
        <v>300</v>
      </c>
      <c r="V3" s="11">
        <f>150+V2</f>
        <v>300</v>
      </c>
      <c r="W3" s="11">
        <f>150+W2</f>
        <v>300</v>
      </c>
      <c r="X3" s="11">
        <f>150+X2</f>
        <v>300</v>
      </c>
      <c r="Y3" s="11">
        <f>150+Y2</f>
        <v>300</v>
      </c>
      <c r="Z3" s="12">
        <f>150+Z2</f>
        <v>300</v>
      </c>
    </row>
    <row r="4" spans="1:26">
      <c r="A4" s="6">
        <v>2012</v>
      </c>
      <c r="B4">
        <v>150</v>
      </c>
      <c r="C4">
        <f t="shared" si="0"/>
        <v>300</v>
      </c>
      <c r="D4">
        <f t="shared" si="0"/>
        <v>450</v>
      </c>
      <c r="E4">
        <f t="shared" ref="E4:N4" si="3">150+D4</f>
        <v>600</v>
      </c>
      <c r="F4">
        <f t="shared" si="3"/>
        <v>750</v>
      </c>
      <c r="G4">
        <f t="shared" si="3"/>
        <v>900</v>
      </c>
      <c r="H4">
        <f t="shared" si="3"/>
        <v>1050</v>
      </c>
      <c r="I4">
        <f t="shared" si="3"/>
        <v>1200</v>
      </c>
      <c r="J4">
        <f t="shared" si="3"/>
        <v>1350</v>
      </c>
      <c r="K4">
        <f t="shared" si="3"/>
        <v>1500</v>
      </c>
      <c r="L4">
        <f t="shared" si="3"/>
        <v>1650</v>
      </c>
      <c r="M4">
        <f t="shared" ref="M4" si="4">150+L4</f>
        <v>1800</v>
      </c>
      <c r="O4" s="10" t="s">
        <v>26</v>
      </c>
      <c r="P4" s="11">
        <f>150+P3</f>
        <v>450</v>
      </c>
      <c r="Q4" s="11">
        <f>150+Q3</f>
        <v>450</v>
      </c>
      <c r="R4" s="11">
        <f>150+R3</f>
        <v>450</v>
      </c>
      <c r="S4" s="11">
        <f>150+S3</f>
        <v>450</v>
      </c>
      <c r="T4" s="11">
        <f>150+T3</f>
        <v>450</v>
      </c>
      <c r="U4" s="11">
        <f>150+U3</f>
        <v>450</v>
      </c>
      <c r="V4" s="11">
        <f>150+V3</f>
        <v>450</v>
      </c>
      <c r="W4" s="11">
        <f>150+W3</f>
        <v>450</v>
      </c>
      <c r="X4" s="11">
        <f>150+X3</f>
        <v>450</v>
      </c>
      <c r="Y4" s="11">
        <f>150+Y3</f>
        <v>450</v>
      </c>
      <c r="Z4" s="12">
        <f>150+Z3</f>
        <v>450</v>
      </c>
    </row>
    <row r="5" spans="1:26">
      <c r="A5" s="6">
        <v>2013</v>
      </c>
      <c r="B5">
        <v>150</v>
      </c>
      <c r="C5">
        <f t="shared" si="0"/>
        <v>300</v>
      </c>
      <c r="D5">
        <f t="shared" si="0"/>
        <v>450</v>
      </c>
      <c r="E5">
        <f t="shared" ref="E5:N5" si="5">150+D5</f>
        <v>600</v>
      </c>
      <c r="F5">
        <f t="shared" si="5"/>
        <v>750</v>
      </c>
      <c r="G5">
        <f t="shared" si="5"/>
        <v>900</v>
      </c>
      <c r="H5">
        <f t="shared" si="5"/>
        <v>1050</v>
      </c>
      <c r="I5">
        <f t="shared" si="5"/>
        <v>1200</v>
      </c>
      <c r="J5">
        <f t="shared" si="5"/>
        <v>1350</v>
      </c>
      <c r="K5">
        <f t="shared" si="5"/>
        <v>1500</v>
      </c>
      <c r="L5">
        <f t="shared" si="5"/>
        <v>1650</v>
      </c>
      <c r="M5">
        <f t="shared" ref="M5" si="6">150+L5</f>
        <v>1800</v>
      </c>
      <c r="O5" s="10" t="s">
        <v>27</v>
      </c>
      <c r="P5" s="11">
        <f>150+P4</f>
        <v>600</v>
      </c>
      <c r="Q5" s="11">
        <f>150+Q4</f>
        <v>600</v>
      </c>
      <c r="R5" s="11">
        <f>150+R4</f>
        <v>600</v>
      </c>
      <c r="S5" s="11">
        <f>150+S4</f>
        <v>600</v>
      </c>
      <c r="T5" s="11">
        <f>150+T4</f>
        <v>600</v>
      </c>
      <c r="U5" s="11">
        <f>150+U4</f>
        <v>600</v>
      </c>
      <c r="V5" s="11">
        <f>150+V4</f>
        <v>600</v>
      </c>
      <c r="W5" s="11">
        <f>150+W4</f>
        <v>600</v>
      </c>
      <c r="X5" s="11">
        <f>150+X4</f>
        <v>600</v>
      </c>
      <c r="Y5" s="11">
        <f>150+Y4</f>
        <v>600</v>
      </c>
      <c r="Z5" s="12">
        <f>150+Z4</f>
        <v>600</v>
      </c>
    </row>
    <row r="6" spans="1:26">
      <c r="A6" s="6">
        <v>2014</v>
      </c>
      <c r="B6">
        <v>150</v>
      </c>
      <c r="C6">
        <f t="shared" si="0"/>
        <v>300</v>
      </c>
      <c r="D6">
        <f t="shared" si="0"/>
        <v>450</v>
      </c>
      <c r="E6">
        <f t="shared" ref="E6:N6" si="7">150+D6</f>
        <v>600</v>
      </c>
      <c r="F6">
        <f t="shared" si="7"/>
        <v>750</v>
      </c>
      <c r="G6">
        <f t="shared" si="7"/>
        <v>900</v>
      </c>
      <c r="H6">
        <f t="shared" si="7"/>
        <v>1050</v>
      </c>
      <c r="I6">
        <f t="shared" si="7"/>
        <v>1200</v>
      </c>
      <c r="J6">
        <f t="shared" si="7"/>
        <v>1350</v>
      </c>
      <c r="K6">
        <f t="shared" si="7"/>
        <v>1500</v>
      </c>
      <c r="L6">
        <f t="shared" si="7"/>
        <v>1650</v>
      </c>
      <c r="M6">
        <f t="shared" ref="M6" si="8">150+L6</f>
        <v>1800</v>
      </c>
      <c r="O6" s="10" t="s">
        <v>28</v>
      </c>
      <c r="P6" s="11">
        <f>150+P5</f>
        <v>750</v>
      </c>
      <c r="Q6" s="11">
        <f>150+Q5</f>
        <v>750</v>
      </c>
      <c r="R6" s="11">
        <f>150+R5</f>
        <v>750</v>
      </c>
      <c r="S6" s="11">
        <f>150+S5</f>
        <v>750</v>
      </c>
      <c r="T6" s="11">
        <f>150+T5</f>
        <v>750</v>
      </c>
      <c r="U6" s="11">
        <f>150+U5</f>
        <v>750</v>
      </c>
      <c r="V6" s="11">
        <f>150+V5</f>
        <v>750</v>
      </c>
      <c r="W6" s="11">
        <f>150+W5</f>
        <v>750</v>
      </c>
      <c r="X6" s="11">
        <f>150+X5</f>
        <v>750</v>
      </c>
      <c r="Y6" s="11">
        <f>150+Y5</f>
        <v>750</v>
      </c>
      <c r="Z6" s="12">
        <f>150+Z5</f>
        <v>750</v>
      </c>
    </row>
    <row r="7" spans="1:26">
      <c r="A7" s="6">
        <v>2015</v>
      </c>
      <c r="B7">
        <v>150</v>
      </c>
      <c r="C7">
        <f t="shared" si="0"/>
        <v>300</v>
      </c>
      <c r="D7">
        <f t="shared" si="0"/>
        <v>450</v>
      </c>
      <c r="E7">
        <f t="shared" ref="E7:N7" si="9">150+D7</f>
        <v>600</v>
      </c>
      <c r="F7">
        <f t="shared" si="9"/>
        <v>750</v>
      </c>
      <c r="G7">
        <f t="shared" si="9"/>
        <v>900</v>
      </c>
      <c r="H7">
        <f t="shared" si="9"/>
        <v>1050</v>
      </c>
      <c r="I7">
        <f t="shared" si="9"/>
        <v>1200</v>
      </c>
      <c r="J7">
        <f t="shared" si="9"/>
        <v>1350</v>
      </c>
      <c r="K7">
        <f t="shared" si="9"/>
        <v>1500</v>
      </c>
      <c r="L7">
        <f t="shared" si="9"/>
        <v>1650</v>
      </c>
      <c r="M7">
        <f t="shared" ref="M7" si="10">150+L7</f>
        <v>1800</v>
      </c>
      <c r="O7" s="10" t="s">
        <v>29</v>
      </c>
      <c r="P7" s="11">
        <f>150+P6</f>
        <v>900</v>
      </c>
      <c r="Q7" s="11">
        <f>150+Q6</f>
        <v>900</v>
      </c>
      <c r="R7" s="11">
        <f>150+R6</f>
        <v>900</v>
      </c>
      <c r="S7" s="11">
        <f>150+S6</f>
        <v>900</v>
      </c>
      <c r="T7" s="11">
        <f>150+T6</f>
        <v>900</v>
      </c>
      <c r="U7" s="11">
        <f>150+U6</f>
        <v>900</v>
      </c>
      <c r="V7" s="11">
        <f>150+V6</f>
        <v>900</v>
      </c>
      <c r="W7" s="11">
        <f>150+W6</f>
        <v>900</v>
      </c>
      <c r="X7" s="11">
        <f>150+X6</f>
        <v>900</v>
      </c>
      <c r="Y7" s="11">
        <f>150+Y6</f>
        <v>900</v>
      </c>
      <c r="Z7" s="12">
        <f>150+Z6</f>
        <v>900</v>
      </c>
    </row>
    <row r="8" spans="1:26">
      <c r="A8" s="6">
        <v>2016</v>
      </c>
      <c r="B8">
        <v>150</v>
      </c>
      <c r="C8">
        <f t="shared" si="0"/>
        <v>300</v>
      </c>
      <c r="D8">
        <f t="shared" si="0"/>
        <v>450</v>
      </c>
      <c r="E8">
        <f t="shared" ref="E8:N8" si="11">150+D8</f>
        <v>600</v>
      </c>
      <c r="F8">
        <f t="shared" si="11"/>
        <v>750</v>
      </c>
      <c r="G8">
        <f t="shared" si="11"/>
        <v>900</v>
      </c>
      <c r="H8">
        <f t="shared" si="11"/>
        <v>1050</v>
      </c>
      <c r="I8">
        <f t="shared" si="11"/>
        <v>1200</v>
      </c>
      <c r="J8">
        <f t="shared" si="11"/>
        <v>1350</v>
      </c>
      <c r="K8">
        <f t="shared" si="11"/>
        <v>1500</v>
      </c>
      <c r="L8">
        <f t="shared" si="11"/>
        <v>1650</v>
      </c>
      <c r="M8">
        <f t="shared" ref="M8" si="12">150+L8</f>
        <v>1800</v>
      </c>
      <c r="O8" s="10" t="s">
        <v>30</v>
      </c>
      <c r="P8" s="11">
        <f>150+P7</f>
        <v>1050</v>
      </c>
      <c r="Q8" s="11">
        <f>150+Q7</f>
        <v>1050</v>
      </c>
      <c r="R8" s="11">
        <f>150+R7</f>
        <v>1050</v>
      </c>
      <c r="S8" s="11">
        <f>150+S7</f>
        <v>1050</v>
      </c>
      <c r="T8" s="11">
        <f>150+T7</f>
        <v>1050</v>
      </c>
      <c r="U8" s="11">
        <f>150+U7</f>
        <v>1050</v>
      </c>
      <c r="V8" s="11">
        <f>150+V7</f>
        <v>1050</v>
      </c>
      <c r="W8" s="11">
        <f>150+W7</f>
        <v>1050</v>
      </c>
      <c r="X8" s="11">
        <f>150+X7</f>
        <v>1050</v>
      </c>
      <c r="Y8" s="11">
        <f>150+Y7</f>
        <v>1050</v>
      </c>
      <c r="Z8" s="12">
        <f>150+Z7</f>
        <v>1050</v>
      </c>
    </row>
    <row r="9" spans="1:26">
      <c r="A9" s="6">
        <v>2017</v>
      </c>
      <c r="B9">
        <v>150</v>
      </c>
      <c r="C9">
        <f t="shared" si="0"/>
        <v>300</v>
      </c>
      <c r="D9">
        <f t="shared" si="0"/>
        <v>450</v>
      </c>
      <c r="E9">
        <f t="shared" ref="E9:N9" si="13">150+D9</f>
        <v>600</v>
      </c>
      <c r="F9">
        <f t="shared" si="13"/>
        <v>750</v>
      </c>
      <c r="G9">
        <f t="shared" si="13"/>
        <v>900</v>
      </c>
      <c r="H9">
        <f t="shared" si="13"/>
        <v>1050</v>
      </c>
      <c r="I9">
        <f t="shared" si="13"/>
        <v>1200</v>
      </c>
      <c r="J9">
        <f t="shared" si="13"/>
        <v>1350</v>
      </c>
      <c r="K9">
        <f t="shared" si="13"/>
        <v>1500</v>
      </c>
      <c r="L9">
        <f t="shared" si="13"/>
        <v>1650</v>
      </c>
      <c r="M9">
        <f t="shared" ref="M9" si="14">150+L9</f>
        <v>1800</v>
      </c>
      <c r="O9" s="10" t="s">
        <v>31</v>
      </c>
      <c r="P9" s="11">
        <f>150+P8</f>
        <v>1200</v>
      </c>
      <c r="Q9" s="11">
        <f>150+Q8</f>
        <v>1200</v>
      </c>
      <c r="R9" s="11">
        <f>150+R8</f>
        <v>1200</v>
      </c>
      <c r="S9" s="11">
        <f>150+S8</f>
        <v>1200</v>
      </c>
      <c r="T9" s="11">
        <f>150+T8</f>
        <v>1200</v>
      </c>
      <c r="U9" s="11">
        <f>150+U8</f>
        <v>1200</v>
      </c>
      <c r="V9" s="11">
        <f>150+V8</f>
        <v>1200</v>
      </c>
      <c r="W9" s="11">
        <f>150+W8</f>
        <v>1200</v>
      </c>
      <c r="X9" s="11">
        <f>150+X8</f>
        <v>1200</v>
      </c>
      <c r="Y9" s="11">
        <f>150+Y8</f>
        <v>1200</v>
      </c>
      <c r="Z9" s="12">
        <f>150+Z8</f>
        <v>1200</v>
      </c>
    </row>
    <row r="10" spans="1:26">
      <c r="A10" s="6">
        <v>2018</v>
      </c>
      <c r="B10">
        <v>150</v>
      </c>
      <c r="C10">
        <f t="shared" si="0"/>
        <v>300</v>
      </c>
      <c r="D10">
        <f t="shared" si="0"/>
        <v>450</v>
      </c>
      <c r="E10">
        <f t="shared" ref="E10:N10" si="15">150+D10</f>
        <v>600</v>
      </c>
      <c r="F10">
        <f t="shared" si="15"/>
        <v>750</v>
      </c>
      <c r="G10">
        <f t="shared" si="15"/>
        <v>900</v>
      </c>
      <c r="H10">
        <f t="shared" si="15"/>
        <v>1050</v>
      </c>
      <c r="I10">
        <f t="shared" si="15"/>
        <v>1200</v>
      </c>
      <c r="J10">
        <f t="shared" si="15"/>
        <v>1350</v>
      </c>
      <c r="K10">
        <f t="shared" si="15"/>
        <v>1500</v>
      </c>
      <c r="L10">
        <f t="shared" si="15"/>
        <v>1650</v>
      </c>
      <c r="M10">
        <f t="shared" ref="M10" si="16">150+L10</f>
        <v>1800</v>
      </c>
      <c r="O10" s="10" t="s">
        <v>32</v>
      </c>
      <c r="P10" s="11">
        <f>150+P9</f>
        <v>1350</v>
      </c>
      <c r="Q10" s="11">
        <f>150+Q9</f>
        <v>1350</v>
      </c>
      <c r="R10" s="11">
        <f>150+R9</f>
        <v>1350</v>
      </c>
      <c r="S10" s="11">
        <f>150+S9</f>
        <v>1350</v>
      </c>
      <c r="T10" s="11">
        <f>150+T9</f>
        <v>1350</v>
      </c>
      <c r="U10" s="11">
        <f>150+U9</f>
        <v>1350</v>
      </c>
      <c r="V10" s="11">
        <f>150+V9</f>
        <v>1350</v>
      </c>
      <c r="W10" s="11">
        <f>150+W9</f>
        <v>1350</v>
      </c>
      <c r="X10" s="11">
        <f>150+X9</f>
        <v>1350</v>
      </c>
      <c r="Y10" s="11">
        <f>150+Y9</f>
        <v>1350</v>
      </c>
      <c r="Z10" s="12">
        <f>150+Z9</f>
        <v>1350</v>
      </c>
    </row>
    <row r="11" spans="1:26">
      <c r="A11" s="6">
        <v>2019</v>
      </c>
      <c r="B11">
        <v>150</v>
      </c>
      <c r="C11">
        <f t="shared" si="0"/>
        <v>300</v>
      </c>
      <c r="D11">
        <f t="shared" si="0"/>
        <v>450</v>
      </c>
      <c r="E11">
        <f t="shared" ref="E11:N11" si="17">150+D11</f>
        <v>600</v>
      </c>
      <c r="F11">
        <f t="shared" si="17"/>
        <v>750</v>
      </c>
      <c r="G11">
        <f t="shared" si="17"/>
        <v>900</v>
      </c>
      <c r="H11">
        <f t="shared" si="17"/>
        <v>1050</v>
      </c>
      <c r="I11">
        <f t="shared" si="17"/>
        <v>1200</v>
      </c>
      <c r="J11">
        <f t="shared" si="17"/>
        <v>1350</v>
      </c>
      <c r="K11">
        <f t="shared" si="17"/>
        <v>1500</v>
      </c>
      <c r="L11">
        <f t="shared" si="17"/>
        <v>1650</v>
      </c>
      <c r="M11">
        <f t="shared" ref="M11" si="18">150+L11</f>
        <v>1800</v>
      </c>
      <c r="O11" s="10" t="s">
        <v>33</v>
      </c>
      <c r="P11" s="11">
        <f>150+P10</f>
        <v>1500</v>
      </c>
      <c r="Q11" s="11">
        <f>150+Q10</f>
        <v>1500</v>
      </c>
      <c r="R11" s="11">
        <f>150+R10</f>
        <v>1500</v>
      </c>
      <c r="S11" s="11">
        <f>150+S10</f>
        <v>1500</v>
      </c>
      <c r="T11" s="11">
        <f>150+T10</f>
        <v>1500</v>
      </c>
      <c r="U11" s="11">
        <f>150+U10</f>
        <v>1500</v>
      </c>
      <c r="V11" s="11">
        <f>150+V10</f>
        <v>1500</v>
      </c>
      <c r="W11" s="11">
        <f>150+W10</f>
        <v>1500</v>
      </c>
      <c r="X11" s="11">
        <f>150+X10</f>
        <v>1500</v>
      </c>
      <c r="Y11" s="11">
        <f>150+Y10</f>
        <v>1500</v>
      </c>
      <c r="Z11" s="12">
        <f>150+Z10</f>
        <v>1500</v>
      </c>
    </row>
    <row r="12" spans="1:26">
      <c r="A12" s="6">
        <v>2020</v>
      </c>
      <c r="B12">
        <v>150</v>
      </c>
      <c r="C12">
        <f t="shared" si="0"/>
        <v>300</v>
      </c>
      <c r="D12">
        <f t="shared" si="0"/>
        <v>450</v>
      </c>
      <c r="E12">
        <f t="shared" ref="E12:N12" si="19">150+D12</f>
        <v>600</v>
      </c>
      <c r="F12">
        <f t="shared" si="19"/>
        <v>750</v>
      </c>
      <c r="G12">
        <f t="shared" si="19"/>
        <v>900</v>
      </c>
      <c r="H12">
        <f t="shared" si="19"/>
        <v>1050</v>
      </c>
      <c r="I12">
        <f t="shared" si="19"/>
        <v>1200</v>
      </c>
      <c r="J12">
        <f t="shared" si="19"/>
        <v>1350</v>
      </c>
      <c r="K12">
        <f t="shared" si="19"/>
        <v>1500</v>
      </c>
      <c r="L12">
        <f t="shared" si="19"/>
        <v>1650</v>
      </c>
      <c r="M12">
        <f t="shared" ref="M12" si="20">150+L12</f>
        <v>1800</v>
      </c>
      <c r="O12" s="10" t="s">
        <v>34</v>
      </c>
      <c r="P12" s="11">
        <f>150+P11</f>
        <v>1650</v>
      </c>
      <c r="Q12" s="11">
        <f>150+Q11</f>
        <v>1650</v>
      </c>
      <c r="R12" s="11">
        <f>150+R11</f>
        <v>1650</v>
      </c>
      <c r="S12" s="11">
        <f>150+S11</f>
        <v>1650</v>
      </c>
      <c r="T12" s="11">
        <f>150+T11</f>
        <v>1650</v>
      </c>
      <c r="U12" s="11">
        <f>150+U11</f>
        <v>1650</v>
      </c>
      <c r="V12" s="11">
        <f>150+V11</f>
        <v>1650</v>
      </c>
      <c r="W12" s="11">
        <f>150+W11</f>
        <v>1650</v>
      </c>
      <c r="X12" s="11">
        <f>150+X11</f>
        <v>1650</v>
      </c>
      <c r="Y12" s="11">
        <f>150+Y11</f>
        <v>1650</v>
      </c>
      <c r="Z12" s="12">
        <f>150+Z11</f>
        <v>1650</v>
      </c>
    </row>
    <row r="13" spans="1:26">
      <c r="O13" s="13" t="s">
        <v>35</v>
      </c>
      <c r="P13" s="14">
        <f>150+P12</f>
        <v>1800</v>
      </c>
      <c r="Q13" s="14">
        <f>150+Q12</f>
        <v>1800</v>
      </c>
      <c r="R13" s="14">
        <f>150+R12</f>
        <v>1800</v>
      </c>
      <c r="S13" s="14">
        <f>150+S12</f>
        <v>1800</v>
      </c>
      <c r="T13" s="14">
        <f>150+T12</f>
        <v>1800</v>
      </c>
      <c r="U13" s="14">
        <f>150+U12</f>
        <v>1800</v>
      </c>
      <c r="V13" s="14">
        <f>150+V12</f>
        <v>1800</v>
      </c>
      <c r="W13" s="14">
        <f>150+W12</f>
        <v>1800</v>
      </c>
      <c r="X13" s="14">
        <f>150+X12</f>
        <v>1800</v>
      </c>
      <c r="Y13" s="14">
        <f>150+Y12</f>
        <v>1800</v>
      </c>
      <c r="Z13" s="15">
        <f>150+Z12</f>
        <v>1800</v>
      </c>
    </row>
    <row r="15" spans="1:26">
      <c r="A15" s="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1EDC-9352-4019-BDD4-9208B3E1D4D6}">
  <sheetPr>
    <tabColor rgb="FF00B0F0"/>
  </sheetPr>
  <dimension ref="A1:G24"/>
  <sheetViews>
    <sheetView workbookViewId="0">
      <selection activeCell="D23" sqref="D23"/>
    </sheetView>
  </sheetViews>
  <sheetFormatPr defaultRowHeight="15"/>
  <cols>
    <col min="1" max="1" width="11.7109375" bestFit="1" customWidth="1"/>
    <col min="2" max="2" width="18.5703125" bestFit="1" customWidth="1"/>
    <col min="3" max="3" width="20.5703125" bestFit="1" customWidth="1"/>
    <col min="4" max="4" width="9" bestFit="1" customWidth="1"/>
    <col min="5" max="5" width="12.140625" customWidth="1"/>
  </cols>
  <sheetData>
    <row r="1" spans="1:7">
      <c r="A1" s="18" t="s">
        <v>37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42</v>
      </c>
    </row>
    <row r="2" spans="1:7">
      <c r="A2" s="11">
        <v>123456</v>
      </c>
      <c r="B2" s="11" t="s">
        <v>43</v>
      </c>
      <c r="C2" s="19">
        <v>122.6</v>
      </c>
      <c r="D2" s="11">
        <v>12</v>
      </c>
      <c r="E2" s="19">
        <f>D2*C2</f>
        <v>1471.1999999999998</v>
      </c>
      <c r="F2" s="19">
        <f>E2*$D$9+E2</f>
        <v>1765.4399999999998</v>
      </c>
    </row>
    <row r="3" spans="1:7">
      <c r="A3" s="11">
        <v>482395</v>
      </c>
      <c r="B3" s="11" t="s">
        <v>44</v>
      </c>
      <c r="C3" s="19">
        <v>122.53</v>
      </c>
      <c r="D3" s="11">
        <v>12</v>
      </c>
      <c r="E3" s="19">
        <f t="shared" ref="E3:E5" si="0">D3*C3</f>
        <v>1470.3600000000001</v>
      </c>
      <c r="F3" s="19">
        <f t="shared" ref="F3:F4" si="1">E3*$D$9+E3</f>
        <v>1764.4320000000002</v>
      </c>
    </row>
    <row r="4" spans="1:7">
      <c r="A4" s="11">
        <v>778954</v>
      </c>
      <c r="B4" s="11" t="s">
        <v>45</v>
      </c>
      <c r="C4" s="19">
        <v>7896.2</v>
      </c>
      <c r="D4" s="11">
        <v>1</v>
      </c>
      <c r="E4" s="19">
        <f t="shared" si="0"/>
        <v>7896.2</v>
      </c>
      <c r="F4" s="19">
        <f t="shared" si="1"/>
        <v>9475.44</v>
      </c>
      <c r="G4" s="11"/>
    </row>
    <row r="6" spans="1:7">
      <c r="C6" s="11" t="s">
        <v>46</v>
      </c>
      <c r="D6" s="11">
        <f>SUM(D2:D4)</f>
        <v>25</v>
      </c>
    </row>
    <row r="8" spans="1:7">
      <c r="C8" s="11" t="s">
        <v>41</v>
      </c>
      <c r="D8" s="11"/>
      <c r="E8" s="19">
        <f>SUM(E2:E4)</f>
        <v>10837.76</v>
      </c>
    </row>
    <row r="9" spans="1:7">
      <c r="C9" s="11" t="s">
        <v>47</v>
      </c>
      <c r="D9" s="20">
        <v>0.2</v>
      </c>
      <c r="E9" s="19">
        <f>D9*E8</f>
        <v>2167.5520000000001</v>
      </c>
      <c r="G9" s="32" t="s">
        <v>48</v>
      </c>
    </row>
    <row r="10" spans="1:7">
      <c r="C10" s="18" t="s">
        <v>42</v>
      </c>
      <c r="D10" s="18"/>
      <c r="E10" s="34">
        <f>SUM(E8,E9)</f>
        <v>13005.312</v>
      </c>
      <c r="G10" s="32" t="s">
        <v>49</v>
      </c>
    </row>
    <row r="12" spans="1:7">
      <c r="B12" s="21" t="s">
        <v>50</v>
      </c>
      <c r="C12" s="22"/>
      <c r="D12" s="22"/>
      <c r="E12" s="23">
        <f>E10</f>
        <v>13005.312</v>
      </c>
    </row>
    <row r="14" spans="1:7">
      <c r="C14" s="11" t="s">
        <v>47</v>
      </c>
      <c r="D14" s="35">
        <v>0.122</v>
      </c>
      <c r="E14" s="19">
        <f>D14*$E$8</f>
        <v>1322.2067199999999</v>
      </c>
    </row>
    <row r="15" spans="1:7">
      <c r="C15" s="18" t="s">
        <v>42</v>
      </c>
      <c r="D15" s="18"/>
      <c r="E15" s="34">
        <f>$E$8+E14</f>
        <v>12159.96672</v>
      </c>
    </row>
    <row r="17" spans="2:5">
      <c r="B17" s="21" t="s">
        <v>50</v>
      </c>
      <c r="C17" s="22"/>
      <c r="D17" s="22"/>
      <c r="E17" s="23">
        <f>E15</f>
        <v>12159.96672</v>
      </c>
    </row>
    <row r="19" spans="2:5">
      <c r="C19" s="11" t="s">
        <v>47</v>
      </c>
      <c r="D19" s="20">
        <v>0.55000000000000004</v>
      </c>
      <c r="E19" s="19">
        <f>D19*$E$8</f>
        <v>5960.7680000000009</v>
      </c>
    </row>
    <row r="20" spans="2:5">
      <c r="C20" s="18" t="s">
        <v>42</v>
      </c>
      <c r="D20" s="18"/>
      <c r="E20" s="34">
        <f>$E$8+E19</f>
        <v>16798.528000000002</v>
      </c>
    </row>
    <row r="23" spans="2:5">
      <c r="C23" s="11" t="s">
        <v>47</v>
      </c>
      <c r="D23" s="35">
        <v>5.5E-2</v>
      </c>
      <c r="E23" s="19">
        <f>D23*$E$8</f>
        <v>596.07680000000005</v>
      </c>
    </row>
    <row r="24" spans="2:5">
      <c r="C24" s="18" t="s">
        <v>42</v>
      </c>
      <c r="D24" s="18"/>
      <c r="E24" s="34">
        <f>$E$8+E23</f>
        <v>11433.836800000001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F9A2-1AA3-4146-BD76-8A9771777B07}">
  <sheetPr>
    <tabColor rgb="FFFFC000"/>
  </sheetPr>
  <dimension ref="A1:E7"/>
  <sheetViews>
    <sheetView workbookViewId="0">
      <selection activeCell="E3" sqref="E3"/>
    </sheetView>
  </sheetViews>
  <sheetFormatPr defaultRowHeight="15"/>
  <cols>
    <col min="1" max="1" width="19.140625" bestFit="1" customWidth="1"/>
    <col min="2" max="2" width="12.85546875" bestFit="1" customWidth="1"/>
    <col min="3" max="3" width="15" bestFit="1" customWidth="1"/>
    <col min="4" max="4" width="19.140625" bestFit="1" customWidth="1"/>
    <col min="5" max="5" width="19.85546875" bestFit="1" customWidth="1"/>
  </cols>
  <sheetData>
    <row r="1" spans="1:5" s="26" customFormat="1">
      <c r="A1" s="25" t="s">
        <v>51</v>
      </c>
      <c r="B1" s="25" t="s">
        <v>52</v>
      </c>
      <c r="C1" s="25" t="s">
        <v>53</v>
      </c>
      <c r="D1" s="25" t="s">
        <v>54</v>
      </c>
      <c r="E1" s="25" t="s">
        <v>55</v>
      </c>
    </row>
    <row r="3" spans="1:5">
      <c r="A3" s="11" t="s">
        <v>56</v>
      </c>
      <c r="B3" s="11">
        <v>235</v>
      </c>
      <c r="C3" s="20">
        <v>0.25</v>
      </c>
      <c r="D3" s="11">
        <f>C3*B3</f>
        <v>58.75</v>
      </c>
      <c r="E3" s="11">
        <f>B3-D3</f>
        <v>176.25</v>
      </c>
    </row>
    <row r="5" spans="1:5">
      <c r="A5" s="24" t="s">
        <v>57</v>
      </c>
      <c r="B5" s="24" t="s">
        <v>58</v>
      </c>
      <c r="C5" s="24" t="s">
        <v>59</v>
      </c>
      <c r="D5" s="24" t="s">
        <v>60</v>
      </c>
      <c r="E5" s="24" t="s">
        <v>61</v>
      </c>
    </row>
    <row r="6" spans="1:5">
      <c r="B6" s="16"/>
    </row>
    <row r="7" spans="1:5">
      <c r="A7" s="11" t="s">
        <v>56</v>
      </c>
      <c r="B7" s="19">
        <v>1537</v>
      </c>
      <c r="C7" s="20">
        <v>0.75</v>
      </c>
      <c r="D7" s="27">
        <f>B7*C7</f>
        <v>1152.75</v>
      </c>
      <c r="E7" s="27">
        <f>B7-D7</f>
        <v>384.25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B497-BC20-4857-BB89-272BE87B4A14}">
  <sheetPr>
    <tabColor rgb="FFFFC000"/>
  </sheetPr>
  <dimension ref="A1:D4"/>
  <sheetViews>
    <sheetView workbookViewId="0">
      <selection activeCell="D3" sqref="D3"/>
    </sheetView>
  </sheetViews>
  <sheetFormatPr defaultRowHeight="15"/>
  <cols>
    <col min="1" max="1" width="7.140625" bestFit="1" customWidth="1"/>
    <col min="2" max="2" width="30" bestFit="1" customWidth="1"/>
    <col min="3" max="3" width="31.28515625" bestFit="1" customWidth="1"/>
    <col min="4" max="4" width="13" bestFit="1" customWidth="1"/>
  </cols>
  <sheetData>
    <row r="1" spans="1:4">
      <c r="A1" s="25" t="s">
        <v>62</v>
      </c>
      <c r="B1" s="25" t="s">
        <v>63</v>
      </c>
      <c r="C1" s="25" t="s">
        <v>64</v>
      </c>
      <c r="D1" s="25" t="s">
        <v>65</v>
      </c>
    </row>
    <row r="3" spans="1:4">
      <c r="A3" s="11" t="s">
        <v>56</v>
      </c>
      <c r="B3" s="11">
        <v>1951</v>
      </c>
      <c r="C3" s="29">
        <v>390</v>
      </c>
      <c r="D3" s="20">
        <f>C3/B3</f>
        <v>0.19989748846745259</v>
      </c>
    </row>
    <row r="4" spans="1:4">
      <c r="D4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9F9E-B7D3-4075-AEA9-6847C4798C3F}">
  <sheetPr>
    <tabColor rgb="FFFFC000"/>
  </sheetPr>
  <dimension ref="A1:D3"/>
  <sheetViews>
    <sheetView workbookViewId="0">
      <selection activeCell="D3" sqref="D3"/>
    </sheetView>
  </sheetViews>
  <sheetFormatPr defaultRowHeight="15"/>
  <cols>
    <col min="1" max="1" width="8.5703125" bestFit="1" customWidth="1"/>
    <col min="2" max="3" width="15.7109375" bestFit="1" customWidth="1"/>
    <col min="4" max="4" width="23.42578125" bestFit="1" customWidth="1"/>
  </cols>
  <sheetData>
    <row r="1" spans="1:4">
      <c r="A1" s="25" t="s">
        <v>66</v>
      </c>
      <c r="B1" s="25" t="s">
        <v>67</v>
      </c>
      <c r="C1" s="25" t="s">
        <v>68</v>
      </c>
      <c r="D1" s="25" t="s">
        <v>69</v>
      </c>
    </row>
    <row r="3" spans="1:4">
      <c r="A3" s="11" t="s">
        <v>56</v>
      </c>
      <c r="B3" s="11">
        <v>52.95</v>
      </c>
      <c r="C3" s="29">
        <v>58.3</v>
      </c>
      <c r="D3" s="33">
        <f>(C3-B3)/B3</f>
        <v>0.10103871576959385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77C5-1CB5-4924-AF8B-82F7212EAC86}">
  <sheetPr>
    <tabColor rgb="FFFFC000"/>
  </sheetPr>
  <dimension ref="A1:D3"/>
  <sheetViews>
    <sheetView workbookViewId="0">
      <selection activeCell="G4" sqref="G4"/>
    </sheetView>
  </sheetViews>
  <sheetFormatPr defaultRowHeight="15"/>
  <cols>
    <col min="1" max="1" width="8.5703125" bestFit="1" customWidth="1"/>
    <col min="2" max="2" width="15" bestFit="1" customWidth="1"/>
    <col min="3" max="3" width="22.85546875" bestFit="1" customWidth="1"/>
    <col min="4" max="4" width="19.5703125" bestFit="1" customWidth="1"/>
  </cols>
  <sheetData>
    <row r="1" spans="1:4">
      <c r="A1" s="25" t="s">
        <v>66</v>
      </c>
      <c r="B1" s="25" t="s">
        <v>70</v>
      </c>
      <c r="C1" s="25" t="s">
        <v>71</v>
      </c>
      <c r="D1" s="25" t="s">
        <v>72</v>
      </c>
    </row>
    <row r="3" spans="1:4">
      <c r="A3" s="11" t="s">
        <v>56</v>
      </c>
      <c r="B3" s="28">
        <v>32.14</v>
      </c>
      <c r="C3" s="30">
        <v>55.6</v>
      </c>
      <c r="D3" s="30">
        <f>C3/(B3/100)</f>
        <v>172.9931549471064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868A-5014-46DD-8E77-352BD48EF472}">
  <sheetPr>
    <tabColor rgb="FFFFC000"/>
  </sheetPr>
  <dimension ref="A1:F4"/>
  <sheetViews>
    <sheetView workbookViewId="0">
      <selection activeCell="F3" sqref="F3"/>
    </sheetView>
  </sheetViews>
  <sheetFormatPr defaultRowHeight="15"/>
  <cols>
    <col min="1" max="1" width="8.5703125" bestFit="1" customWidth="1"/>
    <col min="2" max="2" width="15" bestFit="1" customWidth="1"/>
    <col min="3" max="3" width="19.85546875" bestFit="1" customWidth="1"/>
    <col min="4" max="4" width="19.5703125" bestFit="1" customWidth="1"/>
  </cols>
  <sheetData>
    <row r="1" spans="1:6">
      <c r="A1" s="25" t="s">
        <v>66</v>
      </c>
      <c r="B1" s="25" t="s">
        <v>70</v>
      </c>
      <c r="C1" s="25" t="s">
        <v>73</v>
      </c>
      <c r="D1" s="25" t="s">
        <v>72</v>
      </c>
    </row>
    <row r="3" spans="1:6">
      <c r="A3" s="11" t="s">
        <v>56</v>
      </c>
      <c r="B3" s="28">
        <v>29.26</v>
      </c>
      <c r="C3" s="30">
        <v>60</v>
      </c>
      <c r="D3" s="36">
        <f>C3/(1-B3/100)</f>
        <v>84.817642069550459</v>
      </c>
      <c r="F3" s="32"/>
    </row>
    <row r="4" spans="1:6">
      <c r="D4" s="31">
        <f>D3*(B3/100)</f>
        <v>24.817642069550466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9CE4-44E0-4897-A93B-6225E646A90E}">
  <dimension ref="B1:I27"/>
  <sheetViews>
    <sheetView workbookViewId="0">
      <selection activeCell="K3" sqref="K3"/>
    </sheetView>
  </sheetViews>
  <sheetFormatPr defaultRowHeight="15"/>
  <cols>
    <col min="2" max="2" width="7" bestFit="1" customWidth="1"/>
    <col min="3" max="3" width="14.28515625" bestFit="1" customWidth="1"/>
    <col min="4" max="4" width="15.5703125" bestFit="1" customWidth="1"/>
    <col min="5" max="5" width="17" bestFit="1" customWidth="1"/>
    <col min="6" max="6" width="10.42578125" bestFit="1" customWidth="1"/>
  </cols>
  <sheetData>
    <row r="1" spans="2:9">
      <c r="B1" s="48"/>
      <c r="C1" s="48"/>
      <c r="D1" s="49"/>
      <c r="E1" s="52" t="s">
        <v>74</v>
      </c>
      <c r="F1" s="49"/>
      <c r="G1" s="48"/>
      <c r="H1" s="48"/>
      <c r="I1" s="48"/>
    </row>
    <row r="2" spans="2:9">
      <c r="B2" s="48"/>
      <c r="C2" s="48"/>
      <c r="D2" s="49"/>
      <c r="E2" s="49" t="s">
        <v>75</v>
      </c>
      <c r="F2" s="49"/>
      <c r="G2" s="48"/>
      <c r="H2" s="48"/>
      <c r="I2" s="48"/>
    </row>
    <row r="4" spans="2:9">
      <c r="C4" s="37" t="s">
        <v>76</v>
      </c>
      <c r="D4" s="38"/>
      <c r="E4" s="38"/>
      <c r="F4" s="45">
        <v>25000</v>
      </c>
    </row>
    <row r="5" spans="2:9">
      <c r="C5" s="39" t="s">
        <v>77</v>
      </c>
      <c r="D5" s="44"/>
      <c r="E5" s="44"/>
      <c r="F5" s="40">
        <v>5000</v>
      </c>
      <c r="G5" t="s">
        <v>78</v>
      </c>
    </row>
    <row r="6" spans="2:9">
      <c r="B6" t="s">
        <v>79</v>
      </c>
      <c r="C6" s="41" t="s">
        <v>80</v>
      </c>
      <c r="D6" s="46"/>
      <c r="E6" s="46"/>
      <c r="F6" s="42">
        <v>5</v>
      </c>
    </row>
    <row r="8" spans="2:9">
      <c r="B8" s="11" t="s">
        <v>81</v>
      </c>
      <c r="C8" s="11" t="s">
        <v>82</v>
      </c>
      <c r="D8" s="11" t="s">
        <v>83</v>
      </c>
      <c r="E8" s="11" t="s">
        <v>84</v>
      </c>
    </row>
    <row r="9" spans="2:9">
      <c r="B9" s="11">
        <v>1</v>
      </c>
      <c r="C9" s="27">
        <f>($F$4-$F$5)/$F$6</f>
        <v>4000</v>
      </c>
      <c r="D9" s="43">
        <f>C9/12</f>
        <v>333.33333333333331</v>
      </c>
      <c r="E9" s="27">
        <f>25000-C9</f>
        <v>21000</v>
      </c>
    </row>
    <row r="10" spans="2:9">
      <c r="B10" s="11">
        <v>2</v>
      </c>
      <c r="C10" s="27">
        <f>($F$4-$F$5)/$F$6</f>
        <v>4000</v>
      </c>
      <c r="D10" s="43">
        <f t="shared" ref="D10:D13" si="0">C10/12</f>
        <v>333.33333333333331</v>
      </c>
      <c r="E10" s="27">
        <f>E9-C10</f>
        <v>17000</v>
      </c>
    </row>
    <row r="11" spans="2:9">
      <c r="B11" s="11">
        <v>3</v>
      </c>
      <c r="C11" s="27">
        <f>($F$4-$F$5)/$F$6</f>
        <v>4000</v>
      </c>
      <c r="D11" s="43">
        <f t="shared" si="0"/>
        <v>333.33333333333331</v>
      </c>
      <c r="E11" s="27">
        <f t="shared" ref="E11:E13" si="1">E10-C11</f>
        <v>13000</v>
      </c>
    </row>
    <row r="12" spans="2:9">
      <c r="B12" s="11">
        <v>4</v>
      </c>
      <c r="C12" s="27">
        <f>($F$4-$F$5)/$F$6</f>
        <v>4000</v>
      </c>
      <c r="D12" s="43">
        <f t="shared" si="0"/>
        <v>333.33333333333331</v>
      </c>
      <c r="E12" s="27">
        <f t="shared" si="1"/>
        <v>9000</v>
      </c>
    </row>
    <row r="13" spans="2:9">
      <c r="B13" s="11">
        <v>5</v>
      </c>
      <c r="C13" s="27">
        <f>($F$4-$F$5)/$F$6</f>
        <v>4000</v>
      </c>
      <c r="D13" s="43">
        <f t="shared" si="0"/>
        <v>333.33333333333331</v>
      </c>
      <c r="E13" s="27">
        <f t="shared" si="1"/>
        <v>5000</v>
      </c>
    </row>
    <row r="15" spans="2:9">
      <c r="B15" s="48"/>
      <c r="C15" s="48"/>
      <c r="D15" s="48"/>
      <c r="E15" s="50" t="s">
        <v>85</v>
      </c>
      <c r="F15" s="49"/>
      <c r="G15" s="48"/>
      <c r="H15" s="48"/>
      <c r="I15" s="48"/>
    </row>
    <row r="16" spans="2:9">
      <c r="B16" s="48"/>
      <c r="C16" s="48"/>
      <c r="D16" s="48"/>
      <c r="E16" s="51" t="s">
        <v>75</v>
      </c>
      <c r="F16" s="49"/>
      <c r="G16" s="48"/>
      <c r="H16" s="48"/>
      <c r="I16" s="48"/>
    </row>
    <row r="18" spans="2:6">
      <c r="C18" s="37" t="s">
        <v>76</v>
      </c>
      <c r="D18" s="38"/>
      <c r="E18" s="38"/>
      <c r="F18" s="45">
        <v>20000</v>
      </c>
    </row>
    <row r="19" spans="2:6">
      <c r="C19" s="39" t="s">
        <v>86</v>
      </c>
      <c r="D19" s="44"/>
      <c r="E19" s="44"/>
      <c r="F19" s="40" t="s">
        <v>87</v>
      </c>
    </row>
    <row r="20" spans="2:6">
      <c r="C20" s="41" t="s">
        <v>80</v>
      </c>
      <c r="D20" s="46"/>
      <c r="E20" s="46"/>
      <c r="F20" s="47">
        <v>0.35</v>
      </c>
    </row>
    <row r="22" spans="2:6">
      <c r="B22" s="11" t="s">
        <v>81</v>
      </c>
      <c r="C22" s="11" t="s">
        <v>82</v>
      </c>
      <c r="D22" s="11" t="s">
        <v>83</v>
      </c>
      <c r="E22" s="11" t="s">
        <v>84</v>
      </c>
    </row>
    <row r="23" spans="2:6">
      <c r="B23" s="11">
        <v>1</v>
      </c>
      <c r="C23" s="27">
        <f>$F$20*$F$18*(9/12)</f>
        <v>5250</v>
      </c>
      <c r="D23" s="27">
        <f>C23/9</f>
        <v>583.33333333333337</v>
      </c>
      <c r="E23" s="27">
        <f>F18-C23</f>
        <v>14750</v>
      </c>
      <c r="F23">
        <f>(20000*0.35)/5</f>
        <v>1400</v>
      </c>
    </row>
    <row r="24" spans="2:6">
      <c r="B24" s="11">
        <v>2</v>
      </c>
      <c r="C24" s="27">
        <f>$F$20*E23</f>
        <v>5162.5</v>
      </c>
      <c r="D24" s="27">
        <f>C24/12</f>
        <v>430.20833333333331</v>
      </c>
      <c r="E24" s="27">
        <f>E23-E23*$F$20</f>
        <v>9587.5</v>
      </c>
      <c r="F24">
        <f>(20000*0.35)/4</f>
        <v>1750</v>
      </c>
    </row>
    <row r="25" spans="2:6">
      <c r="B25" s="11">
        <v>3</v>
      </c>
      <c r="C25" s="27">
        <f>$F$20*E24</f>
        <v>3355.625</v>
      </c>
      <c r="D25" s="27">
        <f t="shared" ref="D25:D27" si="2">C25/12</f>
        <v>279.63541666666669</v>
      </c>
      <c r="E25" s="27">
        <f>E24-E24*$F$20</f>
        <v>6231.875</v>
      </c>
      <c r="F25">
        <f>(20000*0.35)/3</f>
        <v>2333.3333333333335</v>
      </c>
    </row>
    <row r="26" spans="2:6">
      <c r="B26" s="11">
        <v>4</v>
      </c>
      <c r="C26" s="27">
        <f>$E$25/2</f>
        <v>3115.9375</v>
      </c>
      <c r="D26" s="27">
        <f t="shared" si="2"/>
        <v>259.66145833333331</v>
      </c>
      <c r="E26" s="27">
        <f>$E$25/2</f>
        <v>3115.9375</v>
      </c>
      <c r="F26">
        <f>(20000*0.35)/2</f>
        <v>3500</v>
      </c>
    </row>
    <row r="27" spans="2:6">
      <c r="B27" s="11">
        <v>5</v>
      </c>
      <c r="C27" s="27">
        <f>$E$25/2</f>
        <v>3115.9375</v>
      </c>
      <c r="D27" s="27">
        <f t="shared" si="2"/>
        <v>259.66145833333331</v>
      </c>
      <c r="E27" s="43">
        <f>($E$25/2)-C27</f>
        <v>0</v>
      </c>
      <c r="F27">
        <f>(20000*0.35)/1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2020-10-12T11:05:51Z</dcterms:created>
  <dcterms:modified xsi:type="dcterms:W3CDTF">2020-10-20T20:11:32Z</dcterms:modified>
  <cp:category/>
  <cp:contentStatus/>
</cp:coreProperties>
</file>