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13_ncr:1_{5A78C32E-C0DE-479B-910C-33A268140B78}" xr6:coauthVersionLast="47" xr6:coauthVersionMax="47" xr10:uidLastSave="{00000000-0000-0000-0000-000000000000}"/>
  <bookViews>
    <workbookView xWindow="-108" yWindow="-108" windowWidth="23256" windowHeight="12576" tabRatio="937" xr2:uid="{00000000-000D-0000-FFFF-FFFF00000000}"/>
  </bookViews>
  <sheets>
    <sheet name="Summary" sheetId="1" r:id="rId1"/>
    <sheet name="Group 1 ITE" sheetId="2" r:id="rId2"/>
    <sheet name="Group 1 Cat 2 ITE -Rechargeable" sheetId="11" r:id="rId3"/>
    <sheet name="Group 2 BTE" sheetId="3" r:id="rId4"/>
    <sheet name="Group 2 Cat 2 BTE -Rechargeable" sheetId="8" r:id="rId5"/>
    <sheet name="Group 3 RIC" sheetId="4" r:id="rId6"/>
    <sheet name="Group 3- RIC - R" sheetId="9" r:id="rId7"/>
    <sheet name="Group 4 Wireless" sheetId="7" r:id="rId8"/>
    <sheet name="Group 6 Remotes" sheetId="6" r:id="rId9"/>
    <sheet name="Group 7 - CROS Non-R" sheetId="5" r:id="rId10"/>
    <sheet name="Group 7 CROS- R" sheetId="10" r:id="rId11"/>
    <sheet name="Group 8 CI Comp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2" l="1"/>
  <c r="C3" i="12"/>
  <c r="C7" i="3" l="1"/>
  <c r="C22" i="8"/>
  <c r="C23" i="10" l="1"/>
  <c r="C5" i="10"/>
  <c r="C21" i="5"/>
  <c r="C4" i="5"/>
  <c r="C24" i="6"/>
  <c r="C5" i="6"/>
  <c r="C14" i="7"/>
  <c r="C5" i="7"/>
  <c r="C23" i="8" l="1"/>
  <c r="C7" i="8"/>
  <c r="C25" i="10"/>
  <c r="C7" i="10"/>
  <c r="C23" i="5"/>
  <c r="C6" i="5"/>
  <c r="C26" i="6"/>
  <c r="C7" i="6"/>
  <c r="C16" i="7"/>
  <c r="C7" i="7"/>
  <c r="C23" i="9"/>
  <c r="C7" i="9"/>
  <c r="C13" i="12" l="1"/>
  <c r="C15" i="12" s="1"/>
  <c r="C15" i="7"/>
  <c r="C6" i="7"/>
  <c r="C13" i="7" l="1"/>
  <c r="C4" i="7"/>
  <c r="C21" i="10" l="1"/>
  <c r="C3" i="10"/>
  <c r="C22" i="6"/>
  <c r="C3" i="6"/>
  <c r="C12" i="7"/>
  <c r="C18" i="7" s="1"/>
  <c r="C3" i="7"/>
  <c r="C9" i="7" s="1"/>
  <c r="C178" i="1" l="1"/>
  <c r="D7" i="2"/>
  <c r="B16" i="11" l="1"/>
  <c r="B21" i="10"/>
  <c r="B3" i="10"/>
  <c r="B22" i="6"/>
  <c r="B3" i="6"/>
  <c r="B12" i="7"/>
  <c r="B3" i="7"/>
  <c r="B19" i="9"/>
  <c r="B3" i="9"/>
  <c r="B22" i="4"/>
  <c r="B3" i="4"/>
  <c r="B19" i="8"/>
  <c r="B3" i="8"/>
  <c r="B22" i="3"/>
  <c r="B3" i="3"/>
  <c r="B3" i="11"/>
  <c r="B22" i="2"/>
  <c r="B3" i="2"/>
  <c r="B178" i="1" l="1"/>
  <c r="B169" i="1"/>
  <c r="B13" i="7"/>
  <c r="B4" i="7"/>
  <c r="B33" i="7" l="1"/>
  <c r="B15" i="7"/>
  <c r="B6" i="7"/>
  <c r="B13" i="12"/>
  <c r="B3" i="12"/>
  <c r="B5" i="12" s="1"/>
  <c r="B24" i="10"/>
  <c r="B6" i="10"/>
  <c r="B22" i="8"/>
  <c r="B25" i="10"/>
  <c r="B7" i="10"/>
  <c r="B23" i="5"/>
  <c r="B6" i="5"/>
  <c r="B26" i="6"/>
  <c r="B7" i="6"/>
  <c r="B16" i="7"/>
  <c r="B7" i="7"/>
  <c r="B23" i="9"/>
  <c r="B7" i="9"/>
  <c r="B26" i="4"/>
  <c r="B7" i="4"/>
  <c r="B23" i="8"/>
  <c r="B7" i="8"/>
  <c r="B26" i="3"/>
  <c r="B7" i="3"/>
  <c r="B18" i="11"/>
  <c r="B5" i="11"/>
  <c r="B23" i="10"/>
  <c r="B5" i="10"/>
  <c r="B21" i="5"/>
  <c r="B4" i="5"/>
  <c r="B24" i="6"/>
  <c r="B5" i="6"/>
  <c r="B14" i="7"/>
  <c r="B5" i="7"/>
  <c r="B21" i="9"/>
  <c r="B5" i="9"/>
  <c r="B24" i="4"/>
  <c r="B5" i="4"/>
  <c r="B21" i="8"/>
  <c r="B5" i="8"/>
  <c r="B24" i="3"/>
  <c r="B5" i="3"/>
  <c r="B17" i="11"/>
  <c r="B4" i="11"/>
  <c r="B24" i="2"/>
  <c r="B5" i="2"/>
  <c r="B19" i="11" l="1"/>
  <c r="B6" i="11"/>
  <c r="B9" i="7"/>
  <c r="M23" i="8"/>
  <c r="L23" i="8"/>
  <c r="K23" i="8"/>
  <c r="J23" i="8"/>
  <c r="I23" i="8"/>
  <c r="H23" i="8"/>
  <c r="G23" i="8"/>
  <c r="F23" i="8"/>
  <c r="E23" i="8"/>
  <c r="D23" i="8"/>
  <c r="M7" i="8"/>
  <c r="L7" i="8"/>
  <c r="J7" i="8"/>
  <c r="I7" i="8"/>
  <c r="H7" i="8"/>
  <c r="G7" i="8"/>
  <c r="F7" i="8"/>
  <c r="E7" i="8"/>
  <c r="D7" i="8"/>
  <c r="M25" i="10"/>
  <c r="L25" i="10"/>
  <c r="K25" i="10"/>
  <c r="J25" i="10"/>
  <c r="I25" i="10"/>
  <c r="H25" i="10"/>
  <c r="G25" i="10"/>
  <c r="F25" i="10"/>
  <c r="E25" i="10"/>
  <c r="D25" i="10"/>
  <c r="M7" i="10"/>
  <c r="L7" i="10"/>
  <c r="K7" i="10"/>
  <c r="J7" i="10"/>
  <c r="I7" i="10"/>
  <c r="H7" i="10"/>
  <c r="G7" i="10"/>
  <c r="F7" i="10"/>
  <c r="E7" i="10"/>
  <c r="D7" i="10"/>
  <c r="M23" i="5"/>
  <c r="L23" i="5"/>
  <c r="K23" i="5"/>
  <c r="J23" i="5"/>
  <c r="I23" i="5"/>
  <c r="H23" i="5"/>
  <c r="G23" i="5"/>
  <c r="F23" i="5"/>
  <c r="E23" i="5"/>
  <c r="D23" i="5"/>
  <c r="M6" i="5"/>
  <c r="L6" i="5"/>
  <c r="K6" i="5"/>
  <c r="J6" i="5"/>
  <c r="I6" i="5"/>
  <c r="H6" i="5"/>
  <c r="G6" i="5"/>
  <c r="F6" i="5"/>
  <c r="E6" i="5"/>
  <c r="D6" i="5"/>
  <c r="M26" i="6"/>
  <c r="L26" i="6"/>
  <c r="K26" i="6"/>
  <c r="J26" i="6"/>
  <c r="I26" i="6"/>
  <c r="H26" i="6"/>
  <c r="G26" i="6"/>
  <c r="F26" i="6"/>
  <c r="E26" i="6"/>
  <c r="D26" i="6"/>
  <c r="M7" i="6"/>
  <c r="L7" i="6"/>
  <c r="K7" i="6"/>
  <c r="J7" i="6"/>
  <c r="I7" i="6"/>
  <c r="H7" i="6"/>
  <c r="G7" i="6"/>
  <c r="F7" i="6"/>
  <c r="E7" i="6"/>
  <c r="D7" i="6"/>
  <c r="M16" i="7"/>
  <c r="L16" i="7"/>
  <c r="K16" i="7"/>
  <c r="J16" i="7"/>
  <c r="I16" i="7"/>
  <c r="H16" i="7"/>
  <c r="G16" i="7"/>
  <c r="F16" i="7"/>
  <c r="E16" i="7"/>
  <c r="D16" i="7"/>
  <c r="M7" i="7"/>
  <c r="L7" i="7"/>
  <c r="K7" i="7"/>
  <c r="J7" i="7"/>
  <c r="I7" i="7"/>
  <c r="H7" i="7"/>
  <c r="G7" i="7"/>
  <c r="F7" i="7"/>
  <c r="E7" i="7"/>
  <c r="D7" i="7"/>
  <c r="H12" i="7"/>
  <c r="M23" i="9"/>
  <c r="L23" i="9"/>
  <c r="K23" i="9"/>
  <c r="J23" i="9"/>
  <c r="I23" i="9"/>
  <c r="H23" i="9"/>
  <c r="G23" i="9"/>
  <c r="F23" i="9"/>
  <c r="E23" i="9"/>
  <c r="D23" i="9"/>
  <c r="M7" i="9"/>
  <c r="L7" i="9"/>
  <c r="K7" i="9"/>
  <c r="J7" i="9"/>
  <c r="I7" i="9"/>
  <c r="H7" i="9"/>
  <c r="G7" i="9"/>
  <c r="F7" i="9"/>
  <c r="E7" i="9"/>
  <c r="D7" i="9"/>
  <c r="M26" i="4"/>
  <c r="L26" i="4"/>
  <c r="K26" i="4"/>
  <c r="J26" i="4"/>
  <c r="I26" i="4"/>
  <c r="H26" i="4"/>
  <c r="G26" i="4"/>
  <c r="F26" i="4"/>
  <c r="E26" i="4"/>
  <c r="D26" i="4"/>
  <c r="C26" i="4"/>
  <c r="M7" i="4" l="1"/>
  <c r="L7" i="4"/>
  <c r="K7" i="4"/>
  <c r="J7" i="4"/>
  <c r="I7" i="4"/>
  <c r="H7" i="4"/>
  <c r="G7" i="4"/>
  <c r="F7" i="4"/>
  <c r="E7" i="4"/>
  <c r="D7" i="4"/>
  <c r="C7" i="4"/>
  <c r="K7" i="8"/>
  <c r="L26" i="3"/>
  <c r="K26" i="3"/>
  <c r="J26" i="3"/>
  <c r="I26" i="3"/>
  <c r="H26" i="3"/>
  <c r="G26" i="3"/>
  <c r="F26" i="3"/>
  <c r="E26" i="3"/>
  <c r="D26" i="3"/>
  <c r="C26" i="3"/>
  <c r="L7" i="3"/>
  <c r="K7" i="3"/>
  <c r="J7" i="3"/>
  <c r="I7" i="3"/>
  <c r="H7" i="3"/>
  <c r="G41" i="1" s="1"/>
  <c r="G7" i="3"/>
  <c r="F7" i="3"/>
  <c r="E7" i="3"/>
  <c r="D7" i="3"/>
  <c r="M7" i="3"/>
  <c r="M26" i="3"/>
  <c r="M18" i="11" l="1"/>
  <c r="L18" i="11"/>
  <c r="K18" i="11"/>
  <c r="J18" i="11"/>
  <c r="I18" i="11"/>
  <c r="H18" i="11"/>
  <c r="G18" i="11"/>
  <c r="F18" i="11"/>
  <c r="E18" i="11"/>
  <c r="D18" i="11"/>
  <c r="C18" i="11"/>
  <c r="M5" i="11"/>
  <c r="L5" i="11"/>
  <c r="K5" i="11"/>
  <c r="J5" i="11"/>
  <c r="I5" i="11"/>
  <c r="H5" i="11"/>
  <c r="G5" i="11"/>
  <c r="F5" i="11"/>
  <c r="E5" i="11"/>
  <c r="D5" i="11"/>
  <c r="C5" i="11"/>
  <c r="M26" i="2"/>
  <c r="L26" i="2"/>
  <c r="K26" i="2"/>
  <c r="J26" i="2"/>
  <c r="I26" i="2"/>
  <c r="H26" i="2"/>
  <c r="G26" i="2"/>
  <c r="F26" i="2"/>
  <c r="E26" i="2"/>
  <c r="D26" i="2"/>
  <c r="C26" i="2"/>
  <c r="B26" i="2"/>
  <c r="M7" i="2"/>
  <c r="L7" i="2"/>
  <c r="K7" i="2"/>
  <c r="J7" i="2"/>
  <c r="I7" i="2"/>
  <c r="H7" i="2"/>
  <c r="G7" i="2"/>
  <c r="F7" i="2"/>
  <c r="E7" i="2"/>
  <c r="C7" i="2"/>
  <c r="B7" i="2"/>
  <c r="M22" i="7" l="1"/>
  <c r="L22" i="7"/>
  <c r="K22" i="7"/>
  <c r="J22" i="7"/>
  <c r="I22" i="7"/>
  <c r="H22" i="7"/>
  <c r="G22" i="7"/>
  <c r="F22" i="7"/>
  <c r="E22" i="7"/>
  <c r="D22" i="7"/>
  <c r="C22" i="7"/>
  <c r="B22" i="7"/>
  <c r="M31" i="7"/>
  <c r="L31" i="7"/>
  <c r="K31" i="7"/>
  <c r="J31" i="7"/>
  <c r="I31" i="7"/>
  <c r="H31" i="7"/>
  <c r="G31" i="7"/>
  <c r="F31" i="7"/>
  <c r="E31" i="7"/>
  <c r="D31" i="7"/>
  <c r="C31" i="7"/>
  <c r="B31" i="7"/>
  <c r="M13" i="12" l="1"/>
  <c r="M15" i="12" s="1"/>
  <c r="L13" i="12"/>
  <c r="L15" i="12" s="1"/>
  <c r="K13" i="12"/>
  <c r="K15" i="12" s="1"/>
  <c r="J13" i="12"/>
  <c r="J15" i="12" s="1"/>
  <c r="I13" i="12"/>
  <c r="I15" i="12" s="1"/>
  <c r="H13" i="12"/>
  <c r="H15" i="12" s="1"/>
  <c r="G13" i="12"/>
  <c r="G15" i="12" s="1"/>
  <c r="F13" i="12"/>
  <c r="F15" i="12" s="1"/>
  <c r="E13" i="12"/>
  <c r="D13" i="12"/>
  <c r="M3" i="12"/>
  <c r="L3" i="12"/>
  <c r="K3" i="12"/>
  <c r="J3" i="12"/>
  <c r="I3" i="12"/>
  <c r="H3" i="12"/>
  <c r="G3" i="12"/>
  <c r="F3" i="12"/>
  <c r="E3" i="12"/>
  <c r="D3" i="12"/>
  <c r="M24" i="10"/>
  <c r="L24" i="10"/>
  <c r="K24" i="10"/>
  <c r="J24" i="10"/>
  <c r="I24" i="10"/>
  <c r="H24" i="10"/>
  <c r="G24" i="10"/>
  <c r="F24" i="10"/>
  <c r="E24" i="10"/>
  <c r="D24" i="10"/>
  <c r="C24" i="10"/>
  <c r="M6" i="10"/>
  <c r="L6" i="10"/>
  <c r="K6" i="10"/>
  <c r="J6" i="10"/>
  <c r="I6" i="10"/>
  <c r="H6" i="10"/>
  <c r="G6" i="10"/>
  <c r="F6" i="10"/>
  <c r="E6" i="10"/>
  <c r="D6" i="10"/>
  <c r="C6" i="10"/>
  <c r="M22" i="5"/>
  <c r="L22" i="5"/>
  <c r="K22" i="5"/>
  <c r="J22" i="5"/>
  <c r="I22" i="5"/>
  <c r="H22" i="5"/>
  <c r="G22" i="5"/>
  <c r="F22" i="5"/>
  <c r="E22" i="5"/>
  <c r="D22" i="5"/>
  <c r="C22" i="5"/>
  <c r="B22" i="5"/>
  <c r="M5" i="5"/>
  <c r="L5" i="5"/>
  <c r="K5" i="5"/>
  <c r="J5" i="5"/>
  <c r="I5" i="5"/>
  <c r="H5" i="5"/>
  <c r="G5" i="5"/>
  <c r="F5" i="5"/>
  <c r="E5" i="5"/>
  <c r="D5" i="5"/>
  <c r="C5" i="5"/>
  <c r="B5" i="5"/>
  <c r="E24" i="6"/>
  <c r="M25" i="6"/>
  <c r="L25" i="6"/>
  <c r="K25" i="6"/>
  <c r="J25" i="6"/>
  <c r="I25" i="6"/>
  <c r="H25" i="6"/>
  <c r="G25" i="6"/>
  <c r="F25" i="6"/>
  <c r="E25" i="6"/>
  <c r="D25" i="6"/>
  <c r="C25" i="6"/>
  <c r="B25" i="6"/>
  <c r="M6" i="6"/>
  <c r="L6" i="6"/>
  <c r="K6" i="6"/>
  <c r="J6" i="6"/>
  <c r="I6" i="6"/>
  <c r="H6" i="6"/>
  <c r="G6" i="6"/>
  <c r="F6" i="6"/>
  <c r="E6" i="6"/>
  <c r="D6" i="6"/>
  <c r="C6" i="6"/>
  <c r="B6" i="6"/>
  <c r="M33" i="7"/>
  <c r="L33" i="7"/>
  <c r="K33" i="7"/>
  <c r="J33" i="7"/>
  <c r="I33" i="7"/>
  <c r="H33" i="7"/>
  <c r="G33" i="7"/>
  <c r="F33" i="7"/>
  <c r="E33" i="7"/>
  <c r="D33" i="7"/>
  <c r="C33" i="7"/>
  <c r="C36" i="7" s="1"/>
  <c r="M24" i="7"/>
  <c r="L24" i="7"/>
  <c r="K24" i="7"/>
  <c r="J24" i="7"/>
  <c r="I24" i="7"/>
  <c r="H24" i="7"/>
  <c r="G24" i="7"/>
  <c r="F24" i="7"/>
  <c r="E24" i="7"/>
  <c r="D24" i="7"/>
  <c r="C24" i="7"/>
  <c r="C27" i="7" s="1"/>
  <c r="B24" i="7"/>
  <c r="M15" i="7"/>
  <c r="L15" i="7"/>
  <c r="K15" i="7"/>
  <c r="J15" i="7"/>
  <c r="I15" i="7"/>
  <c r="H15" i="7"/>
  <c r="G15" i="7"/>
  <c r="F15" i="7"/>
  <c r="E15" i="7"/>
  <c r="D15" i="7"/>
  <c r="M6" i="7"/>
  <c r="L6" i="7"/>
  <c r="K6" i="7"/>
  <c r="J6" i="7"/>
  <c r="I6" i="7"/>
  <c r="H6" i="7"/>
  <c r="G6" i="7"/>
  <c r="F6" i="7"/>
  <c r="E6" i="7"/>
  <c r="D6" i="7"/>
  <c r="M22" i="9"/>
  <c r="L22" i="9"/>
  <c r="K22" i="9"/>
  <c r="J22" i="9"/>
  <c r="I22" i="9"/>
  <c r="H22" i="9"/>
  <c r="G22" i="9"/>
  <c r="F22" i="9"/>
  <c r="E22" i="9"/>
  <c r="D22" i="9"/>
  <c r="C22" i="9"/>
  <c r="B22" i="9"/>
  <c r="M6" i="9"/>
  <c r="L6" i="9"/>
  <c r="K6" i="9"/>
  <c r="J6" i="9"/>
  <c r="I6" i="9"/>
  <c r="H6" i="9"/>
  <c r="G6" i="9"/>
  <c r="F6" i="9"/>
  <c r="E6" i="9"/>
  <c r="D6" i="9"/>
  <c r="C6" i="9"/>
  <c r="B6" i="9"/>
  <c r="M25" i="4"/>
  <c r="L25" i="4"/>
  <c r="K25" i="4"/>
  <c r="J25" i="4"/>
  <c r="I25" i="4"/>
  <c r="H25" i="4"/>
  <c r="G25" i="4"/>
  <c r="E25" i="4"/>
  <c r="F25" i="4"/>
  <c r="D25" i="4"/>
  <c r="C25" i="4"/>
  <c r="B25" i="4"/>
  <c r="M6" i="4"/>
  <c r="L6" i="4"/>
  <c r="K6" i="4"/>
  <c r="J6" i="4"/>
  <c r="I6" i="4"/>
  <c r="H6" i="4"/>
  <c r="G6" i="4"/>
  <c r="F6" i="4"/>
  <c r="E6" i="4"/>
  <c r="D6" i="4"/>
  <c r="C6" i="4"/>
  <c r="B6" i="4"/>
  <c r="M22" i="8"/>
  <c r="L22" i="8"/>
  <c r="K22" i="8"/>
  <c r="J22" i="8"/>
  <c r="I22" i="8"/>
  <c r="H22" i="8"/>
  <c r="G22" i="8"/>
  <c r="F22" i="8"/>
  <c r="E22" i="8"/>
  <c r="D22" i="8"/>
  <c r="M6" i="8"/>
  <c r="L6" i="8"/>
  <c r="K6" i="8"/>
  <c r="J6" i="8"/>
  <c r="I6" i="8"/>
  <c r="H6" i="8"/>
  <c r="G6" i="8"/>
  <c r="F6" i="8"/>
  <c r="E6" i="8"/>
  <c r="D6" i="8"/>
  <c r="C6" i="8"/>
  <c r="B6" i="8"/>
  <c r="M25" i="3"/>
  <c r="M24" i="3"/>
  <c r="L25" i="3"/>
  <c r="K25" i="3"/>
  <c r="J25" i="3"/>
  <c r="I25" i="3"/>
  <c r="H25" i="3"/>
  <c r="G25" i="3"/>
  <c r="F25" i="3"/>
  <c r="E25" i="3"/>
  <c r="D25" i="3"/>
  <c r="C25" i="3"/>
  <c r="B25" i="3"/>
  <c r="M6" i="3"/>
  <c r="L6" i="3"/>
  <c r="K6" i="3"/>
  <c r="J6" i="3"/>
  <c r="I6" i="3"/>
  <c r="H6" i="3"/>
  <c r="G6" i="3"/>
  <c r="F6" i="3"/>
  <c r="E6" i="3"/>
  <c r="D6" i="3"/>
  <c r="C6" i="3"/>
  <c r="B6" i="3"/>
  <c r="M25" i="2"/>
  <c r="L25" i="2"/>
  <c r="K25" i="2"/>
  <c r="J25" i="2"/>
  <c r="I25" i="2"/>
  <c r="H25" i="2"/>
  <c r="G25" i="2"/>
  <c r="F25" i="2"/>
  <c r="E25" i="2"/>
  <c r="D25" i="2"/>
  <c r="C25" i="2"/>
  <c r="B25" i="2"/>
  <c r="M6" i="2"/>
  <c r="L6" i="2"/>
  <c r="K6" i="2"/>
  <c r="J6" i="2"/>
  <c r="I6" i="2"/>
  <c r="H6" i="2"/>
  <c r="G6" i="2"/>
  <c r="F6" i="2"/>
  <c r="E6" i="2"/>
  <c r="D6" i="2"/>
  <c r="C6" i="2"/>
  <c r="B6" i="2"/>
  <c r="M23" i="10"/>
  <c r="L23" i="10"/>
  <c r="K23" i="10"/>
  <c r="J23" i="10"/>
  <c r="I23" i="10"/>
  <c r="H23" i="10"/>
  <c r="G23" i="10"/>
  <c r="F23" i="10"/>
  <c r="E23" i="10"/>
  <c r="D23" i="10"/>
  <c r="M5" i="10"/>
  <c r="L5" i="10"/>
  <c r="K5" i="10"/>
  <c r="J5" i="10"/>
  <c r="I5" i="10"/>
  <c r="H5" i="10"/>
  <c r="G5" i="10"/>
  <c r="F5" i="10"/>
  <c r="E5" i="10"/>
  <c r="D5" i="10"/>
  <c r="M21" i="5"/>
  <c r="L21" i="5"/>
  <c r="K21" i="5"/>
  <c r="J21" i="5"/>
  <c r="I21" i="5"/>
  <c r="H21" i="5"/>
  <c r="G21" i="5"/>
  <c r="F21" i="5"/>
  <c r="E21" i="5"/>
  <c r="D21" i="5"/>
  <c r="M4" i="5"/>
  <c r="L4" i="5"/>
  <c r="K4" i="5"/>
  <c r="J4" i="5"/>
  <c r="I4" i="5"/>
  <c r="H4" i="5"/>
  <c r="G4" i="5"/>
  <c r="F4" i="5"/>
  <c r="E4" i="5"/>
  <c r="D4" i="5"/>
  <c r="M24" i="6"/>
  <c r="L24" i="6"/>
  <c r="K24" i="6"/>
  <c r="J24" i="6"/>
  <c r="I24" i="6"/>
  <c r="H24" i="6"/>
  <c r="G24" i="6"/>
  <c r="F24" i="6"/>
  <c r="D24" i="6"/>
  <c r="M5" i="6"/>
  <c r="L5" i="6"/>
  <c r="K5" i="6"/>
  <c r="J5" i="6"/>
  <c r="I5" i="6"/>
  <c r="H5" i="6"/>
  <c r="G5" i="6"/>
  <c r="F5" i="6"/>
  <c r="E5" i="6"/>
  <c r="D5" i="6"/>
  <c r="M14" i="7"/>
  <c r="L14" i="7"/>
  <c r="K14" i="7"/>
  <c r="J14" i="7"/>
  <c r="I14" i="7"/>
  <c r="H14" i="7"/>
  <c r="G14" i="7"/>
  <c r="F14" i="7"/>
  <c r="E14" i="7"/>
  <c r="D14" i="7"/>
  <c r="M5" i="7"/>
  <c r="L5" i="7"/>
  <c r="K5" i="7"/>
  <c r="J5" i="7"/>
  <c r="I5" i="7"/>
  <c r="H5" i="7"/>
  <c r="G5" i="7"/>
  <c r="F5" i="7"/>
  <c r="E5" i="7"/>
  <c r="D5" i="7"/>
  <c r="M21" i="9"/>
  <c r="L21" i="9"/>
  <c r="K21" i="9"/>
  <c r="J21" i="9"/>
  <c r="I21" i="9"/>
  <c r="H21" i="9"/>
  <c r="G21" i="9"/>
  <c r="F21" i="9"/>
  <c r="E21" i="9"/>
  <c r="D21" i="9"/>
  <c r="C21" i="9"/>
  <c r="M5" i="9"/>
  <c r="L5" i="9"/>
  <c r="K5" i="9"/>
  <c r="J5" i="9"/>
  <c r="I5" i="9"/>
  <c r="H5" i="9"/>
  <c r="G5" i="9"/>
  <c r="F5" i="9"/>
  <c r="E5" i="9"/>
  <c r="D5" i="9"/>
  <c r="C5" i="9"/>
  <c r="L24" i="4"/>
  <c r="M24" i="4"/>
  <c r="K24" i="4"/>
  <c r="J24" i="4"/>
  <c r="I24" i="4"/>
  <c r="H24" i="4"/>
  <c r="G24" i="4"/>
  <c r="F24" i="4"/>
  <c r="E24" i="4"/>
  <c r="D24" i="4"/>
  <c r="C24" i="4"/>
  <c r="M5" i="4"/>
  <c r="L5" i="4"/>
  <c r="K5" i="4"/>
  <c r="J5" i="4"/>
  <c r="I5" i="4"/>
  <c r="H5" i="4"/>
  <c r="G5" i="4"/>
  <c r="F5" i="4"/>
  <c r="E5" i="4"/>
  <c r="D5" i="4"/>
  <c r="C5" i="4"/>
  <c r="M21" i="8"/>
  <c r="L21" i="8"/>
  <c r="K21" i="8"/>
  <c r="J21" i="8"/>
  <c r="I21" i="8"/>
  <c r="H21" i="8"/>
  <c r="G21" i="8"/>
  <c r="F21" i="8"/>
  <c r="E21" i="8"/>
  <c r="D21" i="8"/>
  <c r="C21" i="8"/>
  <c r="M5" i="8"/>
  <c r="L5" i="8"/>
  <c r="K5" i="8"/>
  <c r="J5" i="8"/>
  <c r="I5" i="8"/>
  <c r="H5" i="8"/>
  <c r="G5" i="8"/>
  <c r="F5" i="8"/>
  <c r="E5" i="8"/>
  <c r="D5" i="8"/>
  <c r="C5" i="8"/>
  <c r="L24" i="3"/>
  <c r="K24" i="3"/>
  <c r="J24" i="3"/>
  <c r="I24" i="3"/>
  <c r="H24" i="3"/>
  <c r="G24" i="3"/>
  <c r="F24" i="3"/>
  <c r="E24" i="3"/>
  <c r="D24" i="3"/>
  <c r="C24" i="3"/>
  <c r="M5" i="3"/>
  <c r="L5" i="3"/>
  <c r="K5" i="3"/>
  <c r="J5" i="3"/>
  <c r="I5" i="3"/>
  <c r="H5" i="3"/>
  <c r="G5" i="3"/>
  <c r="F5" i="3"/>
  <c r="E5" i="3"/>
  <c r="D5" i="3"/>
  <c r="C5" i="3"/>
  <c r="M17" i="11"/>
  <c r="L17" i="11"/>
  <c r="K17" i="11"/>
  <c r="J17" i="11"/>
  <c r="I17" i="11"/>
  <c r="H17" i="11"/>
  <c r="G17" i="11"/>
  <c r="F17" i="11"/>
  <c r="E17" i="11"/>
  <c r="D17" i="11"/>
  <c r="C17" i="11"/>
  <c r="M4" i="11"/>
  <c r="L4" i="11"/>
  <c r="K4" i="11"/>
  <c r="J4" i="11"/>
  <c r="I4" i="11"/>
  <c r="H4" i="11"/>
  <c r="G4" i="11"/>
  <c r="E3" i="11"/>
  <c r="F4" i="11"/>
  <c r="E4" i="11"/>
  <c r="D4" i="11"/>
  <c r="C4" i="11"/>
  <c r="M24" i="2"/>
  <c r="L24" i="2"/>
  <c r="K24" i="2"/>
  <c r="J24" i="2"/>
  <c r="I24" i="2"/>
  <c r="H24" i="2"/>
  <c r="G24" i="2"/>
  <c r="F24" i="2"/>
  <c r="E24" i="2"/>
  <c r="D24" i="2"/>
  <c r="C24" i="2"/>
  <c r="M5" i="2"/>
  <c r="L5" i="2"/>
  <c r="K5" i="2"/>
  <c r="J5" i="2"/>
  <c r="I5" i="2"/>
  <c r="H5" i="2"/>
  <c r="G5" i="2"/>
  <c r="F5" i="2"/>
  <c r="E5" i="2"/>
  <c r="C5" i="2"/>
  <c r="D5" i="2"/>
  <c r="M22" i="10" l="1"/>
  <c r="L22" i="10"/>
  <c r="K22" i="10"/>
  <c r="J22" i="10"/>
  <c r="I22" i="10"/>
  <c r="H22" i="10"/>
  <c r="G22" i="10"/>
  <c r="F22" i="10"/>
  <c r="E22" i="10"/>
  <c r="D22" i="10"/>
  <c r="C22" i="10"/>
  <c r="C27" i="10" s="1"/>
  <c r="B22" i="10"/>
  <c r="B27" i="10" s="1"/>
  <c r="B30" i="10" s="1"/>
  <c r="M4" i="10"/>
  <c r="L4" i="10"/>
  <c r="K4" i="10"/>
  <c r="J4" i="10"/>
  <c r="I4" i="10"/>
  <c r="H4" i="10"/>
  <c r="G4" i="10"/>
  <c r="F4" i="10"/>
  <c r="E4" i="10"/>
  <c r="D4" i="10"/>
  <c r="C4" i="10"/>
  <c r="C9" i="10" s="1"/>
  <c r="B4" i="10"/>
  <c r="B9" i="10" s="1"/>
  <c r="B12" i="10" s="1"/>
  <c r="M20" i="5"/>
  <c r="L20" i="5"/>
  <c r="K20" i="5"/>
  <c r="J20" i="5"/>
  <c r="I20" i="5"/>
  <c r="H20" i="5"/>
  <c r="G20" i="5"/>
  <c r="F20" i="5"/>
  <c r="E20" i="5"/>
  <c r="D20" i="5"/>
  <c r="C20" i="5"/>
  <c r="C25" i="5" s="1"/>
  <c r="B20" i="5"/>
  <c r="B25" i="5" s="1"/>
  <c r="M3" i="5"/>
  <c r="L3" i="5"/>
  <c r="K3" i="5"/>
  <c r="J3" i="5"/>
  <c r="I3" i="5"/>
  <c r="H3" i="5"/>
  <c r="G3" i="5"/>
  <c r="F3" i="5"/>
  <c r="E3" i="5"/>
  <c r="D3" i="5"/>
  <c r="C3" i="5"/>
  <c r="C8" i="5" s="1"/>
  <c r="B3" i="5"/>
  <c r="B8" i="5" s="1"/>
  <c r="M23" i="6"/>
  <c r="L23" i="6"/>
  <c r="K23" i="6"/>
  <c r="J23" i="6"/>
  <c r="I23" i="6"/>
  <c r="H23" i="6"/>
  <c r="G23" i="6"/>
  <c r="F23" i="6"/>
  <c r="E23" i="6"/>
  <c r="D23" i="6"/>
  <c r="C23" i="6"/>
  <c r="C28" i="6" s="1"/>
  <c r="C35" i="6" s="1"/>
  <c r="B23" i="6"/>
  <c r="B28" i="6" s="1"/>
  <c r="M4" i="6"/>
  <c r="L4" i="6"/>
  <c r="K4" i="6"/>
  <c r="J4" i="6"/>
  <c r="I4" i="6"/>
  <c r="H4" i="6"/>
  <c r="G4" i="6"/>
  <c r="F4" i="6"/>
  <c r="E4" i="6"/>
  <c r="D4" i="6"/>
  <c r="C4" i="6"/>
  <c r="C9" i="6" s="1"/>
  <c r="B4" i="6"/>
  <c r="B9" i="6" s="1"/>
  <c r="M13" i="7"/>
  <c r="L13" i="7"/>
  <c r="K13" i="7"/>
  <c r="J13" i="7"/>
  <c r="I13" i="7"/>
  <c r="H13" i="7"/>
  <c r="G13" i="7"/>
  <c r="F13" i="7"/>
  <c r="E13" i="7"/>
  <c r="D13" i="7"/>
  <c r="M4" i="7"/>
  <c r="L4" i="7"/>
  <c r="K4" i="7"/>
  <c r="J4" i="7"/>
  <c r="I4" i="7"/>
  <c r="H4" i="7"/>
  <c r="G4" i="7"/>
  <c r="F4" i="7"/>
  <c r="E4" i="7"/>
  <c r="D4" i="7"/>
  <c r="M20" i="9"/>
  <c r="L20" i="9"/>
  <c r="K20" i="9"/>
  <c r="J20" i="9"/>
  <c r="I20" i="9"/>
  <c r="H20" i="9"/>
  <c r="G20" i="9"/>
  <c r="F20" i="9"/>
  <c r="E20" i="9"/>
  <c r="D20" i="9"/>
  <c r="C20" i="9"/>
  <c r="B20" i="9"/>
  <c r="B24" i="9" s="1"/>
  <c r="M4" i="9"/>
  <c r="L4" i="9"/>
  <c r="K4" i="9"/>
  <c r="J4" i="9"/>
  <c r="I4" i="9"/>
  <c r="H4" i="9"/>
  <c r="G4" i="9"/>
  <c r="F4" i="9"/>
  <c r="E4" i="9"/>
  <c r="D4" i="9"/>
  <c r="C4" i="9"/>
  <c r="B4" i="9"/>
  <c r="B8" i="9" s="1"/>
  <c r="L23" i="4"/>
  <c r="M23" i="4"/>
  <c r="K23" i="4"/>
  <c r="J23" i="4"/>
  <c r="I23" i="4"/>
  <c r="H23" i="4"/>
  <c r="G23" i="4"/>
  <c r="F23" i="4"/>
  <c r="E23" i="4"/>
  <c r="D23" i="4"/>
  <c r="C23" i="4"/>
  <c r="B23" i="4"/>
  <c r="B28" i="4" s="1"/>
  <c r="M4" i="4"/>
  <c r="L4" i="4"/>
  <c r="K4" i="4"/>
  <c r="J4" i="4"/>
  <c r="I4" i="4"/>
  <c r="H4" i="4"/>
  <c r="G4" i="4"/>
  <c r="F4" i="4"/>
  <c r="E4" i="4"/>
  <c r="D4" i="4"/>
  <c r="C4" i="4"/>
  <c r="B4" i="4"/>
  <c r="B9" i="4" s="1"/>
  <c r="M20" i="8"/>
  <c r="L20" i="8"/>
  <c r="K20" i="8"/>
  <c r="J20" i="8"/>
  <c r="I20" i="8"/>
  <c r="H20" i="8"/>
  <c r="G20" i="8"/>
  <c r="F20" i="8"/>
  <c r="E20" i="8"/>
  <c r="D20" i="8"/>
  <c r="C20" i="8"/>
  <c r="B20" i="8"/>
  <c r="B24" i="8" s="1"/>
  <c r="M4" i="8"/>
  <c r="L4" i="8"/>
  <c r="K4" i="8"/>
  <c r="J4" i="8"/>
  <c r="I4" i="8"/>
  <c r="H4" i="8"/>
  <c r="G4" i="8"/>
  <c r="F4" i="8"/>
  <c r="E4" i="8"/>
  <c r="D4" i="8"/>
  <c r="C4" i="8"/>
  <c r="B4" i="8"/>
  <c r="B8" i="8" s="1"/>
  <c r="M23" i="3"/>
  <c r="L23" i="3"/>
  <c r="K23" i="3"/>
  <c r="J23" i="3"/>
  <c r="I23" i="3"/>
  <c r="H23" i="3"/>
  <c r="G23" i="3"/>
  <c r="F23" i="3"/>
  <c r="E23" i="3"/>
  <c r="D23" i="3"/>
  <c r="C23" i="3"/>
  <c r="B23" i="3"/>
  <c r="B28" i="3" s="1"/>
  <c r="M4" i="3" l="1"/>
  <c r="L4" i="3"/>
  <c r="K4" i="3"/>
  <c r="J4" i="3"/>
  <c r="I4" i="3"/>
  <c r="H4" i="3"/>
  <c r="G4" i="3"/>
  <c r="F4" i="3"/>
  <c r="E4" i="3"/>
  <c r="D4" i="3"/>
  <c r="C4" i="3"/>
  <c r="B4" i="3"/>
  <c r="B9" i="3" s="1"/>
  <c r="B46" i="3" s="1"/>
  <c r="M23" i="2"/>
  <c r="L23" i="2"/>
  <c r="K23" i="2"/>
  <c r="J23" i="2"/>
  <c r="I23" i="2"/>
  <c r="H23" i="2"/>
  <c r="G23" i="2"/>
  <c r="F23" i="2"/>
  <c r="E23" i="2"/>
  <c r="D23" i="2"/>
  <c r="C23" i="2"/>
  <c r="B23" i="2"/>
  <c r="B28" i="2" s="1"/>
  <c r="M4" i="2"/>
  <c r="L4" i="2"/>
  <c r="K4" i="2"/>
  <c r="J4" i="2"/>
  <c r="I4" i="2"/>
  <c r="H4" i="2"/>
  <c r="G4" i="2"/>
  <c r="F4" i="2"/>
  <c r="E4" i="2"/>
  <c r="D4" i="2"/>
  <c r="C4" i="2"/>
  <c r="B4" i="2"/>
  <c r="B9" i="2" s="1"/>
  <c r="M22" i="2"/>
  <c r="L22" i="2"/>
  <c r="K22" i="2"/>
  <c r="J22" i="2"/>
  <c r="I22" i="2"/>
  <c r="H22" i="2"/>
  <c r="G22" i="2"/>
  <c r="F22" i="2"/>
  <c r="E22" i="2"/>
  <c r="D22" i="2"/>
  <c r="C22" i="2"/>
  <c r="C28" i="2" s="1"/>
  <c r="D3" i="2"/>
  <c r="M21" i="10"/>
  <c r="M27" i="10" s="1"/>
  <c r="L21" i="10"/>
  <c r="L27" i="10" s="1"/>
  <c r="K21" i="10"/>
  <c r="K27" i="10" s="1"/>
  <c r="J21" i="10"/>
  <c r="J27" i="10" s="1"/>
  <c r="I21" i="10"/>
  <c r="I27" i="10" s="1"/>
  <c r="H21" i="10"/>
  <c r="H27" i="10" s="1"/>
  <c r="G21" i="10"/>
  <c r="G27" i="10" s="1"/>
  <c r="F21" i="10"/>
  <c r="F27" i="10" s="1"/>
  <c r="E21" i="10"/>
  <c r="E27" i="10" s="1"/>
  <c r="D21" i="10"/>
  <c r="D27" i="10" s="1"/>
  <c r="M3" i="10"/>
  <c r="L3" i="10"/>
  <c r="K3" i="10"/>
  <c r="J3" i="10"/>
  <c r="I3" i="10"/>
  <c r="H3" i="10"/>
  <c r="G3" i="10"/>
  <c r="F3" i="10"/>
  <c r="E3" i="10"/>
  <c r="D3" i="10"/>
  <c r="M22" i="6"/>
  <c r="L22" i="6"/>
  <c r="K22" i="6"/>
  <c r="J22" i="6"/>
  <c r="I22" i="6"/>
  <c r="H22" i="6"/>
  <c r="G22" i="6"/>
  <c r="F22" i="6"/>
  <c r="E22" i="6"/>
  <c r="D22" i="6"/>
  <c r="L3" i="6"/>
  <c r="M3" i="6"/>
  <c r="K3" i="6"/>
  <c r="J3" i="6"/>
  <c r="I3" i="6"/>
  <c r="H3" i="6"/>
  <c r="G3" i="6"/>
  <c r="F3" i="6"/>
  <c r="E3" i="6"/>
  <c r="D3" i="6"/>
  <c r="M12" i="7"/>
  <c r="L12" i="7"/>
  <c r="K12" i="7"/>
  <c r="J12" i="7"/>
  <c r="I12" i="7"/>
  <c r="G12" i="7"/>
  <c r="F12" i="7"/>
  <c r="E12" i="7"/>
  <c r="D12" i="7"/>
  <c r="L3" i="7"/>
  <c r="M3" i="7"/>
  <c r="K3" i="7"/>
  <c r="J3" i="7"/>
  <c r="I3" i="7"/>
  <c r="H3" i="7"/>
  <c r="G3" i="7"/>
  <c r="F3" i="7"/>
  <c r="E3" i="7"/>
  <c r="D3" i="7"/>
  <c r="M19" i="9"/>
  <c r="L19" i="9"/>
  <c r="K19" i="9"/>
  <c r="J19" i="9"/>
  <c r="I19" i="9"/>
  <c r="H19" i="9"/>
  <c r="G19" i="9"/>
  <c r="F19" i="9"/>
  <c r="E19" i="9"/>
  <c r="D19" i="9"/>
  <c r="C19" i="9"/>
  <c r="C24" i="9" s="1"/>
  <c r="M3" i="9"/>
  <c r="L3" i="9"/>
  <c r="K3" i="9"/>
  <c r="J3" i="9"/>
  <c r="I3" i="9"/>
  <c r="H3" i="9"/>
  <c r="G3" i="9"/>
  <c r="F3" i="9"/>
  <c r="E3" i="9"/>
  <c r="D3" i="9"/>
  <c r="C3" i="9"/>
  <c r="C8" i="9" s="1"/>
  <c r="M22" i="4"/>
  <c r="L22" i="4"/>
  <c r="K22" i="4"/>
  <c r="J22" i="4"/>
  <c r="I22" i="4"/>
  <c r="H22" i="4"/>
  <c r="G22" i="4"/>
  <c r="F22" i="4"/>
  <c r="E22" i="4"/>
  <c r="D22" i="4"/>
  <c r="C22" i="4"/>
  <c r="C28" i="4" s="1"/>
  <c r="M3" i="4"/>
  <c r="L3" i="4"/>
  <c r="K3" i="4"/>
  <c r="J3" i="4"/>
  <c r="I3" i="4"/>
  <c r="H3" i="4"/>
  <c r="G3" i="4"/>
  <c r="F3" i="4"/>
  <c r="E3" i="4"/>
  <c r="D3" i="4"/>
  <c r="C3" i="4"/>
  <c r="C9" i="4" s="1"/>
  <c r="M19" i="8"/>
  <c r="L19" i="8"/>
  <c r="K19" i="8"/>
  <c r="J19" i="8"/>
  <c r="I19" i="8"/>
  <c r="H19" i="8"/>
  <c r="G19" i="8"/>
  <c r="F19" i="8"/>
  <c r="E19" i="8"/>
  <c r="D19" i="8"/>
  <c r="C19" i="8"/>
  <c r="C24" i="8" s="1"/>
  <c r="M3" i="8"/>
  <c r="L3" i="8"/>
  <c r="K3" i="8"/>
  <c r="J3" i="8"/>
  <c r="I3" i="8"/>
  <c r="H3" i="8"/>
  <c r="G3" i="8"/>
  <c r="F3" i="8"/>
  <c r="E3" i="8"/>
  <c r="D3" i="8"/>
  <c r="C3" i="8"/>
  <c r="C8" i="8" s="1"/>
  <c r="M22" i="3"/>
  <c r="L22" i="3"/>
  <c r="K22" i="3"/>
  <c r="J22" i="3"/>
  <c r="I22" i="3"/>
  <c r="H22" i="3"/>
  <c r="G22" i="3"/>
  <c r="F22" i="3"/>
  <c r="E22" i="3"/>
  <c r="D22" i="3"/>
  <c r="C22" i="3"/>
  <c r="C28" i="3" s="1"/>
  <c r="M3" i="3"/>
  <c r="L3" i="3"/>
  <c r="K3" i="3"/>
  <c r="J3" i="3"/>
  <c r="I3" i="3"/>
  <c r="H3" i="3"/>
  <c r="G3" i="3"/>
  <c r="F3" i="3"/>
  <c r="E3" i="3"/>
  <c r="D3" i="3"/>
  <c r="C3" i="3"/>
  <c r="C9" i="3" s="1"/>
  <c r="M16" i="11"/>
  <c r="L16" i="11"/>
  <c r="K16" i="11"/>
  <c r="J16" i="11"/>
  <c r="I16" i="11"/>
  <c r="H16" i="11"/>
  <c r="G16" i="11"/>
  <c r="F16" i="11"/>
  <c r="E16" i="11"/>
  <c r="D16" i="11"/>
  <c r="C16" i="11"/>
  <c r="C19" i="11" s="1"/>
  <c r="M3" i="11"/>
  <c r="L3" i="11"/>
  <c r="K3" i="11"/>
  <c r="J3" i="11"/>
  <c r="I3" i="11"/>
  <c r="H3" i="11"/>
  <c r="G3" i="11"/>
  <c r="F3" i="11"/>
  <c r="D3" i="11"/>
  <c r="C3" i="11"/>
  <c r="C6" i="11" s="1"/>
  <c r="G9" i="10" l="1"/>
  <c r="G12" i="10" s="1"/>
  <c r="G17" i="10" s="1"/>
  <c r="I169" i="1"/>
  <c r="I12" i="10"/>
  <c r="I17" i="10" s="1"/>
  <c r="I9" i="10"/>
  <c r="J169" i="1"/>
  <c r="J9" i="10"/>
  <c r="J12" i="10"/>
  <c r="J17" i="10" s="1"/>
  <c r="K169" i="1"/>
  <c r="K9" i="10"/>
  <c r="K12" i="10"/>
  <c r="K17" i="10" s="1"/>
  <c r="D12" i="10"/>
  <c r="D17" i="10" s="1"/>
  <c r="D9" i="10"/>
  <c r="L169" i="1"/>
  <c r="L9" i="10"/>
  <c r="L12" i="10"/>
  <c r="L17" i="10" s="1"/>
  <c r="E12" i="10"/>
  <c r="E17" i="10" s="1"/>
  <c r="E9" i="10"/>
  <c r="M169" i="1"/>
  <c r="M12" i="10"/>
  <c r="M17" i="10" s="1"/>
  <c r="M9" i="10"/>
  <c r="H9" i="10"/>
  <c r="H12" i="10" s="1"/>
  <c r="H17" i="10" s="1"/>
  <c r="F9" i="10"/>
  <c r="F12" i="10" s="1"/>
  <c r="F17" i="10" s="1"/>
  <c r="D169" i="1"/>
  <c r="C169" i="1"/>
  <c r="F169" i="1"/>
  <c r="G169" i="1"/>
  <c r="H169" i="1"/>
  <c r="E169" i="1"/>
  <c r="M3" i="2"/>
  <c r="M9" i="2" s="1"/>
  <c r="L3" i="2"/>
  <c r="K3" i="2"/>
  <c r="J3" i="2"/>
  <c r="I3" i="2"/>
  <c r="H3" i="2"/>
  <c r="G3" i="2"/>
  <c r="F3" i="2"/>
  <c r="E3" i="2"/>
  <c r="C3" i="2"/>
  <c r="C9" i="2" s="1"/>
  <c r="M25" i="5"/>
  <c r="M8" i="5"/>
  <c r="M28" i="6"/>
  <c r="M9" i="6"/>
  <c r="M36" i="7"/>
  <c r="M27" i="7"/>
  <c r="M9" i="7"/>
  <c r="M18" i="7"/>
  <c r="M24" i="9"/>
  <c r="M8" i="9"/>
  <c r="M28" i="4"/>
  <c r="M9" i="4"/>
  <c r="M8" i="8"/>
  <c r="M24" i="8"/>
  <c r="M28" i="3"/>
  <c r="M9" i="3"/>
  <c r="M19" i="11"/>
  <c r="M6" i="11"/>
  <c r="M28" i="2"/>
  <c r="M40" i="2" l="1"/>
  <c r="L5" i="12" l="1"/>
  <c r="K76" i="1" l="1"/>
  <c r="N21" i="10" l="1"/>
  <c r="I53" i="7"/>
  <c r="M5" i="12"/>
  <c r="K5" i="12"/>
  <c r="J5" i="12"/>
  <c r="I5" i="12"/>
  <c r="L36" i="7"/>
  <c r="K36" i="7"/>
  <c r="J36" i="7"/>
  <c r="L27" i="7"/>
  <c r="K27" i="7"/>
  <c r="J27" i="7"/>
  <c r="I23" i="1"/>
  <c r="L6" i="11"/>
  <c r="L9" i="2"/>
  <c r="L9" i="4" l="1"/>
  <c r="L8" i="5"/>
  <c r="L28" i="2"/>
  <c r="L46" i="2" s="1"/>
  <c r="J19" i="11"/>
  <c r="L25" i="5"/>
  <c r="L8" i="9"/>
  <c r="L9" i="7"/>
  <c r="L9" i="6"/>
  <c r="L28" i="4"/>
  <c r="L24" i="9"/>
  <c r="L18" i="7"/>
  <c r="L28" i="6"/>
  <c r="K18" i="7"/>
  <c r="K8" i="9"/>
  <c r="K8" i="5"/>
  <c r="K9" i="7"/>
  <c r="K28" i="2"/>
  <c r="K28" i="6"/>
  <c r="K24" i="9"/>
  <c r="K25" i="5"/>
  <c r="K9" i="6"/>
  <c r="J9" i="7"/>
  <c r="J9" i="2"/>
  <c r="J25" i="5"/>
  <c r="J13" i="10"/>
  <c r="J9" i="6"/>
  <c r="I27" i="7"/>
  <c r="J8" i="9"/>
  <c r="J8" i="8"/>
  <c r="J8" i="5"/>
  <c r="K178" i="1"/>
  <c r="J24" i="9"/>
  <c r="J18" i="7"/>
  <c r="J28" i="6"/>
  <c r="L178" i="1"/>
  <c r="J6" i="11"/>
  <c r="J171" i="1"/>
  <c r="J28" i="2"/>
  <c r="J24" i="8"/>
  <c r="I36" i="7"/>
  <c r="L19" i="11"/>
  <c r="I40" i="10"/>
  <c r="I39" i="10"/>
  <c r="I6" i="11"/>
  <c r="I19" i="11"/>
  <c r="I178" i="1"/>
  <c r="I18" i="7"/>
  <c r="I8" i="9"/>
  <c r="I24" i="9"/>
  <c r="I9" i="7"/>
  <c r="M39" i="10"/>
  <c r="I9" i="6"/>
  <c r="I16" i="6" s="1"/>
  <c r="I28" i="6"/>
  <c r="L39" i="10"/>
  <c r="K39" i="10"/>
  <c r="J178" i="1"/>
  <c r="J39" i="10"/>
  <c r="M178" i="1"/>
  <c r="N3" i="10"/>
  <c r="I52" i="7"/>
  <c r="I25" i="5"/>
  <c r="I8" i="5"/>
  <c r="J30" i="11" l="1"/>
  <c r="L41" i="5"/>
  <c r="L46" i="6"/>
  <c r="J16" i="10"/>
  <c r="J14" i="10"/>
  <c r="K45" i="10"/>
  <c r="I13" i="10"/>
  <c r="J15" i="10"/>
  <c r="M45" i="10"/>
  <c r="N178" i="1"/>
  <c r="I31" i="10"/>
  <c r="I34" i="10"/>
  <c r="I15" i="10"/>
  <c r="N39" i="10"/>
  <c r="I30" i="10"/>
  <c r="I36" i="10" s="1"/>
  <c r="N169" i="1"/>
  <c r="I41" i="5"/>
  <c r="I163" i="1" l="1"/>
  <c r="E163" i="1"/>
  <c r="H53" i="7"/>
  <c r="K28" i="4"/>
  <c r="J28" i="4"/>
  <c r="M46" i="4"/>
  <c r="K9" i="4"/>
  <c r="J9" i="4"/>
  <c r="G7" i="1"/>
  <c r="J28" i="3" l="1"/>
  <c r="J9" i="3"/>
  <c r="H19" i="11"/>
  <c r="H6" i="11"/>
  <c r="F6" i="11"/>
  <c r="J162" i="1" l="1"/>
  <c r="H9" i="4"/>
  <c r="G30" i="10" l="1"/>
  <c r="G36" i="10" s="1"/>
  <c r="C30" i="10"/>
  <c r="C12" i="10"/>
  <c r="I160" i="1"/>
  <c r="G25" i="5"/>
  <c r="H8" i="5"/>
  <c r="G8" i="5"/>
  <c r="H28" i="6"/>
  <c r="H9" i="6"/>
  <c r="H18" i="7"/>
  <c r="H9" i="7"/>
  <c r="H24" i="9"/>
  <c r="G24" i="9"/>
  <c r="H8" i="9"/>
  <c r="L28" i="3"/>
  <c r="I28" i="3"/>
  <c r="L24" i="8"/>
  <c r="K24" i="8"/>
  <c r="I24" i="8"/>
  <c r="I28" i="4"/>
  <c r="H28" i="4"/>
  <c r="I9" i="4"/>
  <c r="L9" i="3"/>
  <c r="I9" i="3"/>
  <c r="L8" i="8"/>
  <c r="K8" i="8"/>
  <c r="I8" i="8"/>
  <c r="G8" i="9" l="1"/>
  <c r="G12" i="9" s="1"/>
  <c r="H25" i="5"/>
  <c r="H160" i="1"/>
  <c r="G11" i="5"/>
  <c r="G12" i="5"/>
  <c r="H24" i="8" l="1"/>
  <c r="H8" i="8"/>
  <c r="H28" i="3"/>
  <c r="H9" i="3"/>
  <c r="G28" i="6"/>
  <c r="F28" i="6"/>
  <c r="G9" i="6"/>
  <c r="G28" i="4"/>
  <c r="G9" i="4"/>
  <c r="F8" i="8"/>
  <c r="G19" i="11"/>
  <c r="F19" i="11"/>
  <c r="G6" i="11"/>
  <c r="C23" i="1"/>
  <c r="B23" i="1"/>
  <c r="G9" i="3" l="1"/>
  <c r="F24" i="8"/>
  <c r="F9" i="3"/>
  <c r="G28" i="3"/>
  <c r="G24" i="8"/>
  <c r="G8" i="8"/>
  <c r="N22" i="10"/>
  <c r="I28" i="2"/>
  <c r="I9" i="2"/>
  <c r="E19" i="11" l="1"/>
  <c r="D19" i="11"/>
  <c r="H28" i="2"/>
  <c r="G28" i="2"/>
  <c r="F28" i="2"/>
  <c r="C46" i="2"/>
  <c r="H9" i="2"/>
  <c r="G9" i="2"/>
  <c r="F9" i="2"/>
  <c r="H46" i="2" l="1"/>
  <c r="C46" i="3"/>
  <c r="C46" i="6"/>
  <c r="B10" i="11"/>
  <c r="C29" i="1"/>
  <c r="B35" i="8"/>
  <c r="B28" i="11"/>
  <c r="B40" i="3"/>
  <c r="C28" i="11"/>
  <c r="C22" i="1"/>
  <c r="K180" i="1" l="1"/>
  <c r="M22" i="1" l="1"/>
  <c r="J29" i="1" l="1"/>
  <c r="F36" i="7" l="1"/>
  <c r="E36" i="7" l="1"/>
  <c r="D36" i="7" l="1"/>
  <c r="L30" i="10" l="1"/>
  <c r="L36" i="10" s="1"/>
  <c r="K30" i="10"/>
  <c r="K36" i="10" s="1"/>
  <c r="J30" i="10"/>
  <c r="J36" i="10" s="1"/>
  <c r="F27" i="7"/>
  <c r="E27" i="7"/>
  <c r="D27" i="7"/>
  <c r="H15" i="1"/>
  <c r="M23" i="1" l="1"/>
  <c r="L23" i="1"/>
  <c r="K23" i="1"/>
  <c r="J23" i="1"/>
  <c r="H23" i="1"/>
  <c r="G23" i="1"/>
  <c r="F23" i="1"/>
  <c r="E23" i="1"/>
  <c r="D23" i="1"/>
  <c r="N23" i="1" l="1"/>
  <c r="H170" i="1"/>
  <c r="C41" i="7" l="1"/>
  <c r="C50" i="7"/>
  <c r="D9" i="7"/>
  <c r="M29" i="1"/>
  <c r="L29" i="1"/>
  <c r="I29" i="1"/>
  <c r="H29" i="1"/>
  <c r="G29" i="1"/>
  <c r="D29" i="1"/>
  <c r="L22" i="1"/>
  <c r="J22" i="1"/>
  <c r="G22" i="1"/>
  <c r="F22" i="1"/>
  <c r="E22" i="1"/>
  <c r="D22" i="1"/>
  <c r="B50" i="1"/>
  <c r="F29" i="1" l="1"/>
  <c r="E29" i="1"/>
  <c r="D8" i="8"/>
  <c r="D11" i="8" s="1"/>
  <c r="M28" i="11"/>
  <c r="I28" i="11"/>
  <c r="B22" i="1"/>
  <c r="B29" i="1"/>
  <c r="H28" i="11"/>
  <c r="J28" i="11"/>
  <c r="L28" i="11"/>
  <c r="D28" i="11"/>
  <c r="G28" i="11"/>
  <c r="F28" i="11"/>
  <c r="H22" i="1"/>
  <c r="E28" i="11"/>
  <c r="I22" i="1"/>
  <c r="F24" i="9"/>
  <c r="E24" i="9"/>
  <c r="D24" i="9"/>
  <c r="F8" i="9"/>
  <c r="E8" i="9"/>
  <c r="D8" i="9"/>
  <c r="F28" i="4"/>
  <c r="E28" i="4"/>
  <c r="D28" i="4"/>
  <c r="F9" i="4"/>
  <c r="E9" i="4"/>
  <c r="D9" i="4"/>
  <c r="E70" i="1"/>
  <c r="C22" i="11"/>
  <c r="E6" i="11"/>
  <c r="C9" i="11"/>
  <c r="C29" i="11" l="1"/>
  <c r="C24" i="1"/>
  <c r="C26" i="1" s="1"/>
  <c r="B29" i="11"/>
  <c r="B68" i="1" l="1"/>
  <c r="B37" i="8"/>
  <c r="N24" i="3"/>
  <c r="E39" i="1"/>
  <c r="B22" i="11"/>
  <c r="B9" i="11"/>
  <c r="B42" i="4" l="1"/>
  <c r="D22" i="11"/>
  <c r="E9" i="11"/>
  <c r="D6" i="11"/>
  <c r="D10" i="11" s="1"/>
  <c r="C30" i="1"/>
  <c r="B30" i="1"/>
  <c r="F28" i="3"/>
  <c r="E28" i="3"/>
  <c r="D28" i="3"/>
  <c r="B57" i="1"/>
  <c r="E9" i="3"/>
  <c r="D9" i="3"/>
  <c r="C10" i="11" l="1"/>
  <c r="D9" i="11"/>
  <c r="C23" i="11"/>
  <c r="B23" i="11"/>
  <c r="B24" i="11"/>
  <c r="B15" i="12"/>
  <c r="F30" i="10"/>
  <c r="F36" i="10" s="1"/>
  <c r="E30" i="10"/>
  <c r="E36" i="10" s="1"/>
  <c r="D30" i="10"/>
  <c r="D36" i="10" s="1"/>
  <c r="M170" i="1"/>
  <c r="L170" i="1"/>
  <c r="K170" i="1"/>
  <c r="J170" i="1"/>
  <c r="I170" i="1"/>
  <c r="G170" i="1"/>
  <c r="F170" i="1"/>
  <c r="E170" i="1"/>
  <c r="D170" i="1"/>
  <c r="F25" i="5"/>
  <c r="E25" i="5"/>
  <c r="D25" i="5"/>
  <c r="B160" i="1"/>
  <c r="F8" i="5"/>
  <c r="E8" i="5"/>
  <c r="D8" i="5"/>
  <c r="C31" i="1"/>
  <c r="C33" i="1" s="1"/>
  <c r="B31" i="1"/>
  <c r="B33" i="1" s="1"/>
  <c r="E28" i="6"/>
  <c r="D28" i="6"/>
  <c r="F9" i="6"/>
  <c r="E9" i="6"/>
  <c r="D9" i="6"/>
  <c r="F18" i="7"/>
  <c r="E18" i="7"/>
  <c r="D18" i="7"/>
  <c r="F9" i="7"/>
  <c r="E9" i="7"/>
  <c r="B25" i="11" l="1"/>
  <c r="E13" i="10"/>
  <c r="F14" i="10"/>
  <c r="F45" i="10"/>
  <c r="E28" i="2"/>
  <c r="C35" i="2"/>
  <c r="D28" i="2"/>
  <c r="B27" i="7"/>
  <c r="B31" i="10"/>
  <c r="C40" i="9"/>
  <c r="B25" i="12"/>
  <c r="B36" i="7"/>
  <c r="B18" i="7"/>
  <c r="B13" i="10"/>
  <c r="C31" i="10"/>
  <c r="C152" i="1"/>
  <c r="B152" i="1"/>
  <c r="B13" i="5"/>
  <c r="B31" i="2"/>
  <c r="B40" i="9"/>
  <c r="B170" i="1"/>
  <c r="B40" i="10"/>
  <c r="C170" i="1"/>
  <c r="C40" i="10"/>
  <c r="B46" i="4"/>
  <c r="B56" i="1"/>
  <c r="N24" i="4"/>
  <c r="B46" i="6" l="1"/>
  <c r="B45" i="10"/>
  <c r="B15" i="10"/>
  <c r="H67" i="1"/>
  <c r="G67" i="1"/>
  <c r="L66" i="1"/>
  <c r="I66" i="1"/>
  <c r="H66" i="1"/>
  <c r="G66" i="1"/>
  <c r="F66" i="1"/>
  <c r="E66" i="1"/>
  <c r="C39" i="8"/>
  <c r="M36" i="8"/>
  <c r="F11" i="8"/>
  <c r="E8" i="8"/>
  <c r="E11" i="8" s="1"/>
  <c r="B31" i="3"/>
  <c r="D41" i="1"/>
  <c r="B12" i="3"/>
  <c r="F7" i="1"/>
  <c r="F67" i="1" l="1"/>
  <c r="E67" i="1"/>
  <c r="E24" i="8"/>
  <c r="D67" i="1"/>
  <c r="D24" i="8"/>
  <c r="C67" i="1"/>
  <c r="C40" i="8"/>
  <c r="M30" i="1"/>
  <c r="J35" i="8"/>
  <c r="C12" i="8"/>
  <c r="M35" i="8"/>
  <c r="D66" i="1"/>
  <c r="K35" i="8"/>
  <c r="C66" i="1"/>
  <c r="B39" i="8"/>
  <c r="B36" i="8"/>
  <c r="B67" i="1"/>
  <c r="F56" i="1"/>
  <c r="F35" i="8"/>
  <c r="C57" i="1"/>
  <c r="C36" i="8"/>
  <c r="G56" i="1"/>
  <c r="G35" i="8"/>
  <c r="D57" i="1"/>
  <c r="D36" i="8"/>
  <c r="B66" i="1"/>
  <c r="E56" i="1"/>
  <c r="E35" i="8"/>
  <c r="H56" i="1"/>
  <c r="H35" i="8"/>
  <c r="E57" i="1"/>
  <c r="E36" i="8"/>
  <c r="I56" i="1"/>
  <c r="I35" i="8"/>
  <c r="F57" i="1"/>
  <c r="F36" i="8"/>
  <c r="G57" i="1"/>
  <c r="G36" i="8"/>
  <c r="L57" i="1"/>
  <c r="L36" i="8"/>
  <c r="H57" i="1"/>
  <c r="H36" i="8"/>
  <c r="C56" i="1"/>
  <c r="C35" i="8"/>
  <c r="D56" i="1"/>
  <c r="D35" i="8"/>
  <c r="L56" i="1"/>
  <c r="L35" i="8"/>
  <c r="B11" i="8"/>
  <c r="D12" i="8"/>
  <c r="E12" i="8"/>
  <c r="F12" i="8"/>
  <c r="F46" i="2"/>
  <c r="E9" i="2"/>
  <c r="E46" i="2" s="1"/>
  <c r="D9" i="2"/>
  <c r="D46" i="2" s="1"/>
  <c r="B28" i="8" l="1"/>
  <c r="B27" i="8"/>
  <c r="C27" i="8"/>
  <c r="B31" i="8"/>
  <c r="B46" i="2"/>
  <c r="N5" i="2"/>
  <c r="C28" i="8"/>
  <c r="B15" i="8"/>
  <c r="C11" i="8"/>
  <c r="L44" i="3" l="1"/>
  <c r="M40" i="10" l="1"/>
  <c r="L40" i="10"/>
  <c r="M39" i="8"/>
  <c r="M22" i="11" l="1"/>
  <c r="L22" i="11"/>
  <c r="K44" i="3" l="1"/>
  <c r="L39" i="9"/>
  <c r="K39" i="9"/>
  <c r="K40" i="10" l="1"/>
  <c r="J22" i="11" l="1"/>
  <c r="J40" i="10"/>
  <c r="J44" i="4"/>
  <c r="I22" i="11" l="1"/>
  <c r="I7" i="1" l="1"/>
  <c r="J31" i="10" l="1"/>
  <c r="L31" i="10" l="1"/>
  <c r="L34" i="10"/>
  <c r="K31" i="10"/>
  <c r="K13" i="10"/>
  <c r="J41" i="5"/>
  <c r="J45" i="10"/>
  <c r="J6" i="1"/>
  <c r="I43" i="7"/>
  <c r="M9" i="11"/>
  <c r="I9" i="11"/>
  <c r="M30" i="10" l="1"/>
  <c r="M36" i="10" s="1"/>
  <c r="L15" i="10"/>
  <c r="L30" i="11"/>
  <c r="L9" i="11"/>
  <c r="J9" i="11"/>
  <c r="M31" i="10"/>
  <c r="L45" i="10"/>
  <c r="L14" i="10"/>
  <c r="J10" i="11"/>
  <c r="I11" i="11"/>
  <c r="L10" i="11"/>
  <c r="I10" i="11" l="1"/>
  <c r="I12" i="11" s="1"/>
  <c r="L40" i="9" l="1"/>
  <c r="K46" i="6"/>
  <c r="I40" i="4"/>
  <c r="I40" i="7"/>
  <c r="H7" i="1"/>
  <c r="H30" i="1" l="1"/>
  <c r="H22" i="11"/>
  <c r="H40" i="10"/>
  <c r="H31" i="10" l="1"/>
  <c r="H30" i="10"/>
  <c r="H36" i="10" s="1"/>
  <c r="H80" i="1"/>
  <c r="H41" i="4"/>
  <c r="H30" i="11" l="1"/>
  <c r="H9" i="11"/>
  <c r="H27" i="7"/>
  <c r="H36" i="7"/>
  <c r="H45" i="10" l="1"/>
  <c r="G5" i="12"/>
  <c r="G25" i="12" l="1"/>
  <c r="G43" i="7"/>
  <c r="G22" i="11"/>
  <c r="G9" i="11"/>
  <c r="G30" i="11" l="1"/>
  <c r="G18" i="12"/>
  <c r="G36" i="7"/>
  <c r="G27" i="7"/>
  <c r="G41" i="5" l="1"/>
  <c r="F41" i="7"/>
  <c r="G41" i="7"/>
  <c r="J69" i="1"/>
  <c r="M28" i="8"/>
  <c r="L28" i="8"/>
  <c r="K66" i="1"/>
  <c r="J66" i="1"/>
  <c r="M66" i="1" l="1"/>
  <c r="N66" i="1" s="1"/>
  <c r="L31" i="8"/>
  <c r="L30" i="8"/>
  <c r="M67" i="1"/>
  <c r="L67" i="1"/>
  <c r="M57" i="1" l="1"/>
  <c r="N19" i="8"/>
  <c r="J56" i="1" l="1"/>
  <c r="K56" i="1"/>
  <c r="M56" i="1"/>
  <c r="N3" i="8"/>
  <c r="N35" i="8" s="1"/>
  <c r="L40" i="8" l="1"/>
  <c r="L12" i="8"/>
  <c r="M40" i="8"/>
  <c r="M12" i="8"/>
  <c r="L11" i="8"/>
  <c r="L14" i="8"/>
  <c r="L13" i="8"/>
  <c r="N56" i="1"/>
  <c r="I58" i="1"/>
  <c r="F30" i="1" l="1"/>
  <c r="F22" i="11" l="1"/>
  <c r="F58" i="1" l="1"/>
  <c r="F30" i="11" l="1"/>
  <c r="F9" i="11"/>
  <c r="F10" i="11"/>
  <c r="F36" i="5"/>
  <c r="F51" i="7" l="1"/>
  <c r="F44" i="7"/>
  <c r="F98" i="1"/>
  <c r="F50" i="7" l="1"/>
  <c r="E87" i="1" l="1"/>
  <c r="E10" i="11"/>
  <c r="E22" i="11" l="1"/>
  <c r="E105" i="1"/>
  <c r="E51" i="7"/>
  <c r="E24" i="11" l="1"/>
  <c r="E50" i="7"/>
  <c r="E23" i="11"/>
  <c r="E43" i="7"/>
  <c r="E52" i="7"/>
  <c r="E126" i="1" s="1"/>
  <c r="E25" i="11" l="1"/>
  <c r="D163" i="1"/>
  <c r="D87" i="1"/>
  <c r="B38" i="8" l="1"/>
  <c r="D13" i="10" l="1"/>
  <c r="C38" i="8" l="1"/>
  <c r="B179" i="1"/>
  <c r="G30" i="1" l="1"/>
  <c r="E30" i="1"/>
  <c r="I30" i="1" l="1"/>
  <c r="N4" i="11"/>
  <c r="J30" i="1"/>
  <c r="K30" i="1"/>
  <c r="L30" i="1"/>
  <c r="D30" i="1"/>
  <c r="N17" i="11"/>
  <c r="N30" i="1" l="1"/>
  <c r="D23" i="11"/>
  <c r="D24" i="11"/>
  <c r="C24" i="11"/>
  <c r="C25" i="11" s="1"/>
  <c r="G45" i="10"/>
  <c r="E45" i="10"/>
  <c r="M179" i="1"/>
  <c r="L179" i="1"/>
  <c r="K179" i="1"/>
  <c r="J179" i="1"/>
  <c r="I179" i="1"/>
  <c r="H179" i="1"/>
  <c r="D25" i="11" l="1"/>
  <c r="C179" i="1"/>
  <c r="G179" i="1"/>
  <c r="G40" i="10"/>
  <c r="D40" i="10"/>
  <c r="D45" i="10"/>
  <c r="F179" i="1"/>
  <c r="F40" i="10"/>
  <c r="D179" i="1"/>
  <c r="E40" i="10"/>
  <c r="E179" i="1"/>
  <c r="N170" i="1"/>
  <c r="N4" i="10"/>
  <c r="N40" i="10" l="1"/>
  <c r="F31" i="10"/>
  <c r="F32" i="10"/>
  <c r="F33" i="10"/>
  <c r="F34" i="10"/>
  <c r="E31" i="10"/>
  <c r="D31" i="10"/>
  <c r="N179" i="1"/>
  <c r="B70" i="1" l="1"/>
  <c r="B61" i="1"/>
  <c r="J193" i="1" l="1"/>
  <c r="J195" i="1" s="1"/>
  <c r="G31" i="10"/>
  <c r="I45" i="10" l="1"/>
  <c r="C13" i="10"/>
  <c r="G18" i="7"/>
  <c r="G9" i="7"/>
  <c r="H35" i="4"/>
  <c r="G15" i="4" l="1"/>
  <c r="G13" i="4"/>
  <c r="H46" i="4"/>
  <c r="H40" i="6"/>
  <c r="H46" i="6"/>
  <c r="G85" i="1"/>
  <c r="G46" i="6"/>
  <c r="F40" i="7"/>
  <c r="C14" i="10"/>
  <c r="L70" i="1"/>
  <c r="H12" i="8"/>
  <c r="G12" i="8"/>
  <c r="C61" i="1"/>
  <c r="D28" i="8" l="1"/>
  <c r="D27" i="8"/>
  <c r="E27" i="8"/>
  <c r="E28" i="8"/>
  <c r="F28" i="8"/>
  <c r="F27" i="8"/>
  <c r="H27" i="8"/>
  <c r="H28" i="8"/>
  <c r="G28" i="8"/>
  <c r="G27" i="8"/>
  <c r="L46" i="3"/>
  <c r="M46" i="3"/>
  <c r="H40" i="8"/>
  <c r="H11" i="8"/>
  <c r="H15" i="8"/>
  <c r="H13" i="8"/>
  <c r="G37" i="1"/>
  <c r="I68" i="1"/>
  <c r="I37" i="8"/>
  <c r="G11" i="8"/>
  <c r="N5" i="8"/>
  <c r="F46" i="3"/>
  <c r="E46" i="3"/>
  <c r="M23" i="11"/>
  <c r="J23" i="11"/>
  <c r="I23" i="11"/>
  <c r="G23" i="11"/>
  <c r="G10" i="11"/>
  <c r="G14" i="1"/>
  <c r="M29" i="8" l="1"/>
  <c r="M30" i="8"/>
  <c r="L23" i="11"/>
  <c r="L24" i="11"/>
  <c r="N18" i="11"/>
  <c r="H23" i="11"/>
  <c r="H46" i="3"/>
  <c r="L27" i="8"/>
  <c r="M27" i="8"/>
  <c r="M11" i="8"/>
  <c r="L25" i="11" l="1"/>
  <c r="H10" i="11"/>
  <c r="H11" i="11"/>
  <c r="F23" i="11"/>
  <c r="F24" i="11"/>
  <c r="E30" i="11"/>
  <c r="H12" i="11" l="1"/>
  <c r="F25" i="11"/>
  <c r="D6" i="1"/>
  <c r="B3" i="1" l="1"/>
  <c r="G46" i="2" l="1"/>
  <c r="D61" i="1" l="1"/>
  <c r="M193" i="1" l="1"/>
  <c r="M195" i="1" s="1"/>
  <c r="L193" i="1"/>
  <c r="L195" i="1" s="1"/>
  <c r="K193" i="1"/>
  <c r="K195" i="1" s="1"/>
  <c r="I193" i="1"/>
  <c r="I195" i="1" s="1"/>
  <c r="H193" i="1"/>
  <c r="H195" i="1" s="1"/>
  <c r="G193" i="1"/>
  <c r="G195" i="1" s="1"/>
  <c r="F193" i="1"/>
  <c r="F195" i="1" s="1"/>
  <c r="E193" i="1"/>
  <c r="E195" i="1" s="1"/>
  <c r="D193" i="1"/>
  <c r="D195" i="1" s="1"/>
  <c r="C193" i="1"/>
  <c r="C195" i="1" s="1"/>
  <c r="B193" i="1"/>
  <c r="B195" i="1" s="1"/>
  <c r="B188" i="1"/>
  <c r="B190" i="1" s="1"/>
  <c r="N193" i="1" l="1"/>
  <c r="N195" i="1" s="1"/>
  <c r="K31" i="1"/>
  <c r="E31" i="1"/>
  <c r="E33" i="1" s="1"/>
  <c r="M31" i="1"/>
  <c r="M33" i="1" s="1"/>
  <c r="M24" i="11" l="1"/>
  <c r="M25" i="11" s="1"/>
  <c r="H31" i="1"/>
  <c r="H33" i="1" s="1"/>
  <c r="L31" i="1"/>
  <c r="L33" i="1" s="1"/>
  <c r="I31" i="1"/>
  <c r="I33" i="1" s="1"/>
  <c r="D31" i="1"/>
  <c r="D33" i="1" s="1"/>
  <c r="F31" i="1"/>
  <c r="F33" i="1" s="1"/>
  <c r="G31" i="1"/>
  <c r="G33" i="1" s="1"/>
  <c r="G24" i="11"/>
  <c r="G25" i="11" s="1"/>
  <c r="H24" i="11"/>
  <c r="H25" i="11" s="1"/>
  <c r="J24" i="11"/>
  <c r="J25" i="11" s="1"/>
  <c r="J31" i="1"/>
  <c r="J33" i="1" s="1"/>
  <c r="I24" i="11"/>
  <c r="I25" i="11" s="1"/>
  <c r="M61" i="1" l="1"/>
  <c r="L61" i="1"/>
  <c r="K61" i="1"/>
  <c r="J61" i="1"/>
  <c r="I61" i="1"/>
  <c r="H61" i="1"/>
  <c r="G61" i="1"/>
  <c r="F61" i="1"/>
  <c r="E61" i="1"/>
  <c r="F16" i="1"/>
  <c r="M70" i="1" l="1"/>
  <c r="G70" i="1"/>
  <c r="H70" i="1"/>
  <c r="N61" i="1"/>
  <c r="K39" i="8"/>
  <c r="K70" i="1"/>
  <c r="D70" i="1"/>
  <c r="C70" i="1"/>
  <c r="F70" i="1"/>
  <c r="I70" i="1"/>
  <c r="J70" i="1"/>
  <c r="M24" i="1"/>
  <c r="M26" i="1" s="1"/>
  <c r="M29" i="11"/>
  <c r="F24" i="1"/>
  <c r="F26" i="1" s="1"/>
  <c r="F29" i="11"/>
  <c r="N31" i="1"/>
  <c r="G29" i="11"/>
  <c r="G24" i="1"/>
  <c r="G26" i="1" s="1"/>
  <c r="H29" i="11"/>
  <c r="H24" i="1"/>
  <c r="H26" i="1" s="1"/>
  <c r="I39" i="8"/>
  <c r="I24" i="1"/>
  <c r="I26" i="1" s="1"/>
  <c r="I29" i="11"/>
  <c r="E29" i="11"/>
  <c r="E24" i="1"/>
  <c r="E26" i="1" s="1"/>
  <c r="B24" i="1"/>
  <c r="B26" i="1" s="1"/>
  <c r="J24" i="1"/>
  <c r="J26" i="1" s="1"/>
  <c r="J29" i="11"/>
  <c r="K24" i="1"/>
  <c r="K29" i="11"/>
  <c r="D24" i="1"/>
  <c r="D26" i="1" s="1"/>
  <c r="D29" i="11"/>
  <c r="L24" i="1"/>
  <c r="L26" i="1" s="1"/>
  <c r="L29" i="11"/>
  <c r="N7" i="8"/>
  <c r="N23" i="8"/>
  <c r="E39" i="8"/>
  <c r="G39" i="8"/>
  <c r="L39" i="8"/>
  <c r="J39" i="8"/>
  <c r="D39" i="8"/>
  <c r="F39" i="8"/>
  <c r="H39" i="8"/>
  <c r="N70" i="1" l="1"/>
  <c r="N39" i="8"/>
  <c r="M188" i="1" l="1"/>
  <c r="M190" i="1" s="1"/>
  <c r="L188" i="1"/>
  <c r="L190" i="1" s="1"/>
  <c r="K188" i="1"/>
  <c r="K190" i="1" s="1"/>
  <c r="J188" i="1"/>
  <c r="J190" i="1" s="1"/>
  <c r="I188" i="1"/>
  <c r="I190" i="1" s="1"/>
  <c r="E188" i="1"/>
  <c r="E190" i="1" s="1"/>
  <c r="D188" i="1"/>
  <c r="D190" i="1" s="1"/>
  <c r="C188" i="1"/>
  <c r="E15" i="12"/>
  <c r="C190" i="1" l="1"/>
  <c r="H5" i="12"/>
  <c r="H8" i="12" s="1"/>
  <c r="H9" i="12" s="1"/>
  <c r="H188" i="1"/>
  <c r="H190" i="1" s="1"/>
  <c r="F5" i="12"/>
  <c r="F25" i="12" s="1"/>
  <c r="F188" i="1"/>
  <c r="F190" i="1" s="1"/>
  <c r="G8" i="12"/>
  <c r="G9" i="12" s="1"/>
  <c r="G188" i="1"/>
  <c r="G190" i="1" s="1"/>
  <c r="I23" i="12"/>
  <c r="K18" i="12"/>
  <c r="K20" i="12" s="1"/>
  <c r="D15" i="12"/>
  <c r="D18" i="12" s="1"/>
  <c r="L18" i="12"/>
  <c r="F23" i="12"/>
  <c r="C18" i="12"/>
  <c r="C20" i="12" s="1"/>
  <c r="G23" i="12"/>
  <c r="H23" i="12"/>
  <c r="M18" i="12"/>
  <c r="M20" i="12" s="1"/>
  <c r="E18" i="12"/>
  <c r="E20" i="12" s="1"/>
  <c r="F18" i="12"/>
  <c r="C23" i="12"/>
  <c r="K23" i="12"/>
  <c r="N3" i="12"/>
  <c r="C8" i="12"/>
  <c r="C9" i="12" s="1"/>
  <c r="K8" i="12"/>
  <c r="K9" i="12" s="1"/>
  <c r="B18" i="12"/>
  <c r="B20" i="12" s="1"/>
  <c r="D23" i="12"/>
  <c r="L23" i="12"/>
  <c r="J23" i="12"/>
  <c r="D5" i="12"/>
  <c r="N13" i="12"/>
  <c r="E23" i="12"/>
  <c r="M23" i="12"/>
  <c r="B23" i="12"/>
  <c r="E5" i="12"/>
  <c r="M8" i="12"/>
  <c r="M9" i="12" s="1"/>
  <c r="F8" i="12" l="1"/>
  <c r="F9" i="12" s="1"/>
  <c r="N188" i="1"/>
  <c r="N190" i="1" s="1"/>
  <c r="I18" i="12"/>
  <c r="I20" i="12" s="1"/>
  <c r="J18" i="12"/>
  <c r="J20" i="12" s="1"/>
  <c r="D20" i="12"/>
  <c r="M25" i="12"/>
  <c r="N15" i="12"/>
  <c r="N18" i="12" s="1"/>
  <c r="L25" i="12"/>
  <c r="D25" i="12"/>
  <c r="D8" i="12"/>
  <c r="D9" i="12" s="1"/>
  <c r="L8" i="12"/>
  <c r="I25" i="12"/>
  <c r="L20" i="12"/>
  <c r="J25" i="12"/>
  <c r="H25" i="12"/>
  <c r="N5" i="12"/>
  <c r="N8" i="12" s="1"/>
  <c r="K25" i="12"/>
  <c r="F20" i="12"/>
  <c r="C25" i="12"/>
  <c r="H18" i="12"/>
  <c r="G20" i="12"/>
  <c r="J8" i="12"/>
  <c r="J9" i="12" s="1"/>
  <c r="E25" i="12"/>
  <c r="N23" i="12"/>
  <c r="E8" i="12"/>
  <c r="E9" i="12" s="1"/>
  <c r="I8" i="12"/>
  <c r="I9" i="12" s="1"/>
  <c r="B8" i="12"/>
  <c r="N20" i="12" l="1"/>
  <c r="H20" i="12"/>
  <c r="N25" i="12"/>
  <c r="N9" i="12"/>
  <c r="L9" i="12"/>
  <c r="B9" i="12"/>
  <c r="N6" i="8" l="1"/>
  <c r="G153" i="1"/>
  <c r="F153" i="1"/>
  <c r="E153" i="1"/>
  <c r="D153" i="1"/>
  <c r="C153" i="1"/>
  <c r="B153" i="1"/>
  <c r="M31" i="8"/>
  <c r="M32" i="8" s="1"/>
  <c r="F31" i="8"/>
  <c r="E31" i="8"/>
  <c r="D31" i="8"/>
  <c r="M15" i="8"/>
  <c r="L15" i="8"/>
  <c r="L16" i="8" s="1"/>
  <c r="F15" i="8"/>
  <c r="E15" i="8"/>
  <c r="D15" i="8"/>
  <c r="B13" i="8" l="1"/>
  <c r="B12" i="8"/>
  <c r="G31" i="8"/>
  <c r="H31" i="8"/>
  <c r="C15" i="8"/>
  <c r="G15" i="8"/>
  <c r="C31" i="8"/>
  <c r="C30" i="8"/>
  <c r="B40" i="8"/>
  <c r="D160" i="1" l="1"/>
  <c r="E160" i="1"/>
  <c r="F160" i="1"/>
  <c r="C160" i="1"/>
  <c r="G160" i="1"/>
  <c r="C36" i="5"/>
  <c r="K36" i="5"/>
  <c r="K152" i="1"/>
  <c r="E36" i="5"/>
  <c r="E152" i="1"/>
  <c r="M36" i="5"/>
  <c r="M152" i="1"/>
  <c r="F152" i="1"/>
  <c r="G36" i="5"/>
  <c r="G152" i="1"/>
  <c r="H36" i="5"/>
  <c r="H152" i="1"/>
  <c r="D36" i="5"/>
  <c r="D152" i="1"/>
  <c r="I36" i="5"/>
  <c r="I152" i="1"/>
  <c r="L36" i="5"/>
  <c r="L152" i="1"/>
  <c r="B36" i="5"/>
  <c r="J36" i="5"/>
  <c r="J152" i="1"/>
  <c r="C31" i="5" l="1"/>
  <c r="C29" i="5"/>
  <c r="C30" i="5"/>
  <c r="C28" i="5"/>
  <c r="C33" i="5" s="1"/>
  <c r="D142" i="1" l="1"/>
  <c r="D133" i="1"/>
  <c r="N21" i="7"/>
  <c r="B40" i="7"/>
  <c r="D95" i="1"/>
  <c r="D104" i="1"/>
  <c r="D46" i="1"/>
  <c r="D37" i="1"/>
  <c r="D12" i="1"/>
  <c r="D3" i="1"/>
  <c r="N12" i="7" l="1"/>
  <c r="J180" i="1" l="1"/>
  <c r="J161" i="1"/>
  <c r="J153" i="1"/>
  <c r="J144" i="1"/>
  <c r="J135" i="1"/>
  <c r="H37" i="5" l="1"/>
  <c r="C41" i="10" l="1"/>
  <c r="D41" i="10"/>
  <c r="E41" i="10"/>
  <c r="G41" i="10"/>
  <c r="H41" i="10"/>
  <c r="C42" i="10"/>
  <c r="D42" i="10"/>
  <c r="E42" i="10"/>
  <c r="G42" i="10"/>
  <c r="H42" i="10"/>
  <c r="C43" i="10"/>
  <c r="D43" i="10"/>
  <c r="E43" i="10"/>
  <c r="F43" i="10"/>
  <c r="G43" i="10"/>
  <c r="H43" i="10"/>
  <c r="B41" i="10"/>
  <c r="H28" i="5"/>
  <c r="C11" i="5"/>
  <c r="D11" i="5"/>
  <c r="E11" i="5"/>
  <c r="H12" i="5"/>
  <c r="G28" i="5"/>
  <c r="B11" i="5" l="1"/>
  <c r="B41" i="5"/>
  <c r="H29" i="5"/>
  <c r="H11" i="5"/>
  <c r="I155" i="1" l="1"/>
  <c r="M173" i="1"/>
  <c r="M155" i="1"/>
  <c r="L173" i="1"/>
  <c r="L155" i="1"/>
  <c r="K173" i="1"/>
  <c r="K155" i="1"/>
  <c r="J173" i="1"/>
  <c r="J155" i="1"/>
  <c r="I173" i="1"/>
  <c r="M43" i="10" l="1"/>
  <c r="J43" i="10"/>
  <c r="K43" i="10"/>
  <c r="I43" i="10"/>
  <c r="L43" i="10"/>
  <c r="M172" i="1" l="1"/>
  <c r="L172" i="1"/>
  <c r="K172" i="1"/>
  <c r="J172" i="1"/>
  <c r="J175" i="1" s="1"/>
  <c r="I172" i="1"/>
  <c r="M154" i="1"/>
  <c r="L154" i="1"/>
  <c r="K154" i="1"/>
  <c r="J154" i="1"/>
  <c r="J157" i="1" s="1"/>
  <c r="K42" i="10" l="1"/>
  <c r="L42" i="10"/>
  <c r="M42" i="10"/>
  <c r="J42" i="10"/>
  <c r="I42" i="10"/>
  <c r="M171" i="1" l="1"/>
  <c r="M175" i="1" s="1"/>
  <c r="L171" i="1"/>
  <c r="L175" i="1" s="1"/>
  <c r="I171" i="1"/>
  <c r="I175" i="1" s="1"/>
  <c r="M161" i="1"/>
  <c r="L161" i="1"/>
  <c r="K161" i="1"/>
  <c r="M153" i="1"/>
  <c r="M157" i="1" s="1"/>
  <c r="L153" i="1"/>
  <c r="L157" i="1" s="1"/>
  <c r="K153" i="1"/>
  <c r="K157" i="1" s="1"/>
  <c r="I153" i="1"/>
  <c r="K41" i="10" l="1"/>
  <c r="K171" i="1"/>
  <c r="K175" i="1" s="1"/>
  <c r="L41" i="10"/>
  <c r="M41" i="10"/>
  <c r="J41" i="10"/>
  <c r="I41" i="10"/>
  <c r="J160" i="1" l="1"/>
  <c r="L160" i="1"/>
  <c r="M160" i="1"/>
  <c r="K160" i="1"/>
  <c r="J11" i="5"/>
  <c r="L11" i="5"/>
  <c r="I11" i="5"/>
  <c r="M11" i="5"/>
  <c r="I28" i="5"/>
  <c r="M142" i="1"/>
  <c r="L142" i="1"/>
  <c r="K142" i="1"/>
  <c r="J142" i="1"/>
  <c r="K40" i="7"/>
  <c r="M15" i="9"/>
  <c r="K11" i="5" l="1"/>
  <c r="K41" i="5"/>
  <c r="I14" i="5"/>
  <c r="I13" i="5"/>
  <c r="I12" i="5"/>
  <c r="L14" i="5"/>
  <c r="L13" i="5"/>
  <c r="L12" i="5"/>
  <c r="I35" i="9"/>
  <c r="M14" i="5"/>
  <c r="M13" i="5"/>
  <c r="M12" i="5"/>
  <c r="K14" i="5"/>
  <c r="K13" i="5"/>
  <c r="K12" i="5"/>
  <c r="J14" i="5"/>
  <c r="J13" i="5"/>
  <c r="J12" i="5"/>
  <c r="C171" i="1"/>
  <c r="D171" i="1"/>
  <c r="E171" i="1"/>
  <c r="G171" i="1"/>
  <c r="H171" i="1"/>
  <c r="B171" i="1"/>
  <c r="M15" i="5" l="1"/>
  <c r="L15" i="5"/>
  <c r="K15" i="5"/>
  <c r="J15" i="5"/>
  <c r="I15" i="5"/>
  <c r="C11" i="11" l="1"/>
  <c r="C12" i="11" s="1"/>
  <c r="J11" i="11"/>
  <c r="J12" i="11" s="1"/>
  <c r="E11" i="11"/>
  <c r="E12" i="11" s="1"/>
  <c r="L11" i="11"/>
  <c r="L12" i="11" s="1"/>
  <c r="C30" i="11"/>
  <c r="I30" i="11"/>
  <c r="B30" i="11"/>
  <c r="B11" i="11"/>
  <c r="B12" i="11" s="1"/>
  <c r="D30" i="11"/>
  <c r="D11" i="11"/>
  <c r="D12" i="11" s="1"/>
  <c r="N5" i="11"/>
  <c r="N24" i="1"/>
  <c r="M10" i="11"/>
  <c r="N29" i="11" l="1"/>
  <c r="M30" i="11"/>
  <c r="M11" i="11"/>
  <c r="M12" i="11" s="1"/>
  <c r="F11" i="11"/>
  <c r="F12" i="11" s="1"/>
  <c r="G11" i="11"/>
  <c r="G12" i="11" s="1"/>
  <c r="J37" i="8" l="1"/>
  <c r="K37" i="8"/>
  <c r="L37" i="8"/>
  <c r="M37" i="8"/>
  <c r="I38" i="8"/>
  <c r="J38" i="8"/>
  <c r="K38" i="8"/>
  <c r="L38" i="8"/>
  <c r="M38" i="8"/>
  <c r="C37" i="8"/>
  <c r="D37" i="8"/>
  <c r="E37" i="8"/>
  <c r="G37" i="8"/>
  <c r="H37" i="8"/>
  <c r="D38" i="8"/>
  <c r="E38" i="8"/>
  <c r="G38" i="8"/>
  <c r="H38" i="8"/>
  <c r="C161" i="1" l="1"/>
  <c r="C165" i="1" s="1"/>
  <c r="D161" i="1"/>
  <c r="E161" i="1"/>
  <c r="G161" i="1"/>
  <c r="H161" i="1"/>
  <c r="C162" i="1"/>
  <c r="D162" i="1"/>
  <c r="E162" i="1"/>
  <c r="G162" i="1"/>
  <c r="H162" i="1"/>
  <c r="C163" i="1"/>
  <c r="F163" i="1"/>
  <c r="G163" i="1"/>
  <c r="H163" i="1"/>
  <c r="B162" i="1"/>
  <c r="B163" i="1"/>
  <c r="B161" i="1"/>
  <c r="H41" i="7"/>
  <c r="H115" i="1" s="1"/>
  <c r="B165" i="1" l="1"/>
  <c r="G165" i="1"/>
  <c r="H165" i="1"/>
  <c r="E165" i="1"/>
  <c r="D165" i="1"/>
  <c r="N160" i="1"/>
  <c r="H153" i="1" l="1"/>
  <c r="H155" i="1"/>
  <c r="C172" i="1"/>
  <c r="N153" i="1" l="1"/>
  <c r="N152" i="1"/>
  <c r="H43" i="7" l="1"/>
  <c r="H42" i="7"/>
  <c r="H40" i="7"/>
  <c r="H12" i="4" l="1"/>
  <c r="H38" i="5" l="1"/>
  <c r="N20" i="5"/>
  <c r="N3" i="5"/>
  <c r="N36" i="5" l="1"/>
  <c r="H41" i="5"/>
  <c r="N21" i="5"/>
  <c r="F161" i="1"/>
  <c r="H31" i="5"/>
  <c r="B6" i="1" l="1"/>
  <c r="G52" i="7" l="1"/>
  <c r="G43" i="6" l="1"/>
  <c r="G13" i="10" l="1"/>
  <c r="G14" i="10" l="1"/>
  <c r="N5" i="6" l="1"/>
  <c r="F171" i="1" l="1"/>
  <c r="F41" i="10"/>
  <c r="F37" i="8"/>
  <c r="N171" i="1" l="1"/>
  <c r="F42" i="10"/>
  <c r="F162" i="1"/>
  <c r="F165" i="1" s="1"/>
  <c r="F11" i="5"/>
  <c r="N6" i="4"/>
  <c r="F38" i="8" l="1"/>
  <c r="G40" i="7" l="1"/>
  <c r="G46" i="3"/>
  <c r="G133" i="1" l="1"/>
  <c r="C76" i="1" l="1"/>
  <c r="F49" i="1" l="1"/>
  <c r="C6" i="1" l="1"/>
  <c r="E6" i="1"/>
  <c r="F6" i="1"/>
  <c r="G6" i="1"/>
  <c r="H6" i="1"/>
  <c r="I6" i="1"/>
  <c r="K6" i="1"/>
  <c r="L6" i="1"/>
  <c r="M6" i="1"/>
  <c r="E40" i="2" l="1"/>
  <c r="F40" i="2"/>
  <c r="H40" i="2"/>
  <c r="I40" i="2"/>
  <c r="J40" i="2"/>
  <c r="E41" i="2"/>
  <c r="F41" i="2"/>
  <c r="G41" i="2"/>
  <c r="H41" i="2"/>
  <c r="L41" i="2"/>
  <c r="M41" i="2"/>
  <c r="E43" i="2"/>
  <c r="F43" i="2"/>
  <c r="G43" i="2"/>
  <c r="H43" i="2"/>
  <c r="I43" i="2"/>
  <c r="J43" i="2"/>
  <c r="K43" i="2"/>
  <c r="L43" i="2"/>
  <c r="M43" i="2"/>
  <c r="E42" i="2"/>
  <c r="F42" i="2"/>
  <c r="G42" i="2"/>
  <c r="H42" i="2"/>
  <c r="I42" i="2"/>
  <c r="J42" i="2"/>
  <c r="K42" i="2"/>
  <c r="L42" i="2"/>
  <c r="M42" i="2"/>
  <c r="F44" i="2"/>
  <c r="G44" i="2"/>
  <c r="H44" i="2"/>
  <c r="I44" i="2"/>
  <c r="J44" i="2"/>
  <c r="K44" i="2"/>
  <c r="L44" i="2"/>
  <c r="M44" i="2"/>
  <c r="C41" i="2"/>
  <c r="D41" i="2"/>
  <c r="C43" i="2"/>
  <c r="D43" i="2"/>
  <c r="C42" i="2"/>
  <c r="D42" i="2"/>
  <c r="C44" i="2"/>
  <c r="D44" i="2"/>
  <c r="D40" i="2"/>
  <c r="N22" i="9" l="1"/>
  <c r="N21" i="9"/>
  <c r="N23" i="9"/>
  <c r="D35" i="9"/>
  <c r="F35" i="9"/>
  <c r="G35" i="9"/>
  <c r="H35" i="9"/>
  <c r="J35" i="9"/>
  <c r="K35" i="9"/>
  <c r="L35" i="9"/>
  <c r="M35" i="9"/>
  <c r="D36" i="9"/>
  <c r="E36" i="9"/>
  <c r="F36" i="9"/>
  <c r="G36" i="9"/>
  <c r="H36" i="9"/>
  <c r="L36" i="9"/>
  <c r="M36" i="9"/>
  <c r="D38" i="9"/>
  <c r="E38" i="9"/>
  <c r="F38" i="9"/>
  <c r="G38" i="9"/>
  <c r="H38" i="9"/>
  <c r="I38" i="9"/>
  <c r="J38" i="9"/>
  <c r="K38" i="9"/>
  <c r="L38" i="9"/>
  <c r="M38" i="9"/>
  <c r="D37" i="9"/>
  <c r="E37" i="9"/>
  <c r="F37" i="9"/>
  <c r="G37" i="9"/>
  <c r="H37" i="9"/>
  <c r="I37" i="9"/>
  <c r="J37" i="9"/>
  <c r="K37" i="9"/>
  <c r="L37" i="9"/>
  <c r="M37" i="9"/>
  <c r="D39" i="9"/>
  <c r="E39" i="9"/>
  <c r="F39" i="9"/>
  <c r="G39" i="9"/>
  <c r="H39" i="9"/>
  <c r="I39" i="9"/>
  <c r="J39" i="9"/>
  <c r="M39" i="9"/>
  <c r="C36" i="9"/>
  <c r="C38" i="9"/>
  <c r="C37" i="9"/>
  <c r="C39" i="9"/>
  <c r="N7" i="9"/>
  <c r="N39" i="9" l="1"/>
  <c r="C5" i="1"/>
  <c r="C182" i="1" l="1"/>
  <c r="D182" i="1"/>
  <c r="E182" i="1"/>
  <c r="F182" i="1"/>
  <c r="G182" i="1"/>
  <c r="H182" i="1"/>
  <c r="I182" i="1"/>
  <c r="J182" i="1"/>
  <c r="J184" i="1" s="1"/>
  <c r="K182" i="1"/>
  <c r="L182" i="1"/>
  <c r="M182" i="1"/>
  <c r="C180" i="1"/>
  <c r="D180" i="1"/>
  <c r="E180" i="1"/>
  <c r="F180" i="1"/>
  <c r="F184" i="1" s="1"/>
  <c r="G180" i="1"/>
  <c r="G184" i="1" s="1"/>
  <c r="H180" i="1"/>
  <c r="I180" i="1"/>
  <c r="L180" i="1"/>
  <c r="M180" i="1"/>
  <c r="C181" i="1"/>
  <c r="D181" i="1"/>
  <c r="E181" i="1"/>
  <c r="F181" i="1"/>
  <c r="G181" i="1"/>
  <c r="H181" i="1"/>
  <c r="I181" i="1"/>
  <c r="J181" i="1"/>
  <c r="K181" i="1"/>
  <c r="K184" i="1" s="1"/>
  <c r="L181" i="1"/>
  <c r="M181" i="1"/>
  <c r="D184" i="1" l="1"/>
  <c r="L184" i="1"/>
  <c r="E184" i="1"/>
  <c r="C184" i="1"/>
  <c r="M184" i="1"/>
  <c r="I184" i="1"/>
  <c r="H184" i="1"/>
  <c r="B15" i="1"/>
  <c r="B89" i="1" l="1"/>
  <c r="B36" i="9"/>
  <c r="B38" i="9"/>
  <c r="B37" i="9"/>
  <c r="B39" i="9"/>
  <c r="B29" i="9"/>
  <c r="B182" i="1"/>
  <c r="B180" i="1"/>
  <c r="B181" i="1"/>
  <c r="D172" i="1"/>
  <c r="E172" i="1"/>
  <c r="F172" i="1"/>
  <c r="G172" i="1"/>
  <c r="H172" i="1"/>
  <c r="C173" i="1"/>
  <c r="C175" i="1" s="1"/>
  <c r="D173" i="1"/>
  <c r="D175" i="1" s="1"/>
  <c r="E173" i="1"/>
  <c r="F173" i="1"/>
  <c r="G173" i="1"/>
  <c r="H173" i="1"/>
  <c r="B173" i="1"/>
  <c r="B172" i="1"/>
  <c r="G175" i="1" l="1"/>
  <c r="F175" i="1"/>
  <c r="H175" i="1"/>
  <c r="E175" i="1"/>
  <c r="B184" i="1"/>
  <c r="B175" i="1"/>
  <c r="N173" i="1"/>
  <c r="B30" i="9"/>
  <c r="B28" i="9"/>
  <c r="B27" i="9"/>
  <c r="B31" i="9"/>
  <c r="B43" i="10"/>
  <c r="B42" i="10"/>
  <c r="I32" i="10"/>
  <c r="C33" i="10"/>
  <c r="B34" i="10"/>
  <c r="N25" i="10"/>
  <c r="N24" i="10"/>
  <c r="N23" i="10"/>
  <c r="M13" i="10"/>
  <c r="H13" i="10"/>
  <c r="F13" i="10"/>
  <c r="N7" i="10"/>
  <c r="N6" i="10"/>
  <c r="N5" i="10"/>
  <c r="C105" i="1"/>
  <c r="D105" i="1"/>
  <c r="F105" i="1"/>
  <c r="G105" i="1"/>
  <c r="H105" i="1"/>
  <c r="L105" i="1"/>
  <c r="M105" i="1"/>
  <c r="B105" i="1"/>
  <c r="B107" i="1"/>
  <c r="B106" i="1"/>
  <c r="B108" i="1"/>
  <c r="C96" i="1"/>
  <c r="D96" i="1"/>
  <c r="E96" i="1"/>
  <c r="F96" i="1"/>
  <c r="G96" i="1"/>
  <c r="H96" i="1"/>
  <c r="L96" i="1"/>
  <c r="M96" i="1"/>
  <c r="B96" i="1"/>
  <c r="B98" i="1"/>
  <c r="B97" i="1"/>
  <c r="B99" i="1"/>
  <c r="L12" i="1"/>
  <c r="L13" i="1"/>
  <c r="L15" i="1"/>
  <c r="L14" i="1"/>
  <c r="L16" i="1"/>
  <c r="L4" i="1"/>
  <c r="L5" i="1"/>
  <c r="L7" i="1"/>
  <c r="B5" i="1"/>
  <c r="N6" i="2"/>
  <c r="B32" i="9" l="1"/>
  <c r="L18" i="1"/>
  <c r="N27" i="10"/>
  <c r="N9" i="10"/>
  <c r="N12" i="10" s="1"/>
  <c r="L13" i="10"/>
  <c r="H32" i="10"/>
  <c r="G34" i="10"/>
  <c r="J32" i="10"/>
  <c r="K33" i="10"/>
  <c r="D33" i="10"/>
  <c r="L33" i="10"/>
  <c r="E32" i="10"/>
  <c r="M32" i="10"/>
  <c r="L16" i="10"/>
  <c r="D15" i="10"/>
  <c r="M15" i="10"/>
  <c r="E15" i="10"/>
  <c r="E33" i="10"/>
  <c r="I16" i="10"/>
  <c r="N41" i="10"/>
  <c r="N42" i="10"/>
  <c r="N43" i="10"/>
  <c r="M33" i="10"/>
  <c r="I33" i="10"/>
  <c r="J33" i="10"/>
  <c r="J34" i="10"/>
  <c r="M34" i="10"/>
  <c r="H34" i="10"/>
  <c r="F16" i="10"/>
  <c r="F15" i="10"/>
  <c r="H15" i="10"/>
  <c r="H16" i="10"/>
  <c r="M16" i="10"/>
  <c r="I14" i="10"/>
  <c r="M14" i="10"/>
  <c r="G15" i="10"/>
  <c r="K16" i="10"/>
  <c r="E34" i="10"/>
  <c r="E16" i="10"/>
  <c r="E14" i="10"/>
  <c r="D34" i="10"/>
  <c r="D14" i="10"/>
  <c r="D16" i="10"/>
  <c r="C16" i="10"/>
  <c r="N180" i="1"/>
  <c r="N182" i="1"/>
  <c r="N172" i="1"/>
  <c r="N175" i="1" s="1"/>
  <c r="B32" i="10"/>
  <c r="B36" i="10" s="1"/>
  <c r="B33" i="10"/>
  <c r="B14" i="10"/>
  <c r="B16" i="10"/>
  <c r="C32" i="10"/>
  <c r="K32" i="10"/>
  <c r="H14" i="10"/>
  <c r="C15" i="10"/>
  <c r="K15" i="10"/>
  <c r="D32" i="10"/>
  <c r="L32" i="10"/>
  <c r="G33" i="10"/>
  <c r="G16" i="10"/>
  <c r="H33" i="10"/>
  <c r="C34" i="10"/>
  <c r="K34" i="10"/>
  <c r="C45" i="10"/>
  <c r="K14" i="10"/>
  <c r="G32" i="10"/>
  <c r="C36" i="10" l="1"/>
  <c r="C17" i="10"/>
  <c r="B17" i="10"/>
  <c r="N31" i="10"/>
  <c r="N30" i="10"/>
  <c r="N14" i="10"/>
  <c r="N15" i="10"/>
  <c r="N16" i="10"/>
  <c r="N45" i="10"/>
  <c r="N13" i="10"/>
  <c r="N34" i="10"/>
  <c r="N33" i="10"/>
  <c r="N32" i="10"/>
  <c r="N17" i="10" l="1"/>
  <c r="N36" i="10"/>
  <c r="C49" i="7"/>
  <c r="D49" i="7"/>
  <c r="D123" i="1" s="1"/>
  <c r="E49" i="7"/>
  <c r="F49" i="7"/>
  <c r="G49" i="7"/>
  <c r="H49" i="7"/>
  <c r="I49" i="7"/>
  <c r="J49" i="7"/>
  <c r="K49" i="7"/>
  <c r="L49" i="7"/>
  <c r="M49" i="7"/>
  <c r="D50" i="7"/>
  <c r="G50" i="7"/>
  <c r="H50" i="7"/>
  <c r="L50" i="7"/>
  <c r="M50" i="7"/>
  <c r="C52" i="7"/>
  <c r="D52" i="7"/>
  <c r="F52" i="7"/>
  <c r="H52" i="7"/>
  <c r="J52" i="7"/>
  <c r="K52" i="7"/>
  <c r="L52" i="7"/>
  <c r="M52" i="7"/>
  <c r="C51" i="7"/>
  <c r="D51" i="7"/>
  <c r="G51" i="7"/>
  <c r="H51" i="7"/>
  <c r="I51" i="7"/>
  <c r="J51" i="7"/>
  <c r="K51" i="7"/>
  <c r="L51" i="7"/>
  <c r="M51" i="7"/>
  <c r="C53" i="7"/>
  <c r="D53" i="7"/>
  <c r="E53" i="7"/>
  <c r="F53" i="7"/>
  <c r="G53" i="7"/>
  <c r="J53" i="7"/>
  <c r="K53" i="7"/>
  <c r="L53" i="7"/>
  <c r="M53" i="7"/>
  <c r="B53" i="7"/>
  <c r="B51" i="7"/>
  <c r="B52" i="7"/>
  <c r="B50" i="7"/>
  <c r="B49" i="7"/>
  <c r="C44" i="7"/>
  <c r="D44" i="7"/>
  <c r="E44" i="7"/>
  <c r="G44" i="7"/>
  <c r="H44" i="7"/>
  <c r="H46" i="7" s="1"/>
  <c r="I44" i="7"/>
  <c r="J44" i="7"/>
  <c r="K44" i="7"/>
  <c r="L44" i="7"/>
  <c r="M44" i="7"/>
  <c r="C42" i="7"/>
  <c r="D42" i="7"/>
  <c r="E42" i="7"/>
  <c r="F42" i="7"/>
  <c r="G42" i="7"/>
  <c r="I42" i="7"/>
  <c r="J42" i="7"/>
  <c r="K42" i="7"/>
  <c r="L42" i="7"/>
  <c r="M42" i="7"/>
  <c r="M116" i="1" s="1"/>
  <c r="C43" i="7"/>
  <c r="D43" i="7"/>
  <c r="F43" i="7"/>
  <c r="J43" i="7"/>
  <c r="K43" i="7"/>
  <c r="L43" i="7"/>
  <c r="M43" i="7"/>
  <c r="B42" i="7"/>
  <c r="B43" i="7"/>
  <c r="B44" i="7"/>
  <c r="D41" i="7"/>
  <c r="E41" i="7"/>
  <c r="L41" i="7"/>
  <c r="M41" i="7"/>
  <c r="B41" i="7"/>
  <c r="D40" i="7"/>
  <c r="D114" i="1" s="1"/>
  <c r="E40" i="7"/>
  <c r="J40" i="7"/>
  <c r="L40" i="7"/>
  <c r="M40" i="7"/>
  <c r="C40" i="7"/>
  <c r="C55" i="7" l="1"/>
  <c r="C46" i="7"/>
  <c r="M55" i="7"/>
  <c r="M46" i="7"/>
  <c r="L55" i="7"/>
  <c r="L46" i="7"/>
  <c r="H55" i="7"/>
  <c r="G46" i="7"/>
  <c r="G55" i="7"/>
  <c r="H118" i="1"/>
  <c r="F55" i="7"/>
  <c r="F46" i="7"/>
  <c r="E55" i="7"/>
  <c r="E46" i="7"/>
  <c r="B46" i="7"/>
  <c r="B55" i="7"/>
  <c r="D55" i="7"/>
  <c r="D46" i="7"/>
  <c r="M28" i="9" l="1"/>
  <c r="M29" i="9"/>
  <c r="M30" i="9"/>
  <c r="M31" i="9"/>
  <c r="M27" i="9"/>
  <c r="M31" i="4"/>
  <c r="M44" i="4"/>
  <c r="M42" i="4"/>
  <c r="M43" i="4"/>
  <c r="M41" i="4"/>
  <c r="M40" i="4"/>
  <c r="M32" i="9" l="1"/>
  <c r="M32" i="4"/>
  <c r="M34" i="4"/>
  <c r="M33" i="4"/>
  <c r="M35" i="4"/>
  <c r="M37" i="4" l="1"/>
  <c r="M14" i="2"/>
  <c r="M15" i="2"/>
  <c r="M13" i="2"/>
  <c r="M12" i="2"/>
  <c r="M16" i="2"/>
  <c r="M18" i="2" l="1"/>
  <c r="C35" i="9"/>
  <c r="M104" i="1" l="1"/>
  <c r="L104" i="1"/>
  <c r="K104" i="1"/>
  <c r="J104" i="1"/>
  <c r="I104" i="1"/>
  <c r="H104" i="1"/>
  <c r="G104" i="1"/>
  <c r="F104" i="1"/>
  <c r="C104" i="1"/>
  <c r="B104" i="1"/>
  <c r="B110" i="1" s="1"/>
  <c r="M95" i="1"/>
  <c r="L95" i="1"/>
  <c r="K95" i="1"/>
  <c r="J95" i="1"/>
  <c r="I95" i="1"/>
  <c r="H95" i="1"/>
  <c r="G95" i="1"/>
  <c r="F95" i="1"/>
  <c r="C95" i="1"/>
  <c r="B95" i="1"/>
  <c r="B101" i="1" s="1"/>
  <c r="G68" i="1"/>
  <c r="F68" i="1"/>
  <c r="F72" i="1" s="1"/>
  <c r="E68" i="1"/>
  <c r="D68" i="1"/>
  <c r="C68" i="1"/>
  <c r="G69" i="1"/>
  <c r="F69" i="1"/>
  <c r="E69" i="1"/>
  <c r="D69" i="1"/>
  <c r="C69" i="1"/>
  <c r="B69" i="1"/>
  <c r="B72" i="1" s="1"/>
  <c r="G58" i="1"/>
  <c r="E58" i="1"/>
  <c r="D58" i="1"/>
  <c r="C58" i="1"/>
  <c r="G60" i="1"/>
  <c r="F60" i="1"/>
  <c r="F63" i="1" s="1"/>
  <c r="E60" i="1"/>
  <c r="D60" i="1"/>
  <c r="C60" i="1"/>
  <c r="B58" i="1"/>
  <c r="B60" i="1"/>
  <c r="G108" i="1"/>
  <c r="F108" i="1"/>
  <c r="E108" i="1"/>
  <c r="D108" i="1"/>
  <c r="C108" i="1"/>
  <c r="G99" i="1"/>
  <c r="F99" i="1"/>
  <c r="E99" i="1"/>
  <c r="D99" i="1"/>
  <c r="C99" i="1"/>
  <c r="C63" i="1" l="1"/>
  <c r="C72" i="1"/>
  <c r="B63" i="1"/>
  <c r="G63" i="1"/>
  <c r="G72" i="1"/>
  <c r="E72" i="1"/>
  <c r="D72" i="1"/>
  <c r="E63" i="1"/>
  <c r="D63" i="1"/>
  <c r="G30" i="8"/>
  <c r="G29" i="8"/>
  <c r="F30" i="8"/>
  <c r="E30" i="8"/>
  <c r="D30" i="8"/>
  <c r="B30" i="8"/>
  <c r="F29" i="8"/>
  <c r="E29" i="8"/>
  <c r="D29" i="8"/>
  <c r="C29" i="8"/>
  <c r="C32" i="8" s="1"/>
  <c r="B29" i="8"/>
  <c r="D40" i="8"/>
  <c r="C14" i="8"/>
  <c r="B32" i="8" l="1"/>
  <c r="G32" i="8"/>
  <c r="E32" i="8"/>
  <c r="F32" i="8"/>
  <c r="D32" i="8"/>
  <c r="E13" i="8"/>
  <c r="E40" i="8"/>
  <c r="G14" i="8"/>
  <c r="G40" i="8"/>
  <c r="F13" i="8"/>
  <c r="F40" i="8"/>
  <c r="E14" i="8"/>
  <c r="G13" i="8"/>
  <c r="B14" i="8"/>
  <c r="B16" i="8" s="1"/>
  <c r="C13" i="8"/>
  <c r="C16" i="8" s="1"/>
  <c r="D13" i="8"/>
  <c r="D14" i="8"/>
  <c r="F14" i="8"/>
  <c r="B35" i="9"/>
  <c r="G27" i="9"/>
  <c r="F15" i="9"/>
  <c r="D15" i="9"/>
  <c r="B15" i="9"/>
  <c r="E16" i="8" l="1"/>
  <c r="G16" i="8"/>
  <c r="F16" i="8"/>
  <c r="D16" i="8"/>
  <c r="L15" i="9"/>
  <c r="H15" i="9"/>
  <c r="H40" i="9"/>
  <c r="D28" i="9"/>
  <c r="D27" i="9"/>
  <c r="D30" i="9"/>
  <c r="D31" i="9"/>
  <c r="D29" i="9"/>
  <c r="C30" i="9"/>
  <c r="C29" i="9"/>
  <c r="C31" i="9"/>
  <c r="C27" i="9"/>
  <c r="C32" i="9" s="1"/>
  <c r="C28" i="9"/>
  <c r="G15" i="9"/>
  <c r="G29" i="9"/>
  <c r="G31" i="9"/>
  <c r="G30" i="9"/>
  <c r="G28" i="9"/>
  <c r="H31" i="9"/>
  <c r="H30" i="9"/>
  <c r="H29" i="9"/>
  <c r="H28" i="9"/>
  <c r="H27" i="9"/>
  <c r="F31" i="9"/>
  <c r="F29" i="9"/>
  <c r="F30" i="9"/>
  <c r="F28" i="9"/>
  <c r="F27" i="9"/>
  <c r="L30" i="9"/>
  <c r="L31" i="9"/>
  <c r="L29" i="9"/>
  <c r="L28" i="9"/>
  <c r="L27" i="9"/>
  <c r="F12" i="9"/>
  <c r="F14" i="9"/>
  <c r="F13" i="9"/>
  <c r="G11" i="9"/>
  <c r="G40" i="9"/>
  <c r="G13" i="9"/>
  <c r="H13" i="9"/>
  <c r="L13" i="9"/>
  <c r="M40" i="9"/>
  <c r="M13" i="9"/>
  <c r="F11" i="9"/>
  <c r="F40" i="9"/>
  <c r="D40" i="9"/>
  <c r="D12" i="9"/>
  <c r="C15" i="9"/>
  <c r="C12" i="9"/>
  <c r="B12" i="9"/>
  <c r="B14" i="9"/>
  <c r="B13" i="9"/>
  <c r="B11" i="9"/>
  <c r="L11" i="9"/>
  <c r="L12" i="9"/>
  <c r="M11" i="9"/>
  <c r="M12" i="9"/>
  <c r="H11" i="9"/>
  <c r="H12" i="9"/>
  <c r="D11" i="9"/>
  <c r="C11" i="9"/>
  <c r="M68" i="1"/>
  <c r="L68" i="1"/>
  <c r="M69" i="1"/>
  <c r="L69" i="1"/>
  <c r="B16" i="9" l="1"/>
  <c r="L72" i="1"/>
  <c r="L32" i="9"/>
  <c r="G32" i="9"/>
  <c r="H32" i="9"/>
  <c r="F32" i="9"/>
  <c r="F16" i="9"/>
  <c r="D32" i="9"/>
  <c r="M72" i="1"/>
  <c r="M108" i="1" l="1"/>
  <c r="M106" i="1"/>
  <c r="M107" i="1"/>
  <c r="L108" i="1"/>
  <c r="L106" i="1"/>
  <c r="L107" i="1"/>
  <c r="K107" i="1"/>
  <c r="M99" i="1"/>
  <c r="M97" i="1"/>
  <c r="M98" i="1"/>
  <c r="L99" i="1"/>
  <c r="L97" i="1"/>
  <c r="L98" i="1"/>
  <c r="K98" i="1"/>
  <c r="M58" i="1"/>
  <c r="M60" i="1"/>
  <c r="L58" i="1"/>
  <c r="L60" i="1"/>
  <c r="K106" i="1"/>
  <c r="K97" i="1"/>
  <c r="M63" i="1" l="1"/>
  <c r="M110" i="1"/>
  <c r="M101" i="1"/>
  <c r="L63" i="1"/>
  <c r="L110" i="1"/>
  <c r="L101" i="1"/>
  <c r="K68" i="1"/>
  <c r="K69" i="1"/>
  <c r="K58" i="1"/>
  <c r="K60" i="1"/>
  <c r="M14" i="8" l="1"/>
  <c r="M14" i="9" l="1"/>
  <c r="M16" i="9" s="1"/>
  <c r="L14" i="9"/>
  <c r="L16" i="9" s="1"/>
  <c r="J107" i="1"/>
  <c r="J98" i="1"/>
  <c r="J68" i="1"/>
  <c r="J58" i="1"/>
  <c r="J60" i="1"/>
  <c r="J106" i="1"/>
  <c r="J97" i="1"/>
  <c r="K108" i="1" l="1"/>
  <c r="J108" i="1"/>
  <c r="K99" i="1"/>
  <c r="J99" i="1"/>
  <c r="I99" i="1" l="1"/>
  <c r="I108" i="1"/>
  <c r="I107" i="1" l="1"/>
  <c r="I98" i="1"/>
  <c r="I106" i="1"/>
  <c r="I69" i="1"/>
  <c r="I97" i="1"/>
  <c r="I60" i="1"/>
  <c r="I39" i="5"/>
  <c r="I38" i="5"/>
  <c r="I37" i="5"/>
  <c r="H69" i="1" l="1"/>
  <c r="N69" i="1" s="1"/>
  <c r="H68" i="1"/>
  <c r="H72" i="1" l="1"/>
  <c r="H58" i="1"/>
  <c r="H60" i="1"/>
  <c r="H108" i="1"/>
  <c r="H106" i="1"/>
  <c r="G106" i="1"/>
  <c r="F106" i="1"/>
  <c r="E106" i="1"/>
  <c r="D106" i="1"/>
  <c r="C106" i="1"/>
  <c r="H107" i="1"/>
  <c r="G107" i="1"/>
  <c r="F107" i="1"/>
  <c r="E107" i="1"/>
  <c r="D107" i="1"/>
  <c r="C107" i="1"/>
  <c r="H99" i="1"/>
  <c r="H97" i="1"/>
  <c r="G97" i="1"/>
  <c r="F97" i="1"/>
  <c r="F101" i="1" s="1"/>
  <c r="E97" i="1"/>
  <c r="D97" i="1"/>
  <c r="D101" i="1" s="1"/>
  <c r="C97" i="1"/>
  <c r="C101" i="1" s="1"/>
  <c r="H98" i="1"/>
  <c r="G98" i="1"/>
  <c r="E98" i="1"/>
  <c r="D98" i="1"/>
  <c r="C98" i="1"/>
  <c r="N22" i="8"/>
  <c r="H30" i="8"/>
  <c r="H14" i="8"/>
  <c r="H16" i="8" s="1"/>
  <c r="C110" i="1" l="1"/>
  <c r="G110" i="1"/>
  <c r="G101" i="1"/>
  <c r="F110" i="1"/>
  <c r="H63" i="1"/>
  <c r="H110" i="1"/>
  <c r="H101" i="1"/>
  <c r="D110" i="1"/>
  <c r="N58" i="1"/>
  <c r="N108" i="1"/>
  <c r="N99" i="1"/>
  <c r="N106" i="1"/>
  <c r="N38" i="8"/>
  <c r="H14" i="9"/>
  <c r="H16" i="9" s="1"/>
  <c r="D14" i="9"/>
  <c r="C13" i="9"/>
  <c r="N5" i="9"/>
  <c r="N6" i="9"/>
  <c r="C14" i="9" l="1"/>
  <c r="C16" i="9" s="1"/>
  <c r="G14" i="9"/>
  <c r="G16" i="9" s="1"/>
  <c r="N38" i="9"/>
  <c r="N37" i="9"/>
  <c r="N60" i="1"/>
  <c r="D13" i="9"/>
  <c r="D16" i="9" s="1"/>
  <c r="G89" i="1"/>
  <c r="M163" i="1" l="1"/>
  <c r="M162" i="1"/>
  <c r="M165" i="1" l="1"/>
  <c r="C117" i="1"/>
  <c r="M7" i="1"/>
  <c r="K7" i="1"/>
  <c r="J7" i="1"/>
  <c r="D7" i="1"/>
  <c r="M5" i="1"/>
  <c r="K5" i="1"/>
  <c r="J5" i="1"/>
  <c r="I5" i="1"/>
  <c r="H5" i="1"/>
  <c r="G5" i="1"/>
  <c r="F5" i="1"/>
  <c r="E5" i="1"/>
  <c r="D5" i="1"/>
  <c r="M4" i="1"/>
  <c r="H4" i="1"/>
  <c r="G4" i="1"/>
  <c r="F4" i="1"/>
  <c r="E4" i="1"/>
  <c r="D4" i="1"/>
  <c r="M3" i="1"/>
  <c r="J3" i="1"/>
  <c r="I3" i="1"/>
  <c r="H3" i="1"/>
  <c r="G3" i="1"/>
  <c r="F3" i="1"/>
  <c r="E3" i="1"/>
  <c r="C7" i="1"/>
  <c r="C4" i="1"/>
  <c r="M9" i="1" l="1"/>
  <c r="G9" i="1"/>
  <c r="F9" i="1"/>
  <c r="H9" i="1"/>
  <c r="D9" i="1"/>
  <c r="B7" i="1"/>
  <c r="B4" i="1"/>
  <c r="B9" i="1" l="1"/>
  <c r="N97" i="1"/>
  <c r="N21" i="8"/>
  <c r="N37" i="8" l="1"/>
  <c r="N98" i="1"/>
  <c r="L29" i="8"/>
  <c r="L32" i="8" s="1"/>
  <c r="H29" i="8"/>
  <c r="H32" i="8" s="1"/>
  <c r="M13" i="8"/>
  <c r="M16" i="8" s="1"/>
  <c r="N68" i="1" l="1"/>
  <c r="D31" i="2" l="1"/>
  <c r="M41" i="1" l="1"/>
  <c r="L41" i="1"/>
  <c r="K41" i="1"/>
  <c r="J41" i="1"/>
  <c r="I41" i="1"/>
  <c r="H41" i="1"/>
  <c r="H243" i="1" s="1"/>
  <c r="F41" i="1"/>
  <c r="E41" i="1"/>
  <c r="C41" i="1"/>
  <c r="M39" i="1"/>
  <c r="L39" i="1"/>
  <c r="K39" i="1"/>
  <c r="J39" i="1"/>
  <c r="I39" i="1"/>
  <c r="H39" i="1"/>
  <c r="G39" i="1"/>
  <c r="F39" i="1"/>
  <c r="D39" i="1"/>
  <c r="C39" i="1"/>
  <c r="M40" i="1"/>
  <c r="L40" i="1"/>
  <c r="K40" i="1"/>
  <c r="J40" i="1"/>
  <c r="I40" i="1"/>
  <c r="H40" i="1"/>
  <c r="G40" i="1"/>
  <c r="F40" i="1"/>
  <c r="E40" i="1"/>
  <c r="D40" i="1"/>
  <c r="C40" i="1"/>
  <c r="M38" i="1"/>
  <c r="L38" i="1"/>
  <c r="H38" i="1"/>
  <c r="G38" i="1"/>
  <c r="F38" i="1"/>
  <c r="E38" i="1"/>
  <c r="D38" i="1"/>
  <c r="C38" i="1"/>
  <c r="C240" i="1" s="1"/>
  <c r="M37" i="1"/>
  <c r="L37" i="1"/>
  <c r="J37" i="1"/>
  <c r="I37" i="1"/>
  <c r="H37" i="1"/>
  <c r="F37" i="1"/>
  <c r="E37" i="1"/>
  <c r="C37" i="1"/>
  <c r="M16" i="1"/>
  <c r="K16" i="1"/>
  <c r="J16" i="1"/>
  <c r="I16" i="1"/>
  <c r="H16" i="1"/>
  <c r="G16" i="1"/>
  <c r="E16" i="1"/>
  <c r="D16" i="1"/>
  <c r="C16" i="1"/>
  <c r="M14" i="1"/>
  <c r="K14" i="1"/>
  <c r="J14" i="1"/>
  <c r="I14" i="1"/>
  <c r="H14" i="1"/>
  <c r="F14" i="1"/>
  <c r="E14" i="1"/>
  <c r="D14" i="1"/>
  <c r="C14" i="1"/>
  <c r="M15" i="1"/>
  <c r="K15" i="1"/>
  <c r="J15" i="1"/>
  <c r="I15" i="1"/>
  <c r="G15" i="1"/>
  <c r="F15" i="1"/>
  <c r="E15" i="1"/>
  <c r="D15" i="1"/>
  <c r="C15" i="1"/>
  <c r="M13" i="1"/>
  <c r="H13" i="1"/>
  <c r="G13" i="1"/>
  <c r="F13" i="1"/>
  <c r="E13" i="1"/>
  <c r="D13" i="1"/>
  <c r="C13" i="1"/>
  <c r="J12" i="1"/>
  <c r="I12" i="1"/>
  <c r="H12" i="1"/>
  <c r="F12" i="1"/>
  <c r="E12" i="1"/>
  <c r="C12" i="1"/>
  <c r="M80" i="1"/>
  <c r="L80" i="1"/>
  <c r="K80" i="1"/>
  <c r="J80" i="1"/>
  <c r="I80" i="1"/>
  <c r="G80" i="1"/>
  <c r="F80" i="1"/>
  <c r="E80" i="1"/>
  <c r="D80" i="1"/>
  <c r="C80" i="1"/>
  <c r="M78" i="1"/>
  <c r="L78" i="1"/>
  <c r="K78" i="1"/>
  <c r="J78" i="1"/>
  <c r="I78" i="1"/>
  <c r="H78" i="1"/>
  <c r="G78" i="1"/>
  <c r="F78" i="1"/>
  <c r="E78" i="1"/>
  <c r="C78" i="1"/>
  <c r="M79" i="1"/>
  <c r="L79" i="1"/>
  <c r="K79" i="1"/>
  <c r="J79" i="1"/>
  <c r="I79" i="1"/>
  <c r="H79" i="1"/>
  <c r="G79" i="1"/>
  <c r="F79" i="1"/>
  <c r="E79" i="1"/>
  <c r="D79" i="1"/>
  <c r="C79" i="1"/>
  <c r="M77" i="1"/>
  <c r="H77" i="1"/>
  <c r="G77" i="1"/>
  <c r="F77" i="1"/>
  <c r="E77" i="1"/>
  <c r="D77" i="1"/>
  <c r="C77" i="1"/>
  <c r="M76" i="1"/>
  <c r="L76" i="1"/>
  <c r="J76" i="1"/>
  <c r="I76" i="1"/>
  <c r="H76" i="1"/>
  <c r="G76" i="1"/>
  <c r="F76" i="1"/>
  <c r="C18" i="1" l="1"/>
  <c r="C82" i="1"/>
  <c r="C43" i="1"/>
  <c r="M43" i="1"/>
  <c r="L43" i="1"/>
  <c r="M82" i="1"/>
  <c r="M241" i="1"/>
  <c r="K242" i="1"/>
  <c r="M239" i="1"/>
  <c r="I239" i="1"/>
  <c r="J239" i="1"/>
  <c r="G43" i="1"/>
  <c r="G239" i="1"/>
  <c r="G82" i="1"/>
  <c r="F82" i="1"/>
  <c r="F43" i="1"/>
  <c r="F18" i="1"/>
  <c r="D240" i="1"/>
  <c r="E240" i="1"/>
  <c r="F240" i="1"/>
  <c r="G240" i="1"/>
  <c r="H240" i="1"/>
  <c r="L242" i="1"/>
  <c r="J241" i="1"/>
  <c r="I241" i="1"/>
  <c r="K241" i="1"/>
  <c r="I243" i="1"/>
  <c r="E241" i="1"/>
  <c r="J242" i="1"/>
  <c r="C241" i="1"/>
  <c r="F241" i="1"/>
  <c r="H241" i="1"/>
  <c r="J243" i="1"/>
  <c r="G241" i="1"/>
  <c r="K243" i="1"/>
  <c r="L243" i="1"/>
  <c r="M243" i="1"/>
  <c r="M242" i="1"/>
  <c r="L241" i="1"/>
  <c r="H18" i="1"/>
  <c r="H82" i="1"/>
  <c r="H43" i="1"/>
  <c r="H239" i="1"/>
  <c r="F239" i="1"/>
  <c r="E18" i="1"/>
  <c r="E43" i="1"/>
  <c r="D43" i="1"/>
  <c r="D18" i="1"/>
  <c r="M240" i="1"/>
  <c r="N23" i="5"/>
  <c r="N22" i="5"/>
  <c r="N6" i="5"/>
  <c r="N5" i="5"/>
  <c r="B41" i="1"/>
  <c r="B16" i="1"/>
  <c r="B39" i="1"/>
  <c r="B14" i="1"/>
  <c r="B40" i="1"/>
  <c r="B38" i="1"/>
  <c r="B37" i="1"/>
  <c r="B13" i="1"/>
  <c r="B43" i="1" l="1"/>
  <c r="M245" i="1"/>
  <c r="N25" i="5"/>
  <c r="N28" i="5" s="1"/>
  <c r="J163" i="1"/>
  <c r="J165" i="1" s="1"/>
  <c r="G155" i="1"/>
  <c r="G243" i="1" s="1"/>
  <c r="F155" i="1"/>
  <c r="F243" i="1" s="1"/>
  <c r="E155" i="1"/>
  <c r="D155" i="1"/>
  <c r="D243" i="1" s="1"/>
  <c r="C155" i="1"/>
  <c r="C243" i="1" s="1"/>
  <c r="B155" i="1"/>
  <c r="G154" i="1"/>
  <c r="F154" i="1"/>
  <c r="E154" i="1"/>
  <c r="E242" i="1" s="1"/>
  <c r="D154" i="1"/>
  <c r="D242" i="1" s="1"/>
  <c r="C154" i="1"/>
  <c r="B154" i="1"/>
  <c r="H142" i="1"/>
  <c r="H133" i="1"/>
  <c r="J88" i="1"/>
  <c r="H85" i="1"/>
  <c r="L46" i="1"/>
  <c r="H46" i="1"/>
  <c r="N39" i="5"/>
  <c r="M39" i="5"/>
  <c r="N38" i="5"/>
  <c r="M38" i="5"/>
  <c r="G39" i="5"/>
  <c r="F39" i="5"/>
  <c r="E39" i="5"/>
  <c r="D39" i="5"/>
  <c r="C39" i="5"/>
  <c r="B39" i="5"/>
  <c r="N181" i="1" s="1"/>
  <c r="N184" i="1" s="1"/>
  <c r="G38" i="5"/>
  <c r="F38" i="5"/>
  <c r="E38" i="5"/>
  <c r="D38" i="5"/>
  <c r="C38" i="5"/>
  <c r="B38" i="5"/>
  <c r="N22" i="7"/>
  <c r="C157" i="1" l="1"/>
  <c r="C242" i="1"/>
  <c r="B157" i="1"/>
  <c r="G242" i="1"/>
  <c r="G245" i="1" s="1"/>
  <c r="G157" i="1"/>
  <c r="F242" i="1"/>
  <c r="F245" i="1" s="1"/>
  <c r="F157" i="1"/>
  <c r="H257" i="1"/>
  <c r="D157" i="1"/>
  <c r="E157" i="1"/>
  <c r="L39" i="5"/>
  <c r="L38" i="5"/>
  <c r="L163" i="1" l="1"/>
  <c r="L162" i="1"/>
  <c r="K163" i="1"/>
  <c r="K162" i="1"/>
  <c r="K165" i="1" s="1"/>
  <c r="K39" i="5"/>
  <c r="K38" i="5"/>
  <c r="L165" i="1" l="1"/>
  <c r="J39" i="5"/>
  <c r="J38" i="5"/>
  <c r="I162" i="1" l="1"/>
  <c r="I154" i="1"/>
  <c r="I157" i="1" s="1"/>
  <c r="I242" i="1" l="1"/>
  <c r="N163" i="1"/>
  <c r="N162" i="1" l="1"/>
  <c r="H39" i="5" l="1"/>
  <c r="N107" i="1" l="1"/>
  <c r="H14" i="5"/>
  <c r="H154" i="1"/>
  <c r="H242" i="1" s="1"/>
  <c r="H245" i="1" l="1"/>
  <c r="H157" i="1"/>
  <c r="N154" i="1"/>
  <c r="N155" i="1"/>
  <c r="H13" i="5"/>
  <c r="H15" i="5" s="1"/>
  <c r="N157" i="1" l="1"/>
  <c r="G37" i="5"/>
  <c r="G44" i="6"/>
  <c r="G42" i="6"/>
  <c r="G41" i="6"/>
  <c r="G40" i="6"/>
  <c r="G44" i="4"/>
  <c r="G42" i="4"/>
  <c r="G43" i="4"/>
  <c r="G41" i="4"/>
  <c r="G40" i="4"/>
  <c r="G35" i="4"/>
  <c r="G44" i="3"/>
  <c r="G42" i="3"/>
  <c r="G43" i="3"/>
  <c r="G41" i="3"/>
  <c r="G40" i="3"/>
  <c r="G34" i="4" l="1"/>
  <c r="G32" i="4"/>
  <c r="G33" i="4"/>
  <c r="G31" i="4"/>
  <c r="G37" i="4" l="1"/>
  <c r="G61" i="7"/>
  <c r="G62" i="7"/>
  <c r="G58" i="7"/>
  <c r="G60" i="7"/>
  <c r="G59" i="7"/>
  <c r="G64" i="7" l="1"/>
  <c r="H123" i="1"/>
  <c r="H219" i="1" s="1"/>
  <c r="B123" i="1"/>
  <c r="I161" i="1" l="1"/>
  <c r="I165" i="1" s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4" i="1"/>
  <c r="C144" i="1"/>
  <c r="D144" i="1"/>
  <c r="E144" i="1"/>
  <c r="F144" i="1"/>
  <c r="G144" i="1"/>
  <c r="H144" i="1"/>
  <c r="I144" i="1"/>
  <c r="K144" i="1"/>
  <c r="L144" i="1"/>
  <c r="M144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C142" i="1"/>
  <c r="E142" i="1"/>
  <c r="F142" i="1"/>
  <c r="G142" i="1"/>
  <c r="I142" i="1"/>
  <c r="B134" i="1"/>
  <c r="C134" i="1"/>
  <c r="D134" i="1"/>
  <c r="E134" i="1"/>
  <c r="F134" i="1"/>
  <c r="G134" i="1"/>
  <c r="H134" i="1"/>
  <c r="H202" i="1" s="1"/>
  <c r="I134" i="1"/>
  <c r="J134" i="1"/>
  <c r="K134" i="1"/>
  <c r="L134" i="1"/>
  <c r="M134" i="1"/>
  <c r="B136" i="1"/>
  <c r="C136" i="1"/>
  <c r="C204" i="1" s="1"/>
  <c r="D136" i="1"/>
  <c r="E136" i="1"/>
  <c r="F136" i="1"/>
  <c r="G136" i="1"/>
  <c r="H136" i="1"/>
  <c r="I136" i="1"/>
  <c r="J136" i="1"/>
  <c r="K136" i="1"/>
  <c r="L136" i="1"/>
  <c r="M136" i="1"/>
  <c r="B135" i="1"/>
  <c r="C135" i="1"/>
  <c r="D135" i="1"/>
  <c r="E135" i="1"/>
  <c r="F135" i="1"/>
  <c r="G135" i="1"/>
  <c r="H135" i="1"/>
  <c r="I135" i="1"/>
  <c r="K135" i="1"/>
  <c r="L135" i="1"/>
  <c r="M135" i="1"/>
  <c r="M203" i="1" s="1"/>
  <c r="B137" i="1"/>
  <c r="C137" i="1"/>
  <c r="D137" i="1"/>
  <c r="E137" i="1"/>
  <c r="F137" i="1"/>
  <c r="G137" i="1"/>
  <c r="H137" i="1"/>
  <c r="I137" i="1"/>
  <c r="J137" i="1"/>
  <c r="K137" i="1"/>
  <c r="L137" i="1"/>
  <c r="M137" i="1"/>
  <c r="C133" i="1"/>
  <c r="E133" i="1"/>
  <c r="F133" i="1"/>
  <c r="I133" i="1"/>
  <c r="J133" i="1"/>
  <c r="K133" i="1"/>
  <c r="L133" i="1"/>
  <c r="M133" i="1"/>
  <c r="C123" i="1"/>
  <c r="E123" i="1"/>
  <c r="F123" i="1"/>
  <c r="G123" i="1"/>
  <c r="I123" i="1"/>
  <c r="J123" i="1"/>
  <c r="K123" i="1"/>
  <c r="L123" i="1"/>
  <c r="M123" i="1"/>
  <c r="B86" i="1"/>
  <c r="C86" i="1"/>
  <c r="D86" i="1"/>
  <c r="E86" i="1"/>
  <c r="F86" i="1"/>
  <c r="G86" i="1"/>
  <c r="H86" i="1"/>
  <c r="I86" i="1"/>
  <c r="M86" i="1"/>
  <c r="B88" i="1"/>
  <c r="C88" i="1"/>
  <c r="D88" i="1"/>
  <c r="E88" i="1"/>
  <c r="F88" i="1"/>
  <c r="F260" i="1" s="1"/>
  <c r="G88" i="1"/>
  <c r="H88" i="1"/>
  <c r="I88" i="1"/>
  <c r="K88" i="1"/>
  <c r="L88" i="1"/>
  <c r="M88" i="1"/>
  <c r="B87" i="1"/>
  <c r="C87" i="1"/>
  <c r="F87" i="1"/>
  <c r="G87" i="1"/>
  <c r="H87" i="1"/>
  <c r="I87" i="1"/>
  <c r="J87" i="1"/>
  <c r="K87" i="1"/>
  <c r="L87" i="1"/>
  <c r="M87" i="1"/>
  <c r="C89" i="1"/>
  <c r="D89" i="1"/>
  <c r="E89" i="1"/>
  <c r="F89" i="1"/>
  <c r="H89" i="1"/>
  <c r="I89" i="1"/>
  <c r="J89" i="1"/>
  <c r="K89" i="1"/>
  <c r="L89" i="1"/>
  <c r="M89" i="1"/>
  <c r="C85" i="1"/>
  <c r="F85" i="1"/>
  <c r="I85" i="1"/>
  <c r="J85" i="1"/>
  <c r="K85" i="1"/>
  <c r="L85" i="1"/>
  <c r="M85" i="1"/>
  <c r="B77" i="1"/>
  <c r="B240" i="1" s="1"/>
  <c r="B79" i="1"/>
  <c r="B242" i="1" s="1"/>
  <c r="B78" i="1"/>
  <c r="B241" i="1" s="1"/>
  <c r="B80" i="1"/>
  <c r="B243" i="1" s="1"/>
  <c r="B47" i="1"/>
  <c r="C47" i="1"/>
  <c r="D47" i="1"/>
  <c r="E47" i="1"/>
  <c r="F47" i="1"/>
  <c r="G47" i="1"/>
  <c r="H47" i="1"/>
  <c r="L47" i="1"/>
  <c r="M47" i="1"/>
  <c r="B49" i="1"/>
  <c r="C49" i="1"/>
  <c r="D49" i="1"/>
  <c r="D260" i="1" s="1"/>
  <c r="E49" i="1"/>
  <c r="G49" i="1"/>
  <c r="H49" i="1"/>
  <c r="I49" i="1"/>
  <c r="J49" i="1"/>
  <c r="J260" i="1" s="1"/>
  <c r="K49" i="1"/>
  <c r="L49" i="1"/>
  <c r="M49" i="1"/>
  <c r="B48" i="1"/>
  <c r="C48" i="1"/>
  <c r="D48" i="1"/>
  <c r="E48" i="1"/>
  <c r="F48" i="1"/>
  <c r="G48" i="1"/>
  <c r="H48" i="1"/>
  <c r="I48" i="1"/>
  <c r="J48" i="1"/>
  <c r="K48" i="1"/>
  <c r="L48" i="1"/>
  <c r="M48" i="1"/>
  <c r="C50" i="1"/>
  <c r="D50" i="1"/>
  <c r="E50" i="1"/>
  <c r="F50" i="1"/>
  <c r="G50" i="1"/>
  <c r="G261" i="1" s="1"/>
  <c r="H50" i="1"/>
  <c r="I50" i="1"/>
  <c r="J50" i="1"/>
  <c r="J261" i="1" s="1"/>
  <c r="K50" i="1"/>
  <c r="L50" i="1"/>
  <c r="M50" i="1"/>
  <c r="C46" i="1"/>
  <c r="E46" i="1"/>
  <c r="F46" i="1"/>
  <c r="G46" i="1"/>
  <c r="I46" i="1"/>
  <c r="J46" i="1"/>
  <c r="J257" i="1" s="1"/>
  <c r="M46" i="1"/>
  <c r="C139" i="1" l="1"/>
  <c r="C91" i="1"/>
  <c r="C258" i="1"/>
  <c r="C52" i="1"/>
  <c r="C257" i="1"/>
  <c r="C260" i="1"/>
  <c r="C148" i="1"/>
  <c r="C219" i="1"/>
  <c r="I91" i="1"/>
  <c r="I139" i="1"/>
  <c r="M52" i="1"/>
  <c r="I257" i="1"/>
  <c r="M139" i="1"/>
  <c r="L52" i="1"/>
  <c r="M91" i="1"/>
  <c r="M148" i="1"/>
  <c r="L148" i="1"/>
  <c r="L139" i="1"/>
  <c r="L257" i="1"/>
  <c r="K148" i="1"/>
  <c r="K139" i="1"/>
  <c r="J148" i="1"/>
  <c r="J139" i="1"/>
  <c r="I148" i="1"/>
  <c r="I219" i="1"/>
  <c r="M259" i="1"/>
  <c r="L259" i="1"/>
  <c r="J219" i="1"/>
  <c r="L219" i="1"/>
  <c r="G52" i="1"/>
  <c r="I261" i="1"/>
  <c r="F52" i="1"/>
  <c r="G91" i="1"/>
  <c r="M260" i="1"/>
  <c r="F139" i="1"/>
  <c r="F91" i="1"/>
  <c r="G139" i="1"/>
  <c r="G148" i="1"/>
  <c r="F148" i="1"/>
  <c r="H260" i="1"/>
  <c r="G260" i="1"/>
  <c r="E260" i="1"/>
  <c r="F261" i="1"/>
  <c r="L261" i="1"/>
  <c r="I260" i="1"/>
  <c r="D261" i="1"/>
  <c r="K261" i="1"/>
  <c r="K260" i="1"/>
  <c r="C261" i="1"/>
  <c r="D259" i="1"/>
  <c r="H258" i="1"/>
  <c r="H261" i="1"/>
  <c r="G258" i="1"/>
  <c r="J259" i="1"/>
  <c r="F258" i="1"/>
  <c r="E259" i="1"/>
  <c r="I259" i="1"/>
  <c r="E258" i="1"/>
  <c r="C259" i="1"/>
  <c r="L260" i="1"/>
  <c r="F219" i="1"/>
  <c r="F257" i="1"/>
  <c r="K259" i="1"/>
  <c r="H259" i="1"/>
  <c r="G259" i="1"/>
  <c r="E261" i="1"/>
  <c r="F259" i="1"/>
  <c r="M261" i="1"/>
  <c r="D258" i="1"/>
  <c r="M258" i="1"/>
  <c r="H139" i="1"/>
  <c r="H148" i="1"/>
  <c r="H91" i="1"/>
  <c r="H52" i="1"/>
  <c r="E139" i="1"/>
  <c r="E52" i="1"/>
  <c r="E148" i="1"/>
  <c r="D139" i="1"/>
  <c r="D52" i="1"/>
  <c r="D148" i="1"/>
  <c r="E222" i="1"/>
  <c r="B260" i="1"/>
  <c r="B261" i="1"/>
  <c r="B258" i="1"/>
  <c r="B259" i="1"/>
  <c r="N242" i="1"/>
  <c r="N123" i="1"/>
  <c r="N5" i="1"/>
  <c r="N6" i="1"/>
  <c r="N41" i="1"/>
  <c r="N39" i="1"/>
  <c r="N40" i="1"/>
  <c r="N16" i="1"/>
  <c r="N14" i="1"/>
  <c r="N15" i="1"/>
  <c r="N89" i="1"/>
  <c r="N87" i="1"/>
  <c r="N88" i="1"/>
  <c r="N146" i="1"/>
  <c r="N144" i="1"/>
  <c r="N145" i="1"/>
  <c r="N143" i="1"/>
  <c r="N80" i="1"/>
  <c r="N79" i="1"/>
  <c r="N137" i="1"/>
  <c r="N135" i="1"/>
  <c r="N136" i="1"/>
  <c r="N134" i="1"/>
  <c r="B142" i="1"/>
  <c r="B148" i="1" s="1"/>
  <c r="B133" i="1"/>
  <c r="B139" i="1" s="1"/>
  <c r="B85" i="1"/>
  <c r="B91" i="1" s="1"/>
  <c r="B76" i="1"/>
  <c r="N48" i="1"/>
  <c r="N49" i="1"/>
  <c r="B46" i="1"/>
  <c r="B52" i="1" s="1"/>
  <c r="N50" i="1"/>
  <c r="M37" i="5"/>
  <c r="L37" i="5"/>
  <c r="K37" i="5"/>
  <c r="J37" i="5"/>
  <c r="F37" i="5"/>
  <c r="E37" i="5"/>
  <c r="D37" i="5"/>
  <c r="C37" i="5"/>
  <c r="L28" i="5"/>
  <c r="K28" i="5"/>
  <c r="J28" i="5"/>
  <c r="F28" i="5"/>
  <c r="E28" i="5"/>
  <c r="D28" i="5"/>
  <c r="B28" i="5"/>
  <c r="N4" i="5"/>
  <c r="N8" i="5" s="1"/>
  <c r="M127" i="1"/>
  <c r="M223" i="1" s="1"/>
  <c r="M125" i="1"/>
  <c r="M221" i="1" s="1"/>
  <c r="M126" i="1"/>
  <c r="M124" i="1"/>
  <c r="M220" i="1" s="1"/>
  <c r="M118" i="1"/>
  <c r="M117" i="1"/>
  <c r="M115" i="1"/>
  <c r="M202" i="1" s="1"/>
  <c r="M114" i="1"/>
  <c r="M201" i="1" s="1"/>
  <c r="L127" i="1"/>
  <c r="L223" i="1" s="1"/>
  <c r="L125" i="1"/>
  <c r="L221" i="1" s="1"/>
  <c r="L126" i="1"/>
  <c r="L222" i="1" s="1"/>
  <c r="L124" i="1"/>
  <c r="L118" i="1"/>
  <c r="L205" i="1" s="1"/>
  <c r="L116" i="1"/>
  <c r="L203" i="1" s="1"/>
  <c r="L117" i="1"/>
  <c r="L204" i="1" s="1"/>
  <c r="L115" i="1"/>
  <c r="L114" i="1"/>
  <c r="K127" i="1"/>
  <c r="K223" i="1" s="1"/>
  <c r="K125" i="1"/>
  <c r="K221" i="1" s="1"/>
  <c r="K126" i="1"/>
  <c r="K118" i="1"/>
  <c r="K205" i="1" s="1"/>
  <c r="K116" i="1"/>
  <c r="K203" i="1" s="1"/>
  <c r="K117" i="1"/>
  <c r="K114" i="1"/>
  <c r="J127" i="1"/>
  <c r="J223" i="1" s="1"/>
  <c r="J125" i="1"/>
  <c r="J221" i="1" s="1"/>
  <c r="J126" i="1"/>
  <c r="J118" i="1"/>
  <c r="J116" i="1"/>
  <c r="J203" i="1" s="1"/>
  <c r="J117" i="1"/>
  <c r="J204" i="1" s="1"/>
  <c r="J114" i="1"/>
  <c r="J201" i="1" s="1"/>
  <c r="I127" i="1"/>
  <c r="I223" i="1" s="1"/>
  <c r="I125" i="1"/>
  <c r="I221" i="1" s="1"/>
  <c r="I126" i="1"/>
  <c r="I222" i="1" s="1"/>
  <c r="I118" i="1"/>
  <c r="I205" i="1" s="1"/>
  <c r="I116" i="1"/>
  <c r="I203" i="1" s="1"/>
  <c r="I117" i="1"/>
  <c r="I204" i="1" s="1"/>
  <c r="I114" i="1"/>
  <c r="I201" i="1" s="1"/>
  <c r="B37" i="5"/>
  <c r="H127" i="1"/>
  <c r="H125" i="1"/>
  <c r="H221" i="1" s="1"/>
  <c r="H126" i="1"/>
  <c r="H222" i="1" s="1"/>
  <c r="H124" i="1"/>
  <c r="H220" i="1" s="1"/>
  <c r="H116" i="1"/>
  <c r="H203" i="1" s="1"/>
  <c r="H117" i="1"/>
  <c r="H204" i="1" s="1"/>
  <c r="H114" i="1"/>
  <c r="H201" i="1" s="1"/>
  <c r="G127" i="1"/>
  <c r="G223" i="1" s="1"/>
  <c r="G125" i="1"/>
  <c r="G221" i="1" s="1"/>
  <c r="G126" i="1"/>
  <c r="G124" i="1"/>
  <c r="G220" i="1" s="1"/>
  <c r="G118" i="1"/>
  <c r="G205" i="1" s="1"/>
  <c r="G116" i="1"/>
  <c r="G203" i="1" s="1"/>
  <c r="G117" i="1"/>
  <c r="G204" i="1" s="1"/>
  <c r="G115" i="1"/>
  <c r="G202" i="1" s="1"/>
  <c r="G114" i="1"/>
  <c r="G201" i="1" s="1"/>
  <c r="F127" i="1"/>
  <c r="F223" i="1" s="1"/>
  <c r="F125" i="1"/>
  <c r="F221" i="1" s="1"/>
  <c r="F126" i="1"/>
  <c r="F124" i="1"/>
  <c r="F220" i="1" s="1"/>
  <c r="F118" i="1"/>
  <c r="F205" i="1" s="1"/>
  <c r="F116" i="1"/>
  <c r="F203" i="1" s="1"/>
  <c r="F115" i="1"/>
  <c r="F202" i="1" s="1"/>
  <c r="F114" i="1"/>
  <c r="F201" i="1" s="1"/>
  <c r="E127" i="1"/>
  <c r="E223" i="1" s="1"/>
  <c r="E125" i="1"/>
  <c r="E221" i="1" s="1"/>
  <c r="E124" i="1"/>
  <c r="E220" i="1" s="1"/>
  <c r="E118" i="1"/>
  <c r="E116" i="1"/>
  <c r="E203" i="1" s="1"/>
  <c r="E117" i="1"/>
  <c r="E204" i="1" s="1"/>
  <c r="E115" i="1"/>
  <c r="E202" i="1" s="1"/>
  <c r="E114" i="1"/>
  <c r="D127" i="1"/>
  <c r="D223" i="1" s="1"/>
  <c r="D125" i="1"/>
  <c r="D221" i="1" s="1"/>
  <c r="D126" i="1"/>
  <c r="D124" i="1"/>
  <c r="D220" i="1" s="1"/>
  <c r="D118" i="1"/>
  <c r="D205" i="1" s="1"/>
  <c r="D116" i="1"/>
  <c r="D117" i="1"/>
  <c r="D204" i="1" s="1"/>
  <c r="D115" i="1"/>
  <c r="D202" i="1" s="1"/>
  <c r="C127" i="1"/>
  <c r="C223" i="1" s="1"/>
  <c r="C125" i="1"/>
  <c r="C221" i="1" s="1"/>
  <c r="C126" i="1"/>
  <c r="C222" i="1" s="1"/>
  <c r="C124" i="1"/>
  <c r="C220" i="1" s="1"/>
  <c r="C118" i="1"/>
  <c r="C205" i="1" s="1"/>
  <c r="C116" i="1"/>
  <c r="C203" i="1" s="1"/>
  <c r="C115" i="1"/>
  <c r="C202" i="1" s="1"/>
  <c r="C114" i="1"/>
  <c r="C120" i="1" s="1"/>
  <c r="B127" i="1"/>
  <c r="B223" i="1" s="1"/>
  <c r="B125" i="1"/>
  <c r="B126" i="1"/>
  <c r="B222" i="1" s="1"/>
  <c r="B124" i="1"/>
  <c r="B118" i="1"/>
  <c r="B205" i="1" s="1"/>
  <c r="B116" i="1"/>
  <c r="B203" i="1" s="1"/>
  <c r="B117" i="1"/>
  <c r="B204" i="1" s="1"/>
  <c r="B115" i="1"/>
  <c r="B202" i="1" s="1"/>
  <c r="B114" i="1"/>
  <c r="N34" i="7"/>
  <c r="N32" i="7"/>
  <c r="N33" i="7"/>
  <c r="N31" i="7"/>
  <c r="N30" i="7"/>
  <c r="N25" i="7"/>
  <c r="N23" i="7"/>
  <c r="N24" i="7"/>
  <c r="N16" i="7"/>
  <c r="N14" i="7"/>
  <c r="N15" i="7"/>
  <c r="N7" i="7"/>
  <c r="N5" i="7"/>
  <c r="N6" i="7"/>
  <c r="N3" i="7"/>
  <c r="M44" i="6"/>
  <c r="L44" i="6"/>
  <c r="K44" i="6"/>
  <c r="J44" i="6"/>
  <c r="I44" i="6"/>
  <c r="H44" i="6"/>
  <c r="F44" i="6"/>
  <c r="E44" i="6"/>
  <c r="D44" i="6"/>
  <c r="C44" i="6"/>
  <c r="B44" i="6"/>
  <c r="M42" i="6"/>
  <c r="L42" i="6"/>
  <c r="K42" i="6"/>
  <c r="J42" i="6"/>
  <c r="I42" i="6"/>
  <c r="H42" i="6"/>
  <c r="F42" i="6"/>
  <c r="E42" i="6"/>
  <c r="D42" i="6"/>
  <c r="C42" i="6"/>
  <c r="B42" i="6"/>
  <c r="M43" i="6"/>
  <c r="L43" i="6"/>
  <c r="K43" i="6"/>
  <c r="J43" i="6"/>
  <c r="I43" i="6"/>
  <c r="H43" i="6"/>
  <c r="F43" i="6"/>
  <c r="E43" i="6"/>
  <c r="D43" i="6"/>
  <c r="C43" i="6"/>
  <c r="B43" i="6"/>
  <c r="M41" i="6"/>
  <c r="L41" i="6"/>
  <c r="K41" i="6"/>
  <c r="J41" i="6"/>
  <c r="I41" i="6"/>
  <c r="H41" i="6"/>
  <c r="F41" i="6"/>
  <c r="E41" i="6"/>
  <c r="D41" i="6"/>
  <c r="C41" i="6"/>
  <c r="B41" i="6"/>
  <c r="M40" i="6"/>
  <c r="L40" i="6"/>
  <c r="K40" i="6"/>
  <c r="J40" i="6"/>
  <c r="I40" i="6"/>
  <c r="F40" i="6"/>
  <c r="E40" i="6"/>
  <c r="D40" i="6"/>
  <c r="C40" i="6"/>
  <c r="B40" i="6"/>
  <c r="L34" i="6"/>
  <c r="K33" i="6"/>
  <c r="J35" i="6"/>
  <c r="I31" i="6"/>
  <c r="H34" i="6"/>
  <c r="G31" i="6"/>
  <c r="F35" i="6"/>
  <c r="D34" i="6"/>
  <c r="B35" i="6"/>
  <c r="N26" i="6"/>
  <c r="N24" i="6"/>
  <c r="N25" i="6"/>
  <c r="N23" i="6"/>
  <c r="N22" i="6"/>
  <c r="K15" i="6"/>
  <c r="F46" i="6"/>
  <c r="E16" i="6"/>
  <c r="C15" i="6"/>
  <c r="N7" i="6"/>
  <c r="N6" i="6"/>
  <c r="N4" i="6"/>
  <c r="N3" i="6"/>
  <c r="L44" i="4"/>
  <c r="K44" i="4"/>
  <c r="I44" i="4"/>
  <c r="H44" i="4"/>
  <c r="F44" i="4"/>
  <c r="E44" i="4"/>
  <c r="D44" i="4"/>
  <c r="C44" i="4"/>
  <c r="B44" i="4"/>
  <c r="L42" i="4"/>
  <c r="K42" i="4"/>
  <c r="J42" i="4"/>
  <c r="I42" i="4"/>
  <c r="H42" i="4"/>
  <c r="F42" i="4"/>
  <c r="E42" i="4"/>
  <c r="C42" i="4"/>
  <c r="L43" i="4"/>
  <c r="K43" i="4"/>
  <c r="J43" i="4"/>
  <c r="I43" i="4"/>
  <c r="H43" i="4"/>
  <c r="F43" i="4"/>
  <c r="E43" i="4"/>
  <c r="D43" i="4"/>
  <c r="C43" i="4"/>
  <c r="B43" i="4"/>
  <c r="F41" i="4"/>
  <c r="E41" i="4"/>
  <c r="D41" i="4"/>
  <c r="C41" i="4"/>
  <c r="B41" i="4"/>
  <c r="L40" i="4"/>
  <c r="K40" i="4"/>
  <c r="J40" i="4"/>
  <c r="H40" i="4"/>
  <c r="F40" i="4"/>
  <c r="C40" i="4"/>
  <c r="B40" i="4"/>
  <c r="I33" i="4"/>
  <c r="H34" i="4"/>
  <c r="F35" i="4"/>
  <c r="C33" i="4"/>
  <c r="B35" i="4"/>
  <c r="N26" i="4"/>
  <c r="N25" i="4"/>
  <c r="F12" i="4"/>
  <c r="N7" i="4"/>
  <c r="M44" i="3"/>
  <c r="J44" i="3"/>
  <c r="I44" i="3"/>
  <c r="H44" i="3"/>
  <c r="F44" i="3"/>
  <c r="E44" i="3"/>
  <c r="D44" i="3"/>
  <c r="C44" i="3"/>
  <c r="B44" i="3"/>
  <c r="M42" i="3"/>
  <c r="L42" i="3"/>
  <c r="K42" i="3"/>
  <c r="J42" i="3"/>
  <c r="I42" i="3"/>
  <c r="H42" i="3"/>
  <c r="F42" i="3"/>
  <c r="E42" i="3"/>
  <c r="D42" i="3"/>
  <c r="C42" i="3"/>
  <c r="B42" i="3"/>
  <c r="M43" i="3"/>
  <c r="L43" i="3"/>
  <c r="K43" i="3"/>
  <c r="J43" i="3"/>
  <c r="I43" i="3"/>
  <c r="H43" i="3"/>
  <c r="F43" i="3"/>
  <c r="E43" i="3"/>
  <c r="D43" i="3"/>
  <c r="C43" i="3"/>
  <c r="B43" i="3"/>
  <c r="M41" i="3"/>
  <c r="L41" i="3"/>
  <c r="H41" i="3"/>
  <c r="F41" i="3"/>
  <c r="E41" i="3"/>
  <c r="D41" i="3"/>
  <c r="C41" i="3"/>
  <c r="B41" i="3"/>
  <c r="M40" i="3"/>
  <c r="L40" i="3"/>
  <c r="J40" i="3"/>
  <c r="I40" i="3"/>
  <c r="H40" i="3"/>
  <c r="F40" i="3"/>
  <c r="E40" i="3"/>
  <c r="D40" i="3"/>
  <c r="C40" i="3"/>
  <c r="L34" i="3"/>
  <c r="H34" i="3"/>
  <c r="F35" i="3"/>
  <c r="D34" i="3"/>
  <c r="C33" i="3"/>
  <c r="B35" i="3"/>
  <c r="N26" i="3"/>
  <c r="N25" i="3"/>
  <c r="F13" i="3"/>
  <c r="N7" i="3"/>
  <c r="N5" i="3"/>
  <c r="N6" i="3"/>
  <c r="C263" i="1" l="1"/>
  <c r="C225" i="1"/>
  <c r="C129" i="1"/>
  <c r="B82" i="1"/>
  <c r="B201" i="1"/>
  <c r="B207" i="1" s="1"/>
  <c r="B129" i="1"/>
  <c r="B120" i="1"/>
  <c r="B239" i="1"/>
  <c r="B245" i="1" s="1"/>
  <c r="M222" i="1"/>
  <c r="M129" i="1"/>
  <c r="M204" i="1"/>
  <c r="M120" i="1"/>
  <c r="L129" i="1"/>
  <c r="L120" i="1"/>
  <c r="K222" i="1"/>
  <c r="K204" i="1"/>
  <c r="G129" i="1"/>
  <c r="G120" i="1"/>
  <c r="F263" i="1"/>
  <c r="F129" i="1"/>
  <c r="H263" i="1"/>
  <c r="H120" i="1"/>
  <c r="H223" i="1"/>
  <c r="H225" i="1" s="1"/>
  <c r="H129" i="1"/>
  <c r="E120" i="1"/>
  <c r="E129" i="1"/>
  <c r="D129" i="1"/>
  <c r="D120" i="1"/>
  <c r="B220" i="1"/>
  <c r="B221" i="1"/>
  <c r="N28" i="6"/>
  <c r="N32" i="6" s="1"/>
  <c r="J222" i="1"/>
  <c r="N9" i="6"/>
  <c r="J205" i="1"/>
  <c r="M205" i="1"/>
  <c r="H205" i="1"/>
  <c r="G222" i="1"/>
  <c r="F222" i="1"/>
  <c r="F225" i="1" s="1"/>
  <c r="D222" i="1"/>
  <c r="M252" i="1"/>
  <c r="M250" i="1"/>
  <c r="M251" i="1"/>
  <c r="M249" i="1"/>
  <c r="M248" i="1"/>
  <c r="H251" i="1"/>
  <c r="H252" i="1"/>
  <c r="H249" i="1"/>
  <c r="H250" i="1"/>
  <c r="H248" i="1"/>
  <c r="G249" i="1"/>
  <c r="G252" i="1"/>
  <c r="G250" i="1"/>
  <c r="G248" i="1"/>
  <c r="G251" i="1"/>
  <c r="F249" i="1"/>
  <c r="F252" i="1"/>
  <c r="F251" i="1"/>
  <c r="F250" i="1"/>
  <c r="F248" i="1"/>
  <c r="M29" i="5"/>
  <c r="M28" i="5"/>
  <c r="N114" i="1"/>
  <c r="N133" i="1"/>
  <c r="N139" i="1" s="1"/>
  <c r="N142" i="1"/>
  <c r="N148" i="1" s="1"/>
  <c r="N260" i="1"/>
  <c r="N53" i="7"/>
  <c r="C33" i="6"/>
  <c r="C31" i="6"/>
  <c r="N40" i="7"/>
  <c r="N52" i="7"/>
  <c r="N51" i="7"/>
  <c r="N42" i="7"/>
  <c r="N44" i="7"/>
  <c r="N43" i="7"/>
  <c r="N49" i="7"/>
  <c r="M12" i="6"/>
  <c r="M15" i="6"/>
  <c r="M13" i="6"/>
  <c r="M14" i="6"/>
  <c r="M16" i="6"/>
  <c r="M15" i="4"/>
  <c r="M13" i="4"/>
  <c r="M12" i="4"/>
  <c r="M16" i="4"/>
  <c r="M14" i="4"/>
  <c r="H16" i="3"/>
  <c r="M30" i="5"/>
  <c r="M31" i="5"/>
  <c r="L12" i="6"/>
  <c r="G30" i="5"/>
  <c r="G31" i="5"/>
  <c r="G13" i="5"/>
  <c r="G14" i="5"/>
  <c r="F31" i="5"/>
  <c r="F30" i="5"/>
  <c r="F12" i="5"/>
  <c r="F13" i="5"/>
  <c r="F14" i="5"/>
  <c r="E30" i="5"/>
  <c r="E31" i="5"/>
  <c r="E13" i="5"/>
  <c r="E14" i="5"/>
  <c r="D31" i="5"/>
  <c r="D30" i="5"/>
  <c r="D12" i="5"/>
  <c r="D13" i="5"/>
  <c r="D14" i="5"/>
  <c r="C12" i="5"/>
  <c r="C14" i="5"/>
  <c r="C13" i="5"/>
  <c r="B30" i="5"/>
  <c r="B31" i="5"/>
  <c r="B14" i="5"/>
  <c r="K30" i="5"/>
  <c r="K31" i="5"/>
  <c r="H30" i="5"/>
  <c r="H33" i="5" s="1"/>
  <c r="J29" i="5"/>
  <c r="J30" i="5"/>
  <c r="J31" i="5"/>
  <c r="F117" i="1"/>
  <c r="F120" i="1" s="1"/>
  <c r="G16" i="4"/>
  <c r="G12" i="4"/>
  <c r="G46" i="4"/>
  <c r="G14" i="4"/>
  <c r="G34" i="3"/>
  <c r="G32" i="3"/>
  <c r="G35" i="3"/>
  <c r="G31" i="3"/>
  <c r="G33" i="3"/>
  <c r="L31" i="5"/>
  <c r="L30" i="5"/>
  <c r="I31" i="5"/>
  <c r="I30" i="5"/>
  <c r="G29" i="5"/>
  <c r="I29" i="5"/>
  <c r="G13" i="3"/>
  <c r="G16" i="3"/>
  <c r="G12" i="3"/>
  <c r="G15" i="3"/>
  <c r="G14" i="3"/>
  <c r="G35" i="6"/>
  <c r="G33" i="6"/>
  <c r="G34" i="6"/>
  <c r="G32" i="6"/>
  <c r="G16" i="6"/>
  <c r="G12" i="6"/>
  <c r="G14" i="6"/>
  <c r="G15" i="6"/>
  <c r="G13" i="6"/>
  <c r="K29" i="5"/>
  <c r="M32" i="3"/>
  <c r="M32" i="6"/>
  <c r="L29" i="5"/>
  <c r="J46" i="6"/>
  <c r="I32" i="4"/>
  <c r="H32" i="4"/>
  <c r="F41" i="5"/>
  <c r="E29" i="5"/>
  <c r="D29" i="5"/>
  <c r="C15" i="4"/>
  <c r="C46" i="4"/>
  <c r="C41" i="5"/>
  <c r="N126" i="1"/>
  <c r="C60" i="7"/>
  <c r="F62" i="7"/>
  <c r="H62" i="7"/>
  <c r="M62" i="7"/>
  <c r="N116" i="1"/>
  <c r="N118" i="1"/>
  <c r="D62" i="7"/>
  <c r="F46" i="4"/>
  <c r="H13" i="4"/>
  <c r="F15" i="4"/>
  <c r="I34" i="4"/>
  <c r="I35" i="4"/>
  <c r="C13" i="4"/>
  <c r="H15" i="4"/>
  <c r="H16" i="4"/>
  <c r="I31" i="4"/>
  <c r="C34" i="4"/>
  <c r="C31" i="4"/>
  <c r="F12" i="6"/>
  <c r="N41" i="6"/>
  <c r="N42" i="6"/>
  <c r="J12" i="6"/>
  <c r="N44" i="6"/>
  <c r="K31" i="6"/>
  <c r="E12" i="5"/>
  <c r="E41" i="5"/>
  <c r="M41" i="5"/>
  <c r="D41" i="5"/>
  <c r="F29" i="5"/>
  <c r="N37" i="5"/>
  <c r="B29" i="5"/>
  <c r="B12" i="5"/>
  <c r="N43" i="6"/>
  <c r="B12" i="6"/>
  <c r="N125" i="1"/>
  <c r="N36" i="7"/>
  <c r="N27" i="7"/>
  <c r="N127" i="1"/>
  <c r="B58" i="7"/>
  <c r="N44" i="4"/>
  <c r="N43" i="4"/>
  <c r="B12" i="4"/>
  <c r="B15" i="4"/>
  <c r="N161" i="1"/>
  <c r="N165" i="1" s="1"/>
  <c r="E13" i="6"/>
  <c r="I13" i="6"/>
  <c r="D15" i="6"/>
  <c r="H15" i="6"/>
  <c r="L15" i="6"/>
  <c r="C14" i="6"/>
  <c r="K14" i="6"/>
  <c r="B16" i="6"/>
  <c r="F16" i="6"/>
  <c r="J16" i="6"/>
  <c r="B32" i="6"/>
  <c r="F32" i="6"/>
  <c r="J32" i="6"/>
  <c r="E34" i="6"/>
  <c r="I34" i="6"/>
  <c r="M34" i="6"/>
  <c r="D33" i="6"/>
  <c r="H33" i="6"/>
  <c r="L33" i="6"/>
  <c r="K35" i="6"/>
  <c r="C12" i="6"/>
  <c r="K12" i="6"/>
  <c r="B13" i="6"/>
  <c r="F13" i="6"/>
  <c r="J13" i="6"/>
  <c r="E15" i="6"/>
  <c r="I15" i="6"/>
  <c r="D14" i="6"/>
  <c r="H14" i="6"/>
  <c r="L14" i="6"/>
  <c r="C16" i="6"/>
  <c r="K16" i="6"/>
  <c r="D46" i="6"/>
  <c r="D31" i="6"/>
  <c r="H31" i="6"/>
  <c r="L31" i="6"/>
  <c r="C32" i="6"/>
  <c r="K32" i="6"/>
  <c r="B34" i="6"/>
  <c r="F34" i="6"/>
  <c r="J34" i="6"/>
  <c r="E33" i="6"/>
  <c r="I33" i="6"/>
  <c r="M33" i="6"/>
  <c r="D35" i="6"/>
  <c r="H35" i="6"/>
  <c r="L35" i="6"/>
  <c r="D12" i="6"/>
  <c r="H12" i="6"/>
  <c r="C13" i="6"/>
  <c r="K13" i="6"/>
  <c r="B15" i="6"/>
  <c r="F15" i="6"/>
  <c r="J15" i="6"/>
  <c r="E14" i="6"/>
  <c r="I14" i="6"/>
  <c r="D16" i="6"/>
  <c r="H16" i="6"/>
  <c r="L16" i="6"/>
  <c r="E46" i="6"/>
  <c r="I46" i="6"/>
  <c r="M46" i="6"/>
  <c r="E31" i="6"/>
  <c r="M31" i="6"/>
  <c r="D32" i="6"/>
  <c r="H32" i="6"/>
  <c r="L32" i="6"/>
  <c r="C34" i="6"/>
  <c r="K34" i="6"/>
  <c r="B33" i="6"/>
  <c r="F33" i="6"/>
  <c r="J33" i="6"/>
  <c r="E35" i="6"/>
  <c r="I35" i="6"/>
  <c r="M35" i="6"/>
  <c r="N40" i="6"/>
  <c r="E12" i="6"/>
  <c r="I12" i="6"/>
  <c r="D13" i="6"/>
  <c r="H13" i="6"/>
  <c r="L13" i="6"/>
  <c r="B14" i="6"/>
  <c r="F14" i="6"/>
  <c r="J14" i="6"/>
  <c r="B31" i="6"/>
  <c r="F31" i="6"/>
  <c r="J31" i="6"/>
  <c r="E32" i="6"/>
  <c r="I32" i="6"/>
  <c r="C14" i="4"/>
  <c r="B16" i="4"/>
  <c r="F16" i="4"/>
  <c r="B32" i="4"/>
  <c r="F32" i="4"/>
  <c r="H33" i="4"/>
  <c r="C35" i="4"/>
  <c r="C12" i="4"/>
  <c r="B13" i="4"/>
  <c r="F13" i="4"/>
  <c r="H14" i="4"/>
  <c r="C16" i="4"/>
  <c r="H31" i="4"/>
  <c r="C32" i="4"/>
  <c r="B34" i="4"/>
  <c r="F34" i="4"/>
  <c r="B33" i="4"/>
  <c r="F33" i="4"/>
  <c r="B14" i="4"/>
  <c r="F14" i="4"/>
  <c r="B31" i="4"/>
  <c r="F31" i="4"/>
  <c r="H15" i="3"/>
  <c r="E35" i="3"/>
  <c r="D16" i="3"/>
  <c r="E31" i="3"/>
  <c r="M35" i="3"/>
  <c r="D12" i="3"/>
  <c r="L16" i="3"/>
  <c r="M31" i="3"/>
  <c r="N42" i="3"/>
  <c r="L12" i="3"/>
  <c r="N43" i="3"/>
  <c r="F12" i="3"/>
  <c r="B15" i="3"/>
  <c r="F16" i="3"/>
  <c r="N44" i="3"/>
  <c r="C34" i="3"/>
  <c r="H12" i="3"/>
  <c r="D15" i="3"/>
  <c r="L15" i="3"/>
  <c r="E34" i="3"/>
  <c r="M34" i="3"/>
  <c r="F15" i="3"/>
  <c r="C31" i="3"/>
  <c r="C35" i="3"/>
  <c r="B16" i="3"/>
  <c r="E16" i="3"/>
  <c r="E12" i="3"/>
  <c r="E14" i="3"/>
  <c r="E15" i="3"/>
  <c r="E13" i="3"/>
  <c r="M16" i="3"/>
  <c r="M12" i="3"/>
  <c r="M14" i="3"/>
  <c r="M15" i="3"/>
  <c r="M13" i="3"/>
  <c r="C15" i="3"/>
  <c r="C13" i="3"/>
  <c r="C16" i="3"/>
  <c r="C12" i="3"/>
  <c r="C14" i="3"/>
  <c r="B32" i="3"/>
  <c r="F32" i="3"/>
  <c r="D33" i="3"/>
  <c r="H33" i="3"/>
  <c r="L33" i="3"/>
  <c r="B13" i="3"/>
  <c r="D14" i="3"/>
  <c r="H14" i="3"/>
  <c r="L14" i="3"/>
  <c r="D46" i="3"/>
  <c r="D31" i="3"/>
  <c r="H31" i="3"/>
  <c r="L31" i="3"/>
  <c r="C32" i="3"/>
  <c r="B34" i="3"/>
  <c r="F34" i="3"/>
  <c r="E33" i="3"/>
  <c r="M33" i="3"/>
  <c r="D35" i="3"/>
  <c r="H35" i="3"/>
  <c r="L35" i="3"/>
  <c r="D32" i="3"/>
  <c r="H32" i="3"/>
  <c r="L32" i="3"/>
  <c r="B33" i="3"/>
  <c r="F33" i="3"/>
  <c r="D13" i="3"/>
  <c r="H13" i="3"/>
  <c r="L13" i="3"/>
  <c r="B14" i="3"/>
  <c r="F14" i="3"/>
  <c r="F31" i="3"/>
  <c r="E32" i="3"/>
  <c r="C18" i="3" l="1"/>
  <c r="C37" i="4"/>
  <c r="C18" i="6"/>
  <c r="C15" i="5"/>
  <c r="C37" i="6"/>
  <c r="C37" i="3"/>
  <c r="C18" i="4"/>
  <c r="B15" i="5"/>
  <c r="B33" i="5"/>
  <c r="B37" i="6"/>
  <c r="B18" i="6"/>
  <c r="B37" i="4"/>
  <c r="B18" i="3"/>
  <c r="B18" i="4"/>
  <c r="B37" i="3"/>
  <c r="M207" i="1"/>
  <c r="M212" i="1" s="1"/>
  <c r="M37" i="6"/>
  <c r="M33" i="5"/>
  <c r="M18" i="6"/>
  <c r="M18" i="4"/>
  <c r="M37" i="3"/>
  <c r="M18" i="3"/>
  <c r="M254" i="1"/>
  <c r="L18" i="3"/>
  <c r="L33" i="5"/>
  <c r="L18" i="6"/>
  <c r="L37" i="3"/>
  <c r="L37" i="6"/>
  <c r="K33" i="5"/>
  <c r="K18" i="6"/>
  <c r="K37" i="6"/>
  <c r="J33" i="5"/>
  <c r="J18" i="6"/>
  <c r="J37" i="6"/>
  <c r="I37" i="4"/>
  <c r="I37" i="6"/>
  <c r="I33" i="5"/>
  <c r="I18" i="6"/>
  <c r="H18" i="6"/>
  <c r="H37" i="4"/>
  <c r="H18" i="4"/>
  <c r="H37" i="6"/>
  <c r="H18" i="3"/>
  <c r="G37" i="6"/>
  <c r="G18" i="4"/>
  <c r="G18" i="6"/>
  <c r="G18" i="3"/>
  <c r="G37" i="3"/>
  <c r="F18" i="6"/>
  <c r="F254" i="1"/>
  <c r="F204" i="1"/>
  <c r="F207" i="1" s="1"/>
  <c r="H207" i="1"/>
  <c r="H212" i="1" s="1"/>
  <c r="H254" i="1"/>
  <c r="F33" i="5"/>
  <c r="E33" i="5"/>
  <c r="F37" i="6"/>
  <c r="F230" i="1"/>
  <c r="F18" i="4"/>
  <c r="F37" i="3"/>
  <c r="F15" i="5"/>
  <c r="E15" i="5"/>
  <c r="F18" i="3"/>
  <c r="F37" i="4"/>
  <c r="E18" i="3"/>
  <c r="E37" i="6"/>
  <c r="E37" i="3"/>
  <c r="E18" i="6"/>
  <c r="D33" i="5"/>
  <c r="D37" i="3"/>
  <c r="D37" i="6"/>
  <c r="D18" i="6"/>
  <c r="D15" i="5"/>
  <c r="D18" i="3"/>
  <c r="N223" i="1"/>
  <c r="G15" i="5"/>
  <c r="H37" i="3"/>
  <c r="H228" i="1"/>
  <c r="G33" i="5"/>
  <c r="G207" i="1"/>
  <c r="G214" i="1" s="1"/>
  <c r="G254" i="1"/>
  <c r="N222" i="1"/>
  <c r="N221" i="1"/>
  <c r="N12" i="5"/>
  <c r="N41" i="5"/>
  <c r="C230" i="1"/>
  <c r="C232" i="1"/>
  <c r="C231" i="1"/>
  <c r="C229" i="1"/>
  <c r="C228" i="1"/>
  <c r="N11" i="5"/>
  <c r="N117" i="1"/>
  <c r="N261" i="1"/>
  <c r="N30" i="5"/>
  <c r="N31" i="5"/>
  <c r="N14" i="5"/>
  <c r="N13" i="5"/>
  <c r="D58" i="7"/>
  <c r="N29" i="5"/>
  <c r="E59" i="7"/>
  <c r="E62" i="7"/>
  <c r="E60" i="7"/>
  <c r="E61" i="7"/>
  <c r="E58" i="7"/>
  <c r="D60" i="7"/>
  <c r="N35" i="6"/>
  <c r="N12" i="6"/>
  <c r="N13" i="6"/>
  <c r="H61" i="7"/>
  <c r="H59" i="7"/>
  <c r="H58" i="7"/>
  <c r="H60" i="7"/>
  <c r="D59" i="7"/>
  <c r="D61" i="7"/>
  <c r="L61" i="7"/>
  <c r="L59" i="7"/>
  <c r="L58" i="7"/>
  <c r="L60" i="7"/>
  <c r="M61" i="7"/>
  <c r="M59" i="7"/>
  <c r="M58" i="7"/>
  <c r="M60" i="7"/>
  <c r="F61" i="7"/>
  <c r="F59" i="7"/>
  <c r="F58" i="7"/>
  <c r="F60" i="7"/>
  <c r="L62" i="7"/>
  <c r="C61" i="7"/>
  <c r="C59" i="7"/>
  <c r="C58" i="7"/>
  <c r="C62" i="7"/>
  <c r="N33" i="6"/>
  <c r="N34" i="6"/>
  <c r="N31" i="6"/>
  <c r="N15" i="6"/>
  <c r="N14" i="6"/>
  <c r="N16" i="6"/>
  <c r="N46" i="6"/>
  <c r="B62" i="7"/>
  <c r="B60" i="7"/>
  <c r="B61" i="7"/>
  <c r="B59" i="7"/>
  <c r="C234" i="1" l="1"/>
  <c r="M64" i="7"/>
  <c r="L64" i="7"/>
  <c r="H64" i="7"/>
  <c r="C64" i="7"/>
  <c r="F228" i="1"/>
  <c r="F231" i="1"/>
  <c r="F232" i="1"/>
  <c r="F229" i="1"/>
  <c r="F64" i="7"/>
  <c r="E64" i="7"/>
  <c r="B64" i="7"/>
  <c r="M211" i="1"/>
  <c r="M210" i="1"/>
  <c r="M213" i="1"/>
  <c r="N15" i="5"/>
  <c r="N33" i="5"/>
  <c r="N37" i="6"/>
  <c r="M214" i="1"/>
  <c r="H232" i="1"/>
  <c r="H210" i="1"/>
  <c r="H214" i="1"/>
  <c r="H211" i="1"/>
  <c r="H213" i="1"/>
  <c r="N18" i="6"/>
  <c r="H229" i="1"/>
  <c r="H231" i="1"/>
  <c r="H230" i="1"/>
  <c r="G211" i="1"/>
  <c r="G213" i="1"/>
  <c r="G212" i="1"/>
  <c r="G210" i="1"/>
  <c r="F213" i="1"/>
  <c r="F214" i="1"/>
  <c r="F211" i="1"/>
  <c r="F212" i="1"/>
  <c r="N259" i="1"/>
  <c r="N204" i="1"/>
  <c r="D64" i="7"/>
  <c r="B44" i="2"/>
  <c r="B42" i="2"/>
  <c r="B43" i="2"/>
  <c r="B41" i="2"/>
  <c r="N26" i="2"/>
  <c r="N24" i="2"/>
  <c r="N25" i="2"/>
  <c r="L35" i="2"/>
  <c r="H34" i="2"/>
  <c r="E34" i="2"/>
  <c r="D34" i="2"/>
  <c r="M216" i="1" l="1"/>
  <c r="F234" i="1"/>
  <c r="H234" i="1"/>
  <c r="H216" i="1"/>
  <c r="G216" i="1"/>
  <c r="F210" i="1"/>
  <c r="F216" i="1" s="1"/>
  <c r="F269" i="1"/>
  <c r="F266" i="1"/>
  <c r="F267" i="1"/>
  <c r="F270" i="1"/>
  <c r="F268" i="1"/>
  <c r="H266" i="1"/>
  <c r="H269" i="1"/>
  <c r="H267" i="1"/>
  <c r="H268" i="1"/>
  <c r="H270" i="1"/>
  <c r="C270" i="1"/>
  <c r="C267" i="1"/>
  <c r="C268" i="1"/>
  <c r="C269" i="1"/>
  <c r="C266" i="1"/>
  <c r="H12" i="2"/>
  <c r="H15" i="2"/>
  <c r="H16" i="2"/>
  <c r="H13" i="2"/>
  <c r="H14" i="2"/>
  <c r="G13" i="2"/>
  <c r="G15" i="2"/>
  <c r="G12" i="2"/>
  <c r="G16" i="2"/>
  <c r="G14" i="2"/>
  <c r="F12" i="2"/>
  <c r="F14" i="2"/>
  <c r="F13" i="2"/>
  <c r="F15" i="2"/>
  <c r="F16" i="2"/>
  <c r="D12" i="2"/>
  <c r="D15" i="2"/>
  <c r="D16" i="2"/>
  <c r="D14" i="2"/>
  <c r="D13" i="2"/>
  <c r="L34" i="2"/>
  <c r="L32" i="2"/>
  <c r="H35" i="2"/>
  <c r="H31" i="2"/>
  <c r="H33" i="2"/>
  <c r="E35" i="2"/>
  <c r="E33" i="2"/>
  <c r="E31" i="2"/>
  <c r="D33" i="2"/>
  <c r="D35" i="2"/>
  <c r="N42" i="2"/>
  <c r="F34" i="2"/>
  <c r="C34" i="2"/>
  <c r="D32" i="2"/>
  <c r="E32" i="2"/>
  <c r="F33" i="2"/>
  <c r="H32" i="2"/>
  <c r="L33" i="2"/>
  <c r="C32" i="2"/>
  <c r="C33" i="2"/>
  <c r="F31" i="2"/>
  <c r="F35" i="2"/>
  <c r="L31" i="2"/>
  <c r="L37" i="2" s="1"/>
  <c r="N43" i="2"/>
  <c r="C31" i="2"/>
  <c r="F32" i="2"/>
  <c r="C272" i="1" l="1"/>
  <c r="C37" i="2"/>
  <c r="H18" i="2"/>
  <c r="H37" i="2"/>
  <c r="F272" i="1"/>
  <c r="G18" i="2"/>
  <c r="F37" i="2"/>
  <c r="H272" i="1"/>
  <c r="F18" i="2"/>
  <c r="E37" i="2"/>
  <c r="D18" i="2"/>
  <c r="D37" i="2"/>
  <c r="M12" i="1" l="1"/>
  <c r="M18" i="1" s="1"/>
  <c r="M31" i="2"/>
  <c r="M219" i="1" l="1"/>
  <c r="M225" i="1" s="1"/>
  <c r="M257" i="1"/>
  <c r="M263" i="1" s="1"/>
  <c r="M46" i="2"/>
  <c r="M33" i="2"/>
  <c r="M32" i="2"/>
  <c r="M34" i="2"/>
  <c r="M35" i="2"/>
  <c r="K12" i="1"/>
  <c r="M37" i="2" l="1"/>
  <c r="M229" i="1"/>
  <c r="M232" i="1"/>
  <c r="M231" i="1"/>
  <c r="M230" i="1"/>
  <c r="M228" i="1"/>
  <c r="M267" i="1"/>
  <c r="M270" i="1"/>
  <c r="M268" i="1"/>
  <c r="M269" i="1"/>
  <c r="M266" i="1"/>
  <c r="M234" i="1" l="1"/>
  <c r="M272" i="1"/>
  <c r="D85" i="1"/>
  <c r="D219" i="1" l="1"/>
  <c r="D225" i="1" s="1"/>
  <c r="D257" i="1"/>
  <c r="D263" i="1" s="1"/>
  <c r="D91" i="1"/>
  <c r="E85" i="1"/>
  <c r="N22" i="4"/>
  <c r="D76" i="1"/>
  <c r="N22" i="2"/>
  <c r="B12" i="1"/>
  <c r="B18" i="1" s="1"/>
  <c r="B12" i="2"/>
  <c r="B40" i="2"/>
  <c r="D239" i="1" l="1"/>
  <c r="D201" i="1"/>
  <c r="B257" i="1"/>
  <c r="B263" i="1" s="1"/>
  <c r="B219" i="1"/>
  <c r="B225" i="1" s="1"/>
  <c r="E91" i="1"/>
  <c r="D228" i="1"/>
  <c r="D266" i="1"/>
  <c r="N19" i="9"/>
  <c r="E27" i="9"/>
  <c r="E104" i="1"/>
  <c r="E110" i="1" s="1"/>
  <c r="E33" i="4"/>
  <c r="E35" i="4"/>
  <c r="E34" i="4"/>
  <c r="E32" i="4"/>
  <c r="E31" i="4"/>
  <c r="N85" i="1"/>
  <c r="E76" i="1"/>
  <c r="E12" i="4"/>
  <c r="E40" i="4"/>
  <c r="D34" i="4"/>
  <c r="D33" i="4"/>
  <c r="D35" i="4"/>
  <c r="D32" i="4"/>
  <c r="D31" i="4"/>
  <c r="D40" i="4"/>
  <c r="N3" i="4"/>
  <c r="G40" i="2"/>
  <c r="G31" i="2"/>
  <c r="G12" i="1"/>
  <c r="G18" i="1" s="1"/>
  <c r="B35" i="2"/>
  <c r="B32" i="2"/>
  <c r="B33" i="2"/>
  <c r="B34" i="2"/>
  <c r="B14" i="2"/>
  <c r="B16" i="2"/>
  <c r="B15" i="2"/>
  <c r="B13" i="2"/>
  <c r="L40" i="2"/>
  <c r="L3" i="1"/>
  <c r="L9" i="1" l="1"/>
  <c r="L201" i="1"/>
  <c r="B18" i="2"/>
  <c r="B37" i="2"/>
  <c r="L239" i="1"/>
  <c r="E82" i="1"/>
  <c r="E219" i="1"/>
  <c r="E225" i="1" s="1"/>
  <c r="E257" i="1"/>
  <c r="G219" i="1"/>
  <c r="G225" i="1" s="1"/>
  <c r="G257" i="1"/>
  <c r="G263" i="1" s="1"/>
  <c r="E37" i="4"/>
  <c r="D37" i="4"/>
  <c r="L12" i="2"/>
  <c r="N12" i="1"/>
  <c r="D267" i="1"/>
  <c r="D270" i="1"/>
  <c r="D268" i="1"/>
  <c r="D269" i="1"/>
  <c r="D230" i="1"/>
  <c r="D231" i="1"/>
  <c r="D232" i="1"/>
  <c r="D229" i="1"/>
  <c r="E28" i="9"/>
  <c r="E30" i="9"/>
  <c r="E31" i="9"/>
  <c r="E29" i="9"/>
  <c r="N104" i="1"/>
  <c r="E16" i="4"/>
  <c r="E15" i="4"/>
  <c r="E46" i="4"/>
  <c r="E14" i="4"/>
  <c r="E13" i="4"/>
  <c r="N76" i="1"/>
  <c r="N40" i="4"/>
  <c r="G35" i="2"/>
  <c r="G32" i="2"/>
  <c r="G33" i="2"/>
  <c r="G34" i="2"/>
  <c r="B266" i="1"/>
  <c r="B228" i="1"/>
  <c r="B210" i="1"/>
  <c r="B213" i="1"/>
  <c r="B212" i="1"/>
  <c r="B211" i="1"/>
  <c r="B214" i="1"/>
  <c r="L16" i="2"/>
  <c r="L14" i="2"/>
  <c r="L15" i="2"/>
  <c r="L13" i="2"/>
  <c r="B216" i="1" l="1"/>
  <c r="L18" i="2"/>
  <c r="G37" i="2"/>
  <c r="D234" i="1"/>
  <c r="E18" i="4"/>
  <c r="E32" i="9"/>
  <c r="D272" i="1"/>
  <c r="E228" i="1"/>
  <c r="E263" i="1"/>
  <c r="E266" i="1" s="1"/>
  <c r="G266" i="1"/>
  <c r="G228" i="1"/>
  <c r="G230" i="1"/>
  <c r="G231" i="1"/>
  <c r="G229" i="1"/>
  <c r="G232" i="1"/>
  <c r="B231" i="1"/>
  <c r="B230" i="1"/>
  <c r="B229" i="1"/>
  <c r="B232" i="1"/>
  <c r="B268" i="1"/>
  <c r="B267" i="1"/>
  <c r="B270" i="1"/>
  <c r="B269" i="1"/>
  <c r="B251" i="1"/>
  <c r="B250" i="1"/>
  <c r="B249" i="1"/>
  <c r="B252" i="1"/>
  <c r="B248" i="1"/>
  <c r="B234" i="1" l="1"/>
  <c r="B272" i="1"/>
  <c r="B254" i="1"/>
  <c r="G234" i="1"/>
  <c r="E230" i="1"/>
  <c r="E232" i="1"/>
  <c r="E229" i="1"/>
  <c r="E231" i="1"/>
  <c r="E269" i="1"/>
  <c r="E270" i="1"/>
  <c r="E268" i="1"/>
  <c r="E267" i="1"/>
  <c r="G269" i="1"/>
  <c r="G268" i="1"/>
  <c r="G267" i="1"/>
  <c r="G270" i="1"/>
  <c r="G272" i="1" l="1"/>
  <c r="E272" i="1"/>
  <c r="E234" i="1"/>
  <c r="E35" i="9" l="1"/>
  <c r="E95" i="1" l="1"/>
  <c r="N3" i="9"/>
  <c r="E239" i="1" l="1"/>
  <c r="E201" i="1"/>
  <c r="E101" i="1"/>
  <c r="N35" i="9"/>
  <c r="E14" i="9"/>
  <c r="E15" i="9"/>
  <c r="E12" i="9"/>
  <c r="E13" i="9"/>
  <c r="E40" i="9"/>
  <c r="N95" i="1"/>
  <c r="E11" i="9"/>
  <c r="E16" i="9" l="1"/>
  <c r="D78" i="1" l="1"/>
  <c r="D42" i="4"/>
  <c r="N5" i="4"/>
  <c r="D14" i="4"/>
  <c r="D203" i="1" l="1"/>
  <c r="D207" i="1" s="1"/>
  <c r="D241" i="1"/>
  <c r="D245" i="1" s="1"/>
  <c r="D82" i="1"/>
  <c r="D13" i="4"/>
  <c r="D46" i="4"/>
  <c r="D15" i="4"/>
  <c r="D12" i="4"/>
  <c r="D16" i="4"/>
  <c r="N42" i="4"/>
  <c r="N78" i="1"/>
  <c r="D18" i="4" l="1"/>
  <c r="N241" i="1"/>
  <c r="D250" i="1"/>
  <c r="N203" i="1"/>
  <c r="D212" i="1"/>
  <c r="D214" i="1" l="1"/>
  <c r="D210" i="1"/>
  <c r="D213" i="1"/>
  <c r="D211" i="1"/>
  <c r="D248" i="1"/>
  <c r="D251" i="1"/>
  <c r="D249" i="1"/>
  <c r="D252" i="1"/>
  <c r="D254" i="1" l="1"/>
  <c r="D216" i="1"/>
  <c r="E44" i="2"/>
  <c r="N7" i="2"/>
  <c r="E7" i="1"/>
  <c r="E243" i="1" s="1"/>
  <c r="E9" i="1" l="1"/>
  <c r="E245" i="1"/>
  <c r="E12" i="2"/>
  <c r="E13" i="2"/>
  <c r="E15" i="2"/>
  <c r="E14" i="2"/>
  <c r="N44" i="2"/>
  <c r="E16" i="2"/>
  <c r="N7" i="1"/>
  <c r="E205" i="1"/>
  <c r="E207" i="1" s="1"/>
  <c r="E18" i="2" l="1"/>
  <c r="N205" i="1"/>
  <c r="E214" i="1"/>
  <c r="N243" i="1"/>
  <c r="E210" i="1" l="1"/>
  <c r="E212" i="1"/>
  <c r="E211" i="1"/>
  <c r="E213" i="1"/>
  <c r="E248" i="1"/>
  <c r="E250" i="1"/>
  <c r="E251" i="1"/>
  <c r="E249" i="1"/>
  <c r="E252" i="1"/>
  <c r="E216" i="1" l="1"/>
  <c r="E254" i="1"/>
  <c r="L86" i="1" l="1"/>
  <c r="L91" i="1" s="1"/>
  <c r="L258" i="1" l="1"/>
  <c r="L263" i="1" s="1"/>
  <c r="L220" i="1"/>
  <c r="L225" i="1" s="1"/>
  <c r="L34" i="4"/>
  <c r="L33" i="4"/>
  <c r="L31" i="4"/>
  <c r="L35" i="4"/>
  <c r="L32" i="4"/>
  <c r="L37" i="4" l="1"/>
  <c r="L228" i="1"/>
  <c r="L230" i="1"/>
  <c r="L231" i="1"/>
  <c r="L232" i="1"/>
  <c r="L269" i="1"/>
  <c r="L266" i="1"/>
  <c r="L268" i="1"/>
  <c r="L270" i="1"/>
  <c r="L267" i="1"/>
  <c r="L229" i="1"/>
  <c r="L234" i="1" l="1"/>
  <c r="L272" i="1"/>
  <c r="I28" i="9"/>
  <c r="I105" i="1"/>
  <c r="I110" i="1" s="1"/>
  <c r="I13" i="2" l="1"/>
  <c r="I4" i="1"/>
  <c r="I9" i="1" s="1"/>
  <c r="I13" i="3"/>
  <c r="I38" i="1"/>
  <c r="I43" i="1" s="1"/>
  <c r="I41" i="3"/>
  <c r="I32" i="3"/>
  <c r="I47" i="1"/>
  <c r="I52" i="1" s="1"/>
  <c r="I13" i="4"/>
  <c r="I77" i="1"/>
  <c r="I82" i="1" s="1"/>
  <c r="I41" i="4"/>
  <c r="I36" i="9"/>
  <c r="I96" i="1"/>
  <c r="I101" i="1" s="1"/>
  <c r="I67" i="1"/>
  <c r="I72" i="1" s="1"/>
  <c r="I36" i="8"/>
  <c r="I57" i="1"/>
  <c r="I63" i="1" s="1"/>
  <c r="I41" i="7"/>
  <c r="I46" i="7" s="1"/>
  <c r="I31" i="9"/>
  <c r="I29" i="9"/>
  <c r="I27" i="9"/>
  <c r="I30" i="9"/>
  <c r="J28" i="9"/>
  <c r="J105" i="1"/>
  <c r="J110" i="1" s="1"/>
  <c r="J12" i="9"/>
  <c r="J36" i="9"/>
  <c r="J96" i="1"/>
  <c r="J101" i="1" s="1"/>
  <c r="J32" i="3"/>
  <c r="J47" i="1"/>
  <c r="J52" i="1" s="1"/>
  <c r="J28" i="8"/>
  <c r="J67" i="1"/>
  <c r="J72" i="1" s="1"/>
  <c r="J13" i="1"/>
  <c r="J18" i="1" s="1"/>
  <c r="J13" i="3"/>
  <c r="J38" i="1"/>
  <c r="J43" i="1" s="1"/>
  <c r="J41" i="3"/>
  <c r="J36" i="8"/>
  <c r="J57" i="1"/>
  <c r="J63" i="1" s="1"/>
  <c r="J41" i="7"/>
  <c r="J46" i="7" s="1"/>
  <c r="J13" i="2"/>
  <c r="J41" i="2"/>
  <c r="J4" i="1"/>
  <c r="J9" i="1" s="1"/>
  <c r="J50" i="7"/>
  <c r="J55" i="7" s="1"/>
  <c r="J86" i="1"/>
  <c r="J91" i="1" s="1"/>
  <c r="J32" i="4"/>
  <c r="J41" i="4"/>
  <c r="J77" i="1"/>
  <c r="J82" i="1" s="1"/>
  <c r="J13" i="4"/>
  <c r="K28" i="9"/>
  <c r="N20" i="9"/>
  <c r="K105" i="1"/>
  <c r="K110" i="1" s="1"/>
  <c r="K36" i="9"/>
  <c r="K96" i="1"/>
  <c r="K101" i="1" s="1"/>
  <c r="N4" i="9"/>
  <c r="K28" i="8"/>
  <c r="K67" i="1"/>
  <c r="K72" i="1" s="1"/>
  <c r="N20" i="8"/>
  <c r="N24" i="8" s="1"/>
  <c r="K36" i="8"/>
  <c r="K57" i="1"/>
  <c r="K63" i="1" s="1"/>
  <c r="N4" i="8"/>
  <c r="K38" i="1"/>
  <c r="N4" i="3"/>
  <c r="K41" i="3"/>
  <c r="K32" i="2"/>
  <c r="K13" i="1"/>
  <c r="K18" i="1" s="1"/>
  <c r="K47" i="1"/>
  <c r="N23" i="3"/>
  <c r="K86" i="1"/>
  <c r="K91" i="1" s="1"/>
  <c r="N23" i="4"/>
  <c r="N28" i="4" s="1"/>
  <c r="K13" i="4"/>
  <c r="K41" i="4"/>
  <c r="K77" i="1"/>
  <c r="K82" i="1" s="1"/>
  <c r="K41" i="2"/>
  <c r="N4" i="2"/>
  <c r="K4" i="1"/>
  <c r="K50" i="7"/>
  <c r="K55" i="7" s="1"/>
  <c r="K41" i="7"/>
  <c r="K46" i="7" s="1"/>
  <c r="N4" i="7"/>
  <c r="K240" i="1" l="1"/>
  <c r="I32" i="9"/>
  <c r="J240" i="1"/>
  <c r="J245" i="1" s="1"/>
  <c r="I240" i="1"/>
  <c r="I245" i="1" s="1"/>
  <c r="J258" i="1"/>
  <c r="J263" i="1" s="1"/>
  <c r="J270" i="1" s="1"/>
  <c r="K258" i="1"/>
  <c r="I28" i="8"/>
  <c r="I29" i="8"/>
  <c r="I11" i="8"/>
  <c r="I15" i="8"/>
  <c r="I40" i="8"/>
  <c r="I14" i="8"/>
  <c r="I13" i="8"/>
  <c r="I12" i="3"/>
  <c r="I16" i="3"/>
  <c r="I46" i="3"/>
  <c r="I14" i="3"/>
  <c r="I15" i="3"/>
  <c r="I15" i="9"/>
  <c r="I13" i="9"/>
  <c r="I40" i="9"/>
  <c r="I11" i="9"/>
  <c r="I14" i="9"/>
  <c r="I59" i="7"/>
  <c r="I115" i="1"/>
  <c r="I120" i="1" s="1"/>
  <c r="I27" i="8"/>
  <c r="I31" i="8"/>
  <c r="I30" i="8"/>
  <c r="I46" i="4"/>
  <c r="I16" i="4"/>
  <c r="I12" i="4"/>
  <c r="I14" i="4"/>
  <c r="I15" i="4"/>
  <c r="I12" i="9"/>
  <c r="I12" i="8"/>
  <c r="I34" i="3"/>
  <c r="I33" i="3"/>
  <c r="I31" i="3"/>
  <c r="I35" i="3"/>
  <c r="I15" i="2"/>
  <c r="I14" i="2"/>
  <c r="I12" i="2"/>
  <c r="I16" i="2"/>
  <c r="J35" i="2"/>
  <c r="J31" i="2"/>
  <c r="J34" i="2"/>
  <c r="J33" i="2"/>
  <c r="J11" i="8"/>
  <c r="J15" i="8"/>
  <c r="J40" i="8"/>
  <c r="J14" i="8"/>
  <c r="J13" i="8"/>
  <c r="J40" i="9"/>
  <c r="J11" i="9"/>
  <c r="J13" i="9"/>
  <c r="J15" i="9"/>
  <c r="J14" i="9"/>
  <c r="J34" i="4"/>
  <c r="J33" i="4"/>
  <c r="J31" i="4"/>
  <c r="J35" i="4"/>
  <c r="J46" i="2"/>
  <c r="J14" i="2"/>
  <c r="J15" i="2"/>
  <c r="J12" i="2"/>
  <c r="J16" i="2"/>
  <c r="J27" i="8"/>
  <c r="J31" i="8"/>
  <c r="J30" i="8"/>
  <c r="J29" i="8"/>
  <c r="J115" i="1"/>
  <c r="J120" i="1" s="1"/>
  <c r="J59" i="7"/>
  <c r="J16" i="4"/>
  <c r="J14" i="4"/>
  <c r="J15" i="4"/>
  <c r="J12" i="4"/>
  <c r="J46" i="4"/>
  <c r="J124" i="1"/>
  <c r="J129" i="1" s="1"/>
  <c r="J46" i="3"/>
  <c r="J15" i="3"/>
  <c r="J14" i="3"/>
  <c r="J12" i="3"/>
  <c r="J16" i="3"/>
  <c r="J31" i="9"/>
  <c r="J27" i="9"/>
  <c r="J29" i="9"/>
  <c r="J30" i="9"/>
  <c r="J12" i="8"/>
  <c r="J32" i="2"/>
  <c r="J35" i="3"/>
  <c r="J34" i="3"/>
  <c r="J33" i="3"/>
  <c r="J31" i="3"/>
  <c r="N36" i="9"/>
  <c r="N8" i="9"/>
  <c r="N12" i="9" s="1"/>
  <c r="K124" i="1"/>
  <c r="K11" i="8"/>
  <c r="K15" i="8"/>
  <c r="K40" i="8"/>
  <c r="K14" i="8"/>
  <c r="K13" i="8"/>
  <c r="N96" i="1"/>
  <c r="N101" i="1" s="1"/>
  <c r="N47" i="1"/>
  <c r="N41" i="3"/>
  <c r="K12" i="4"/>
  <c r="K46" i="4"/>
  <c r="K15" i="4"/>
  <c r="K16" i="4"/>
  <c r="K14" i="4"/>
  <c r="N38" i="1"/>
  <c r="K15" i="9"/>
  <c r="K40" i="9"/>
  <c r="K13" i="9"/>
  <c r="K11" i="9"/>
  <c r="K14" i="9"/>
  <c r="N4" i="1"/>
  <c r="N32" i="4"/>
  <c r="N34" i="4"/>
  <c r="N33" i="4"/>
  <c r="N31" i="4"/>
  <c r="N35" i="4"/>
  <c r="N28" i="8"/>
  <c r="N31" i="8"/>
  <c r="N30" i="8"/>
  <c r="N29" i="8"/>
  <c r="N27" i="8"/>
  <c r="N41" i="7"/>
  <c r="N9" i="7"/>
  <c r="K31" i="4"/>
  <c r="K35" i="4"/>
  <c r="K33" i="4"/>
  <c r="K34" i="4"/>
  <c r="K12" i="8"/>
  <c r="N67" i="1"/>
  <c r="N72" i="1" s="1"/>
  <c r="K59" i="7"/>
  <c r="K115" i="1"/>
  <c r="K32" i="4"/>
  <c r="N36" i="8"/>
  <c r="N8" i="8"/>
  <c r="K29" i="8"/>
  <c r="K27" i="8"/>
  <c r="K31" i="8"/>
  <c r="K30" i="8"/>
  <c r="N105" i="1"/>
  <c r="N110" i="1" s="1"/>
  <c r="N24" i="9"/>
  <c r="N28" i="9" s="1"/>
  <c r="N86" i="1"/>
  <c r="N91" i="1" s="1"/>
  <c r="K31" i="2"/>
  <c r="K34" i="2"/>
  <c r="K35" i="2"/>
  <c r="K33" i="2"/>
  <c r="N57" i="1"/>
  <c r="N63" i="1" s="1"/>
  <c r="K12" i="9"/>
  <c r="K29" i="9"/>
  <c r="K30" i="9"/>
  <c r="K31" i="9"/>
  <c r="K27" i="9"/>
  <c r="J18" i="2" l="1"/>
  <c r="K18" i="4"/>
  <c r="K220" i="1"/>
  <c r="K129" i="1"/>
  <c r="K202" i="1"/>
  <c r="K120" i="1"/>
  <c r="K16" i="8"/>
  <c r="K37" i="4"/>
  <c r="K32" i="8"/>
  <c r="K32" i="9"/>
  <c r="K37" i="2"/>
  <c r="K16" i="9"/>
  <c r="J32" i="9"/>
  <c r="J37" i="3"/>
  <c r="J18" i="4"/>
  <c r="J37" i="2"/>
  <c r="J18" i="3"/>
  <c r="J37" i="4"/>
  <c r="J16" i="8"/>
  <c r="J32" i="8"/>
  <c r="J16" i="9"/>
  <c r="J202" i="1"/>
  <c r="J207" i="1" s="1"/>
  <c r="J220" i="1"/>
  <c r="J225" i="1" s="1"/>
  <c r="I16" i="8"/>
  <c r="I37" i="3"/>
  <c r="I18" i="4"/>
  <c r="I16" i="9"/>
  <c r="I18" i="3"/>
  <c r="I32" i="8"/>
  <c r="I202" i="1"/>
  <c r="I249" i="1"/>
  <c r="I250" i="1"/>
  <c r="I251" i="1"/>
  <c r="I248" i="1"/>
  <c r="I252" i="1"/>
  <c r="I18" i="2"/>
  <c r="I61" i="7"/>
  <c r="I58" i="7"/>
  <c r="I62" i="7"/>
  <c r="I60" i="7"/>
  <c r="J62" i="7"/>
  <c r="J60" i="7"/>
  <c r="J61" i="7"/>
  <c r="J58" i="7"/>
  <c r="J267" i="1"/>
  <c r="J249" i="1"/>
  <c r="J252" i="1"/>
  <c r="J248" i="1"/>
  <c r="J250" i="1"/>
  <c r="J251" i="1"/>
  <c r="N37" i="4"/>
  <c r="N46" i="7"/>
  <c r="N59" i="7" s="1"/>
  <c r="N11" i="9"/>
  <c r="N13" i="9"/>
  <c r="N14" i="9"/>
  <c r="N40" i="9"/>
  <c r="N15" i="9"/>
  <c r="N11" i="8"/>
  <c r="N12" i="8"/>
  <c r="N15" i="8"/>
  <c r="N14" i="8"/>
  <c r="N40" i="8"/>
  <c r="N13" i="8"/>
  <c r="N115" i="1"/>
  <c r="N120" i="1" s="1"/>
  <c r="K62" i="7"/>
  <c r="K58" i="7"/>
  <c r="K61" i="7"/>
  <c r="K60" i="7"/>
  <c r="N32" i="8"/>
  <c r="N27" i="9"/>
  <c r="N31" i="9"/>
  <c r="N30" i="9"/>
  <c r="N29" i="9"/>
  <c r="K64" i="7" l="1"/>
  <c r="J254" i="1"/>
  <c r="I207" i="1"/>
  <c r="I211" i="1" s="1"/>
  <c r="I50" i="7"/>
  <c r="I55" i="7" s="1"/>
  <c r="N13" i="7"/>
  <c r="I64" i="7"/>
  <c r="I254" i="1"/>
  <c r="I32" i="2"/>
  <c r="I13" i="1"/>
  <c r="I18" i="1" s="1"/>
  <c r="N23" i="2"/>
  <c r="I41" i="2"/>
  <c r="J64" i="7"/>
  <c r="J211" i="1"/>
  <c r="J210" i="1"/>
  <c r="J213" i="1"/>
  <c r="J212" i="1"/>
  <c r="J214" i="1"/>
  <c r="J266" i="1"/>
  <c r="J268" i="1"/>
  <c r="J269" i="1"/>
  <c r="N32" i="9"/>
  <c r="N60" i="7"/>
  <c r="N62" i="7"/>
  <c r="N61" i="7"/>
  <c r="N58" i="7"/>
  <c r="N16" i="8"/>
  <c r="N16" i="9"/>
  <c r="J216" i="1" l="1"/>
  <c r="I213" i="1"/>
  <c r="I214" i="1"/>
  <c r="I210" i="1"/>
  <c r="I212" i="1"/>
  <c r="I258" i="1"/>
  <c r="I263" i="1" s="1"/>
  <c r="N28" i="2"/>
  <c r="N41" i="2"/>
  <c r="N13" i="1"/>
  <c r="N18" i="1" s="1"/>
  <c r="I33" i="2"/>
  <c r="I31" i="2"/>
  <c r="I35" i="2"/>
  <c r="I34" i="2"/>
  <c r="I46" i="2"/>
  <c r="N18" i="7"/>
  <c r="N50" i="7"/>
  <c r="N55" i="7" s="1"/>
  <c r="I124" i="1"/>
  <c r="I129" i="1" s="1"/>
  <c r="J272" i="1"/>
  <c r="J231" i="1"/>
  <c r="J232" i="1"/>
  <c r="J228" i="1"/>
  <c r="J230" i="1"/>
  <c r="J229" i="1"/>
  <c r="N64" i="7"/>
  <c r="J234" i="1" l="1"/>
  <c r="I216" i="1"/>
  <c r="I220" i="1"/>
  <c r="I225" i="1" s="1"/>
  <c r="I37" i="2"/>
  <c r="I267" i="1"/>
  <c r="N258" i="1"/>
  <c r="N124" i="1"/>
  <c r="N129" i="1" s="1"/>
  <c r="N32" i="2"/>
  <c r="N35" i="2"/>
  <c r="N31" i="2"/>
  <c r="N33" i="2"/>
  <c r="N34" i="2"/>
  <c r="I229" i="1" l="1"/>
  <c r="N220" i="1"/>
  <c r="N37" i="2"/>
  <c r="I268" i="1"/>
  <c r="I270" i="1"/>
  <c r="I266" i="1"/>
  <c r="I269" i="1"/>
  <c r="I272" i="1" l="1"/>
  <c r="I231" i="1"/>
  <c r="I230" i="1"/>
  <c r="I228" i="1"/>
  <c r="I232" i="1"/>
  <c r="I234" i="1" l="1"/>
  <c r="L41" i="4" l="1"/>
  <c r="L16" i="4" l="1"/>
  <c r="N4" i="4"/>
  <c r="N41" i="4" s="1"/>
  <c r="L77" i="1"/>
  <c r="L240" i="1" l="1"/>
  <c r="L245" i="1" s="1"/>
  <c r="L82" i="1"/>
  <c r="L12" i="4"/>
  <c r="L14" i="4"/>
  <c r="L15" i="4"/>
  <c r="N9" i="4"/>
  <c r="N12" i="4" s="1"/>
  <c r="L46" i="4"/>
  <c r="L13" i="4"/>
  <c r="L202" i="1"/>
  <c r="L207" i="1" s="1"/>
  <c r="N77" i="1"/>
  <c r="N82" i="1" s="1"/>
  <c r="L18" i="4" l="1"/>
  <c r="N46" i="4"/>
  <c r="N13" i="4"/>
  <c r="N14" i="4"/>
  <c r="N15" i="4"/>
  <c r="N16" i="4"/>
  <c r="L211" i="1"/>
  <c r="N202" i="1"/>
  <c r="N240" i="1"/>
  <c r="N18" i="4" l="1"/>
  <c r="L248" i="1"/>
  <c r="L252" i="1"/>
  <c r="L251" i="1"/>
  <c r="L250" i="1"/>
  <c r="L249" i="1"/>
  <c r="L212" i="1"/>
  <c r="L210" i="1"/>
  <c r="L214" i="1"/>
  <c r="L213" i="1"/>
  <c r="L216" i="1" l="1"/>
  <c r="L254" i="1"/>
  <c r="C16" i="2"/>
  <c r="C3" i="1"/>
  <c r="C9" i="1" s="1"/>
  <c r="C40" i="2"/>
  <c r="C239" i="1" l="1"/>
  <c r="C201" i="1"/>
  <c r="C207" i="1" s="1"/>
  <c r="C12" i="2"/>
  <c r="C15" i="2"/>
  <c r="C14" i="2"/>
  <c r="C13" i="2"/>
  <c r="C18" i="2" l="1"/>
  <c r="C245" i="1"/>
  <c r="C248" i="1" s="1"/>
  <c r="C211" i="1"/>
  <c r="C214" i="1"/>
  <c r="C213" i="1"/>
  <c r="C212" i="1"/>
  <c r="C210" i="1"/>
  <c r="C250" i="1"/>
  <c r="C216" i="1" l="1"/>
  <c r="C251" i="1"/>
  <c r="C249" i="1"/>
  <c r="C254" i="1" s="1"/>
  <c r="C252" i="1"/>
  <c r="K9" i="3"/>
  <c r="K28" i="3"/>
  <c r="K19" i="11"/>
  <c r="K9" i="2"/>
  <c r="N3" i="3" l="1"/>
  <c r="K37" i="1"/>
  <c r="K43" i="1" s="1"/>
  <c r="K12" i="3"/>
  <c r="K3" i="1"/>
  <c r="K40" i="2"/>
  <c r="K12" i="2"/>
  <c r="N3" i="2"/>
  <c r="K46" i="1"/>
  <c r="K52" i="1" s="1"/>
  <c r="N22" i="3"/>
  <c r="K40" i="3"/>
  <c r="K31" i="3"/>
  <c r="K29" i="1"/>
  <c r="K33" i="1" s="1"/>
  <c r="N16" i="11"/>
  <c r="K22" i="11"/>
  <c r="K9" i="1" l="1"/>
  <c r="K28" i="11"/>
  <c r="K6" i="11"/>
  <c r="K30" i="11" s="1"/>
  <c r="K257" i="1"/>
  <c r="K263" i="1" s="1"/>
  <c r="K13" i="3"/>
  <c r="K15" i="3"/>
  <c r="K14" i="3"/>
  <c r="K16" i="3"/>
  <c r="N37" i="1"/>
  <c r="N43" i="1" s="1"/>
  <c r="N9" i="3"/>
  <c r="N12" i="3" s="1"/>
  <c r="K13" i="2"/>
  <c r="K16" i="2"/>
  <c r="K14" i="2"/>
  <c r="K15" i="2"/>
  <c r="K46" i="2"/>
  <c r="N9" i="2"/>
  <c r="N40" i="2"/>
  <c r="N3" i="1"/>
  <c r="N9" i="1" s="1"/>
  <c r="K32" i="3"/>
  <c r="K33" i="3"/>
  <c r="K35" i="3"/>
  <c r="K46" i="3"/>
  <c r="K34" i="3"/>
  <c r="N40" i="3"/>
  <c r="N28" i="3"/>
  <c r="N46" i="1"/>
  <c r="N52" i="1" s="1"/>
  <c r="K22" i="1"/>
  <c r="K201" i="1" s="1"/>
  <c r="N3" i="11"/>
  <c r="N28" i="11" s="1"/>
  <c r="N19" i="11"/>
  <c r="N22" i="11" s="1"/>
  <c r="N29" i="1"/>
  <c r="N33" i="1" s="1"/>
  <c r="K219" i="1"/>
  <c r="K225" i="1" s="1"/>
  <c r="K23" i="11"/>
  <c r="K24" i="11"/>
  <c r="K25" i="11" l="1"/>
  <c r="K18" i="3"/>
  <c r="K239" i="1"/>
  <c r="K245" i="1" s="1"/>
  <c r="K26" i="1"/>
  <c r="K37" i="3"/>
  <c r="K18" i="2"/>
  <c r="N13" i="3"/>
  <c r="N16" i="3"/>
  <c r="N14" i="3"/>
  <c r="N15" i="3"/>
  <c r="K9" i="11"/>
  <c r="N15" i="2"/>
  <c r="N16" i="2"/>
  <c r="N13" i="2"/>
  <c r="N46" i="2"/>
  <c r="N14" i="2"/>
  <c r="N12" i="2"/>
  <c r="N33" i="3"/>
  <c r="N32" i="3"/>
  <c r="N34" i="3"/>
  <c r="N35" i="3"/>
  <c r="N46" i="3"/>
  <c r="N31" i="3"/>
  <c r="K10" i="11"/>
  <c r="K11" i="11"/>
  <c r="N6" i="11"/>
  <c r="N9" i="11" s="1"/>
  <c r="N22" i="1"/>
  <c r="N26" i="1" s="1"/>
  <c r="K207" i="1"/>
  <c r="N219" i="1"/>
  <c r="K228" i="1"/>
  <c r="N257" i="1"/>
  <c r="K266" i="1"/>
  <c r="N23" i="11"/>
  <c r="N24" i="11"/>
  <c r="K12" i="11" l="1"/>
  <c r="N239" i="1"/>
  <c r="N245" i="1" s="1"/>
  <c r="N249" i="1" s="1"/>
  <c r="N18" i="2"/>
  <c r="N37" i="3"/>
  <c r="N18" i="3"/>
  <c r="N25" i="11"/>
  <c r="K210" i="1"/>
  <c r="N201" i="1"/>
  <c r="K248" i="1"/>
  <c r="N10" i="11"/>
  <c r="N11" i="11"/>
  <c r="N30" i="11"/>
  <c r="K267" i="1"/>
  <c r="K269" i="1"/>
  <c r="K270" i="1"/>
  <c r="K268" i="1"/>
  <c r="N263" i="1"/>
  <c r="N266" i="1" s="1"/>
  <c r="K229" i="1"/>
  <c r="K232" i="1"/>
  <c r="K230" i="1"/>
  <c r="K231" i="1"/>
  <c r="N225" i="1"/>
  <c r="N228" i="1" s="1"/>
  <c r="N251" i="1" l="1"/>
  <c r="N250" i="1"/>
  <c r="N252" i="1"/>
  <c r="N248" i="1"/>
  <c r="K272" i="1"/>
  <c r="K234" i="1"/>
  <c r="N12" i="11"/>
  <c r="K249" i="1"/>
  <c r="K251" i="1"/>
  <c r="K250" i="1"/>
  <c r="K252" i="1"/>
  <c r="N207" i="1"/>
  <c r="N210" i="1" s="1"/>
  <c r="K211" i="1"/>
  <c r="K212" i="1"/>
  <c r="K214" i="1"/>
  <c r="K213" i="1"/>
  <c r="N232" i="1"/>
  <c r="N231" i="1"/>
  <c r="N230" i="1"/>
  <c r="N229" i="1"/>
  <c r="N267" i="1"/>
  <c r="N269" i="1"/>
  <c r="N270" i="1"/>
  <c r="N268" i="1"/>
  <c r="N254" i="1" l="1"/>
  <c r="K254" i="1"/>
  <c r="K216" i="1"/>
  <c r="N234" i="1"/>
  <c r="N272" i="1"/>
  <c r="N213" i="1"/>
  <c r="N212" i="1"/>
  <c r="N214" i="1"/>
  <c r="N211" i="1"/>
  <c r="N216" i="1" l="1"/>
</calcChain>
</file>

<file path=xl/sharedStrings.xml><?xml version="1.0" encoding="utf-8"?>
<sst xmlns="http://schemas.openxmlformats.org/spreadsheetml/2006/main" count="1746" uniqueCount="104">
  <si>
    <t>TOTAL</t>
  </si>
  <si>
    <t>Starkey</t>
  </si>
  <si>
    <t>ITE Sales</t>
  </si>
  <si>
    <t>BTE Sales</t>
  </si>
  <si>
    <t>Sales</t>
  </si>
  <si>
    <t>Total Sales</t>
  </si>
  <si>
    <t>% Sales</t>
  </si>
  <si>
    <t xml:space="preserve">Total # </t>
  </si>
  <si>
    <t>GN Resound</t>
  </si>
  <si>
    <t>Oticon</t>
  </si>
  <si>
    <t>Avg Cost</t>
  </si>
  <si>
    <t>Total #</t>
  </si>
  <si>
    <t>Total</t>
  </si>
  <si>
    <t>Total %</t>
  </si>
  <si>
    <t>CROS Sales</t>
  </si>
  <si>
    <t>GROUP 1 - CUSTOM IN-THE-EAR HEARING AIDS</t>
  </si>
  <si>
    <t>% of Sales</t>
  </si>
  <si>
    <t>TOTALS SALES AND NUMBER OF DEVICES</t>
  </si>
  <si>
    <t>GROUP 6 REMOTE CONTROLS</t>
  </si>
  <si>
    <t># Sold</t>
  </si>
  <si>
    <t>% of #</t>
  </si>
  <si>
    <t>GROUP 4 WIRELESS DEVICES</t>
  </si>
  <si>
    <t xml:space="preserve">OVERVIEW OF HEARING AID AND WIRELESS SYSTEM SALES (all items except earmolds) </t>
  </si>
  <si>
    <t>Sivantos</t>
  </si>
  <si>
    <t>Sonova/Phonak</t>
  </si>
  <si>
    <t>Fully Encased Rechargeable Sales</t>
  </si>
  <si>
    <t>NOV 18</t>
  </si>
  <si>
    <t>DEC 18</t>
  </si>
  <si>
    <t>APR 19</t>
  </si>
  <si>
    <t>MAY 19</t>
  </si>
  <si>
    <t>JUN 19</t>
  </si>
  <si>
    <t>JUL 19</t>
  </si>
  <si>
    <t>AUG 19</t>
  </si>
  <si>
    <t>SEP 19</t>
  </si>
  <si>
    <t>OCT 19</t>
  </si>
  <si>
    <t>JAN 19</t>
  </si>
  <si>
    <t>FEB 19</t>
  </si>
  <si>
    <t>MAR 19</t>
  </si>
  <si>
    <t>GROUP 3 CATEGORY 2 - RIC - RECHARGABLE</t>
  </si>
  <si>
    <t>GROUP 2- CATEGORY 2 - BTE RECHARGABLE</t>
  </si>
  <si>
    <t xml:space="preserve">TOTAL </t>
  </si>
  <si>
    <t>WIRELESS SYSTEMS</t>
  </si>
  <si>
    <t>WIRELESS FM SYSTEMS</t>
  </si>
  <si>
    <t>$ Sales</t>
  </si>
  <si>
    <t>RIC Sales ($)</t>
  </si>
  <si>
    <t>GROUP 2- CATEGORY 2- BTE RECHARGABLE</t>
  </si>
  <si>
    <t>GROUP 2 BEHIND-THE-EAR HEARING AIDS - NON-RECHARGABLE</t>
  </si>
  <si>
    <t>GROUP 3 RECEIVER-IN-THE-CANAL HEARING AIDS - NON-RECHARGABLE</t>
  </si>
  <si>
    <t>GROUP 7 - WIRELESS CROS TRANSMITTERS - NON-RECHARGABLE</t>
  </si>
  <si>
    <t>GROUP 7 - WIRELESS CROS TRANSMITTERS - RECHARGABLE</t>
  </si>
  <si>
    <t>GROUP 2 BEHIND-THE-EAR HEARING AIDS - Non-Rechargeable</t>
  </si>
  <si>
    <t>GROUP 3 RECEIVER-IN-THE-CANAL HEARING AIDS - Non- Rechargeable</t>
  </si>
  <si>
    <t>OVERVIEW OF HEARING AID SALES ONLY</t>
  </si>
  <si>
    <t>Sonova</t>
  </si>
  <si>
    <t>GROUP 8 - CI Compatible Devices</t>
  </si>
  <si>
    <t>GROUP 1 IN-THE-EAR HEARING AIDS</t>
  </si>
  <si>
    <t>GROUP 1, CATEGORY 2 IN-THE-EAR HEARING AIDS -- RECHARGEABLE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</si>
  <si>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</si>
  <si>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</si>
  <si>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</si>
  <si>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</si>
  <si>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</si>
  <si>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</si>
  <si>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</si>
  <si>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</si>
  <si>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JUNE 2022</t>
  </si>
  <si>
    <t>JUL 2022</t>
  </si>
  <si>
    <t>AUG 2022</t>
  </si>
  <si>
    <t>SEP 2022</t>
  </si>
  <si>
    <t xml:space="preserve"> </t>
  </si>
  <si>
    <t>GROUP 8 - WIRELESS CROS TRANSMITTERS - RECHARGABLE</t>
  </si>
  <si>
    <t xml:space="preserve">            </t>
  </si>
  <si>
    <t>GN RESOUND</t>
  </si>
  <si>
    <t xml:space="preserve">                      </t>
  </si>
  <si>
    <t>OCT 2023</t>
  </si>
  <si>
    <t>NOV 2023</t>
  </si>
  <si>
    <t>DEC 2023</t>
  </si>
  <si>
    <t>JAN 2024</t>
  </si>
  <si>
    <t>MAR 2024</t>
  </si>
  <si>
    <t>APR 2024</t>
  </si>
  <si>
    <t>MAY 2024</t>
  </si>
  <si>
    <t>JUNE 2024</t>
  </si>
  <si>
    <t>JUL 2024</t>
  </si>
  <si>
    <t>AUG 2024</t>
  </si>
  <si>
    <t>SEP 2024</t>
  </si>
  <si>
    <t>FEB 2024</t>
  </si>
  <si>
    <t>DEC 2024</t>
  </si>
  <si>
    <t xml:space="preserve">        GROUP 3 RECEIVER-IN-THE-CANAL HEARING AIDS - Rechargeable</t>
  </si>
  <si>
    <t xml:space="preserve">               GROUP 6 REMOTE CONTROLS</t>
  </si>
  <si>
    <t>WS Audiology</t>
  </si>
  <si>
    <t xml:space="preserve">                   </t>
  </si>
  <si>
    <t>OCT 2024</t>
  </si>
  <si>
    <t>NOV 2024</t>
  </si>
  <si>
    <t>JAN 2025</t>
  </si>
  <si>
    <t>FEB 2025</t>
  </si>
  <si>
    <t>MAR 2025</t>
  </si>
  <si>
    <t>APR 2025</t>
  </si>
  <si>
    <t>MAY 2025</t>
  </si>
  <si>
    <t>JUNE 2025</t>
  </si>
  <si>
    <t>JUL 2025</t>
  </si>
  <si>
    <t>AUG 2025</t>
  </si>
  <si>
    <t>SEP 2025</t>
  </si>
  <si>
    <t>u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</si>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</sst>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* #,##0_);_(* \(#,##0\);_(* &quot;-&quot;??_);_(@_)"/>
  </numFmts>
  <fonts count="20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7"/>
      <color theme="1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4" tint="-0.499984740745262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54A40C"/>
        <bgColor indexed="64"/>
      </patternFill>
    </fill>
    <fill>
      <patternFill patternType="solid">
        <fgColor rgb="FF2AA808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49" fontId="1" fillId="0" borderId="0" xfId="0" applyNumberFormat="1" applyFont="1"/>
    <xf numFmtId="0" fontId="2" fillId="0" borderId="0" xfId="0" applyFont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3" fontId="2" fillId="0" borderId="1" xfId="0" applyNumberFormat="1" applyFont="1" applyBorder="1"/>
    <xf numFmtId="0" fontId="2" fillId="0" borderId="0" xfId="0" applyFont="1" applyFill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0" fontId="1" fillId="9" borderId="1" xfId="0" applyFont="1" applyFill="1" applyBorder="1" applyAlignment="1">
      <alignment wrapText="1"/>
    </xf>
    <xf numFmtId="49" fontId="1" fillId="9" borderId="1" xfId="0" applyNumberFormat="1" applyFont="1" applyFill="1" applyBorder="1" applyAlignment="1">
      <alignment wrapText="1"/>
    </xf>
    <xf numFmtId="1" fontId="2" fillId="0" borderId="1" xfId="0" applyNumberFormat="1" applyFont="1" applyBorder="1"/>
    <xf numFmtId="10" fontId="1" fillId="0" borderId="5" xfId="0" applyNumberFormat="1" applyFont="1" applyBorder="1" applyAlignment="1">
      <alignment wrapText="1"/>
    </xf>
    <xf numFmtId="0" fontId="6" fillId="0" borderId="0" xfId="0" applyFont="1"/>
    <xf numFmtId="0" fontId="5" fillId="0" borderId="1" xfId="0" applyFont="1" applyBorder="1"/>
    <xf numFmtId="16" fontId="5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166" fontId="6" fillId="0" borderId="1" xfId="1" applyNumberFormat="1" applyFont="1" applyBorder="1"/>
    <xf numFmtId="166" fontId="8" fillId="0" borderId="1" xfId="0" applyNumberFormat="1" applyFont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0" fontId="9" fillId="0" borderId="1" xfId="0" applyNumberFormat="1" applyFont="1" applyFill="1" applyBorder="1"/>
    <xf numFmtId="0" fontId="9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0" fontId="2" fillId="0" borderId="1" xfId="0" applyNumberFormat="1" applyFont="1" applyBorder="1"/>
    <xf numFmtId="10" fontId="2" fillId="0" borderId="1" xfId="0" applyNumberFormat="1" applyFont="1" applyFill="1" applyBorder="1"/>
    <xf numFmtId="10" fontId="2" fillId="0" borderId="5" xfId="0" applyNumberFormat="1" applyFont="1" applyFill="1" applyBorder="1"/>
    <xf numFmtId="0" fontId="11" fillId="0" borderId="0" xfId="0" applyFont="1"/>
    <xf numFmtId="49" fontId="10" fillId="0" borderId="1" xfId="0" applyNumberFormat="1" applyFont="1" applyBorder="1"/>
    <xf numFmtId="0" fontId="11" fillId="0" borderId="1" xfId="0" applyFont="1" applyBorder="1" applyAlignment="1">
      <alignment wrapText="1"/>
    </xf>
    <xf numFmtId="49" fontId="11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9" borderId="1" xfId="0" applyFont="1" applyFill="1" applyBorder="1" applyAlignment="1">
      <alignment wrapText="1"/>
    </xf>
    <xf numFmtId="10" fontId="11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0" fontId="11" fillId="0" borderId="1" xfId="0" applyNumberFormat="1" applyFont="1" applyFill="1" applyBorder="1"/>
    <xf numFmtId="1" fontId="11" fillId="0" borderId="1" xfId="0" applyNumberFormat="1" applyFont="1" applyBorder="1"/>
    <xf numFmtId="0" fontId="12" fillId="0" borderId="0" xfId="0" applyFont="1"/>
    <xf numFmtId="0" fontId="14" fillId="0" borderId="0" xfId="0" applyFont="1"/>
    <xf numFmtId="49" fontId="13" fillId="9" borderId="1" xfId="0" applyNumberFormat="1" applyFont="1" applyFill="1" applyBorder="1" applyAlignment="1">
      <alignment wrapText="1"/>
    </xf>
    <xf numFmtId="49" fontId="13" fillId="0" borderId="1" xfId="0" applyNumberFormat="1" applyFont="1" applyBorder="1"/>
    <xf numFmtId="49" fontId="13" fillId="0" borderId="0" xfId="0" applyNumberFormat="1" applyFont="1"/>
    <xf numFmtId="0" fontId="14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164" fontId="14" fillId="0" borderId="0" xfId="0" applyNumberFormat="1" applyFont="1"/>
    <xf numFmtId="0" fontId="13" fillId="9" borderId="1" xfId="0" applyFont="1" applyFill="1" applyBorder="1" applyAlignment="1">
      <alignment wrapText="1"/>
    </xf>
    <xf numFmtId="3" fontId="14" fillId="0" borderId="1" xfId="0" applyNumberFormat="1" applyFont="1" applyBorder="1"/>
    <xf numFmtId="0" fontId="13" fillId="9" borderId="1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wrapText="1"/>
    </xf>
    <xf numFmtId="3" fontId="14" fillId="0" borderId="1" xfId="0" applyNumberFormat="1" applyFont="1" applyBorder="1" applyAlignment="1">
      <alignment horizontal="right"/>
    </xf>
    <xf numFmtId="3" fontId="14" fillId="0" borderId="1" xfId="0" applyNumberFormat="1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left" wrapText="1"/>
    </xf>
    <xf numFmtId="0" fontId="15" fillId="11" borderId="0" xfId="0" applyFont="1" applyFill="1"/>
    <xf numFmtId="0" fontId="14" fillId="11" borderId="0" xfId="0" applyFont="1" applyFill="1"/>
    <xf numFmtId="49" fontId="14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0" fontId="13" fillId="3" borderId="1" xfId="0" applyFont="1" applyFill="1" applyBorder="1" applyAlignment="1">
      <alignment wrapText="1"/>
    </xf>
    <xf numFmtId="10" fontId="14" fillId="0" borderId="1" xfId="0" applyNumberFormat="1" applyFont="1" applyFill="1" applyBorder="1"/>
    <xf numFmtId="0" fontId="14" fillId="0" borderId="5" xfId="0" applyFont="1" applyBorder="1" applyAlignment="1">
      <alignment wrapText="1"/>
    </xf>
    <xf numFmtId="10" fontId="14" fillId="0" borderId="5" xfId="0" applyNumberFormat="1" applyFont="1" applyFill="1" applyBorder="1"/>
    <xf numFmtId="10" fontId="16" fillId="0" borderId="5" xfId="0" applyNumberFormat="1" applyFont="1" applyFill="1" applyBorder="1"/>
    <xf numFmtId="0" fontId="13" fillId="0" borderId="7" xfId="0" applyFont="1" applyBorder="1" applyAlignment="1">
      <alignment wrapText="1"/>
    </xf>
    <xf numFmtId="3" fontId="14" fillId="0" borderId="1" xfId="0" applyNumberFormat="1" applyFont="1" applyFill="1" applyBorder="1"/>
    <xf numFmtId="0" fontId="13" fillId="0" borderId="6" xfId="0" applyFont="1" applyBorder="1" applyAlignment="1">
      <alignment wrapText="1"/>
    </xf>
    <xf numFmtId="0" fontId="13" fillId="11" borderId="6" xfId="0" applyFont="1" applyFill="1" applyBorder="1" applyAlignment="1">
      <alignment wrapText="1"/>
    </xf>
    <xf numFmtId="10" fontId="14" fillId="11" borderId="6" xfId="0" applyNumberFormat="1" applyFont="1" applyFill="1" applyBorder="1"/>
    <xf numFmtId="0" fontId="14" fillId="0" borderId="0" xfId="0" applyFont="1" applyAlignment="1">
      <alignment wrapText="1"/>
    </xf>
    <xf numFmtId="0" fontId="14" fillId="5" borderId="0" xfId="0" applyFont="1" applyFill="1"/>
    <xf numFmtId="10" fontId="14" fillId="5" borderId="5" xfId="0" applyNumberFormat="1" applyFont="1" applyFill="1" applyBorder="1"/>
    <xf numFmtId="0" fontId="1" fillId="9" borderId="6" xfId="0" applyFont="1" applyFill="1" applyBorder="1" applyAlignment="1">
      <alignment wrapText="1"/>
    </xf>
    <xf numFmtId="10" fontId="2" fillId="5" borderId="5" xfId="0" applyNumberFormat="1" applyFont="1" applyFill="1" applyBorder="1"/>
    <xf numFmtId="0" fontId="2" fillId="2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3" fillId="4" borderId="1" xfId="0" applyFont="1" applyFill="1" applyBorder="1" applyAlignment="1"/>
    <xf numFmtId="0" fontId="13" fillId="6" borderId="1" xfId="0" applyFont="1" applyFill="1" applyBorder="1" applyAlignment="1">
      <alignment wrapText="1"/>
    </xf>
    <xf numFmtId="0" fontId="15" fillId="11" borderId="0" xfId="0" applyFont="1" applyFill="1" applyAlignment="1">
      <alignment horizontal="center"/>
    </xf>
    <xf numFmtId="0" fontId="15" fillId="11" borderId="0" xfId="0" applyFont="1" applyFill="1" applyAlignment="1"/>
    <xf numFmtId="0" fontId="14" fillId="6" borderId="2" xfId="0" applyFont="1" applyFill="1" applyBorder="1" applyAlignment="1">
      <alignment wrapText="1"/>
    </xf>
    <xf numFmtId="0" fontId="14" fillId="6" borderId="3" xfId="0" applyFont="1" applyFill="1" applyBorder="1" applyAlignment="1">
      <alignment wrapText="1"/>
    </xf>
    <xf numFmtId="0" fontId="14" fillId="6" borderId="4" xfId="0" applyFont="1" applyFill="1" applyBorder="1" applyAlignment="1">
      <alignment wrapText="1"/>
    </xf>
    <xf numFmtId="0" fontId="10" fillId="4" borderId="1" xfId="0" applyFont="1" applyFill="1" applyBorder="1" applyAlignment="1"/>
    <xf numFmtId="0" fontId="11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" fillId="4" borderId="1" xfId="0" applyFont="1" applyFill="1" applyBorder="1" applyAlignment="1"/>
    <xf numFmtId="0" fontId="1" fillId="1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wrapText="1"/>
    </xf>
    <xf numFmtId="0" fontId="5" fillId="13" borderId="1" xfId="0" applyFont="1" applyFill="1" applyBorder="1" applyAlignment="1"/>
    <xf numFmtId="0" fontId="14" fillId="6" borderId="1" xfId="0" applyFont="1" applyFill="1" applyBorder="1" applyAlignment="1">
      <alignment wrapText="1"/>
    </xf>
    <xf numFmtId="0" fontId="13" fillId="4" borderId="3" xfId="0" applyFont="1" applyFill="1" applyBorder="1" applyAlignment="1"/>
    <xf numFmtId="0" fontId="13" fillId="4" borderId="4" xfId="0" applyFont="1" applyFill="1" applyBorder="1" applyAlignment="1"/>
    <xf numFmtId="0" fontId="1" fillId="4" borderId="2" xfId="0" applyFont="1" applyFill="1" applyBorder="1" applyAlignment="1"/>
    <xf numFmtId="43" fontId="2" fillId="0" borderId="1" xfId="1" applyFont="1" applyBorder="1" applyAlignment="1">
      <alignment wrapText="1"/>
    </xf>
    <xf numFmtId="43" fontId="14" fillId="0" borderId="0" xfId="1" applyFont="1"/>
    <xf numFmtId="43" fontId="14" fillId="0" borderId="1" xfId="1" applyFont="1" applyBorder="1" applyAlignment="1">
      <alignment wrapText="1"/>
    </xf>
    <xf numFmtId="43" fontId="13" fillId="0" borderId="1" xfId="1" applyFont="1" applyBorder="1" applyAlignment="1">
      <alignment wrapText="1"/>
    </xf>
    <xf numFmtId="43" fontId="11" fillId="0" borderId="1" xfId="1" applyFont="1" applyBorder="1"/>
    <xf numFmtId="0" fontId="14" fillId="6" borderId="8" xfId="0" applyFont="1" applyFill="1" applyBorder="1" applyAlignment="1">
      <alignment wrapText="1"/>
    </xf>
    <xf numFmtId="0" fontId="14" fillId="6" borderId="9" xfId="0" applyFont="1" applyFill="1" applyBorder="1" applyAlignment="1">
      <alignment wrapText="1"/>
    </xf>
    <xf numFmtId="0" fontId="14" fillId="6" borderId="10" xfId="0" applyFont="1" applyFill="1" applyBorder="1" applyAlignment="1">
      <alignment wrapText="1"/>
    </xf>
    <xf numFmtId="0" fontId="15" fillId="0" borderId="0" xfId="0" applyFont="1" applyFill="1" applyAlignment="1"/>
    <xf numFmtId="0" fontId="13" fillId="11" borderId="1" xfId="0" applyFont="1" applyFill="1" applyBorder="1" applyAlignment="1">
      <alignment wrapText="1"/>
    </xf>
    <xf numFmtId="0" fontId="8" fillId="7" borderId="1" xfId="0" applyFont="1" applyFill="1" applyBorder="1" applyAlignment="1"/>
    <xf numFmtId="0" fontId="7" fillId="13" borderId="1" xfId="0" applyFont="1" applyFill="1" applyBorder="1" applyAlignment="1"/>
    <xf numFmtId="0" fontId="8" fillId="10" borderId="1" xfId="0" applyFont="1" applyFill="1" applyBorder="1" applyAlignment="1"/>
    <xf numFmtId="0" fontId="1" fillId="8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2" fontId="6" fillId="0" borderId="1" xfId="1" applyNumberFormat="1" applyFont="1" applyBorder="1"/>
    <xf numFmtId="0" fontId="15" fillId="0" borderId="0" xfId="0" applyFont="1" applyFill="1"/>
    <xf numFmtId="0" fontId="14" fillId="0" borderId="0" xfId="0" applyFont="1" applyFill="1"/>
    <xf numFmtId="0" fontId="13" fillId="14" borderId="2" xfId="0" applyFont="1" applyFill="1" applyBorder="1" applyAlignment="1"/>
    <xf numFmtId="0" fontId="13" fillId="14" borderId="3" xfId="0" applyFont="1" applyFill="1" applyBorder="1" applyAlignment="1"/>
    <xf numFmtId="0" fontId="13" fillId="14" borderId="4" xfId="0" applyFont="1" applyFill="1" applyBorder="1" applyAlignment="1"/>
    <xf numFmtId="0" fontId="1" fillId="14" borderId="2" xfId="0" applyFont="1" applyFill="1" applyBorder="1" applyAlignment="1"/>
    <xf numFmtId="44" fontId="13" fillId="6" borderId="1" xfId="2" applyFont="1" applyFill="1" applyBorder="1" applyAlignment="1">
      <alignment wrapText="1"/>
    </xf>
    <xf numFmtId="44" fontId="2" fillId="0" borderId="1" xfId="2" applyNumberFormat="1" applyFont="1" applyBorder="1"/>
    <xf numFmtId="44" fontId="2" fillId="0" borderId="1" xfId="0" applyNumberFormat="1" applyFont="1" applyBorder="1"/>
    <xf numFmtId="43" fontId="14" fillId="0" borderId="0" xfId="0" applyNumberFormat="1" applyFont="1"/>
    <xf numFmtId="165" fontId="14" fillId="0" borderId="0" xfId="0" applyNumberFormat="1" applyFont="1"/>
    <xf numFmtId="166" fontId="11" fillId="0" borderId="1" xfId="1" applyNumberFormat="1" applyFont="1" applyBorder="1"/>
    <xf numFmtId="10" fontId="11" fillId="0" borderId="1" xfId="3" applyNumberFormat="1" applyFont="1" applyFill="1" applyBorder="1"/>
    <xf numFmtId="44" fontId="14" fillId="0" borderId="1" xfId="0" applyNumberFormat="1" applyFont="1" applyBorder="1"/>
    <xf numFmtId="44" fontId="14" fillId="0" borderId="1" xfId="2" applyNumberFormat="1" applyFont="1" applyBorder="1"/>
    <xf numFmtId="44" fontId="14" fillId="0" borderId="1" xfId="0" applyNumberFormat="1" applyFont="1" applyFill="1" applyBorder="1"/>
    <xf numFmtId="44" fontId="14" fillId="0" borderId="1" xfId="0" applyNumberFormat="1" applyFont="1" applyBorder="1" applyAlignment="1">
      <alignment horizontal="right"/>
    </xf>
    <xf numFmtId="44" fontId="14" fillId="0" borderId="1" xfId="2" applyNumberFormat="1" applyFont="1" applyBorder="1" applyAlignment="1">
      <alignment horizontal="right"/>
    </xf>
    <xf numFmtId="44" fontId="14" fillId="0" borderId="1" xfId="0" applyNumberFormat="1" applyFont="1" applyFill="1" applyBorder="1" applyAlignment="1">
      <alignment horizontal="right" wrapText="1"/>
    </xf>
    <xf numFmtId="44" fontId="14" fillId="0" borderId="1" xfId="2" applyNumberFormat="1" applyFont="1" applyFill="1" applyBorder="1"/>
    <xf numFmtId="166" fontId="14" fillId="0" borderId="1" xfId="1" applyNumberFormat="1" applyFont="1" applyBorder="1"/>
    <xf numFmtId="44" fontId="1" fillId="0" borderId="1" xfId="0" applyNumberFormat="1" applyFont="1" applyBorder="1"/>
    <xf numFmtId="44" fontId="1" fillId="0" borderId="1" xfId="2" applyNumberFormat="1" applyFont="1" applyBorder="1"/>
    <xf numFmtId="3" fontId="1" fillId="0" borderId="1" xfId="0" applyNumberFormat="1" applyFont="1" applyBorder="1"/>
    <xf numFmtId="1" fontId="1" fillId="0" borderId="1" xfId="0" applyNumberFormat="1" applyFont="1" applyBorder="1"/>
    <xf numFmtId="166" fontId="1" fillId="0" borderId="1" xfId="1" applyNumberFormat="1" applyFont="1" applyBorder="1"/>
    <xf numFmtId="44" fontId="1" fillId="0" borderId="1" xfId="0" applyNumberFormat="1" applyFont="1" applyFill="1" applyBorder="1" applyAlignment="1">
      <alignment horizontal="right" wrapText="1"/>
    </xf>
    <xf numFmtId="44" fontId="1" fillId="0" borderId="1" xfId="0" applyNumberFormat="1" applyFont="1" applyFill="1" applyBorder="1" applyAlignment="1">
      <alignment wrapText="1"/>
    </xf>
    <xf numFmtId="44" fontId="1" fillId="0" borderId="1" xfId="2" applyNumberFormat="1" applyFont="1" applyFill="1" applyBorder="1" applyAlignment="1">
      <alignment wrapText="1"/>
    </xf>
    <xf numFmtId="3" fontId="1" fillId="0" borderId="1" xfId="0" applyNumberFormat="1" applyFont="1" applyFill="1" applyBorder="1" applyAlignment="1">
      <alignment horizontal="right" wrapText="1"/>
    </xf>
    <xf numFmtId="10" fontId="1" fillId="0" borderId="7" xfId="0" applyNumberFormat="1" applyFont="1" applyFill="1" applyBorder="1"/>
    <xf numFmtId="10" fontId="1" fillId="5" borderId="7" xfId="0" applyNumberFormat="1" applyFont="1" applyFill="1" applyBorder="1"/>
    <xf numFmtId="10" fontId="1" fillId="0" borderId="6" xfId="0" applyNumberFormat="1" applyFont="1" applyFill="1" applyBorder="1"/>
    <xf numFmtId="9" fontId="11" fillId="0" borderId="1" xfId="3" applyFont="1" applyFill="1" applyBorder="1"/>
    <xf numFmtId="44" fontId="2" fillId="0" borderId="1" xfId="2" applyNumberFormat="1" applyFont="1" applyFill="1" applyBorder="1"/>
    <xf numFmtId="44" fontId="2" fillId="0" borderId="1" xfId="0" applyNumberFormat="1" applyFont="1" applyFill="1" applyBorder="1"/>
    <xf numFmtId="44" fontId="1" fillId="0" borderId="6" xfId="2" applyNumberFormat="1" applyFont="1" applyBorder="1"/>
    <xf numFmtId="44" fontId="1" fillId="0" borderId="6" xfId="0" applyNumberFormat="1" applyFont="1" applyBorder="1"/>
    <xf numFmtId="44" fontId="11" fillId="0" borderId="1" xfId="2" applyNumberFormat="1" applyFont="1" applyBorder="1"/>
    <xf numFmtId="44" fontId="11" fillId="0" borderId="1" xfId="0" applyNumberFormat="1" applyFont="1" applyBorder="1"/>
    <xf numFmtId="44" fontId="9" fillId="0" borderId="1" xfId="0" applyNumberFormat="1" applyFont="1" applyFill="1" applyBorder="1"/>
    <xf numFmtId="44" fontId="11" fillId="0" borderId="1" xfId="0" applyNumberFormat="1" applyFont="1" applyBorder="1" applyAlignment="1">
      <alignment horizontal="center"/>
    </xf>
    <xf numFmtId="44" fontId="11" fillId="0" borderId="1" xfId="0" applyNumberFormat="1" applyFont="1" applyFill="1" applyBorder="1" applyAlignment="1">
      <alignment horizontal="center"/>
    </xf>
    <xf numFmtId="44" fontId="6" fillId="0" borderId="1" xfId="2" applyNumberFormat="1" applyFont="1" applyBorder="1"/>
    <xf numFmtId="44" fontId="8" fillId="0" borderId="1" xfId="0" applyNumberFormat="1" applyFont="1" applyBorder="1"/>
    <xf numFmtId="44" fontId="7" fillId="0" borderId="1" xfId="2" applyNumberFormat="1" applyFont="1" applyBorder="1"/>
    <xf numFmtId="44" fontId="5" fillId="0" borderId="1" xfId="0" applyNumberFormat="1" applyFont="1" applyBorder="1"/>
    <xf numFmtId="10" fontId="1" fillId="0" borderId="1" xfId="0" applyNumberFormat="1" applyFont="1" applyBorder="1"/>
    <xf numFmtId="10" fontId="1" fillId="0" borderId="5" xfId="0" applyNumberFormat="1" applyFont="1" applyFill="1" applyBorder="1"/>
    <xf numFmtId="0" fontId="1" fillId="0" borderId="0" xfId="0" applyFont="1"/>
    <xf numFmtId="10" fontId="1" fillId="0" borderId="1" xfId="0" applyNumberFormat="1" applyFont="1" applyFill="1" applyBorder="1" applyAlignment="1">
      <alignment wrapText="1"/>
    </xf>
    <xf numFmtId="10" fontId="1" fillId="0" borderId="1" xfId="0" applyNumberFormat="1" applyFont="1" applyFill="1" applyBorder="1"/>
    <xf numFmtId="44" fontId="1" fillId="0" borderId="1" xfId="0" applyNumberFormat="1" applyFont="1" applyBorder="1" applyAlignment="1">
      <alignment horizontal="center"/>
    </xf>
    <xf numFmtId="44" fontId="1" fillId="0" borderId="1" xfId="0" applyNumberFormat="1" applyFont="1" applyFill="1" applyBorder="1" applyAlignment="1">
      <alignment horizontal="center"/>
    </xf>
    <xf numFmtId="43" fontId="1" fillId="0" borderId="1" xfId="1" applyFont="1" applyBorder="1"/>
    <xf numFmtId="166" fontId="2" fillId="0" borderId="1" xfId="1" applyNumberFormat="1" applyFont="1" applyBorder="1"/>
    <xf numFmtId="49" fontId="1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44" fontId="2" fillId="0" borderId="1" xfId="2" applyNumberFormat="1" applyFont="1" applyBorder="1" applyAlignment="1">
      <alignment vertical="center"/>
    </xf>
    <xf numFmtId="44" fontId="14" fillId="0" borderId="1" xfId="2" applyFont="1" applyBorder="1"/>
    <xf numFmtId="44" fontId="1" fillId="0" borderId="1" xfId="2" applyNumberFormat="1" applyFont="1" applyFill="1" applyBorder="1"/>
    <xf numFmtId="0" fontId="2" fillId="0" borderId="1" xfId="2" applyNumberFormat="1" applyFont="1" applyBorder="1"/>
    <xf numFmtId="0" fontId="18" fillId="0" borderId="1" xfId="0" applyFont="1" applyBorder="1"/>
    <xf numFmtId="44" fontId="18" fillId="0" borderId="1" xfId="0" applyNumberFormat="1" applyFont="1" applyBorder="1"/>
    <xf numFmtId="0" fontId="19" fillId="0" borderId="1" xfId="0" applyFont="1" applyBorder="1"/>
    <xf numFmtId="166" fontId="19" fillId="0" borderId="1" xfId="0" applyNumberFormat="1" applyFont="1" applyBorder="1"/>
    <xf numFmtId="44" fontId="2" fillId="0" borderId="0" xfId="0" applyNumberFormat="1" applyFont="1"/>
    <xf numFmtId="44" fontId="19" fillId="0" borderId="1" xfId="0" applyNumberFormat="1" applyFont="1" applyBorder="1"/>
    <xf numFmtId="16" fontId="19" fillId="0" borderId="1" xfId="0" applyNumberFormat="1" applyFont="1" applyBorder="1" applyAlignment="1">
      <alignment horizontal="center" wrapText="1"/>
    </xf>
    <xf numFmtId="166" fontId="2" fillId="0" borderId="1" xfId="1" applyNumberFormat="1" applyFont="1" applyBorder="1" applyAlignment="1">
      <alignment horizontal="right"/>
    </xf>
    <xf numFmtId="2" fontId="2" fillId="0" borderId="1" xfId="2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38" fontId="18" fillId="0" borderId="1" xfId="0" applyNumberFormat="1" applyFont="1" applyBorder="1" applyAlignment="1">
      <alignment horizontal="right"/>
    </xf>
    <xf numFmtId="166" fontId="18" fillId="0" borderId="1" xfId="0" applyNumberFormat="1" applyFont="1" applyBorder="1"/>
    <xf numFmtId="2" fontId="2" fillId="0" borderId="1" xfId="1" applyNumberFormat="1" applyFont="1" applyBorder="1"/>
    <xf numFmtId="41" fontId="2" fillId="0" borderId="1" xfId="1" applyNumberFormat="1" applyFont="1" applyBorder="1"/>
    <xf numFmtId="41" fontId="2" fillId="0" borderId="1" xfId="0" applyNumberFormat="1" applyFont="1" applyBorder="1"/>
    <xf numFmtId="0" fontId="18" fillId="7" borderId="1" xfId="0" applyFont="1" applyFill="1" applyBorder="1" applyAlignment="1"/>
    <xf numFmtId="10" fontId="2" fillId="0" borderId="1" xfId="1" applyNumberFormat="1" applyFont="1" applyBorder="1"/>
    <xf numFmtId="10" fontId="1" fillId="0" borderId="1" xfId="1" applyNumberFormat="1" applyFont="1" applyBorder="1"/>
    <xf numFmtId="10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/>
    <xf numFmtId="44" fontId="2" fillId="0" borderId="1" xfId="2" applyFont="1" applyFill="1" applyBorder="1"/>
    <xf numFmtId="49" fontId="2" fillId="0" borderId="1" xfId="0" applyNumberFormat="1" applyFont="1" applyBorder="1" applyAlignment="1">
      <alignment horizontal="left"/>
    </xf>
    <xf numFmtId="49" fontId="11" fillId="0" borderId="1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54A40C"/>
      <color rgb="FF2AA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COMMODITIES%20SERVICES\Team%20Aces%20Programs\Audiology\Hearing%20Aids%202019\Reports\FY%2025%20Cost%20Avoidance\GN%20Resound%20FY25%20Sales%20&amp;%20Cost%20Avoidance.xlsx" TargetMode="External"/><Relationship Id="rId1" Type="http://schemas.openxmlformats.org/officeDocument/2006/relationships/externalLinkPath" Target="GN%20Resound%20FY25%20Sales%20&amp;%20Cost%20Avoidan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COMMODITIES%20SERVICES\Team%20Aces%20Programs\Audiology\Hearing%20Aids%202019\Reports\FY%2025%20Cost%20Avoidance\Oticon%20FY25%20Sales%20&amp;%20Cost%20Avoidance.xlsx" TargetMode="External"/><Relationship Id="rId1" Type="http://schemas.openxmlformats.org/officeDocument/2006/relationships/externalLinkPath" Target="Oticon%20FY25%20Sales%20&amp;%20Cost%20Avoidanc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COMMODITIES%20SERVICES\Team%20Aces%20Programs\Audiology\Hearing%20Aids%202019\Reports\FY%2025%20Cost%20Avoidance\WS%20Audiology%20FY25%20Sales%20and%20Cost%20Avoidance.xlsx" TargetMode="External"/><Relationship Id="rId1" Type="http://schemas.openxmlformats.org/officeDocument/2006/relationships/externalLinkPath" Target="WS%20Audiology%20FY25%20Sales%20and%20Cost%20Avoidanc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COMMODITIES%20SERVICES\Team%20Aces%20Programs\Audiology\Hearing%20Aids%202019\Reports\FY%2025%20Cost%20Avoidance\Sonova%20FY25%20Sales%20&amp;%20Cost%20Avoidance.xlsx" TargetMode="External"/><Relationship Id="rId1" Type="http://schemas.openxmlformats.org/officeDocument/2006/relationships/externalLinkPath" Target="Sonova%20FY25%20Sales%20&amp;%20Cost%20Avoidan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COMMODITIES%20SERVICES\Team%20Aces%20Programs\Audiology\Hearing%20Aids%202019\Reports\FY%2025%20Cost%20Avoidance\Starkey%20FY25%20Sales%20and%20Cost%20Avoidance.xlsx" TargetMode="External"/><Relationship Id="rId1" Type="http://schemas.openxmlformats.org/officeDocument/2006/relationships/externalLinkPath" Target="Starkey%20FY25%20Sales%20and%20Cost%20Avoidanc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COMMODITIES%20SERVICES\Team%20Aces%20Programs\Audiology\Hearing%20Aids%202019\Reports\FY%2024%20Cost%20Avoidance\GN%20Resound%20FY24%20Sales%20&amp;%20Cost%20Avoidance.xlsx" TargetMode="External"/><Relationship Id="rId1" Type="http://schemas.openxmlformats.org/officeDocument/2006/relationships/externalLinkPath" Target="GN%20Resound%20FY24%20Sales%20&amp;%20Cost%20Avoid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 2024"/>
      <sheetName val="Nov 2024"/>
      <sheetName val="Dec 2024"/>
      <sheetName val="Jan 2025"/>
      <sheetName val="Feb 2025"/>
      <sheetName val="Mar 2025"/>
      <sheetName val="Apr 2025"/>
      <sheetName val="May 2025"/>
      <sheetName val="Jun 2025"/>
      <sheetName val="Jul 2025"/>
      <sheetName val="Aug 2025"/>
      <sheetName val="Sep 2025"/>
    </sheetNames>
    <sheetDataSet>
      <sheetData sheetId="0">
        <row r="9">
          <cell r="I9">
            <v>149</v>
          </cell>
          <cell r="J9">
            <v>53700.400000000009</v>
          </cell>
        </row>
        <row r="18">
          <cell r="I18">
            <v>733</v>
          </cell>
          <cell r="J18">
            <v>313404</v>
          </cell>
        </row>
        <row r="24">
          <cell r="I24">
            <v>89</v>
          </cell>
          <cell r="J24">
            <v>32650.799999999999</v>
          </cell>
        </row>
        <row r="32">
          <cell r="I32">
            <v>186</v>
          </cell>
          <cell r="J32">
            <v>79263.899999999994</v>
          </cell>
        </row>
        <row r="40">
          <cell r="I40">
            <v>537</v>
          </cell>
          <cell r="J40">
            <v>205365.68000000002</v>
          </cell>
        </row>
        <row r="46">
          <cell r="I46">
            <v>6784</v>
          </cell>
          <cell r="J46">
            <v>3196577</v>
          </cell>
        </row>
        <row r="54">
          <cell r="I54">
            <v>1044</v>
          </cell>
          <cell r="J54">
            <v>164990.80000000002</v>
          </cell>
        </row>
        <row r="60">
          <cell r="I60">
            <v>401</v>
          </cell>
          <cell r="J60">
            <v>45797.440000000002</v>
          </cell>
        </row>
        <row r="64">
          <cell r="I64">
            <v>73</v>
          </cell>
          <cell r="J64">
            <v>27813</v>
          </cell>
        </row>
      </sheetData>
      <sheetData sheetId="1">
        <row r="8">
          <cell r="I8">
            <v>257</v>
          </cell>
          <cell r="J8">
            <v>94244.800000000003</v>
          </cell>
        </row>
        <row r="14">
          <cell r="I14">
            <v>601</v>
          </cell>
          <cell r="J14">
            <v>256266.40000000002</v>
          </cell>
        </row>
        <row r="20">
          <cell r="I20">
            <v>69</v>
          </cell>
          <cell r="J20">
            <v>24757.200000000001</v>
          </cell>
        </row>
        <row r="26">
          <cell r="I26">
            <v>185</v>
          </cell>
          <cell r="J26">
            <v>78837.75</v>
          </cell>
        </row>
        <row r="32">
          <cell r="I32">
            <v>494</v>
          </cell>
          <cell r="J32">
            <v>189221.76000000001</v>
          </cell>
        </row>
        <row r="38">
          <cell r="I38">
            <v>5949</v>
          </cell>
          <cell r="J38">
            <v>2803709.5</v>
          </cell>
        </row>
        <row r="47">
          <cell r="I47">
            <v>968</v>
          </cell>
          <cell r="J47">
            <v>154746.79999999999</v>
          </cell>
        </row>
        <row r="52">
          <cell r="I52">
            <v>337</v>
          </cell>
          <cell r="J52">
            <v>38655.760000000002</v>
          </cell>
        </row>
        <row r="58">
          <cell r="I58">
            <v>62</v>
          </cell>
          <cell r="J58">
            <v>24003</v>
          </cell>
        </row>
      </sheetData>
      <sheetData sheetId="2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J57">
            <v>0</v>
          </cell>
        </row>
      </sheetData>
      <sheetData sheetId="3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  <sheetData sheetId="4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  <sheetData sheetId="5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  <sheetData sheetId="6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  <sheetData sheetId="7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  <sheetData sheetId="8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  <sheetData sheetId="9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  <sheetData sheetId="10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  <sheetData sheetId="11">
        <row r="8">
          <cell r="I8">
            <v>0</v>
          </cell>
          <cell r="J8">
            <v>0</v>
          </cell>
        </row>
        <row r="14">
          <cell r="I14">
            <v>0</v>
          </cell>
          <cell r="J14">
            <v>0</v>
          </cell>
        </row>
        <row r="20">
          <cell r="I20">
            <v>0</v>
          </cell>
          <cell r="J20">
            <v>0</v>
          </cell>
        </row>
        <row r="26">
          <cell r="I26">
            <v>0</v>
          </cell>
          <cell r="J26">
            <v>0</v>
          </cell>
        </row>
        <row r="32">
          <cell r="I32">
            <v>0</v>
          </cell>
          <cell r="J32">
            <v>0</v>
          </cell>
        </row>
        <row r="38">
          <cell r="I38">
            <v>0</v>
          </cell>
          <cell r="J38">
            <v>0</v>
          </cell>
        </row>
        <row r="46">
          <cell r="I46">
            <v>0</v>
          </cell>
          <cell r="J46">
            <v>0</v>
          </cell>
        </row>
        <row r="50">
          <cell r="I50"/>
          <cell r="J50"/>
        </row>
        <row r="57">
          <cell r="I57">
            <v>0</v>
          </cell>
          <cell r="J5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 2024"/>
      <sheetName val="Nov 2024"/>
      <sheetName val="Dec 2024"/>
      <sheetName val="Jan 2025"/>
      <sheetName val="Feb 2025"/>
      <sheetName val="Mar 2025"/>
      <sheetName val="Apr 2025"/>
      <sheetName val="May 2025"/>
      <sheetName val="Jun 2025"/>
      <sheetName val="Jul 2025"/>
      <sheetName val="Aug 2025"/>
      <sheetName val="Sep 2025"/>
    </sheetNames>
    <sheetDataSet>
      <sheetData sheetId="0">
        <row r="9">
          <cell r="I9">
            <v>246</v>
          </cell>
          <cell r="J9">
            <v>86403.199999999997</v>
          </cell>
        </row>
        <row r="17">
          <cell r="I17">
            <v>152</v>
          </cell>
          <cell r="J17">
            <v>50132.159999999996</v>
          </cell>
        </row>
        <row r="22">
          <cell r="I22">
            <v>57</v>
          </cell>
          <cell r="J22">
            <v>22896.9</v>
          </cell>
        </row>
        <row r="27">
          <cell r="I27">
            <v>529</v>
          </cell>
          <cell r="J27">
            <v>188697.60000000001</v>
          </cell>
        </row>
        <row r="34">
          <cell r="I34">
            <v>15356</v>
          </cell>
          <cell r="J34">
            <v>6726720.0000000009</v>
          </cell>
        </row>
        <row r="41">
          <cell r="I41">
            <v>1558</v>
          </cell>
          <cell r="J41">
            <v>158343.01999999999</v>
          </cell>
        </row>
        <row r="45">
          <cell r="I45">
            <v>278</v>
          </cell>
          <cell r="J45">
            <v>106667.6</v>
          </cell>
        </row>
        <row r="49">
          <cell r="I49">
            <v>643</v>
          </cell>
          <cell r="J49">
            <v>59608.639999999999</v>
          </cell>
        </row>
        <row r="53">
          <cell r="I53">
            <v>18</v>
          </cell>
          <cell r="J53">
            <v>5908.24</v>
          </cell>
        </row>
        <row r="57">
          <cell r="I57">
            <v>174</v>
          </cell>
          <cell r="J57">
            <v>68845.919999999998</v>
          </cell>
        </row>
      </sheetData>
      <sheetData sheetId="1">
        <row r="9">
          <cell r="I9">
            <v>199</v>
          </cell>
          <cell r="J9">
            <v>69331.600000000006</v>
          </cell>
        </row>
        <row r="17">
          <cell r="I17">
            <v>126</v>
          </cell>
          <cell r="J17">
            <v>40491.360000000001</v>
          </cell>
        </row>
        <row r="22">
          <cell r="I22">
            <v>34</v>
          </cell>
          <cell r="J22">
            <v>13657.8</v>
          </cell>
        </row>
        <row r="27">
          <cell r="I27">
            <v>487</v>
          </cell>
          <cell r="J27">
            <v>171575.04000000001</v>
          </cell>
        </row>
        <row r="34">
          <cell r="I34">
            <v>13846</v>
          </cell>
          <cell r="J34">
            <v>6061473.6000000006</v>
          </cell>
        </row>
        <row r="41">
          <cell r="I41">
            <v>1379</v>
          </cell>
          <cell r="J41">
            <v>139841.35</v>
          </cell>
        </row>
        <row r="45">
          <cell r="I45">
            <v>303</v>
          </cell>
          <cell r="J45">
            <v>115398.39999999999</v>
          </cell>
        </row>
        <row r="49">
          <cell r="I49">
            <v>579</v>
          </cell>
          <cell r="J49">
            <v>53684.800000000003</v>
          </cell>
        </row>
        <row r="53">
          <cell r="I53">
            <v>20</v>
          </cell>
          <cell r="J53">
            <v>6219.2</v>
          </cell>
        </row>
        <row r="57">
          <cell r="I57">
            <v>138</v>
          </cell>
          <cell r="J57">
            <v>54065.440000000002</v>
          </cell>
        </row>
      </sheetData>
      <sheetData sheetId="2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3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4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5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6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7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8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9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10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  <sheetData sheetId="11">
        <row r="9">
          <cell r="I9">
            <v>0</v>
          </cell>
          <cell r="J9">
            <v>0</v>
          </cell>
        </row>
        <row r="17">
          <cell r="I17">
            <v>0</v>
          </cell>
          <cell r="J17">
            <v>0</v>
          </cell>
        </row>
        <row r="22">
          <cell r="I22">
            <v>0</v>
          </cell>
          <cell r="J22">
            <v>0</v>
          </cell>
        </row>
        <row r="27">
          <cell r="I27">
            <v>0</v>
          </cell>
          <cell r="J27">
            <v>0</v>
          </cell>
        </row>
        <row r="34">
          <cell r="I34">
            <v>0</v>
          </cell>
          <cell r="J34">
            <v>0</v>
          </cell>
        </row>
        <row r="45">
          <cell r="I45">
            <v>0</v>
          </cell>
          <cell r="J45">
            <v>0</v>
          </cell>
        </row>
        <row r="46">
          <cell r="J46"/>
        </row>
        <row r="49">
          <cell r="I49">
            <v>0</v>
          </cell>
          <cell r="J49">
            <v>0</v>
          </cell>
        </row>
        <row r="53">
          <cell r="I53">
            <v>0</v>
          </cell>
          <cell r="J53">
            <v>0</v>
          </cell>
        </row>
        <row r="57">
          <cell r="I57">
            <v>0</v>
          </cell>
          <cell r="J5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 2024"/>
      <sheetName val="NOV 2024"/>
      <sheetName val="DEC 2024"/>
      <sheetName val="JAN 2025"/>
      <sheetName val="FEB 2025"/>
      <sheetName val="MAR 2025"/>
      <sheetName val="APR 2025"/>
      <sheetName val="MAY 2025"/>
      <sheetName val="JUN 2025"/>
      <sheetName val="JUL 2025"/>
      <sheetName val="AUG 2025"/>
      <sheetName val="SEP 2025"/>
    </sheetNames>
    <sheetDataSet>
      <sheetData sheetId="0">
        <row r="14">
          <cell r="I14">
            <v>67</v>
          </cell>
          <cell r="J14">
            <v>23342.799999999999</v>
          </cell>
        </row>
        <row r="20">
          <cell r="I20">
            <v>1053</v>
          </cell>
          <cell r="J20">
            <v>497437.19999999995</v>
          </cell>
        </row>
        <row r="26">
          <cell r="I26">
            <v>6</v>
          </cell>
          <cell r="J26">
            <v>1865.7599999999998</v>
          </cell>
        </row>
        <row r="32">
          <cell r="I32">
            <v>58</v>
          </cell>
          <cell r="J32">
            <v>25213.759999999998</v>
          </cell>
        </row>
        <row r="37">
          <cell r="I37">
            <v>175</v>
          </cell>
          <cell r="J37">
            <v>61152</v>
          </cell>
        </row>
        <row r="44">
          <cell r="I44">
            <v>4664</v>
          </cell>
          <cell r="J44">
            <v>2042039.9999999998</v>
          </cell>
        </row>
        <row r="51">
          <cell r="I51">
            <v>493</v>
          </cell>
          <cell r="J51">
            <v>49320.959999999999</v>
          </cell>
        </row>
        <row r="56">
          <cell r="I56">
            <v>236</v>
          </cell>
          <cell r="J56">
            <v>21936.720000000001</v>
          </cell>
        </row>
        <row r="62">
          <cell r="I62">
            <v>7</v>
          </cell>
          <cell r="J62">
            <v>2103.15</v>
          </cell>
        </row>
        <row r="71">
          <cell r="I71">
            <v>109</v>
          </cell>
          <cell r="J71">
            <v>34008</v>
          </cell>
        </row>
      </sheetData>
      <sheetData sheetId="1">
        <row r="9">
          <cell r="I9">
            <v>54</v>
          </cell>
          <cell r="J9">
            <v>18813.599999999999</v>
          </cell>
        </row>
        <row r="15">
          <cell r="I15">
            <v>1013</v>
          </cell>
          <cell r="J15">
            <v>479486</v>
          </cell>
        </row>
        <row r="22">
          <cell r="I22">
            <v>14</v>
          </cell>
          <cell r="J22">
            <v>4353.4399999999996</v>
          </cell>
        </row>
        <row r="28">
          <cell r="I28">
            <v>83</v>
          </cell>
          <cell r="J28">
            <v>36081.760000000002</v>
          </cell>
        </row>
        <row r="33">
          <cell r="I33">
            <v>128</v>
          </cell>
          <cell r="J33">
            <v>44728.32</v>
          </cell>
        </row>
        <row r="39">
          <cell r="I39">
            <v>4292</v>
          </cell>
          <cell r="J39">
            <v>1879550.4000000001</v>
          </cell>
        </row>
        <row r="45">
          <cell r="I45">
            <v>485</v>
          </cell>
          <cell r="J45">
            <v>48622.080000000002</v>
          </cell>
        </row>
        <row r="50">
          <cell r="I50">
            <v>274</v>
          </cell>
          <cell r="J50">
            <v>25361.439999999999</v>
          </cell>
        </row>
        <row r="56">
          <cell r="I56">
            <v>6</v>
          </cell>
          <cell r="J56">
            <v>1802.7</v>
          </cell>
        </row>
        <row r="64">
          <cell r="I64">
            <v>106</v>
          </cell>
          <cell r="J64">
            <v>33072</v>
          </cell>
        </row>
      </sheetData>
      <sheetData sheetId="2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3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4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5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6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7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8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9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10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2">
          <cell r="I22">
            <v>0</v>
          </cell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  <sheetData sheetId="11">
        <row r="9">
          <cell r="I9">
            <v>0</v>
          </cell>
        </row>
        <row r="15">
          <cell r="I15">
            <v>0</v>
          </cell>
          <cell r="J15">
            <v>0</v>
          </cell>
        </row>
        <row r="22">
          <cell r="J22">
            <v>0</v>
          </cell>
        </row>
        <row r="28">
          <cell r="I28">
            <v>0</v>
          </cell>
          <cell r="J28">
            <v>0</v>
          </cell>
        </row>
        <row r="33">
          <cell r="I33">
            <v>0</v>
          </cell>
          <cell r="J33">
            <v>0</v>
          </cell>
        </row>
        <row r="39">
          <cell r="I39">
            <v>0</v>
          </cell>
          <cell r="J39">
            <v>0</v>
          </cell>
        </row>
        <row r="46">
          <cell r="J46">
            <v>0</v>
          </cell>
        </row>
        <row r="47">
          <cell r="I47"/>
        </row>
        <row r="51">
          <cell r="I51">
            <v>0</v>
          </cell>
          <cell r="J51">
            <v>0</v>
          </cell>
        </row>
        <row r="57">
          <cell r="I57">
            <v>0</v>
          </cell>
          <cell r="J57">
            <v>0</v>
          </cell>
        </row>
        <row r="65">
          <cell r="I65">
            <v>0</v>
          </cell>
          <cell r="J6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 2024"/>
      <sheetName val="NOV 2024"/>
      <sheetName val="DEC 2024"/>
      <sheetName val="JAN 2025"/>
      <sheetName val="FEB 2025"/>
      <sheetName val="MAR 2025"/>
      <sheetName val="APR 2025"/>
      <sheetName val="MAY 2025"/>
      <sheetName val="JUN 2025"/>
      <sheetName val="JUL 2025"/>
      <sheetName val="AUG 2025"/>
      <sheetName val="SEP 2025"/>
    </sheetNames>
    <sheetDataSet>
      <sheetData sheetId="0">
        <row r="9">
          <cell r="I9">
            <v>1502</v>
          </cell>
          <cell r="J9">
            <v>560764.88</v>
          </cell>
        </row>
        <row r="15">
          <cell r="I15">
            <v>657</v>
          </cell>
          <cell r="J15">
            <v>226378.32</v>
          </cell>
        </row>
        <row r="20">
          <cell r="I20">
            <v>329</v>
          </cell>
          <cell r="J20">
            <v>154435.89000000001</v>
          </cell>
        </row>
        <row r="26">
          <cell r="I26">
            <v>2057</v>
          </cell>
          <cell r="J26">
            <v>788943.35999999999</v>
          </cell>
        </row>
        <row r="34">
          <cell r="I34">
            <v>31829</v>
          </cell>
          <cell r="J34">
            <v>15076008.639999999</v>
          </cell>
        </row>
        <row r="40">
          <cell r="I40">
            <v>3132</v>
          </cell>
          <cell r="J40">
            <v>459530.23999999999</v>
          </cell>
        </row>
        <row r="47">
          <cell r="I47">
            <v>1912</v>
          </cell>
          <cell r="J47">
            <v>1426831.68</v>
          </cell>
        </row>
        <row r="52">
          <cell r="I52">
            <v>1736</v>
          </cell>
          <cell r="J52">
            <v>175158.72</v>
          </cell>
        </row>
        <row r="56">
          <cell r="I56">
            <v>91</v>
          </cell>
          <cell r="J56">
            <v>28361.759999999998</v>
          </cell>
        </row>
        <row r="60">
          <cell r="I60">
            <v>389</v>
          </cell>
          <cell r="J60">
            <v>152233.20000000001</v>
          </cell>
        </row>
        <row r="64">
          <cell r="I64">
            <v>59</v>
          </cell>
          <cell r="J64">
            <v>20298.36</v>
          </cell>
        </row>
      </sheetData>
      <sheetData sheetId="1">
        <row r="9">
          <cell r="I9">
            <v>1286</v>
          </cell>
          <cell r="J9">
            <v>479699.39999999991</v>
          </cell>
        </row>
        <row r="15">
          <cell r="I15">
            <v>512</v>
          </cell>
          <cell r="J15">
            <v>176492.52</v>
          </cell>
        </row>
        <row r="20">
          <cell r="I20">
            <v>257</v>
          </cell>
          <cell r="J20">
            <v>120638.37</v>
          </cell>
        </row>
        <row r="26">
          <cell r="I26">
            <v>1439</v>
          </cell>
          <cell r="J26">
            <v>550043.36</v>
          </cell>
        </row>
        <row r="34">
          <cell r="I34">
            <v>33761</v>
          </cell>
          <cell r="J34">
            <v>15980909.559999999</v>
          </cell>
        </row>
        <row r="40">
          <cell r="I40">
            <v>3067</v>
          </cell>
          <cell r="J40">
            <v>446403.36</v>
          </cell>
        </row>
        <row r="47">
          <cell r="I47">
            <v>1993</v>
          </cell>
          <cell r="J47">
            <v>1486185.64</v>
          </cell>
        </row>
        <row r="52">
          <cell r="I52">
            <v>1540</v>
          </cell>
          <cell r="J52">
            <v>154994.4</v>
          </cell>
        </row>
        <row r="56">
          <cell r="I56">
            <v>55</v>
          </cell>
          <cell r="J56">
            <v>16955.400000000001</v>
          </cell>
        </row>
        <row r="62">
          <cell r="I62">
            <v>557</v>
          </cell>
          <cell r="J62">
            <v>217087.65000000002</v>
          </cell>
        </row>
        <row r="66">
          <cell r="I66">
            <v>68</v>
          </cell>
          <cell r="J66">
            <v>24082.799999999999</v>
          </cell>
        </row>
      </sheetData>
      <sheetData sheetId="2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3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4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5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6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7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8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9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10">
        <row r="9">
          <cell r="I9">
            <v>0</v>
          </cell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  <sheetData sheetId="11">
        <row r="9">
          <cell r="J9">
            <v>0</v>
          </cell>
        </row>
        <row r="15">
          <cell r="I15">
            <v>0</v>
          </cell>
          <cell r="J15">
            <v>0</v>
          </cell>
        </row>
        <row r="20">
          <cell r="J20">
            <v>0</v>
          </cell>
        </row>
        <row r="26">
          <cell r="I26">
            <v>0</v>
          </cell>
          <cell r="J26">
            <v>0</v>
          </cell>
        </row>
        <row r="34">
          <cell r="I34">
            <v>0</v>
          </cell>
          <cell r="J34">
            <v>0</v>
          </cell>
        </row>
        <row r="47">
          <cell r="I47">
            <v>0</v>
          </cell>
          <cell r="J47">
            <v>0</v>
          </cell>
        </row>
        <row r="52">
          <cell r="I52">
            <v>0</v>
          </cell>
          <cell r="J52">
            <v>0</v>
          </cell>
        </row>
        <row r="56">
          <cell r="I56">
            <v>0</v>
          </cell>
          <cell r="J56">
            <v>0</v>
          </cell>
        </row>
        <row r="62">
          <cell r="I62">
            <v>0</v>
          </cell>
          <cell r="J62">
            <v>0</v>
          </cell>
        </row>
        <row r="67">
          <cell r="I67"/>
          <cell r="J67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 2024"/>
      <sheetName val="NOV 2024"/>
      <sheetName val="DEC 2024"/>
      <sheetName val="JAN 2025"/>
      <sheetName val="FEB 2025"/>
      <sheetName val="MAR 2025"/>
      <sheetName val="APR 2025"/>
      <sheetName val="MAY 2025"/>
      <sheetName val="JUN 2025"/>
      <sheetName val="JUL 2025"/>
      <sheetName val="AUG 2025"/>
      <sheetName val="SEP 2025"/>
    </sheetNames>
    <sheetDataSet>
      <sheetData sheetId="0">
        <row r="12">
          <cell r="I12">
            <v>719</v>
          </cell>
          <cell r="J12">
            <v>264725.5</v>
          </cell>
        </row>
        <row r="18">
          <cell r="I18">
            <v>7856</v>
          </cell>
          <cell r="J18">
            <v>3603600</v>
          </cell>
        </row>
        <row r="24">
          <cell r="I24">
            <v>49</v>
          </cell>
          <cell r="J24">
            <v>15237.04</v>
          </cell>
        </row>
        <row r="29">
          <cell r="I29">
            <v>39</v>
          </cell>
          <cell r="J29">
            <v>17035.2</v>
          </cell>
        </row>
        <row r="34">
          <cell r="I34">
            <v>182</v>
          </cell>
          <cell r="J34">
            <v>63598.080000000002</v>
          </cell>
        </row>
        <row r="40">
          <cell r="I40">
            <v>2896</v>
          </cell>
          <cell r="J40">
            <v>1269340.8</v>
          </cell>
        </row>
        <row r="51">
          <cell r="I51">
            <v>1316</v>
          </cell>
          <cell r="J51">
            <v>213519.97999999998</v>
          </cell>
        </row>
        <row r="58">
          <cell r="I58">
            <v>1643</v>
          </cell>
          <cell r="J58">
            <v>153094.24000000002</v>
          </cell>
        </row>
        <row r="64">
          <cell r="I64">
            <v>6</v>
          </cell>
          <cell r="J64">
            <v>1802.6999999999998</v>
          </cell>
        </row>
        <row r="69">
          <cell r="I69">
            <v>118</v>
          </cell>
          <cell r="J69">
            <v>37128</v>
          </cell>
        </row>
      </sheetData>
      <sheetData sheetId="1">
        <row r="12">
          <cell r="I12">
            <v>737</v>
          </cell>
          <cell r="J12">
            <v>273226.2</v>
          </cell>
        </row>
        <row r="21">
          <cell r="I21">
            <v>7515</v>
          </cell>
          <cell r="J21">
            <v>3453964.8</v>
          </cell>
        </row>
        <row r="27">
          <cell r="I27">
            <v>46</v>
          </cell>
          <cell r="J27">
            <v>14615.119999999999</v>
          </cell>
        </row>
        <row r="32">
          <cell r="I32">
            <v>49</v>
          </cell>
          <cell r="J32">
            <v>21403.200000000001</v>
          </cell>
        </row>
        <row r="38">
          <cell r="I38">
            <v>191</v>
          </cell>
          <cell r="J38">
            <v>67441.919999999998</v>
          </cell>
        </row>
        <row r="46">
          <cell r="I46">
            <v>3069</v>
          </cell>
          <cell r="J46">
            <v>1350148.8</v>
          </cell>
        </row>
        <row r="58">
          <cell r="I58">
            <v>1158</v>
          </cell>
          <cell r="J58">
            <v>196280.64</v>
          </cell>
        </row>
        <row r="65">
          <cell r="I65">
            <v>1649</v>
          </cell>
          <cell r="J65">
            <v>154112.4</v>
          </cell>
        </row>
        <row r="72">
          <cell r="I72">
            <v>13</v>
          </cell>
          <cell r="J72">
            <v>4206.3</v>
          </cell>
        </row>
        <row r="78">
          <cell r="I78">
            <v>94</v>
          </cell>
          <cell r="J78">
            <v>29640</v>
          </cell>
        </row>
      </sheetData>
      <sheetData sheetId="2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3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4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5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6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7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8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9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2">
          <cell r="J32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10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>
            <v>0</v>
          </cell>
          <cell r="J43">
            <v>0</v>
          </cell>
        </row>
        <row r="55">
          <cell r="I55">
            <v>0</v>
          </cell>
          <cell r="J55">
            <v>0</v>
          </cell>
        </row>
        <row r="62">
          <cell r="I62">
            <v>0</v>
          </cell>
          <cell r="J62">
            <v>0</v>
          </cell>
        </row>
        <row r="69">
          <cell r="I69">
            <v>0</v>
          </cell>
          <cell r="J69">
            <v>0</v>
          </cell>
        </row>
        <row r="75">
          <cell r="I75"/>
          <cell r="J75"/>
        </row>
      </sheetData>
      <sheetData sheetId="11">
        <row r="12">
          <cell r="I12">
            <v>0</v>
          </cell>
          <cell r="J12">
            <v>0</v>
          </cell>
        </row>
        <row r="21">
          <cell r="I21">
            <v>0</v>
          </cell>
          <cell r="J21">
            <v>0</v>
          </cell>
        </row>
        <row r="27">
          <cell r="I27">
            <v>0</v>
          </cell>
          <cell r="J27">
            <v>0</v>
          </cell>
        </row>
        <row r="38">
          <cell r="I38">
            <v>0</v>
          </cell>
          <cell r="J38">
            <v>0</v>
          </cell>
        </row>
        <row r="43">
          <cell r="I43"/>
          <cell r="J43"/>
        </row>
        <row r="55">
          <cell r="I55"/>
          <cell r="J55"/>
        </row>
        <row r="62">
          <cell r="I62"/>
          <cell r="J62"/>
        </row>
        <row r="69">
          <cell r="I69"/>
          <cell r="J69"/>
        </row>
        <row r="75">
          <cell r="I75">
            <v>0</v>
          </cell>
          <cell r="J7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 2023"/>
      <sheetName val="Nov 2023"/>
      <sheetName val="Dec 2023"/>
      <sheetName val="Jan 2024"/>
      <sheetName val="Feb 2024"/>
      <sheetName val="Mar 2024"/>
      <sheetName val="Apr 2024"/>
      <sheetName val="May 2024"/>
      <sheetName val="Jun 2024"/>
      <sheetName val="Jul 2024"/>
      <sheetName val="Aug 2024"/>
      <sheetName val="Sep 20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9">
          <cell r="I9">
            <v>195</v>
          </cell>
        </row>
        <row r="64">
          <cell r="I64">
            <v>76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2"/>
  <sheetViews>
    <sheetView tabSelected="1" topLeftCell="A47" zoomScaleNormal="100" zoomScalePageLayoutView="140" workbookViewId="0">
      <selection activeCell="A2" sqref="A2"/>
    </sheetView>
  </sheetViews>
  <sheetFormatPr defaultColWidth="9.33203125" defaultRowHeight="10.199999999999999" x14ac:dyDescent="0.2"/>
  <cols>
    <col min="1" max="1" width="24.5546875" style="83" customWidth="1"/>
    <col min="2" max="3" width="13" style="54" bestFit="1" customWidth="1"/>
    <col min="4" max="4" width="14" style="54" bestFit="1" customWidth="1"/>
    <col min="5" max="5" width="13.33203125" style="54" bestFit="1" customWidth="1"/>
    <col min="6" max="8" width="12.6640625" style="54" bestFit="1" customWidth="1"/>
    <col min="9" max="9" width="12.6640625" style="84" bestFit="1" customWidth="1"/>
    <col min="10" max="13" width="12.6640625" style="54" bestFit="1" customWidth="1"/>
    <col min="14" max="14" width="13.6640625" style="54" bestFit="1" customWidth="1"/>
    <col min="15" max="15" width="9.5546875" style="54" bestFit="1" customWidth="1"/>
    <col min="16" max="16384" width="9.33203125" style="54"/>
  </cols>
  <sheetData>
    <row r="1" spans="1:15" x14ac:dyDescent="0.2">
      <c r="A1" s="100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5" s="57" customFormat="1" x14ac:dyDescent="0.2">
      <c r="A2" s="55" t="s">
        <v>4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184" t="s">
        <v>0</v>
      </c>
    </row>
    <row r="3" spans="1:15" x14ac:dyDescent="0.2">
      <c r="A3" s="58" t="s">
        <v>8</v>
      </c>
      <c r="B3" s="187">
        <f>'Group 1 ITE'!B3</f>
        <v>53700.400000000009</v>
      </c>
      <c r="C3" s="140">
        <f>'Group 1 ITE'!C3</f>
        <v>94244.800000000003</v>
      </c>
      <c r="D3" s="140">
        <f>'Group 1 ITE'!D3</f>
        <v>0</v>
      </c>
      <c r="E3" s="141">
        <f>'Group 1 ITE'!E3</f>
        <v>0</v>
      </c>
      <c r="F3" s="140">
        <f>'Group 1 ITE'!F3</f>
        <v>0</v>
      </c>
      <c r="G3" s="141">
        <f>'Group 1 ITE'!G3</f>
        <v>0</v>
      </c>
      <c r="H3" s="140">
        <f>'Group 1 ITE'!H3</f>
        <v>0</v>
      </c>
      <c r="I3" s="140">
        <f>'Group 1 ITE'!I3</f>
        <v>0</v>
      </c>
      <c r="J3" s="140">
        <f>'Group 1 ITE'!J3</f>
        <v>0</v>
      </c>
      <c r="K3" s="140">
        <f>'Group 1 ITE'!K3</f>
        <v>0</v>
      </c>
      <c r="L3" s="140">
        <f>'Group 1 ITE'!L3</f>
        <v>0</v>
      </c>
      <c r="M3" s="140">
        <f>'Group 1 ITE'!M3</f>
        <v>0</v>
      </c>
      <c r="N3" s="140">
        <f>SUM(B3:M3)</f>
        <v>147945.20000000001</v>
      </c>
    </row>
    <row r="4" spans="1:15" x14ac:dyDescent="0.2">
      <c r="A4" s="58" t="s">
        <v>9</v>
      </c>
      <c r="B4" s="140">
        <f>'Group 1 ITE'!B4</f>
        <v>86403.199999999997</v>
      </c>
      <c r="C4" s="140">
        <f>'Group 1 ITE'!C4</f>
        <v>69331.600000000006</v>
      </c>
      <c r="D4" s="141">
        <f>'Group 1 ITE'!D4</f>
        <v>0</v>
      </c>
      <c r="E4" s="141">
        <f>'Group 1 ITE'!E4</f>
        <v>0</v>
      </c>
      <c r="F4" s="140">
        <f>'Group 1 ITE'!F4</f>
        <v>0</v>
      </c>
      <c r="G4" s="141">
        <f>'Group 1 ITE'!G4</f>
        <v>0</v>
      </c>
      <c r="H4" s="140">
        <f>'Group 1 ITE'!H4</f>
        <v>0</v>
      </c>
      <c r="I4" s="140">
        <f>'Group 1 ITE'!I4</f>
        <v>0</v>
      </c>
      <c r="J4" s="140">
        <f>'Group 1 ITE'!J4</f>
        <v>0</v>
      </c>
      <c r="K4" s="140">
        <f>'Group 1 ITE'!K4</f>
        <v>0</v>
      </c>
      <c r="L4" s="140">
        <f>'Group 1 ITE'!L4</f>
        <v>0</v>
      </c>
      <c r="M4" s="140">
        <f>'Group 1 ITE'!M4</f>
        <v>0</v>
      </c>
      <c r="N4" s="140">
        <f>SUM(B4:M4)</f>
        <v>155734.79999999999</v>
      </c>
    </row>
    <row r="5" spans="1:15" x14ac:dyDescent="0.2">
      <c r="A5" s="5" t="s">
        <v>89</v>
      </c>
      <c r="B5" s="140">
        <f>'Group 1 ITE'!B5</f>
        <v>23342.799999999999</v>
      </c>
      <c r="C5" s="142">
        <f>'Group 1 ITE'!C5</f>
        <v>18813.599999999999</v>
      </c>
      <c r="D5" s="141">
        <f>'Group 1 ITE'!D5</f>
        <v>0</v>
      </c>
      <c r="E5" s="141">
        <f>'Group 1 ITE'!E5</f>
        <v>0</v>
      </c>
      <c r="F5" s="140">
        <f>'Group 1 ITE'!F5</f>
        <v>0</v>
      </c>
      <c r="G5" s="141">
        <f>'Group 1 ITE'!G5</f>
        <v>0</v>
      </c>
      <c r="H5" s="140">
        <f>'Group 1 ITE'!H5</f>
        <v>0</v>
      </c>
      <c r="I5" s="140">
        <f>'Group 1 ITE'!I5</f>
        <v>0</v>
      </c>
      <c r="J5" s="140">
        <f>'Group 1 ITE'!J5</f>
        <v>0</v>
      </c>
      <c r="K5" s="140">
        <f>'Group 1 ITE'!K5</f>
        <v>0</v>
      </c>
      <c r="L5" s="140">
        <f>'Group 1 ITE'!L5</f>
        <v>0</v>
      </c>
      <c r="M5" s="140">
        <f>'Group 1 ITE'!M5</f>
        <v>0</v>
      </c>
      <c r="N5" s="140">
        <f>SUM(B5:M5)</f>
        <v>42156.399999999994</v>
      </c>
    </row>
    <row r="6" spans="1:15" x14ac:dyDescent="0.2">
      <c r="A6" s="58" t="s">
        <v>24</v>
      </c>
      <c r="B6" s="140">
        <f>'Group 1 ITE'!B6</f>
        <v>560764.88</v>
      </c>
      <c r="C6" s="140">
        <f>'Group 1 ITE'!C6</f>
        <v>479699.39999999991</v>
      </c>
      <c r="D6" s="141">
        <f>'Group 1 ITE'!D6</f>
        <v>0</v>
      </c>
      <c r="E6" s="141">
        <f>'Group 1 ITE'!E6</f>
        <v>0</v>
      </c>
      <c r="F6" s="140">
        <f>'Group 1 ITE'!F6</f>
        <v>0</v>
      </c>
      <c r="G6" s="141">
        <f>'Group 1 ITE'!G6</f>
        <v>0</v>
      </c>
      <c r="H6" s="140">
        <f>'Group 1 ITE'!H6</f>
        <v>0</v>
      </c>
      <c r="I6" s="140">
        <f>'Group 1 ITE'!I6</f>
        <v>0</v>
      </c>
      <c r="J6" s="140">
        <f>'Group 1 ITE'!J6</f>
        <v>0</v>
      </c>
      <c r="K6" s="140">
        <f>'Group 1 ITE'!K6</f>
        <v>0</v>
      </c>
      <c r="L6" s="140">
        <f>'Group 1 ITE'!L6</f>
        <v>0</v>
      </c>
      <c r="M6" s="140">
        <f>'Group 1 ITE'!M6</f>
        <v>0</v>
      </c>
      <c r="N6" s="140">
        <f>SUM(B6:M6)</f>
        <v>1040464.2799999999</v>
      </c>
    </row>
    <row r="7" spans="1:15" x14ac:dyDescent="0.2">
      <c r="A7" s="58" t="s">
        <v>1</v>
      </c>
      <c r="B7" s="140">
        <f>'Group 1 ITE'!B7</f>
        <v>264725.5</v>
      </c>
      <c r="C7" s="140">
        <f>'Group 1 ITE'!C7</f>
        <v>273226.2</v>
      </c>
      <c r="D7" s="141">
        <f>'Group 1 ITE'!D7</f>
        <v>0</v>
      </c>
      <c r="E7" s="141">
        <f>'Group 1 ITE'!E7</f>
        <v>0</v>
      </c>
      <c r="F7" s="141">
        <f>'Group 1 ITE'!F7</f>
        <v>0</v>
      </c>
      <c r="G7" s="141">
        <f>'Group 1 ITE'!G7</f>
        <v>0</v>
      </c>
      <c r="H7" s="140">
        <f>'Group 1 ITE'!H7</f>
        <v>0</v>
      </c>
      <c r="I7" s="140">
        <f>'Group 1 ITE'!I7</f>
        <v>0</v>
      </c>
      <c r="J7" s="140">
        <f>'Group 1 ITE'!J7</f>
        <v>0</v>
      </c>
      <c r="K7" s="140">
        <f>'Group 1 ITE'!K7</f>
        <v>0</v>
      </c>
      <c r="L7" s="140">
        <f>'Group 1 ITE'!L7</f>
        <v>0</v>
      </c>
      <c r="M7" s="140">
        <f>'Group 1 ITE'!M7</f>
        <v>0</v>
      </c>
      <c r="N7" s="140">
        <f>SUM(B7:M7)</f>
        <v>537951.69999999995</v>
      </c>
    </row>
    <row r="8" spans="1:15" x14ac:dyDescent="0.2">
      <c r="A8" s="58"/>
      <c r="B8" s="140"/>
      <c r="C8" s="140"/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</row>
    <row r="9" spans="1:15" x14ac:dyDescent="0.2">
      <c r="A9" s="59" t="s">
        <v>5</v>
      </c>
      <c r="B9" s="148">
        <f>SUM(B3:B8)</f>
        <v>988936.78</v>
      </c>
      <c r="C9" s="148">
        <f>SUM(C3:C8)</f>
        <v>935315.59999999986</v>
      </c>
      <c r="D9" s="149">
        <f t="shared" ref="D9:E9" si="0">SUM(D3:D8)</f>
        <v>0</v>
      </c>
      <c r="E9" s="149">
        <f t="shared" si="0"/>
        <v>0</v>
      </c>
      <c r="F9" s="148">
        <f t="shared" ref="F9:K9" si="1">SUM(F3:F8)</f>
        <v>0</v>
      </c>
      <c r="G9" s="149">
        <f t="shared" si="1"/>
        <v>0</v>
      </c>
      <c r="H9" s="148">
        <f t="shared" si="1"/>
        <v>0</v>
      </c>
      <c r="I9" s="148">
        <f t="shared" si="1"/>
        <v>0</v>
      </c>
      <c r="J9" s="148">
        <f t="shared" si="1"/>
        <v>0</v>
      </c>
      <c r="K9" s="148">
        <f t="shared" si="1"/>
        <v>0</v>
      </c>
      <c r="L9" s="148">
        <f>SUM(L3:L8)</f>
        <v>0</v>
      </c>
      <c r="M9" s="148">
        <f>SUM(M3:M8)</f>
        <v>0</v>
      </c>
      <c r="N9" s="148">
        <f>SUM(N3:N8)</f>
        <v>1924252.38</v>
      </c>
      <c r="O9" s="60"/>
    </row>
    <row r="10" spans="1:15" ht="12.75" customHeight="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5" x14ac:dyDescent="0.2">
      <c r="A11" s="61" t="s">
        <v>19</v>
      </c>
      <c r="B11" s="183" t="s">
        <v>91</v>
      </c>
      <c r="C11" s="183" t="s">
        <v>92</v>
      </c>
      <c r="D11" s="183" t="s">
        <v>86</v>
      </c>
      <c r="E11" s="183" t="s">
        <v>93</v>
      </c>
      <c r="F11" s="183" t="s">
        <v>94</v>
      </c>
      <c r="G11" s="183" t="s">
        <v>95</v>
      </c>
      <c r="H11" s="183" t="s">
        <v>96</v>
      </c>
      <c r="I11" s="183" t="s">
        <v>97</v>
      </c>
      <c r="J11" s="183" t="s">
        <v>98</v>
      </c>
      <c r="K11" s="183" t="s">
        <v>99</v>
      </c>
      <c r="L11" s="183" t="s">
        <v>100</v>
      </c>
      <c r="M11" s="183" t="s">
        <v>101</v>
      </c>
      <c r="N11" s="184" t="s">
        <v>0</v>
      </c>
    </row>
    <row r="12" spans="1:15" x14ac:dyDescent="0.2">
      <c r="A12" s="58" t="s">
        <v>8</v>
      </c>
      <c r="B12" s="62">
        <f>'Group 1 ITE'!B22</f>
        <v>149</v>
      </c>
      <c r="C12" s="62">
        <f>'Group 1 ITE'!C22</f>
        <v>257</v>
      </c>
      <c r="D12" s="62">
        <f>'Group 1 ITE'!D22</f>
        <v>0</v>
      </c>
      <c r="E12" s="62">
        <f>'Group 1 ITE'!E22</f>
        <v>0</v>
      </c>
      <c r="F12" s="62">
        <f>'Group 1 ITE'!F22</f>
        <v>0</v>
      </c>
      <c r="G12" s="62">
        <f>'Group 1 ITE'!G22</f>
        <v>0</v>
      </c>
      <c r="H12" s="62">
        <f>'Group 1 ITE'!H22</f>
        <v>0</v>
      </c>
      <c r="I12" s="62">
        <f>'Group 1 ITE'!I22</f>
        <v>0</v>
      </c>
      <c r="J12" s="62">
        <f>'Group 1 ITE'!J22</f>
        <v>0</v>
      </c>
      <c r="K12" s="62">
        <f>'Group 1 ITE'!K22</f>
        <v>0</v>
      </c>
      <c r="L12" s="62">
        <f>'Group 1 ITE'!L22</f>
        <v>0</v>
      </c>
      <c r="M12" s="62">
        <f>'Group 1 ITE'!M22</f>
        <v>0</v>
      </c>
      <c r="N12" s="62">
        <f>SUM(B12:M12)</f>
        <v>406</v>
      </c>
    </row>
    <row r="13" spans="1:15" x14ac:dyDescent="0.2">
      <c r="A13" s="58" t="s">
        <v>9</v>
      </c>
      <c r="B13" s="62">
        <f>'Group 1 ITE'!B23</f>
        <v>246</v>
      </c>
      <c r="C13" s="62">
        <f>'Group 1 ITE'!C23</f>
        <v>199</v>
      </c>
      <c r="D13" s="62">
        <f>'Group 1 ITE'!D23</f>
        <v>0</v>
      </c>
      <c r="E13" s="62">
        <f>'Group 1 ITE'!E23</f>
        <v>0</v>
      </c>
      <c r="F13" s="62">
        <f>'Group 1 ITE'!F23</f>
        <v>0</v>
      </c>
      <c r="G13" s="62">
        <f>'Group 1 ITE'!G23</f>
        <v>0</v>
      </c>
      <c r="H13" s="62">
        <f>'Group 1 ITE'!H23</f>
        <v>0</v>
      </c>
      <c r="I13" s="62">
        <f>'Group 1 ITE'!I23</f>
        <v>0</v>
      </c>
      <c r="J13" s="62">
        <f>'Group 1 ITE'!J23</f>
        <v>0</v>
      </c>
      <c r="K13" s="62">
        <f>'Group 1 ITE'!K23</f>
        <v>0</v>
      </c>
      <c r="L13" s="62">
        <f>'Group 1 ITE'!L23</f>
        <v>0</v>
      </c>
      <c r="M13" s="62">
        <f>'Group 1 ITE'!M23</f>
        <v>0</v>
      </c>
      <c r="N13" s="62">
        <f>SUM(B13:M13)</f>
        <v>445</v>
      </c>
    </row>
    <row r="14" spans="1:15" x14ac:dyDescent="0.2">
      <c r="A14" s="5" t="s">
        <v>89</v>
      </c>
      <c r="B14" s="62">
        <f>'Group 1 ITE'!B24</f>
        <v>67</v>
      </c>
      <c r="C14" s="62">
        <f>'Group 1 ITE'!C24</f>
        <v>54</v>
      </c>
      <c r="D14" s="62">
        <f>'Group 1 ITE'!D24</f>
        <v>0</v>
      </c>
      <c r="E14" s="62">
        <f>'Group 1 ITE'!E24</f>
        <v>0</v>
      </c>
      <c r="F14" s="62">
        <f>'Group 1 ITE'!F24</f>
        <v>0</v>
      </c>
      <c r="G14" s="62">
        <f>'Group 1 ITE'!G24</f>
        <v>0</v>
      </c>
      <c r="H14" s="62">
        <f>'Group 1 ITE'!H24</f>
        <v>0</v>
      </c>
      <c r="I14" s="62">
        <f>'Group 1 ITE'!I24</f>
        <v>0</v>
      </c>
      <c r="J14" s="62">
        <f>'Group 1 ITE'!J24</f>
        <v>0</v>
      </c>
      <c r="K14" s="62">
        <f>'Group 1 ITE'!K24</f>
        <v>0</v>
      </c>
      <c r="L14" s="62">
        <f>'Group 1 ITE'!L24</f>
        <v>0</v>
      </c>
      <c r="M14" s="62">
        <f>'Group 1 ITE'!M24</f>
        <v>0</v>
      </c>
      <c r="N14" s="62">
        <f>SUM(B14:M14)</f>
        <v>121</v>
      </c>
    </row>
    <row r="15" spans="1:15" x14ac:dyDescent="0.2">
      <c r="A15" s="58" t="s">
        <v>24</v>
      </c>
      <c r="B15" s="62">
        <f>'Group 1 ITE'!B25</f>
        <v>1502</v>
      </c>
      <c r="C15" s="62">
        <f>'Group 1 ITE'!C25</f>
        <v>1286</v>
      </c>
      <c r="D15" s="62">
        <f>'Group 1 ITE'!D25</f>
        <v>0</v>
      </c>
      <c r="E15" s="62">
        <f>'Group 1 ITE'!E25</f>
        <v>0</v>
      </c>
      <c r="F15" s="62">
        <f>'Group 1 ITE'!F25</f>
        <v>0</v>
      </c>
      <c r="G15" s="62">
        <f>'Group 1 ITE'!G25</f>
        <v>0</v>
      </c>
      <c r="H15" s="62">
        <f>'Group 1 ITE'!H25</f>
        <v>0</v>
      </c>
      <c r="I15" s="62">
        <f>'Group 1 ITE'!I25</f>
        <v>0</v>
      </c>
      <c r="J15" s="62">
        <f>'Group 1 ITE'!J25</f>
        <v>0</v>
      </c>
      <c r="K15" s="62">
        <f>'Group 1 ITE'!K25</f>
        <v>0</v>
      </c>
      <c r="L15" s="62">
        <f>'Group 1 ITE'!L25</f>
        <v>0</v>
      </c>
      <c r="M15" s="62">
        <f>'Group 1 ITE'!M25</f>
        <v>0</v>
      </c>
      <c r="N15" s="62">
        <f>SUM(B15:M15)</f>
        <v>2788</v>
      </c>
    </row>
    <row r="16" spans="1:15" x14ac:dyDescent="0.2">
      <c r="A16" s="58" t="s">
        <v>1</v>
      </c>
      <c r="B16" s="62">
        <f>'Group 1 ITE'!B26</f>
        <v>719</v>
      </c>
      <c r="C16" s="62">
        <f>'Group 1 ITE'!C26</f>
        <v>737</v>
      </c>
      <c r="D16" s="62">
        <f>'Group 1 ITE'!D26</f>
        <v>0</v>
      </c>
      <c r="E16" s="62">
        <f>'Group 1 ITE'!E26</f>
        <v>0</v>
      </c>
      <c r="F16" s="62">
        <f>'Group 1 ITE'!F26</f>
        <v>0</v>
      </c>
      <c r="G16" s="62">
        <f>'Group 1 ITE'!G26</f>
        <v>0</v>
      </c>
      <c r="H16" s="62">
        <f>'Group 1 ITE'!H26</f>
        <v>0</v>
      </c>
      <c r="I16" s="62">
        <f>'Group 1 ITE'!I26</f>
        <v>0</v>
      </c>
      <c r="J16" s="62">
        <f>'Group 1 ITE'!J26</f>
        <v>0</v>
      </c>
      <c r="K16" s="62">
        <f>'Group 1 ITE'!K26</f>
        <v>0</v>
      </c>
      <c r="L16" s="62">
        <f>'Group 1 ITE'!L26</f>
        <v>0</v>
      </c>
      <c r="M16" s="62">
        <f>'Group 1 ITE'!M26</f>
        <v>0</v>
      </c>
      <c r="N16" s="62">
        <f>SUM(B16:M16)</f>
        <v>1456</v>
      </c>
    </row>
    <row r="17" spans="1:15" x14ac:dyDescent="0.2">
      <c r="A17" s="58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</row>
    <row r="18" spans="1:15" x14ac:dyDescent="0.2">
      <c r="A18" s="59" t="s">
        <v>11</v>
      </c>
      <c r="B18" s="150">
        <f>SUM(B12:B17)</f>
        <v>2683</v>
      </c>
      <c r="C18" s="150">
        <f>SUM(C12:C17)</f>
        <v>2533</v>
      </c>
      <c r="D18" s="150">
        <f t="shared" ref="D18:H18" si="2">SUM(D12:D17)</f>
        <v>0</v>
      </c>
      <c r="E18" s="150">
        <f t="shared" si="2"/>
        <v>0</v>
      </c>
      <c r="F18" s="150">
        <f t="shared" si="2"/>
        <v>0</v>
      </c>
      <c r="G18" s="150">
        <f t="shared" si="2"/>
        <v>0</v>
      </c>
      <c r="H18" s="150">
        <f t="shared" si="2"/>
        <v>0</v>
      </c>
      <c r="I18" s="150">
        <f t="shared" ref="I18:N18" si="3">SUM(I12:I17)</f>
        <v>0</v>
      </c>
      <c r="J18" s="150">
        <f t="shared" si="3"/>
        <v>0</v>
      </c>
      <c r="K18" s="150">
        <f t="shared" si="3"/>
        <v>0</v>
      </c>
      <c r="L18" s="150">
        <f>SUM(L12:L17)</f>
        <v>0</v>
      </c>
      <c r="M18" s="150">
        <f>SUM(M12:M17)</f>
        <v>0</v>
      </c>
      <c r="N18" s="150">
        <f t="shared" si="3"/>
        <v>5216</v>
      </c>
    </row>
    <row r="19" spans="1:15" ht="13.5" customHeight="1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</row>
    <row r="20" spans="1:15" x14ac:dyDescent="0.2">
      <c r="A20" s="100" t="s">
        <v>56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</row>
    <row r="21" spans="1:15" s="57" customFormat="1" x14ac:dyDescent="0.2">
      <c r="A21" s="55" t="s">
        <v>4</v>
      </c>
      <c r="B21" s="183" t="s">
        <v>91</v>
      </c>
      <c r="C21" s="183" t="s">
        <v>92</v>
      </c>
      <c r="D21" s="183" t="s">
        <v>86</v>
      </c>
      <c r="E21" s="183" t="s">
        <v>93</v>
      </c>
      <c r="F21" s="183" t="s">
        <v>94</v>
      </c>
      <c r="G21" s="183" t="s">
        <v>95</v>
      </c>
      <c r="H21" s="183" t="s">
        <v>96</v>
      </c>
      <c r="I21" s="183" t="s">
        <v>97</v>
      </c>
      <c r="J21" s="183" t="s">
        <v>98</v>
      </c>
      <c r="K21" s="183" t="s">
        <v>99</v>
      </c>
      <c r="L21" s="183" t="s">
        <v>100</v>
      </c>
      <c r="M21" s="183" t="s">
        <v>101</v>
      </c>
      <c r="N21" s="184" t="s">
        <v>0</v>
      </c>
    </row>
    <row r="22" spans="1:15" x14ac:dyDescent="0.2">
      <c r="A22" s="58" t="s">
        <v>8</v>
      </c>
      <c r="B22" s="140">
        <f>+'Group 1 Cat 2 ITE -Rechargeable'!B3</f>
        <v>313404</v>
      </c>
      <c r="C22" s="140">
        <f>+'Group 1 Cat 2 ITE -Rechargeable'!C3</f>
        <v>256266.40000000002</v>
      </c>
      <c r="D22" s="142">
        <f>+'Group 1 Cat 2 ITE -Rechargeable'!D3</f>
        <v>0</v>
      </c>
      <c r="E22" s="140">
        <f>+'Group 1 Cat 2 ITE -Rechargeable'!E3</f>
        <v>0</v>
      </c>
      <c r="F22" s="140">
        <f>+'Group 1 Cat 2 ITE -Rechargeable'!F3</f>
        <v>0</v>
      </c>
      <c r="G22" s="140">
        <f>+'Group 1 Cat 2 ITE -Rechargeable'!G3</f>
        <v>0</v>
      </c>
      <c r="H22" s="140">
        <f>+'Group 1 Cat 2 ITE -Rechargeable'!H3</f>
        <v>0</v>
      </c>
      <c r="I22" s="140">
        <f>+'Group 1 Cat 2 ITE -Rechargeable'!I3</f>
        <v>0</v>
      </c>
      <c r="J22" s="140">
        <f>+'Group 1 Cat 2 ITE -Rechargeable'!J3</f>
        <v>0</v>
      </c>
      <c r="K22" s="140">
        <f>+'Group 1 Cat 2 ITE -Rechargeable'!K3</f>
        <v>0</v>
      </c>
      <c r="L22" s="140">
        <f>+'Group 1 Cat 2 ITE -Rechargeable'!L3</f>
        <v>0</v>
      </c>
      <c r="M22" s="140">
        <f>+'Group 1 Cat 2 ITE -Rechargeable'!M3</f>
        <v>0</v>
      </c>
      <c r="N22" s="140">
        <f>SUM(B22:M22)</f>
        <v>569670.40000000002</v>
      </c>
    </row>
    <row r="23" spans="1:15" x14ac:dyDescent="0.2">
      <c r="A23" s="5" t="s">
        <v>89</v>
      </c>
      <c r="B23" s="140">
        <f>+'Group 1 Cat 2 ITE -Rechargeable'!B4</f>
        <v>497437.19999999995</v>
      </c>
      <c r="C23" s="140">
        <f>+'Group 1 Cat 2 ITE -Rechargeable'!C4</f>
        <v>479486</v>
      </c>
      <c r="D23" s="142">
        <f>+'Group 1 Cat 2 ITE -Rechargeable'!D4</f>
        <v>0</v>
      </c>
      <c r="E23" s="140">
        <f>+'Group 1 Cat 2 ITE -Rechargeable'!E4</f>
        <v>0</v>
      </c>
      <c r="F23" s="140">
        <f>+'Group 1 Cat 2 ITE -Rechargeable'!F4</f>
        <v>0</v>
      </c>
      <c r="G23" s="140">
        <f>+'Group 1 Cat 2 ITE -Rechargeable'!G4</f>
        <v>0</v>
      </c>
      <c r="H23" s="140">
        <f>+'Group 1 Cat 2 ITE -Rechargeable'!H4</f>
        <v>0</v>
      </c>
      <c r="I23" s="140">
        <f>+'Group 1 Cat 2 ITE -Rechargeable'!I4</f>
        <v>0</v>
      </c>
      <c r="J23" s="140">
        <f>+'Group 1 Cat 2 ITE -Rechargeable'!J4</f>
        <v>0</v>
      </c>
      <c r="K23" s="140">
        <f>+'Group 1 Cat 2 ITE -Rechargeable'!K4</f>
        <v>0</v>
      </c>
      <c r="L23" s="140">
        <f>+'Group 1 Cat 2 ITE -Rechargeable'!L4</f>
        <v>0</v>
      </c>
      <c r="M23" s="140">
        <f>+'Group 1 Cat 2 ITE -Rechargeable'!M4</f>
        <v>0</v>
      </c>
      <c r="N23" s="140">
        <f>SUM(B23:M23)</f>
        <v>976923.2</v>
      </c>
    </row>
    <row r="24" spans="1:15" x14ac:dyDescent="0.2">
      <c r="A24" s="58" t="s">
        <v>1</v>
      </c>
      <c r="B24" s="140">
        <f>+'Group 1 Cat 2 ITE -Rechargeable'!B5</f>
        <v>3603600</v>
      </c>
      <c r="C24" s="140">
        <f>+'Group 1 Cat 2 ITE -Rechargeable'!C5</f>
        <v>3453964.8</v>
      </c>
      <c r="D24" s="142">
        <f>+'Group 1 Cat 2 ITE -Rechargeable'!D5</f>
        <v>0</v>
      </c>
      <c r="E24" s="140">
        <f>+'Group 1 Cat 2 ITE -Rechargeable'!E5</f>
        <v>0</v>
      </c>
      <c r="F24" s="140">
        <f>+'Group 1 Cat 2 ITE -Rechargeable'!F5</f>
        <v>0</v>
      </c>
      <c r="G24" s="140">
        <f>+'Group 1 Cat 2 ITE -Rechargeable'!G5</f>
        <v>0</v>
      </c>
      <c r="H24" s="140">
        <f>+'Group 1 Cat 2 ITE -Rechargeable'!H5</f>
        <v>0</v>
      </c>
      <c r="I24" s="140">
        <f>+'Group 1 Cat 2 ITE -Rechargeable'!I5</f>
        <v>0</v>
      </c>
      <c r="J24" s="140">
        <f>+'Group 1 Cat 2 ITE -Rechargeable'!J5</f>
        <v>0</v>
      </c>
      <c r="K24" s="140">
        <f>+'Group 1 Cat 2 ITE -Rechargeable'!K5</f>
        <v>0</v>
      </c>
      <c r="L24" s="140">
        <f>+'Group 1 Cat 2 ITE -Rechargeable'!L5</f>
        <v>0</v>
      </c>
      <c r="M24" s="140">
        <f>+'Group 1 Cat 2 ITE -Rechargeable'!M5</f>
        <v>0</v>
      </c>
      <c r="N24" s="140">
        <f>SUM(B24:M24)</f>
        <v>7057564.7999999998</v>
      </c>
    </row>
    <row r="25" spans="1:15" x14ac:dyDescent="0.2">
      <c r="A25" s="58"/>
      <c r="B25" s="140"/>
      <c r="C25" s="140"/>
      <c r="D25" s="146"/>
      <c r="E25" s="141"/>
      <c r="F25" s="140"/>
      <c r="G25" s="141"/>
      <c r="H25" s="140"/>
      <c r="I25" s="140"/>
      <c r="J25" s="140"/>
      <c r="K25" s="140"/>
      <c r="L25" s="140"/>
      <c r="M25" s="140"/>
      <c r="N25" s="140"/>
    </row>
    <row r="26" spans="1:15" x14ac:dyDescent="0.2">
      <c r="A26" s="59" t="s">
        <v>5</v>
      </c>
      <c r="B26" s="148">
        <f>SUM(B22:B24)</f>
        <v>4414441.2</v>
      </c>
      <c r="C26" s="148">
        <f>SUM(C22:C24)</f>
        <v>4189717.1999999997</v>
      </c>
      <c r="D26" s="188">
        <f t="shared" ref="D26:H26" si="4">SUM(D22:D24)</f>
        <v>0</v>
      </c>
      <c r="E26" s="149">
        <f t="shared" si="4"/>
        <v>0</v>
      </c>
      <c r="F26" s="148">
        <f t="shared" si="4"/>
        <v>0</v>
      </c>
      <c r="G26" s="149">
        <f t="shared" si="4"/>
        <v>0</v>
      </c>
      <c r="H26" s="148">
        <f t="shared" si="4"/>
        <v>0</v>
      </c>
      <c r="I26" s="148">
        <f t="shared" ref="I26:N26" si="5">SUM(I22:I24)</f>
        <v>0</v>
      </c>
      <c r="J26" s="148">
        <f t="shared" si="5"/>
        <v>0</v>
      </c>
      <c r="K26" s="148">
        <f t="shared" si="5"/>
        <v>0</v>
      </c>
      <c r="L26" s="148">
        <f>SUM(L22:L24)</f>
        <v>0</v>
      </c>
      <c r="M26" s="148">
        <f>SUM(M22:M24)</f>
        <v>0</v>
      </c>
      <c r="N26" s="148">
        <f t="shared" si="5"/>
        <v>8604158.4000000004</v>
      </c>
      <c r="O26" s="60"/>
    </row>
    <row r="27" spans="1:15" ht="12.75" customHeight="1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</row>
    <row r="28" spans="1:15" x14ac:dyDescent="0.2">
      <c r="A28" s="61" t="s">
        <v>19</v>
      </c>
      <c r="B28" s="183" t="s">
        <v>91</v>
      </c>
      <c r="C28" s="183" t="s">
        <v>92</v>
      </c>
      <c r="D28" s="183" t="s">
        <v>86</v>
      </c>
      <c r="E28" s="183" t="s">
        <v>93</v>
      </c>
      <c r="F28" s="183" t="s">
        <v>94</v>
      </c>
      <c r="G28" s="183" t="s">
        <v>95</v>
      </c>
      <c r="H28" s="183" t="s">
        <v>96</v>
      </c>
      <c r="I28" s="183" t="s">
        <v>97</v>
      </c>
      <c r="J28" s="183" t="s">
        <v>98</v>
      </c>
      <c r="K28" s="183" t="s">
        <v>99</v>
      </c>
      <c r="L28" s="183" t="s">
        <v>100</v>
      </c>
      <c r="M28" s="183" t="s">
        <v>101</v>
      </c>
      <c r="N28" s="184" t="s">
        <v>0</v>
      </c>
    </row>
    <row r="29" spans="1:15" x14ac:dyDescent="0.2">
      <c r="A29" s="10" t="s">
        <v>72</v>
      </c>
      <c r="B29" s="62">
        <f>+'Group 1 Cat 2 ITE -Rechargeable'!B16</f>
        <v>733</v>
      </c>
      <c r="C29" s="62">
        <f>+'Group 1 Cat 2 ITE -Rechargeable'!C16</f>
        <v>601</v>
      </c>
      <c r="D29" s="79">
        <f>+'Group 1 Cat 2 ITE -Rechargeable'!D16</f>
        <v>0</v>
      </c>
      <c r="E29" s="62">
        <f>+'Group 1 Cat 2 ITE -Rechargeable'!E16</f>
        <v>0</v>
      </c>
      <c r="F29" s="62">
        <f>+'Group 1 Cat 2 ITE -Rechargeable'!F16</f>
        <v>0</v>
      </c>
      <c r="G29" s="62">
        <f>+'Group 1 Cat 2 ITE -Rechargeable'!G16</f>
        <v>0</v>
      </c>
      <c r="H29" s="62">
        <f>+'Group 1 Cat 2 ITE -Rechargeable'!H16</f>
        <v>0</v>
      </c>
      <c r="I29" s="62">
        <f>+'Group 1 Cat 2 ITE -Rechargeable'!I16</f>
        <v>0</v>
      </c>
      <c r="J29" s="62">
        <f>+'Group 1 Cat 2 ITE -Rechargeable'!J16</f>
        <v>0</v>
      </c>
      <c r="K29" s="62">
        <f>+'Group 1 Cat 2 ITE -Rechargeable'!K16</f>
        <v>0</v>
      </c>
      <c r="L29" s="62">
        <f>+'Group 1 Cat 2 ITE -Rechargeable'!L16</f>
        <v>0</v>
      </c>
      <c r="M29" s="62">
        <f>+'Group 1 Cat 2 ITE -Rechargeable'!M16</f>
        <v>0</v>
      </c>
      <c r="N29" s="62">
        <f>SUM(B29:M29)</f>
        <v>1334</v>
      </c>
    </row>
    <row r="30" spans="1:15" x14ac:dyDescent="0.2">
      <c r="A30" s="5" t="s">
        <v>89</v>
      </c>
      <c r="B30" s="62">
        <f>+'Group 1 Cat 2 ITE -Rechargeable'!B17</f>
        <v>1053</v>
      </c>
      <c r="C30" s="62">
        <f>+'Group 1 Cat 2 ITE -Rechargeable'!C17</f>
        <v>1013</v>
      </c>
      <c r="D30" s="79">
        <f>+'Group 1 Cat 2 ITE -Rechargeable'!D17</f>
        <v>0</v>
      </c>
      <c r="E30" s="62">
        <f>+'Group 1 Cat 2 ITE -Rechargeable'!E17</f>
        <v>0</v>
      </c>
      <c r="F30" s="62">
        <f>+'Group 1 Cat 2 ITE -Rechargeable'!F17</f>
        <v>0</v>
      </c>
      <c r="G30" s="62">
        <f>+'Group 1 Cat 2 ITE -Rechargeable'!G17</f>
        <v>0</v>
      </c>
      <c r="H30" s="62">
        <f>+'Group 1 Cat 2 ITE -Rechargeable'!H17</f>
        <v>0</v>
      </c>
      <c r="I30" s="62">
        <f>+'Group 1 Cat 2 ITE -Rechargeable'!I17</f>
        <v>0</v>
      </c>
      <c r="J30" s="62">
        <f>+'Group 1 Cat 2 ITE -Rechargeable'!J17</f>
        <v>0</v>
      </c>
      <c r="K30" s="62">
        <f>+'Group 1 Cat 2 ITE -Rechargeable'!K17</f>
        <v>0</v>
      </c>
      <c r="L30" s="62">
        <f>+'Group 1 Cat 2 ITE -Rechargeable'!L17</f>
        <v>0</v>
      </c>
      <c r="M30" s="62">
        <f>+'Group 1 Cat 2 ITE -Rechargeable'!M17</f>
        <v>0</v>
      </c>
      <c r="N30" s="62">
        <f>SUM(B30:M30)</f>
        <v>2066</v>
      </c>
    </row>
    <row r="31" spans="1:15" x14ac:dyDescent="0.2">
      <c r="A31" s="58" t="s">
        <v>1</v>
      </c>
      <c r="B31" s="62">
        <f>+'Group 1 Cat 2 ITE -Rechargeable'!B18</f>
        <v>7856</v>
      </c>
      <c r="C31" s="62">
        <f>+'Group 1 Cat 2 ITE -Rechargeable'!C18</f>
        <v>7515</v>
      </c>
      <c r="D31" s="79">
        <f>+'Group 1 Cat 2 ITE -Rechargeable'!D18</f>
        <v>0</v>
      </c>
      <c r="E31" s="62">
        <f>+'Group 1 Cat 2 ITE -Rechargeable'!E18</f>
        <v>0</v>
      </c>
      <c r="F31" s="62">
        <f>+'Group 1 Cat 2 ITE -Rechargeable'!F18</f>
        <v>0</v>
      </c>
      <c r="G31" s="62">
        <f>+'Group 1 Cat 2 ITE -Rechargeable'!G18</f>
        <v>0</v>
      </c>
      <c r="H31" s="62">
        <f>+'Group 1 Cat 2 ITE -Rechargeable'!H18</f>
        <v>0</v>
      </c>
      <c r="I31" s="62">
        <f>+'Group 1 Cat 2 ITE -Rechargeable'!I18</f>
        <v>0</v>
      </c>
      <c r="J31" s="62">
        <f>+'Group 1 Cat 2 ITE -Rechargeable'!J18</f>
        <v>0</v>
      </c>
      <c r="K31" s="62">
        <f>+'Group 1 Cat 2 ITE -Rechargeable'!K18</f>
        <v>0</v>
      </c>
      <c r="L31" s="62">
        <f>+'Group 1 Cat 2 ITE -Rechargeable'!L18</f>
        <v>0</v>
      </c>
      <c r="M31" s="62">
        <f>+'Group 1 Cat 2 ITE -Rechargeable'!M18</f>
        <v>0</v>
      </c>
      <c r="N31" s="62">
        <f>SUM(B31:M31)</f>
        <v>15371</v>
      </c>
    </row>
    <row r="32" spans="1:15" x14ac:dyDescent="0.2">
      <c r="A32" s="58"/>
      <c r="B32" s="62"/>
      <c r="C32" s="62"/>
      <c r="D32" s="79"/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1:15" x14ac:dyDescent="0.2">
      <c r="A33" s="59" t="s">
        <v>11</v>
      </c>
      <c r="B33" s="150">
        <f>SUM(B29:B31)</f>
        <v>9642</v>
      </c>
      <c r="C33" s="150">
        <f>SUM(C29:C31)</f>
        <v>9129</v>
      </c>
      <c r="D33" s="150">
        <f t="shared" ref="D33:H33" si="6">SUM(D29:D31)</f>
        <v>0</v>
      </c>
      <c r="E33" s="150">
        <f t="shared" si="6"/>
        <v>0</v>
      </c>
      <c r="F33" s="150">
        <f t="shared" si="6"/>
        <v>0</v>
      </c>
      <c r="G33" s="150">
        <f t="shared" si="6"/>
        <v>0</v>
      </c>
      <c r="H33" s="150">
        <f t="shared" si="6"/>
        <v>0</v>
      </c>
      <c r="I33" s="150">
        <f t="shared" ref="I33:N33" si="7">SUM(I29:I31)</f>
        <v>0</v>
      </c>
      <c r="J33" s="150">
        <f t="shared" si="7"/>
        <v>0</v>
      </c>
      <c r="K33" s="150">
        <f t="shared" si="7"/>
        <v>0</v>
      </c>
      <c r="L33" s="150">
        <f t="shared" si="7"/>
        <v>0</v>
      </c>
      <c r="M33" s="150">
        <f t="shared" si="7"/>
        <v>0</v>
      </c>
      <c r="N33" s="150">
        <f t="shared" si="7"/>
        <v>18771</v>
      </c>
    </row>
    <row r="34" spans="1:15" ht="13.5" customHeight="1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</row>
    <row r="35" spans="1:15" x14ac:dyDescent="0.2">
      <c r="A35" s="100" t="s">
        <v>46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</row>
    <row r="36" spans="1:15" s="57" customFormat="1" x14ac:dyDescent="0.2">
      <c r="A36" s="55" t="s">
        <v>4</v>
      </c>
      <c r="B36" s="183" t="s">
        <v>91</v>
      </c>
      <c r="C36" s="183" t="s">
        <v>92</v>
      </c>
      <c r="D36" s="183" t="s">
        <v>86</v>
      </c>
      <c r="E36" s="183" t="s">
        <v>93</v>
      </c>
      <c r="F36" s="183" t="s">
        <v>94</v>
      </c>
      <c r="G36" s="183" t="s">
        <v>95</v>
      </c>
      <c r="H36" s="183" t="s">
        <v>96</v>
      </c>
      <c r="I36" s="183" t="s">
        <v>97</v>
      </c>
      <c r="J36" s="183" t="s">
        <v>98</v>
      </c>
      <c r="K36" s="183" t="s">
        <v>99</v>
      </c>
      <c r="L36" s="183" t="s">
        <v>100</v>
      </c>
      <c r="M36" s="183" t="s">
        <v>101</v>
      </c>
      <c r="N36" s="184" t="s">
        <v>0</v>
      </c>
    </row>
    <row r="37" spans="1:15" x14ac:dyDescent="0.2">
      <c r="A37" s="58" t="s">
        <v>8</v>
      </c>
      <c r="B37" s="140">
        <f>'Group 2 BTE'!B3</f>
        <v>32650.799999999999</v>
      </c>
      <c r="C37" s="140">
        <f>'Group 2 BTE'!C3</f>
        <v>24757.200000000001</v>
      </c>
      <c r="D37" s="140">
        <f>'Group 2 BTE'!D3</f>
        <v>0</v>
      </c>
      <c r="E37" s="141">
        <f>'Group 2 BTE'!E3</f>
        <v>0</v>
      </c>
      <c r="F37" s="140">
        <f>'Group 2 BTE'!F3</f>
        <v>0</v>
      </c>
      <c r="G37" s="141">
        <f>'Group 2 BTE'!G3</f>
        <v>0</v>
      </c>
      <c r="H37" s="140">
        <f>'Group 2 BTE'!H3</f>
        <v>0</v>
      </c>
      <c r="I37" s="140">
        <f>'Group 2 BTE'!I3</f>
        <v>0</v>
      </c>
      <c r="J37" s="140">
        <f>'Group 2 BTE'!J3</f>
        <v>0</v>
      </c>
      <c r="K37" s="140">
        <f>'Group 2 BTE'!K3</f>
        <v>0</v>
      </c>
      <c r="L37" s="140">
        <f>'Group 2 BTE'!L3</f>
        <v>0</v>
      </c>
      <c r="M37" s="140">
        <f>'Group 2 BTE'!M3</f>
        <v>0</v>
      </c>
      <c r="N37" s="140">
        <f>SUM(B37:M37)</f>
        <v>57408</v>
      </c>
    </row>
    <row r="38" spans="1:15" x14ac:dyDescent="0.2">
      <c r="A38" s="58" t="s">
        <v>9</v>
      </c>
      <c r="B38" s="140">
        <f>'Group 2 BTE'!B4</f>
        <v>50132.159999999996</v>
      </c>
      <c r="C38" s="140">
        <f>'Group 2 BTE'!C4</f>
        <v>40491.360000000001</v>
      </c>
      <c r="D38" s="141">
        <f>'Group 2 BTE'!D4</f>
        <v>0</v>
      </c>
      <c r="E38" s="141">
        <f>'Group 2 BTE'!E4</f>
        <v>0</v>
      </c>
      <c r="F38" s="140">
        <f>'Group 2 BTE'!F4</f>
        <v>0</v>
      </c>
      <c r="G38" s="141">
        <f>'Group 2 BTE'!G4</f>
        <v>0</v>
      </c>
      <c r="H38" s="140">
        <f>'Group 2 BTE'!H4</f>
        <v>0</v>
      </c>
      <c r="I38" s="140">
        <f>'Group 2 BTE'!I4</f>
        <v>0</v>
      </c>
      <c r="J38" s="140">
        <f>'Group 2 BTE'!J4</f>
        <v>0</v>
      </c>
      <c r="K38" s="140">
        <f>'Group 2 BTE'!K4</f>
        <v>0</v>
      </c>
      <c r="L38" s="140">
        <f>'Group 2 BTE'!L4</f>
        <v>0</v>
      </c>
      <c r="M38" s="140">
        <f>'Group 2 BTE'!M4</f>
        <v>0</v>
      </c>
      <c r="N38" s="140">
        <f>SUM(B38:M38)</f>
        <v>90623.51999999999</v>
      </c>
    </row>
    <row r="39" spans="1:15" x14ac:dyDescent="0.2">
      <c r="A39" s="5" t="s">
        <v>89</v>
      </c>
      <c r="B39" s="140">
        <f>'Group 2 BTE'!B5</f>
        <v>1865.7599999999998</v>
      </c>
      <c r="C39" s="140">
        <f>'Group 2 BTE'!C5</f>
        <v>4353.4399999999996</v>
      </c>
      <c r="D39" s="141">
        <f>'Group 2 BTE'!D5</f>
        <v>0</v>
      </c>
      <c r="E39" s="141">
        <f>'Group 2 BTE'!E5</f>
        <v>0</v>
      </c>
      <c r="F39" s="140">
        <f>'Group 2 BTE'!F5</f>
        <v>0</v>
      </c>
      <c r="G39" s="141">
        <f>'Group 2 BTE'!G5</f>
        <v>0</v>
      </c>
      <c r="H39" s="140">
        <f>'Group 2 BTE'!H5</f>
        <v>0</v>
      </c>
      <c r="I39" s="140">
        <f>'Group 2 BTE'!I5</f>
        <v>0</v>
      </c>
      <c r="J39" s="140">
        <f>'Group 2 BTE'!J5</f>
        <v>0</v>
      </c>
      <c r="K39" s="140">
        <f>'Group 2 BTE'!K5</f>
        <v>0</v>
      </c>
      <c r="L39" s="140">
        <f>'Group 2 BTE'!L5</f>
        <v>0</v>
      </c>
      <c r="M39" s="140">
        <f>'Group 2 BTE'!M5</f>
        <v>0</v>
      </c>
      <c r="N39" s="140">
        <f>SUM(B39:M39)</f>
        <v>6219.1999999999989</v>
      </c>
    </row>
    <row r="40" spans="1:15" x14ac:dyDescent="0.2">
      <c r="A40" s="58" t="s">
        <v>24</v>
      </c>
      <c r="B40" s="140">
        <f>'Group 2 BTE'!B6</f>
        <v>226378.32</v>
      </c>
      <c r="C40" s="140">
        <f>'Group 2 BTE'!C6</f>
        <v>176492.52</v>
      </c>
      <c r="D40" s="141">
        <f>'Group 2 BTE'!D6</f>
        <v>0</v>
      </c>
      <c r="E40" s="141">
        <f>'Group 2 BTE'!E6</f>
        <v>0</v>
      </c>
      <c r="F40" s="140">
        <f>'Group 2 BTE'!F6</f>
        <v>0</v>
      </c>
      <c r="G40" s="141">
        <f>'Group 2 BTE'!G6</f>
        <v>0</v>
      </c>
      <c r="H40" s="140">
        <f>'Group 2 BTE'!H6</f>
        <v>0</v>
      </c>
      <c r="I40" s="140">
        <f>'Group 2 BTE'!I6</f>
        <v>0</v>
      </c>
      <c r="J40" s="140">
        <f>'Group 2 BTE'!J6</f>
        <v>0</v>
      </c>
      <c r="K40" s="140">
        <f>'Group 2 BTE'!K6</f>
        <v>0</v>
      </c>
      <c r="L40" s="140">
        <f>'Group 2 BTE'!L6</f>
        <v>0</v>
      </c>
      <c r="M40" s="140">
        <f>'Group 2 BTE'!M6</f>
        <v>0</v>
      </c>
      <c r="N40" s="140">
        <f>SUM(B40:M40)</f>
        <v>402870.83999999997</v>
      </c>
    </row>
    <row r="41" spans="1:15" x14ac:dyDescent="0.2">
      <c r="A41" s="58" t="s">
        <v>1</v>
      </c>
      <c r="B41" s="140">
        <f>'Group 2 BTE'!B7</f>
        <v>15237.04</v>
      </c>
      <c r="C41" s="140">
        <f>'Group 2 BTE'!C7</f>
        <v>14615.119999999999</v>
      </c>
      <c r="D41" s="141">
        <f>'Group 2 BTE'!D7</f>
        <v>0</v>
      </c>
      <c r="E41" s="141">
        <f>'Group 2 BTE'!E7</f>
        <v>0</v>
      </c>
      <c r="F41" s="140">
        <f>'Group 2 BTE'!G7</f>
        <v>0</v>
      </c>
      <c r="G41" s="140">
        <f>'Group 2 BTE'!H7</f>
        <v>0</v>
      </c>
      <c r="H41" s="140">
        <f>'Group 2 BTE'!H7</f>
        <v>0</v>
      </c>
      <c r="I41" s="140">
        <f>'Group 2 BTE'!I7</f>
        <v>0</v>
      </c>
      <c r="J41" s="140">
        <f>'Group 2 BTE'!J7</f>
        <v>0</v>
      </c>
      <c r="K41" s="140">
        <f>'Group 2 BTE'!K7</f>
        <v>0</v>
      </c>
      <c r="L41" s="140">
        <f>'Group 2 BTE'!L7</f>
        <v>0</v>
      </c>
      <c r="M41" s="140">
        <f>'Group 2 BTE'!M7</f>
        <v>0</v>
      </c>
      <c r="N41" s="140">
        <f>SUM(B41:M41)</f>
        <v>29852.16</v>
      </c>
    </row>
    <row r="42" spans="1:15" x14ac:dyDescent="0.2">
      <c r="A42" s="58"/>
      <c r="B42" s="140"/>
      <c r="C42" s="140"/>
      <c r="D42" s="140"/>
      <c r="E42" s="141"/>
      <c r="F42" s="140"/>
      <c r="G42" s="140"/>
      <c r="H42" s="140"/>
      <c r="I42" s="140"/>
      <c r="J42" s="140"/>
      <c r="K42" s="140"/>
      <c r="L42" s="140"/>
      <c r="M42" s="140"/>
      <c r="N42" s="140"/>
    </row>
    <row r="43" spans="1:15" x14ac:dyDescent="0.2">
      <c r="A43" s="59" t="s">
        <v>5</v>
      </c>
      <c r="B43" s="148">
        <f>SUM(B37:B42)</f>
        <v>326264.07999999996</v>
      </c>
      <c r="C43" s="148">
        <f>SUM(C37:C42)</f>
        <v>260709.63999999998</v>
      </c>
      <c r="D43" s="149">
        <f t="shared" ref="D43:H43" si="8">SUM(D37:D42)</f>
        <v>0</v>
      </c>
      <c r="E43" s="149">
        <f t="shared" si="8"/>
        <v>0</v>
      </c>
      <c r="F43" s="148">
        <f t="shared" si="8"/>
        <v>0</v>
      </c>
      <c r="G43" s="149">
        <f t="shared" si="8"/>
        <v>0</v>
      </c>
      <c r="H43" s="148">
        <f t="shared" si="8"/>
        <v>0</v>
      </c>
      <c r="I43" s="148">
        <f t="shared" ref="I43:N43" si="9">SUM(I37:I42)</f>
        <v>0</v>
      </c>
      <c r="J43" s="148">
        <f t="shared" si="9"/>
        <v>0</v>
      </c>
      <c r="K43" s="148">
        <f t="shared" si="9"/>
        <v>0</v>
      </c>
      <c r="L43" s="148">
        <f>SUM(L37:L42)</f>
        <v>0</v>
      </c>
      <c r="M43" s="148">
        <f>SUM(M37:M42)</f>
        <v>0</v>
      </c>
      <c r="N43" s="148">
        <f t="shared" si="9"/>
        <v>586973.72</v>
      </c>
      <c r="O43" s="60"/>
    </row>
    <row r="44" spans="1:15" ht="12" customHeight="1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</row>
    <row r="45" spans="1:15" x14ac:dyDescent="0.2">
      <c r="A45" s="61" t="s">
        <v>19</v>
      </c>
      <c r="B45" s="183" t="s">
        <v>91</v>
      </c>
      <c r="C45" s="183" t="s">
        <v>92</v>
      </c>
      <c r="D45" s="183" t="s">
        <v>86</v>
      </c>
      <c r="E45" s="183" t="s">
        <v>93</v>
      </c>
      <c r="F45" s="183" t="s">
        <v>94</v>
      </c>
      <c r="G45" s="183" t="s">
        <v>95</v>
      </c>
      <c r="H45" s="183" t="s">
        <v>96</v>
      </c>
      <c r="I45" s="183" t="s">
        <v>97</v>
      </c>
      <c r="J45" s="183" t="s">
        <v>98</v>
      </c>
      <c r="K45" s="183" t="s">
        <v>99</v>
      </c>
      <c r="L45" s="183" t="s">
        <v>100</v>
      </c>
      <c r="M45" s="183" t="s">
        <v>101</v>
      </c>
      <c r="N45" s="184" t="s">
        <v>0</v>
      </c>
    </row>
    <row r="46" spans="1:15" x14ac:dyDescent="0.2">
      <c r="A46" s="58" t="s">
        <v>8</v>
      </c>
      <c r="B46" s="62">
        <f>'Group 2 BTE'!B22</f>
        <v>89</v>
      </c>
      <c r="C46" s="62">
        <f>'Group 2 BTE'!C22</f>
        <v>69</v>
      </c>
      <c r="D46" s="62">
        <f>'Group 2 BTE'!D22</f>
        <v>0</v>
      </c>
      <c r="E46" s="62">
        <f>'Group 2 BTE'!E22</f>
        <v>0</v>
      </c>
      <c r="F46" s="62">
        <f>'Group 2 BTE'!F22</f>
        <v>0</v>
      </c>
      <c r="G46" s="62">
        <f>'Group 2 BTE'!G22</f>
        <v>0</v>
      </c>
      <c r="H46" s="62">
        <f>'Group 2 BTE'!H22</f>
        <v>0</v>
      </c>
      <c r="I46" s="62">
        <f>'Group 2 BTE'!I22</f>
        <v>0</v>
      </c>
      <c r="J46" s="62">
        <f>'Group 2 BTE'!J22</f>
        <v>0</v>
      </c>
      <c r="K46" s="62">
        <f>'Group 2 BTE'!K22</f>
        <v>0</v>
      </c>
      <c r="L46" s="62">
        <f>'Group 2 BTE'!L22</f>
        <v>0</v>
      </c>
      <c r="M46" s="62">
        <f>'Group 2 BTE'!M22</f>
        <v>0</v>
      </c>
      <c r="N46" s="62">
        <f>SUM(B46:M46)</f>
        <v>158</v>
      </c>
    </row>
    <row r="47" spans="1:15" x14ac:dyDescent="0.2">
      <c r="A47" s="58" t="s">
        <v>9</v>
      </c>
      <c r="B47" s="62">
        <f>'Group 2 BTE'!B23</f>
        <v>152</v>
      </c>
      <c r="C47" s="62">
        <f>'Group 2 BTE'!C23</f>
        <v>126</v>
      </c>
      <c r="D47" s="62">
        <f>'Group 2 BTE'!D23</f>
        <v>0</v>
      </c>
      <c r="E47" s="62">
        <f>'Group 2 BTE'!E23</f>
        <v>0</v>
      </c>
      <c r="F47" s="62">
        <f>'Group 2 BTE'!F23</f>
        <v>0</v>
      </c>
      <c r="G47" s="62">
        <f>'Group 2 BTE'!G23</f>
        <v>0</v>
      </c>
      <c r="H47" s="62">
        <f>'Group 2 BTE'!H23</f>
        <v>0</v>
      </c>
      <c r="I47" s="62">
        <f>'Group 2 BTE'!I23</f>
        <v>0</v>
      </c>
      <c r="J47" s="62">
        <f>'Group 2 BTE'!J23</f>
        <v>0</v>
      </c>
      <c r="K47" s="62">
        <f>'Group 2 BTE'!K23</f>
        <v>0</v>
      </c>
      <c r="L47" s="62">
        <f>'Group 2 BTE'!L23</f>
        <v>0</v>
      </c>
      <c r="M47" s="62">
        <f>'Group 2 BTE'!M23</f>
        <v>0</v>
      </c>
      <c r="N47" s="62">
        <f>SUM(B47:M47)</f>
        <v>278</v>
      </c>
    </row>
    <row r="48" spans="1:15" x14ac:dyDescent="0.2">
      <c r="A48" s="5" t="s">
        <v>89</v>
      </c>
      <c r="B48" s="62">
        <f>'Group 2 BTE'!B24</f>
        <v>6</v>
      </c>
      <c r="C48" s="62">
        <f>'Group 2 BTE'!C24</f>
        <v>14</v>
      </c>
      <c r="D48" s="62">
        <f>'Group 2 BTE'!D24</f>
        <v>0</v>
      </c>
      <c r="E48" s="62">
        <f>'Group 2 BTE'!E24</f>
        <v>0</v>
      </c>
      <c r="F48" s="62">
        <f>'Group 2 BTE'!F24</f>
        <v>0</v>
      </c>
      <c r="G48" s="62">
        <f>'Group 2 BTE'!G24</f>
        <v>0</v>
      </c>
      <c r="H48" s="62">
        <f>'Group 2 BTE'!H24</f>
        <v>0</v>
      </c>
      <c r="I48" s="62">
        <f>'Group 2 BTE'!I24</f>
        <v>0</v>
      </c>
      <c r="J48" s="62">
        <f>'Group 2 BTE'!J24</f>
        <v>0</v>
      </c>
      <c r="K48" s="62">
        <f>'Group 2 BTE'!K24</f>
        <v>0</v>
      </c>
      <c r="L48" s="62">
        <f>'Group 2 BTE'!L24</f>
        <v>0</v>
      </c>
      <c r="M48" s="62">
        <f>'Group 2 BTE'!M24</f>
        <v>0</v>
      </c>
      <c r="N48" s="62">
        <f>SUM(B48:M48)</f>
        <v>20</v>
      </c>
    </row>
    <row r="49" spans="1:14" x14ac:dyDescent="0.2">
      <c r="A49" s="58" t="s">
        <v>24</v>
      </c>
      <c r="B49" s="62">
        <f>'Group 2 BTE'!B25</f>
        <v>657</v>
      </c>
      <c r="C49" s="62">
        <f>'Group 2 BTE'!C25</f>
        <v>512</v>
      </c>
      <c r="D49" s="62">
        <f>'Group 2 BTE'!D25</f>
        <v>0</v>
      </c>
      <c r="E49" s="62">
        <f>'Group 2 BTE'!E25</f>
        <v>0</v>
      </c>
      <c r="F49" s="62">
        <f>'Group 2 BTE'!F25</f>
        <v>0</v>
      </c>
      <c r="G49" s="62">
        <f>'Group 2 BTE'!G25</f>
        <v>0</v>
      </c>
      <c r="H49" s="62">
        <f>'Group 2 BTE'!H25</f>
        <v>0</v>
      </c>
      <c r="I49" s="62">
        <f>'Group 2 BTE'!I25</f>
        <v>0</v>
      </c>
      <c r="J49" s="62">
        <f>'Group 2 BTE'!J25</f>
        <v>0</v>
      </c>
      <c r="K49" s="62">
        <f>'Group 2 BTE'!K25</f>
        <v>0</v>
      </c>
      <c r="L49" s="62">
        <f>'Group 2 BTE'!L25</f>
        <v>0</v>
      </c>
      <c r="M49" s="62">
        <f>'Group 2 BTE'!M25</f>
        <v>0</v>
      </c>
      <c r="N49" s="62">
        <f>SUM(B49:M49)</f>
        <v>1169</v>
      </c>
    </row>
    <row r="50" spans="1:14" x14ac:dyDescent="0.2">
      <c r="A50" s="58" t="s">
        <v>1</v>
      </c>
      <c r="B50" s="62">
        <f>'Group 2 BTE'!B26</f>
        <v>49</v>
      </c>
      <c r="C50" s="62">
        <f>'Group 2 BTE'!C26</f>
        <v>46</v>
      </c>
      <c r="D50" s="62">
        <f>'Group 2 BTE'!D26</f>
        <v>0</v>
      </c>
      <c r="E50" s="62">
        <f>'Group 2 BTE'!E26</f>
        <v>0</v>
      </c>
      <c r="F50" s="62">
        <f>'Group 2 BTE'!F26</f>
        <v>0</v>
      </c>
      <c r="G50" s="62">
        <f>'Group 2 BTE'!G26</f>
        <v>0</v>
      </c>
      <c r="H50" s="62">
        <f>'Group 2 BTE'!H26</f>
        <v>0</v>
      </c>
      <c r="I50" s="62">
        <f>'Group 2 BTE'!I26</f>
        <v>0</v>
      </c>
      <c r="J50" s="62">
        <f>'Group 2 BTE'!J26</f>
        <v>0</v>
      </c>
      <c r="K50" s="62">
        <f>'Group 2 BTE'!K26</f>
        <v>0</v>
      </c>
      <c r="L50" s="62">
        <f>'Group 2 BTE'!L26</f>
        <v>0</v>
      </c>
      <c r="M50" s="62">
        <f>'Group 2 BTE'!M26</f>
        <v>0</v>
      </c>
      <c r="N50" s="62">
        <f>SUM(B50:M50)</f>
        <v>95</v>
      </c>
    </row>
    <row r="51" spans="1:14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</row>
    <row r="52" spans="1:14" x14ac:dyDescent="0.2">
      <c r="A52" s="59" t="s">
        <v>7</v>
      </c>
      <c r="B52" s="150">
        <f>SUM(B46:B51)</f>
        <v>953</v>
      </c>
      <c r="C52" s="150">
        <f>SUM(C46:C51)</f>
        <v>767</v>
      </c>
      <c r="D52" s="150">
        <f t="shared" ref="D52:H52" si="10">SUM(D46:D51)</f>
        <v>0</v>
      </c>
      <c r="E52" s="150">
        <f t="shared" si="10"/>
        <v>0</v>
      </c>
      <c r="F52" s="150">
        <f t="shared" si="10"/>
        <v>0</v>
      </c>
      <c r="G52" s="150">
        <f t="shared" si="10"/>
        <v>0</v>
      </c>
      <c r="H52" s="150">
        <f t="shared" si="10"/>
        <v>0</v>
      </c>
      <c r="I52" s="150">
        <f t="shared" ref="I52:N52" si="11">SUM(I46:I51)</f>
        <v>0</v>
      </c>
      <c r="J52" s="150">
        <f t="shared" si="11"/>
        <v>0</v>
      </c>
      <c r="K52" s="150">
        <f t="shared" si="11"/>
        <v>0</v>
      </c>
      <c r="L52" s="150">
        <f>SUM(L46:L51)</f>
        <v>0</v>
      </c>
      <c r="M52" s="150">
        <f>SUM(M46:M51)</f>
        <v>0</v>
      </c>
      <c r="N52" s="150">
        <f t="shared" si="11"/>
        <v>1720</v>
      </c>
    </row>
    <row r="53" spans="1:14" x14ac:dyDescent="0.2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</row>
    <row r="54" spans="1:14" x14ac:dyDescent="0.2">
      <c r="A54" s="110" t="s">
        <v>45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9"/>
    </row>
    <row r="55" spans="1:14" x14ac:dyDescent="0.2">
      <c r="A55" s="55" t="s">
        <v>4</v>
      </c>
      <c r="B55" s="183" t="s">
        <v>91</v>
      </c>
      <c r="C55" s="183" t="s">
        <v>92</v>
      </c>
      <c r="D55" s="183" t="s">
        <v>86</v>
      </c>
      <c r="E55" s="183" t="s">
        <v>93</v>
      </c>
      <c r="F55" s="183" t="s">
        <v>94</v>
      </c>
      <c r="G55" s="183" t="s">
        <v>95</v>
      </c>
      <c r="H55" s="183" t="s">
        <v>96</v>
      </c>
      <c r="I55" s="183" t="s">
        <v>97</v>
      </c>
      <c r="J55" s="183" t="s">
        <v>98</v>
      </c>
      <c r="K55" s="183" t="s">
        <v>99</v>
      </c>
      <c r="L55" s="183" t="s">
        <v>100</v>
      </c>
      <c r="M55" s="183" t="s">
        <v>101</v>
      </c>
      <c r="N55" s="184" t="s">
        <v>0</v>
      </c>
    </row>
    <row r="56" spans="1:14" x14ac:dyDescent="0.2">
      <c r="A56" s="58" t="s">
        <v>8</v>
      </c>
      <c r="B56" s="140">
        <f>'Group 2 Cat 2 BTE -Rechargeable'!B3</f>
        <v>79263.899999999994</v>
      </c>
      <c r="C56" s="140">
        <f>'Group 2 Cat 2 BTE -Rechargeable'!C3</f>
        <v>78837.75</v>
      </c>
      <c r="D56" s="140">
        <f>'Group 2 Cat 2 BTE -Rechargeable'!D3</f>
        <v>0</v>
      </c>
      <c r="E56" s="140">
        <f>'Group 2 Cat 2 BTE -Rechargeable'!E3</f>
        <v>0</v>
      </c>
      <c r="F56" s="140">
        <f>'Group 2 Cat 2 BTE -Rechargeable'!F3</f>
        <v>0</v>
      </c>
      <c r="G56" s="140">
        <f>'Group 2 Cat 2 BTE -Rechargeable'!G3</f>
        <v>0</v>
      </c>
      <c r="H56" s="140">
        <f>'Group 2 Cat 2 BTE -Rechargeable'!H3</f>
        <v>0</v>
      </c>
      <c r="I56" s="140">
        <f>'Group 2 Cat 2 BTE -Rechargeable'!I3</f>
        <v>0</v>
      </c>
      <c r="J56" s="140">
        <f>'Group 2 Cat 2 BTE -Rechargeable'!J3</f>
        <v>0</v>
      </c>
      <c r="K56" s="140">
        <f>'Group 2 Cat 2 BTE -Rechargeable'!K3</f>
        <v>0</v>
      </c>
      <c r="L56" s="140">
        <f>'Group 2 Cat 2 BTE -Rechargeable'!L3</f>
        <v>0</v>
      </c>
      <c r="M56" s="140">
        <f>'Group 2 Cat 2 BTE -Rechargeable'!M3</f>
        <v>0</v>
      </c>
      <c r="N56" s="140">
        <f>SUM(B56:M56)</f>
        <v>158101.65</v>
      </c>
    </row>
    <row r="57" spans="1:14" x14ac:dyDescent="0.2">
      <c r="A57" s="5" t="s">
        <v>9</v>
      </c>
      <c r="B57" s="140">
        <f>'Group 2 Cat 2 BTE -Rechargeable'!B4</f>
        <v>22896.9</v>
      </c>
      <c r="C57" s="140">
        <f>'Group 2 Cat 2 BTE -Rechargeable'!C4</f>
        <v>13657.8</v>
      </c>
      <c r="D57" s="140">
        <f>'Group 2 Cat 2 BTE -Rechargeable'!D4</f>
        <v>0</v>
      </c>
      <c r="E57" s="140">
        <f>'Group 2 Cat 2 BTE -Rechargeable'!E4</f>
        <v>0</v>
      </c>
      <c r="F57" s="140">
        <f>'Group 2 Cat 2 BTE -Rechargeable'!F4</f>
        <v>0</v>
      </c>
      <c r="G57" s="140">
        <f>'Group 2 Cat 2 BTE -Rechargeable'!G4</f>
        <v>0</v>
      </c>
      <c r="H57" s="140">
        <f>'Group 2 Cat 2 BTE -Rechargeable'!H4</f>
        <v>0</v>
      </c>
      <c r="I57" s="140">
        <f>'Group 2 Cat 2 BTE -Rechargeable'!I4</f>
        <v>0</v>
      </c>
      <c r="J57" s="140">
        <f>'Group 2 Cat 2 BTE -Rechargeable'!J4</f>
        <v>0</v>
      </c>
      <c r="K57" s="140">
        <f>'Group 2 Cat 2 BTE -Rechargeable'!K4</f>
        <v>0</v>
      </c>
      <c r="L57" s="140">
        <f>'Group 2 Cat 2 BTE -Rechargeable'!L4</f>
        <v>0</v>
      </c>
      <c r="M57" s="140">
        <f>'Group 2 Cat 2 BTE -Rechargeable'!M4</f>
        <v>0</v>
      </c>
      <c r="N57" s="140">
        <f>SUM(B57:M57)</f>
        <v>36554.699999999997</v>
      </c>
    </row>
    <row r="58" spans="1:14" x14ac:dyDescent="0.2">
      <c r="A58" s="5" t="s">
        <v>89</v>
      </c>
      <c r="B58" s="140">
        <f>'Group 2 Cat 2 BTE -Rechargeable'!B5</f>
        <v>25213.759999999998</v>
      </c>
      <c r="C58" s="140">
        <f>'Group 2 Cat 2 BTE -Rechargeable'!C5</f>
        <v>36081.760000000002</v>
      </c>
      <c r="D58" s="141">
        <f>'Group 2 Cat 2 BTE -Rechargeable'!D5</f>
        <v>0</v>
      </c>
      <c r="E58" s="141">
        <f>'Group 2 Cat 2 BTE -Rechargeable'!E5</f>
        <v>0</v>
      </c>
      <c r="F58" s="140">
        <f>'Group 2 Cat 2 BTE -Rechargeable'!F5</f>
        <v>0</v>
      </c>
      <c r="G58" s="141">
        <f>'Group 2 Cat 2 BTE -Rechargeable'!G5</f>
        <v>0</v>
      </c>
      <c r="H58" s="140">
        <f>'Group 2 Cat 2 BTE -Rechargeable'!H5</f>
        <v>0</v>
      </c>
      <c r="I58" s="140">
        <f>'Group 2 Cat 2 BTE -Rechargeable'!I5</f>
        <v>0</v>
      </c>
      <c r="J58" s="140">
        <f>'Group 2 Cat 2 BTE -Rechargeable'!J5</f>
        <v>0</v>
      </c>
      <c r="K58" s="140">
        <f>'Group 2 Cat 2 BTE -Rechargeable'!K5</f>
        <v>0</v>
      </c>
      <c r="L58" s="140">
        <f>'Group 2 Cat 2 BTE -Rechargeable'!L5</f>
        <v>0</v>
      </c>
      <c r="M58" s="140">
        <f>'Group 2 Cat 2 BTE -Rechargeable'!M5</f>
        <v>0</v>
      </c>
      <c r="N58" s="140">
        <f>SUM(B58:M58)</f>
        <v>61295.520000000004</v>
      </c>
    </row>
    <row r="59" spans="1:14" x14ac:dyDescent="0.2">
      <c r="A59" s="71"/>
      <c r="B59" s="140"/>
      <c r="C59" s="140"/>
      <c r="D59" s="141"/>
      <c r="E59" s="141"/>
      <c r="F59" s="140"/>
      <c r="G59" s="141"/>
      <c r="H59" s="140"/>
      <c r="I59" s="140"/>
      <c r="J59" s="140"/>
      <c r="K59" s="140"/>
      <c r="L59" s="140"/>
      <c r="M59" s="140"/>
      <c r="N59" s="140"/>
    </row>
    <row r="60" spans="1:14" x14ac:dyDescent="0.2">
      <c r="A60" s="58" t="s">
        <v>24</v>
      </c>
      <c r="B60" s="140">
        <f>'Group 2 Cat 2 BTE -Rechargeable'!B6</f>
        <v>154435.89000000001</v>
      </c>
      <c r="C60" s="140">
        <f>'Group 2 Cat 2 BTE -Rechargeable'!C6</f>
        <v>120638.37</v>
      </c>
      <c r="D60" s="141">
        <f>'Group 2 Cat 2 BTE -Rechargeable'!D6</f>
        <v>0</v>
      </c>
      <c r="E60" s="141">
        <f>'Group 2 Cat 2 BTE -Rechargeable'!E6</f>
        <v>0</v>
      </c>
      <c r="F60" s="140">
        <f>'Group 2 Cat 2 BTE -Rechargeable'!F6</f>
        <v>0</v>
      </c>
      <c r="G60" s="141">
        <f>'Group 2 Cat 2 BTE -Rechargeable'!G6</f>
        <v>0</v>
      </c>
      <c r="H60" s="140">
        <f>'Group 2 Cat 2 BTE -Rechargeable'!H6</f>
        <v>0</v>
      </c>
      <c r="I60" s="140">
        <f>'Group 2 Cat 2 BTE -Rechargeable'!I6</f>
        <v>0</v>
      </c>
      <c r="J60" s="140">
        <f>'Group 2 Cat 2 BTE -Rechargeable'!J6</f>
        <v>0</v>
      </c>
      <c r="K60" s="140">
        <f>'Group 2 Cat 2 BTE -Rechargeable'!K6</f>
        <v>0</v>
      </c>
      <c r="L60" s="140">
        <f>'Group 2 Cat 2 BTE -Rechargeable'!L6</f>
        <v>0</v>
      </c>
      <c r="M60" s="140">
        <f>'Group 2 Cat 2 BTE -Rechargeable'!M6</f>
        <v>0</v>
      </c>
      <c r="N60" s="140">
        <f>SUM(B60:M60)</f>
        <v>275074.26</v>
      </c>
    </row>
    <row r="61" spans="1:14" x14ac:dyDescent="0.2">
      <c r="A61" s="5" t="s">
        <v>1</v>
      </c>
      <c r="B61" s="140">
        <f>+'Group 2 Cat 2 BTE -Rechargeable'!B7</f>
        <v>17035.2</v>
      </c>
      <c r="C61" s="140">
        <f>+'Group 2 Cat 2 BTE -Rechargeable'!C7</f>
        <v>21403.200000000001</v>
      </c>
      <c r="D61" s="140">
        <f>+'Group 2 Cat 2 BTE -Rechargeable'!D7</f>
        <v>0</v>
      </c>
      <c r="E61" s="140">
        <f>+'Group 2 Cat 2 BTE -Rechargeable'!E7</f>
        <v>0</v>
      </c>
      <c r="F61" s="140">
        <f>+'Group 2 Cat 2 BTE -Rechargeable'!F7</f>
        <v>0</v>
      </c>
      <c r="G61" s="140">
        <f>+'Group 2 Cat 2 BTE -Rechargeable'!G7</f>
        <v>0</v>
      </c>
      <c r="H61" s="140">
        <f>+'Group 2 Cat 2 BTE -Rechargeable'!H7</f>
        <v>0</v>
      </c>
      <c r="I61" s="140">
        <f>+'Group 2 Cat 2 BTE -Rechargeable'!I7</f>
        <v>0</v>
      </c>
      <c r="J61" s="140">
        <f>+'Group 2 Cat 2 BTE -Rechargeable'!J7</f>
        <v>0</v>
      </c>
      <c r="K61" s="140">
        <f>+'Group 2 Cat 2 BTE -Rechargeable'!K7</f>
        <v>0</v>
      </c>
      <c r="L61" s="140">
        <f>+'Group 2 Cat 2 BTE -Rechargeable'!L7</f>
        <v>0</v>
      </c>
      <c r="M61" s="140">
        <f>+'Group 2 Cat 2 BTE -Rechargeable'!M7</f>
        <v>0</v>
      </c>
      <c r="N61" s="140">
        <f>SUM(B61:M61)</f>
        <v>38438.400000000001</v>
      </c>
    </row>
    <row r="62" spans="1:14" x14ac:dyDescent="0.2">
      <c r="A62" s="58"/>
      <c r="B62" s="140"/>
      <c r="C62" s="140"/>
      <c r="D62" s="141"/>
      <c r="E62" s="141"/>
      <c r="F62" s="140"/>
      <c r="G62" s="141"/>
      <c r="H62" s="140"/>
      <c r="I62" s="140"/>
      <c r="J62" s="140"/>
      <c r="K62" s="140"/>
      <c r="L62" s="140"/>
      <c r="M62" s="140"/>
      <c r="N62" s="140"/>
    </row>
    <row r="63" spans="1:14" x14ac:dyDescent="0.2">
      <c r="A63" s="59" t="s">
        <v>5</v>
      </c>
      <c r="B63" s="148">
        <f>SUM(B56:B61)</f>
        <v>298845.65000000002</v>
      </c>
      <c r="C63" s="148">
        <f>SUM(C56:C61)</f>
        <v>270618.88</v>
      </c>
      <c r="D63" s="148">
        <f t="shared" ref="D63:H63" si="12">SUM(D56:D61)</f>
        <v>0</v>
      </c>
      <c r="E63" s="148">
        <f t="shared" si="12"/>
        <v>0</v>
      </c>
      <c r="F63" s="148">
        <f t="shared" si="12"/>
        <v>0</v>
      </c>
      <c r="G63" s="148">
        <f t="shared" si="12"/>
        <v>0</v>
      </c>
      <c r="H63" s="148">
        <f t="shared" si="12"/>
        <v>0</v>
      </c>
      <c r="I63" s="148">
        <f t="shared" ref="I63:N63" si="13">SUM(I56:I61)</f>
        <v>0</v>
      </c>
      <c r="J63" s="148">
        <f t="shared" si="13"/>
        <v>0</v>
      </c>
      <c r="K63" s="148">
        <f t="shared" si="13"/>
        <v>0</v>
      </c>
      <c r="L63" s="148">
        <f t="shared" si="13"/>
        <v>0</v>
      </c>
      <c r="M63" s="148">
        <f t="shared" si="13"/>
        <v>0</v>
      </c>
      <c r="N63" s="148">
        <f t="shared" si="13"/>
        <v>569464.53</v>
      </c>
    </row>
    <row r="64" spans="1:14" x14ac:dyDescent="0.2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</row>
    <row r="65" spans="1:14" x14ac:dyDescent="0.2">
      <c r="A65" s="61" t="s">
        <v>19</v>
      </c>
      <c r="B65" s="183" t="s">
        <v>91</v>
      </c>
      <c r="C65" s="183" t="s">
        <v>92</v>
      </c>
      <c r="D65" s="183" t="s">
        <v>86</v>
      </c>
      <c r="E65" s="183" t="s">
        <v>93</v>
      </c>
      <c r="F65" s="183" t="s">
        <v>94</v>
      </c>
      <c r="G65" s="183" t="s">
        <v>95</v>
      </c>
      <c r="H65" s="183" t="s">
        <v>96</v>
      </c>
      <c r="I65" s="183" t="s">
        <v>97</v>
      </c>
      <c r="J65" s="183" t="s">
        <v>98</v>
      </c>
      <c r="K65" s="183" t="s">
        <v>99</v>
      </c>
      <c r="L65" s="183" t="s">
        <v>100</v>
      </c>
      <c r="M65" s="183" t="s">
        <v>101</v>
      </c>
      <c r="N65" s="184" t="s">
        <v>0</v>
      </c>
    </row>
    <row r="66" spans="1:14" s="1" customFormat="1" x14ac:dyDescent="0.2">
      <c r="A66" s="5" t="s">
        <v>8</v>
      </c>
      <c r="B66" s="7">
        <f>'Group 2 Cat 2 BTE -Rechargeable'!B19</f>
        <v>186</v>
      </c>
      <c r="C66" s="7">
        <f>'Group 2 Cat 2 BTE -Rechargeable'!C19</f>
        <v>185</v>
      </c>
      <c r="D66" s="7">
        <f>'Group 2 Cat 2 BTE -Rechargeable'!D19</f>
        <v>0</v>
      </c>
      <c r="E66" s="7">
        <f>'Group 2 Cat 2 BTE -Rechargeable'!E19</f>
        <v>0</v>
      </c>
      <c r="F66" s="7">
        <f>'Group 2 Cat 2 BTE -Rechargeable'!F19</f>
        <v>0</v>
      </c>
      <c r="G66" s="7">
        <f>'Group 2 Cat 2 BTE -Rechargeable'!G19</f>
        <v>0</v>
      </c>
      <c r="H66" s="7">
        <f>'Group 2 Cat 2 BTE -Rechargeable'!H19</f>
        <v>0</v>
      </c>
      <c r="I66" s="7">
        <f>'Group 2 Cat 2 BTE -Rechargeable'!I19</f>
        <v>0</v>
      </c>
      <c r="J66" s="7">
        <f>'Group 2 Cat 2 BTE -Rechargeable'!J19</f>
        <v>0</v>
      </c>
      <c r="K66" s="7">
        <f>'Group 2 Cat 2 BTE -Rechargeable'!K19</f>
        <v>0</v>
      </c>
      <c r="L66" s="7">
        <f>'Group 2 Cat 2 BTE -Rechargeable'!L19</f>
        <v>0</v>
      </c>
      <c r="M66" s="7">
        <f>'Group 2 Cat 2 BTE -Rechargeable'!M19</f>
        <v>0</v>
      </c>
      <c r="N66" s="7">
        <f t="shared" ref="N66" si="14">SUM(B66:M66)</f>
        <v>371</v>
      </c>
    </row>
    <row r="67" spans="1:14" s="1" customFormat="1" x14ac:dyDescent="0.2">
      <c r="A67" s="5" t="s">
        <v>9</v>
      </c>
      <c r="B67" s="7">
        <f>'Group 2 Cat 2 BTE -Rechargeable'!B20</f>
        <v>57</v>
      </c>
      <c r="C67" s="7">
        <f>'Group 2 Cat 2 BTE -Rechargeable'!C20</f>
        <v>34</v>
      </c>
      <c r="D67" s="7">
        <f>'Group 2 Cat 2 BTE -Rechargeable'!D20</f>
        <v>0</v>
      </c>
      <c r="E67" s="7">
        <f>'Group 2 Cat 2 BTE -Rechargeable'!E20</f>
        <v>0</v>
      </c>
      <c r="F67" s="7">
        <f>'Group 2 Cat 2 BTE -Rechargeable'!F20</f>
        <v>0</v>
      </c>
      <c r="G67" s="7">
        <f>'Group 2 Cat 2 BTE -Rechargeable'!G20</f>
        <v>0</v>
      </c>
      <c r="H67" s="7">
        <f>'Group 2 Cat 2 BTE -Rechargeable'!H20</f>
        <v>0</v>
      </c>
      <c r="I67" s="7">
        <f>'Group 2 Cat 2 BTE -Rechargeable'!I20</f>
        <v>0</v>
      </c>
      <c r="J67" s="7">
        <f>'Group 2 Cat 2 BTE -Rechargeable'!J20</f>
        <v>0</v>
      </c>
      <c r="K67" s="7">
        <f>'Group 2 Cat 2 BTE -Rechargeable'!K20</f>
        <v>0</v>
      </c>
      <c r="L67" s="7">
        <f>'Group 2 Cat 2 BTE -Rechargeable'!L20</f>
        <v>0</v>
      </c>
      <c r="M67" s="7">
        <f>'Group 2 Cat 2 BTE -Rechargeable'!M20</f>
        <v>0</v>
      </c>
      <c r="N67" s="7">
        <f>SUM(B67:M67)</f>
        <v>91</v>
      </c>
    </row>
    <row r="68" spans="1:14" x14ac:dyDescent="0.2">
      <c r="A68" s="5" t="s">
        <v>89</v>
      </c>
      <c r="B68" s="72">
        <f>'Group 2 Cat 2 BTE -Rechargeable'!B21</f>
        <v>58</v>
      </c>
      <c r="C68" s="72">
        <f>'Group 2 Cat 2 BTE -Rechargeable'!C21</f>
        <v>83</v>
      </c>
      <c r="D68" s="72">
        <f>'Group 2 Cat 2 BTE -Rechargeable'!D21</f>
        <v>0</v>
      </c>
      <c r="E68" s="72">
        <f>'Group 2 Cat 2 BTE -Rechargeable'!E21</f>
        <v>0</v>
      </c>
      <c r="F68" s="72">
        <f>'Group 2 Cat 2 BTE -Rechargeable'!F21</f>
        <v>0</v>
      </c>
      <c r="G68" s="72">
        <f>'Group 2 Cat 2 BTE -Rechargeable'!G21</f>
        <v>0</v>
      </c>
      <c r="H68" s="72">
        <f>'Group 2 Cat 2 BTE -Rechargeable'!H21</f>
        <v>0</v>
      </c>
      <c r="I68" s="72">
        <f>'Group 2 Cat 2 BTE -Rechargeable'!I21</f>
        <v>0</v>
      </c>
      <c r="J68" s="72">
        <f>'Group 2 Cat 2 BTE -Rechargeable'!J21</f>
        <v>0</v>
      </c>
      <c r="K68" s="72">
        <f>'Group 2 Cat 2 BTE -Rechargeable'!K21</f>
        <v>0</v>
      </c>
      <c r="L68" s="72">
        <f>'Group 2 Cat 2 BTE -Rechargeable'!L21</f>
        <v>0</v>
      </c>
      <c r="M68" s="72">
        <f>'Group 2 Cat 2 BTE -Rechargeable'!M21</f>
        <v>0</v>
      </c>
      <c r="N68" s="72">
        <f>SUM(B68:M68)</f>
        <v>141</v>
      </c>
    </row>
    <row r="69" spans="1:14" x14ac:dyDescent="0.2">
      <c r="A69" s="58" t="s">
        <v>24</v>
      </c>
      <c r="B69" s="72">
        <f>'Group 2 Cat 2 BTE -Rechargeable'!B22</f>
        <v>329</v>
      </c>
      <c r="C69" s="72">
        <f>'Group 2 Cat 2 BTE -Rechargeable'!C22</f>
        <v>257</v>
      </c>
      <c r="D69" s="72">
        <f>'Group 2 Cat 2 BTE -Rechargeable'!D22</f>
        <v>0</v>
      </c>
      <c r="E69" s="72">
        <f>'Group 2 Cat 2 BTE -Rechargeable'!E22</f>
        <v>0</v>
      </c>
      <c r="F69" s="72">
        <f>'Group 2 Cat 2 BTE -Rechargeable'!F22</f>
        <v>0</v>
      </c>
      <c r="G69" s="72">
        <f>'Group 2 Cat 2 BTE -Rechargeable'!G22</f>
        <v>0</v>
      </c>
      <c r="H69" s="72">
        <f>'Group 2 Cat 2 BTE -Rechargeable'!H22</f>
        <v>0</v>
      </c>
      <c r="I69" s="72">
        <f>'Group 2 Cat 2 BTE -Rechargeable'!I22</f>
        <v>0</v>
      </c>
      <c r="J69" s="72">
        <f>'Group 2 Cat 2 BTE -Rechargeable'!J22</f>
        <v>0</v>
      </c>
      <c r="K69" s="72">
        <f>'Group 2 Cat 2 BTE -Rechargeable'!K22</f>
        <v>0</v>
      </c>
      <c r="L69" s="72">
        <f>'Group 2 Cat 2 BTE -Rechargeable'!L22</f>
        <v>0</v>
      </c>
      <c r="M69" s="72">
        <f>'Group 2 Cat 2 BTE -Rechargeable'!M22</f>
        <v>0</v>
      </c>
      <c r="N69" s="72">
        <f>SUM(B69:M69)</f>
        <v>586</v>
      </c>
    </row>
    <row r="70" spans="1:14" x14ac:dyDescent="0.2">
      <c r="A70" s="5" t="s">
        <v>1</v>
      </c>
      <c r="B70" s="72">
        <f>'Group 2 Cat 2 BTE -Rechargeable'!B23</f>
        <v>39</v>
      </c>
      <c r="C70" s="72">
        <f>+'Group 2 Cat 2 BTE -Rechargeable'!C23</f>
        <v>49</v>
      </c>
      <c r="D70" s="72">
        <f>+'Group 2 Cat 2 BTE -Rechargeable'!D23</f>
        <v>0</v>
      </c>
      <c r="E70" s="72">
        <f>+'Group 2 Cat 2 BTE -Rechargeable'!E23</f>
        <v>0</v>
      </c>
      <c r="F70" s="72">
        <f>+'Group 2 Cat 2 BTE -Rechargeable'!F23</f>
        <v>0</v>
      </c>
      <c r="G70" s="72">
        <f>+'Group 2 Cat 2 BTE -Rechargeable'!G23</f>
        <v>0</v>
      </c>
      <c r="H70" s="72">
        <f>+'Group 2 Cat 2 BTE -Rechargeable'!H23</f>
        <v>0</v>
      </c>
      <c r="I70" s="72">
        <f>+'Group 2 Cat 2 BTE -Rechargeable'!I23</f>
        <v>0</v>
      </c>
      <c r="J70" s="72">
        <f>+'Group 2 Cat 2 BTE -Rechargeable'!J23</f>
        <v>0</v>
      </c>
      <c r="K70" s="72">
        <f>+'Group 2 Cat 2 BTE -Rechargeable'!K23</f>
        <v>0</v>
      </c>
      <c r="L70" s="72">
        <f>+'Group 2 Cat 2 BTE -Rechargeable'!L23</f>
        <v>0</v>
      </c>
      <c r="M70" s="72">
        <f>+'Group 2 Cat 2 BTE -Rechargeable'!M23</f>
        <v>0</v>
      </c>
      <c r="N70" s="72">
        <f>SUM(B70:M70)</f>
        <v>88</v>
      </c>
    </row>
    <row r="71" spans="1:14" x14ac:dyDescent="0.2">
      <c r="A71" s="58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</row>
    <row r="72" spans="1:14" x14ac:dyDescent="0.2">
      <c r="A72" s="59" t="s">
        <v>11</v>
      </c>
      <c r="B72" s="151">
        <f>SUM(B66:B70)</f>
        <v>669</v>
      </c>
      <c r="C72" s="151">
        <f>SUM(C66:C70)</f>
        <v>608</v>
      </c>
      <c r="D72" s="151">
        <f t="shared" ref="D72:H72" si="15">SUM(D66:D70)</f>
        <v>0</v>
      </c>
      <c r="E72" s="151">
        <f t="shared" si="15"/>
        <v>0</v>
      </c>
      <c r="F72" s="151">
        <f t="shared" si="15"/>
        <v>0</v>
      </c>
      <c r="G72" s="151">
        <f t="shared" si="15"/>
        <v>0</v>
      </c>
      <c r="H72" s="151">
        <f t="shared" si="15"/>
        <v>0</v>
      </c>
      <c r="I72" s="151">
        <f>SUM(I66:I70)</f>
        <v>0</v>
      </c>
      <c r="J72" s="151">
        <f>SUM(J66:J70)</f>
        <v>0</v>
      </c>
      <c r="K72" s="151">
        <f>SUM(K66:K70)</f>
        <v>0</v>
      </c>
      <c r="L72" s="151">
        <f>SUM(L66:L70)</f>
        <v>0</v>
      </c>
      <c r="M72" s="151">
        <f t="shared" ref="M72" si="16">SUM(M66:M70)</f>
        <v>0</v>
      </c>
      <c r="N72" s="151">
        <f>SUM(N66:N70)</f>
        <v>1277</v>
      </c>
    </row>
    <row r="73" spans="1:14" x14ac:dyDescent="0.2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</row>
    <row r="74" spans="1:14" x14ac:dyDescent="0.2">
      <c r="A74" s="100" t="s">
        <v>47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</row>
    <row r="75" spans="1:14" s="57" customFormat="1" x14ac:dyDescent="0.2">
      <c r="A75" s="55" t="s">
        <v>4</v>
      </c>
      <c r="B75" s="183" t="s">
        <v>91</v>
      </c>
      <c r="C75" s="183" t="s">
        <v>92</v>
      </c>
      <c r="D75" s="183" t="s">
        <v>86</v>
      </c>
      <c r="E75" s="183" t="s">
        <v>93</v>
      </c>
      <c r="F75" s="183" t="s">
        <v>94</v>
      </c>
      <c r="G75" s="183" t="s">
        <v>95</v>
      </c>
      <c r="H75" s="183" t="s">
        <v>96</v>
      </c>
      <c r="I75" s="183" t="s">
        <v>97</v>
      </c>
      <c r="J75" s="183" t="s">
        <v>98</v>
      </c>
      <c r="K75" s="183" t="s">
        <v>99</v>
      </c>
      <c r="L75" s="183" t="s">
        <v>100</v>
      </c>
      <c r="M75" s="183" t="s">
        <v>101</v>
      </c>
      <c r="N75" s="184" t="s">
        <v>0</v>
      </c>
    </row>
    <row r="76" spans="1:14" x14ac:dyDescent="0.2">
      <c r="A76" s="58" t="s">
        <v>8</v>
      </c>
      <c r="B76" s="140">
        <f>'Group 3 RIC'!B3</f>
        <v>205365.68000000002</v>
      </c>
      <c r="C76" s="140">
        <f>'Group 3 RIC'!C3</f>
        <v>189221.76000000001</v>
      </c>
      <c r="D76" s="140">
        <f>'Group 3 RIC'!D3</f>
        <v>0</v>
      </c>
      <c r="E76" s="141">
        <f>'Group 3 RIC'!E3</f>
        <v>0</v>
      </c>
      <c r="F76" s="140">
        <f>'Group 3 RIC'!F3</f>
        <v>0</v>
      </c>
      <c r="G76" s="141">
        <f>'Group 3 RIC'!G3</f>
        <v>0</v>
      </c>
      <c r="H76" s="140">
        <f>'Group 3 RIC'!H3</f>
        <v>0</v>
      </c>
      <c r="I76" s="140">
        <f>'Group 3 RIC'!I3</f>
        <v>0</v>
      </c>
      <c r="J76" s="140">
        <f>'Group 3 RIC'!J3</f>
        <v>0</v>
      </c>
      <c r="K76" s="140">
        <f>'Group 3 RIC'!K3</f>
        <v>0</v>
      </c>
      <c r="L76" s="140">
        <f>'Group 3 RIC'!L3</f>
        <v>0</v>
      </c>
      <c r="M76" s="140">
        <f>'Group 3 RIC'!M3</f>
        <v>0</v>
      </c>
      <c r="N76" s="140">
        <f>SUM(B76:M76)</f>
        <v>394587.44000000006</v>
      </c>
    </row>
    <row r="77" spans="1:14" x14ac:dyDescent="0.2">
      <c r="A77" s="58" t="s">
        <v>9</v>
      </c>
      <c r="B77" s="140">
        <f>'Group 3 RIC'!B4</f>
        <v>188697.60000000001</v>
      </c>
      <c r="C77" s="140">
        <f>'Group 3 RIC'!C4</f>
        <v>171575.04000000001</v>
      </c>
      <c r="D77" s="141">
        <f>'Group 3 RIC'!D4</f>
        <v>0</v>
      </c>
      <c r="E77" s="141">
        <f>'Group 3 RIC'!E4</f>
        <v>0</v>
      </c>
      <c r="F77" s="140">
        <f>'Group 3 RIC'!F4</f>
        <v>0</v>
      </c>
      <c r="G77" s="141">
        <f>'Group 3 RIC'!G4</f>
        <v>0</v>
      </c>
      <c r="H77" s="140">
        <f>'Group 3 RIC'!H4</f>
        <v>0</v>
      </c>
      <c r="I77" s="140">
        <f>'Group 3 RIC'!I4</f>
        <v>0</v>
      </c>
      <c r="J77" s="140">
        <f>'Group 3 RIC'!J4</f>
        <v>0</v>
      </c>
      <c r="K77" s="140">
        <f>'Group 3 RIC'!K4</f>
        <v>0</v>
      </c>
      <c r="L77" s="140">
        <f>'Group 3 RIC'!L4</f>
        <v>0</v>
      </c>
      <c r="M77" s="140">
        <f>'Group 3 RIC'!M4</f>
        <v>0</v>
      </c>
      <c r="N77" s="140">
        <f>SUM(B77:M77)</f>
        <v>360272.64000000001</v>
      </c>
    </row>
    <row r="78" spans="1:14" x14ac:dyDescent="0.2">
      <c r="A78" s="5" t="s">
        <v>89</v>
      </c>
      <c r="B78" s="140">
        <f>'Group 3 RIC'!B5</f>
        <v>61152</v>
      </c>
      <c r="C78" s="140">
        <f>'Group 3 RIC'!C5</f>
        <v>44728.32</v>
      </c>
      <c r="D78" s="141">
        <f>'Group 3 RIC'!D5</f>
        <v>0</v>
      </c>
      <c r="E78" s="141">
        <f>'Group 3 RIC'!E5</f>
        <v>0</v>
      </c>
      <c r="F78" s="140">
        <f>'Group 3 RIC'!F5</f>
        <v>0</v>
      </c>
      <c r="G78" s="141">
        <f>'Group 3 RIC'!G5</f>
        <v>0</v>
      </c>
      <c r="H78" s="140">
        <f>'Group 3 RIC'!H5</f>
        <v>0</v>
      </c>
      <c r="I78" s="140">
        <f>'Group 3 RIC'!I5</f>
        <v>0</v>
      </c>
      <c r="J78" s="140">
        <f>'Group 3 RIC'!J5</f>
        <v>0</v>
      </c>
      <c r="K78" s="140">
        <f>'Group 3 RIC'!K5</f>
        <v>0</v>
      </c>
      <c r="L78" s="140">
        <f>'Group 3 RIC'!L5</f>
        <v>0</v>
      </c>
      <c r="M78" s="140">
        <f>'Group 3 RIC'!M5</f>
        <v>0</v>
      </c>
      <c r="N78" s="140">
        <f>SUM(B78:M78)</f>
        <v>105880.32000000001</v>
      </c>
    </row>
    <row r="79" spans="1:14" x14ac:dyDescent="0.2">
      <c r="A79" s="58" t="s">
        <v>24</v>
      </c>
      <c r="B79" s="140">
        <f>'Group 3 RIC'!B6</f>
        <v>788943.35999999999</v>
      </c>
      <c r="C79" s="140">
        <f>'Group 3 RIC'!C6</f>
        <v>550043.36</v>
      </c>
      <c r="D79" s="141">
        <f>'Group 3 RIC'!D6</f>
        <v>0</v>
      </c>
      <c r="E79" s="141">
        <f>'Group 3 RIC'!E6</f>
        <v>0</v>
      </c>
      <c r="F79" s="140">
        <f>'Group 3 RIC'!F6</f>
        <v>0</v>
      </c>
      <c r="G79" s="141">
        <f>'Group 3 RIC'!G6</f>
        <v>0</v>
      </c>
      <c r="H79" s="140">
        <f>'Group 3 RIC'!H6</f>
        <v>0</v>
      </c>
      <c r="I79" s="140">
        <f>'Group 3 RIC'!I6</f>
        <v>0</v>
      </c>
      <c r="J79" s="140">
        <f>'Group 3 RIC'!J6</f>
        <v>0</v>
      </c>
      <c r="K79" s="140">
        <f>'Group 3 RIC'!K6</f>
        <v>0</v>
      </c>
      <c r="L79" s="140">
        <f>'Group 3 RIC'!L6</f>
        <v>0</v>
      </c>
      <c r="M79" s="140">
        <f>'Group 3 RIC'!M6</f>
        <v>0</v>
      </c>
      <c r="N79" s="140">
        <f>SUM(B79:M79)</f>
        <v>1338986.72</v>
      </c>
    </row>
    <row r="80" spans="1:14" x14ac:dyDescent="0.2">
      <c r="A80" s="58" t="s">
        <v>1</v>
      </c>
      <c r="B80" s="140">
        <f>'Group 3 RIC'!B7</f>
        <v>63598.080000000002</v>
      </c>
      <c r="C80" s="140">
        <f>'Group 3 RIC'!C7</f>
        <v>67441.919999999998</v>
      </c>
      <c r="D80" s="141">
        <f>'Group 3 RIC'!D7</f>
        <v>0</v>
      </c>
      <c r="E80" s="141">
        <f>'Group 3 RIC'!E7</f>
        <v>0</v>
      </c>
      <c r="F80" s="140">
        <f>'Group 3 RIC'!F7</f>
        <v>0</v>
      </c>
      <c r="G80" s="141">
        <f>'Group 3 RIC'!G7</f>
        <v>0</v>
      </c>
      <c r="H80" s="140">
        <f>'Group 3 RIC'!H7</f>
        <v>0</v>
      </c>
      <c r="I80" s="140">
        <f>'Group 3 RIC'!I7</f>
        <v>0</v>
      </c>
      <c r="J80" s="140">
        <f>'Group 3 RIC'!J7</f>
        <v>0</v>
      </c>
      <c r="K80" s="140">
        <f>'Group 3 RIC'!K7</f>
        <v>0</v>
      </c>
      <c r="L80" s="140">
        <f>'Group 3 RIC'!L7</f>
        <v>0</v>
      </c>
      <c r="M80" s="140">
        <f>'Group 3 RIC'!M7</f>
        <v>0</v>
      </c>
      <c r="N80" s="140">
        <f>SUM(B80:M80)</f>
        <v>131040</v>
      </c>
    </row>
    <row r="81" spans="1:15" x14ac:dyDescent="0.2">
      <c r="A81" s="58"/>
      <c r="B81" s="140"/>
      <c r="C81" s="140"/>
      <c r="D81" s="140"/>
      <c r="E81" s="141"/>
      <c r="F81" s="140"/>
      <c r="G81" s="140"/>
      <c r="H81" s="140"/>
      <c r="I81" s="140"/>
      <c r="J81" s="140"/>
      <c r="K81" s="140"/>
      <c r="L81" s="140"/>
      <c r="M81" s="140"/>
      <c r="N81" s="140"/>
    </row>
    <row r="82" spans="1:15" x14ac:dyDescent="0.2">
      <c r="A82" s="59" t="s">
        <v>5</v>
      </c>
      <c r="B82" s="148">
        <f>SUM(B76:B81)</f>
        <v>1307756.7200000002</v>
      </c>
      <c r="C82" s="148">
        <f>SUM(C76:C81)</f>
        <v>1023010.4</v>
      </c>
      <c r="D82" s="149">
        <f t="shared" ref="D82:H82" si="17">SUM(D76:D81)</f>
        <v>0</v>
      </c>
      <c r="E82" s="149">
        <f t="shared" si="17"/>
        <v>0</v>
      </c>
      <c r="F82" s="148">
        <f t="shared" si="17"/>
        <v>0</v>
      </c>
      <c r="G82" s="149">
        <f t="shared" si="17"/>
        <v>0</v>
      </c>
      <c r="H82" s="148">
        <f t="shared" si="17"/>
        <v>0</v>
      </c>
      <c r="I82" s="148">
        <f t="shared" ref="I82:N82" si="18">SUM(I76:I81)</f>
        <v>0</v>
      </c>
      <c r="J82" s="148">
        <f t="shared" si="18"/>
        <v>0</v>
      </c>
      <c r="K82" s="148">
        <f t="shared" si="18"/>
        <v>0</v>
      </c>
      <c r="L82" s="148">
        <f t="shared" si="18"/>
        <v>0</v>
      </c>
      <c r="M82" s="148">
        <f>SUM(M76:M81)</f>
        <v>0</v>
      </c>
      <c r="N82" s="148">
        <f t="shared" si="18"/>
        <v>2330767.12</v>
      </c>
      <c r="O82" s="60"/>
    </row>
    <row r="83" spans="1:15" ht="12.75" customHeight="1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</row>
    <row r="84" spans="1:15" x14ac:dyDescent="0.2">
      <c r="A84" s="61" t="s">
        <v>19</v>
      </c>
      <c r="B84" s="183" t="s">
        <v>91</v>
      </c>
      <c r="C84" s="183" t="s">
        <v>92</v>
      </c>
      <c r="D84" s="183" t="s">
        <v>86</v>
      </c>
      <c r="E84" s="183" t="s">
        <v>93</v>
      </c>
      <c r="F84" s="183" t="s">
        <v>94</v>
      </c>
      <c r="G84" s="183" t="s">
        <v>95</v>
      </c>
      <c r="H84" s="183" t="s">
        <v>96</v>
      </c>
      <c r="I84" s="183" t="s">
        <v>97</v>
      </c>
      <c r="J84" s="183" t="s">
        <v>98</v>
      </c>
      <c r="K84" s="183" t="s">
        <v>99</v>
      </c>
      <c r="L84" s="183" t="s">
        <v>100</v>
      </c>
      <c r="M84" s="183" t="s">
        <v>101</v>
      </c>
      <c r="N84" s="184" t="s">
        <v>0</v>
      </c>
    </row>
    <row r="85" spans="1:15" x14ac:dyDescent="0.2">
      <c r="A85" s="58" t="s">
        <v>8</v>
      </c>
      <c r="B85" s="62">
        <f>'Group 3 RIC'!B22</f>
        <v>537</v>
      </c>
      <c r="C85" s="62">
        <f>'Group 3 RIC'!C22</f>
        <v>494</v>
      </c>
      <c r="D85" s="62">
        <f>'Group 3 RIC'!D22</f>
        <v>0</v>
      </c>
      <c r="E85" s="62">
        <f>'Group 3 RIC'!E22</f>
        <v>0</v>
      </c>
      <c r="F85" s="62">
        <f>'Group 3 RIC'!F22</f>
        <v>0</v>
      </c>
      <c r="G85" s="62">
        <f>'Group 3 RIC'!G22</f>
        <v>0</v>
      </c>
      <c r="H85" s="62">
        <f>'Group 3 RIC'!H22</f>
        <v>0</v>
      </c>
      <c r="I85" s="62">
        <f>'Group 3 RIC'!I22</f>
        <v>0</v>
      </c>
      <c r="J85" s="62">
        <f>'Group 3 RIC'!J22</f>
        <v>0</v>
      </c>
      <c r="K85" s="62">
        <f>'Group 3 RIC'!K22</f>
        <v>0</v>
      </c>
      <c r="L85" s="62">
        <f>'Group 3 RIC'!L22</f>
        <v>0</v>
      </c>
      <c r="M85" s="62">
        <f>'Group 3 RIC'!M22</f>
        <v>0</v>
      </c>
      <c r="N85" s="62">
        <f>SUM(B85:M85)</f>
        <v>1031</v>
      </c>
    </row>
    <row r="86" spans="1:15" x14ac:dyDescent="0.2">
      <c r="A86" s="58" t="s">
        <v>9</v>
      </c>
      <c r="B86" s="62">
        <f>'Group 3 RIC'!B23</f>
        <v>529</v>
      </c>
      <c r="C86" s="62">
        <f>'Group 3 RIC'!C23</f>
        <v>487</v>
      </c>
      <c r="D86" s="62">
        <f>'Group 3 RIC'!D23</f>
        <v>0</v>
      </c>
      <c r="E86" s="62">
        <f>'Group 3 RIC'!E23</f>
        <v>0</v>
      </c>
      <c r="F86" s="62">
        <f>'Group 3 RIC'!F23</f>
        <v>0</v>
      </c>
      <c r="G86" s="62">
        <f>'Group 3 RIC'!G23</f>
        <v>0</v>
      </c>
      <c r="H86" s="62">
        <f>'Group 3 RIC'!H23</f>
        <v>0</v>
      </c>
      <c r="I86" s="62">
        <f>'Group 3 RIC'!I23</f>
        <v>0</v>
      </c>
      <c r="J86" s="62">
        <f>'Group 3 RIC'!J23</f>
        <v>0</v>
      </c>
      <c r="K86" s="62">
        <f>'Group 3 RIC'!K23</f>
        <v>0</v>
      </c>
      <c r="L86" s="62">
        <f>'Group 3 RIC'!L23</f>
        <v>0</v>
      </c>
      <c r="M86" s="62">
        <f>'Group 3 RIC'!M23</f>
        <v>0</v>
      </c>
      <c r="N86" s="62">
        <f>SUM(B86:M86)</f>
        <v>1016</v>
      </c>
    </row>
    <row r="87" spans="1:15" x14ac:dyDescent="0.2">
      <c r="A87" s="5" t="s">
        <v>89</v>
      </c>
      <c r="B87" s="62">
        <f>'Group 3 RIC'!B24</f>
        <v>175</v>
      </c>
      <c r="C87" s="62">
        <f>'Group 3 RIC'!C24</f>
        <v>128</v>
      </c>
      <c r="D87" s="62">
        <f>'Group 3 RIC'!D24</f>
        <v>0</v>
      </c>
      <c r="E87" s="62">
        <f>'Group 3 RIC'!E24</f>
        <v>0</v>
      </c>
      <c r="F87" s="62">
        <f>'Group 3 RIC'!F24</f>
        <v>0</v>
      </c>
      <c r="G87" s="62">
        <f>'Group 3 RIC'!G24</f>
        <v>0</v>
      </c>
      <c r="H87" s="62">
        <f>'Group 3 RIC'!H24</f>
        <v>0</v>
      </c>
      <c r="I87" s="62">
        <f>'Group 3 RIC'!I24</f>
        <v>0</v>
      </c>
      <c r="J87" s="62">
        <f>'Group 3 RIC'!J24</f>
        <v>0</v>
      </c>
      <c r="K87" s="62">
        <f>'Group 3 RIC'!K24</f>
        <v>0</v>
      </c>
      <c r="L87" s="62">
        <f>'Group 3 RIC'!L24</f>
        <v>0</v>
      </c>
      <c r="M87" s="62">
        <f>'Group 3 RIC'!M24</f>
        <v>0</v>
      </c>
      <c r="N87" s="62">
        <f>SUM(B87:M87)</f>
        <v>303</v>
      </c>
    </row>
    <row r="88" spans="1:15" x14ac:dyDescent="0.2">
      <c r="A88" s="58" t="s">
        <v>24</v>
      </c>
      <c r="B88" s="62">
        <f>'Group 3 RIC'!B25</f>
        <v>2057</v>
      </c>
      <c r="C88" s="62">
        <f>'Group 3 RIC'!C25</f>
        <v>1439</v>
      </c>
      <c r="D88" s="62">
        <f>'Group 3 RIC'!D25</f>
        <v>0</v>
      </c>
      <c r="E88" s="62">
        <f>'Group 3 RIC'!E25</f>
        <v>0</v>
      </c>
      <c r="F88" s="62">
        <f>'Group 3 RIC'!F25</f>
        <v>0</v>
      </c>
      <c r="G88" s="62">
        <f>'Group 3 RIC'!G25</f>
        <v>0</v>
      </c>
      <c r="H88" s="62">
        <f>'Group 3 RIC'!H25</f>
        <v>0</v>
      </c>
      <c r="I88" s="62">
        <f>'Group 3 RIC'!I25</f>
        <v>0</v>
      </c>
      <c r="J88" s="62">
        <f>'Group 3 RIC'!J25</f>
        <v>0</v>
      </c>
      <c r="K88" s="62">
        <f>'Group 3 RIC'!K25</f>
        <v>0</v>
      </c>
      <c r="L88" s="62">
        <f>'Group 3 RIC'!L25</f>
        <v>0</v>
      </c>
      <c r="M88" s="62">
        <f>'Group 3 RIC'!M25</f>
        <v>0</v>
      </c>
      <c r="N88" s="62">
        <f>SUM(B88:M88)</f>
        <v>3496</v>
      </c>
    </row>
    <row r="89" spans="1:15" x14ac:dyDescent="0.2">
      <c r="A89" s="58" t="s">
        <v>1</v>
      </c>
      <c r="B89" s="62">
        <f>'Group 3 RIC'!B26</f>
        <v>182</v>
      </c>
      <c r="C89" s="62">
        <f>'Group 3 RIC'!C26</f>
        <v>191</v>
      </c>
      <c r="D89" s="62">
        <f>'Group 3 RIC'!D26</f>
        <v>0</v>
      </c>
      <c r="E89" s="62">
        <f>'Group 3 RIC'!E26</f>
        <v>0</v>
      </c>
      <c r="F89" s="62">
        <f>'Group 3 RIC'!F26</f>
        <v>0</v>
      </c>
      <c r="G89" s="62">
        <f>'Group 3 RIC'!G26</f>
        <v>0</v>
      </c>
      <c r="H89" s="62">
        <f>'Group 3 RIC'!H26</f>
        <v>0</v>
      </c>
      <c r="I89" s="62">
        <f>'Group 3 RIC'!I26</f>
        <v>0</v>
      </c>
      <c r="J89" s="62">
        <f>'Group 3 RIC'!J26</f>
        <v>0</v>
      </c>
      <c r="K89" s="62">
        <f>'Group 3 RIC'!K26</f>
        <v>0</v>
      </c>
      <c r="L89" s="62">
        <f>'Group 3 RIC'!L26</f>
        <v>0</v>
      </c>
      <c r="M89" s="62">
        <f>'Group 3 RIC'!M26</f>
        <v>0</v>
      </c>
      <c r="N89" s="62">
        <f>SUM(B89:M89)</f>
        <v>373</v>
      </c>
    </row>
    <row r="90" spans="1:15" x14ac:dyDescent="0.2">
      <c r="A90" s="58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</row>
    <row r="91" spans="1:15" x14ac:dyDescent="0.2">
      <c r="A91" s="59" t="s">
        <v>11</v>
      </c>
      <c r="B91" s="150">
        <f>SUM(B85:B90)</f>
        <v>3480</v>
      </c>
      <c r="C91" s="150">
        <f>SUM(C85:C90)</f>
        <v>2739</v>
      </c>
      <c r="D91" s="150">
        <f t="shared" ref="D91:H91" si="19">SUM(D85:D90)</f>
        <v>0</v>
      </c>
      <c r="E91" s="150">
        <f t="shared" si="19"/>
        <v>0</v>
      </c>
      <c r="F91" s="150">
        <f t="shared" si="19"/>
        <v>0</v>
      </c>
      <c r="G91" s="150">
        <f t="shared" si="19"/>
        <v>0</v>
      </c>
      <c r="H91" s="150">
        <f t="shared" si="19"/>
        <v>0</v>
      </c>
      <c r="I91" s="150">
        <f t="shared" ref="I91:N91" si="20">SUM(I85:I90)</f>
        <v>0</v>
      </c>
      <c r="J91" s="150">
        <f t="shared" si="20"/>
        <v>0</v>
      </c>
      <c r="K91" s="150">
        <f t="shared" si="20"/>
        <v>0</v>
      </c>
      <c r="L91" s="150">
        <f t="shared" si="20"/>
        <v>0</v>
      </c>
      <c r="M91" s="150">
        <f>SUM(M85:M90)</f>
        <v>0</v>
      </c>
      <c r="N91" s="150">
        <f t="shared" si="20"/>
        <v>6219</v>
      </c>
    </row>
    <row r="92" spans="1:15" ht="12.75" customHeight="1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</row>
    <row r="93" spans="1:15" x14ac:dyDescent="0.2">
      <c r="A93" s="110" t="s">
        <v>38</v>
      </c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9"/>
    </row>
    <row r="94" spans="1:15" x14ac:dyDescent="0.2">
      <c r="A94" s="55" t="s">
        <v>4</v>
      </c>
      <c r="B94" s="183" t="s">
        <v>91</v>
      </c>
      <c r="C94" s="183" t="s">
        <v>92</v>
      </c>
      <c r="D94" s="183" t="s">
        <v>86</v>
      </c>
      <c r="E94" s="183" t="s">
        <v>93</v>
      </c>
      <c r="F94" s="183" t="s">
        <v>94</v>
      </c>
      <c r="G94" s="183" t="s">
        <v>95</v>
      </c>
      <c r="H94" s="183" t="s">
        <v>96</v>
      </c>
      <c r="I94" s="183" t="s">
        <v>97</v>
      </c>
      <c r="J94" s="183" t="s">
        <v>98</v>
      </c>
      <c r="K94" s="183" t="s">
        <v>99</v>
      </c>
      <c r="L94" s="183" t="s">
        <v>100</v>
      </c>
      <c r="M94" s="183" t="s">
        <v>101</v>
      </c>
      <c r="N94" s="184" t="s">
        <v>0</v>
      </c>
    </row>
    <row r="95" spans="1:15" x14ac:dyDescent="0.2">
      <c r="A95" s="5" t="s">
        <v>8</v>
      </c>
      <c r="B95" s="141">
        <f>'Group 3- RIC - R'!B3</f>
        <v>3196577</v>
      </c>
      <c r="C95" s="140">
        <f>'Group 3- RIC - R'!C3</f>
        <v>2803709.5</v>
      </c>
      <c r="D95" s="140">
        <f>'Group 3- RIC - R'!D3</f>
        <v>0</v>
      </c>
      <c r="E95" s="141">
        <f>'Group 3- RIC - R'!E3</f>
        <v>0</v>
      </c>
      <c r="F95" s="140">
        <f>'Group 3- RIC - R'!F3</f>
        <v>0</v>
      </c>
      <c r="G95" s="140">
        <f>'Group 3- RIC - R'!G3</f>
        <v>0</v>
      </c>
      <c r="H95" s="140">
        <f>'Group 3- RIC - R'!H3</f>
        <v>0</v>
      </c>
      <c r="I95" s="140">
        <f>'Group 3- RIC - R'!I3</f>
        <v>0</v>
      </c>
      <c r="J95" s="140">
        <f>'Group 3- RIC - R'!J3</f>
        <v>0</v>
      </c>
      <c r="K95" s="140">
        <f>'Group 3- RIC - R'!K3</f>
        <v>0</v>
      </c>
      <c r="L95" s="140">
        <f>'Group 3- RIC - R'!L3</f>
        <v>0</v>
      </c>
      <c r="M95" s="140">
        <f>'Group 3- RIC - R'!M3</f>
        <v>0</v>
      </c>
      <c r="N95" s="140">
        <f>SUM(B95:M95)</f>
        <v>6000286.5</v>
      </c>
    </row>
    <row r="96" spans="1:15" x14ac:dyDescent="0.2">
      <c r="A96" s="5" t="s">
        <v>9</v>
      </c>
      <c r="B96" s="141">
        <f>'Group 3- RIC - R'!B4</f>
        <v>6726720.0000000009</v>
      </c>
      <c r="C96" s="140">
        <f>'Group 3- RIC - R'!C4</f>
        <v>6061473.6000000006</v>
      </c>
      <c r="D96" s="141">
        <f>'Group 3- RIC - R'!D4</f>
        <v>0</v>
      </c>
      <c r="E96" s="141">
        <f>'Group 3- RIC - R'!E4</f>
        <v>0</v>
      </c>
      <c r="F96" s="140">
        <f>'Group 3- RIC - R'!F4</f>
        <v>0</v>
      </c>
      <c r="G96" s="140">
        <f>'Group 3- RIC - R'!G4</f>
        <v>0</v>
      </c>
      <c r="H96" s="140">
        <f>'Group 3- RIC - R'!H4</f>
        <v>0</v>
      </c>
      <c r="I96" s="140">
        <f>'Group 3- RIC - R'!I4</f>
        <v>0</v>
      </c>
      <c r="J96" s="140">
        <f>'Group 3- RIC - R'!J4</f>
        <v>0</v>
      </c>
      <c r="K96" s="140">
        <f>'Group 3- RIC - R'!K4</f>
        <v>0</v>
      </c>
      <c r="L96" s="140">
        <f>'Group 3- RIC - R'!L4</f>
        <v>0</v>
      </c>
      <c r="M96" s="140">
        <f>'Group 3- RIC - R'!M4</f>
        <v>0</v>
      </c>
      <c r="N96" s="140">
        <f>SUM(B96:M96)</f>
        <v>12788193.600000001</v>
      </c>
    </row>
    <row r="97" spans="1:14" x14ac:dyDescent="0.2">
      <c r="A97" s="5" t="s">
        <v>89</v>
      </c>
      <c r="B97" s="141">
        <f>'Group 3- RIC - R'!B5</f>
        <v>2042039.9999999998</v>
      </c>
      <c r="C97" s="140">
        <f>'Group 3- RIC - R'!C5</f>
        <v>1879550.4000000001</v>
      </c>
      <c r="D97" s="141">
        <f>'Group 3- RIC - R'!D5</f>
        <v>0</v>
      </c>
      <c r="E97" s="141">
        <f>'Group 3- RIC - R'!E5</f>
        <v>0</v>
      </c>
      <c r="F97" s="140">
        <f>'Group 3- RIC - R'!F5</f>
        <v>0</v>
      </c>
      <c r="G97" s="140">
        <f>'Group 3- RIC - R'!G5</f>
        <v>0</v>
      </c>
      <c r="H97" s="140">
        <f>'Group 3- RIC - R'!H5</f>
        <v>0</v>
      </c>
      <c r="I97" s="140">
        <f>'Group 3- RIC - R'!I5</f>
        <v>0</v>
      </c>
      <c r="J97" s="140">
        <f>'Group 3- RIC - R'!J5</f>
        <v>0</v>
      </c>
      <c r="K97" s="140">
        <f>'Group 3- RIC - R'!K5</f>
        <v>0</v>
      </c>
      <c r="L97" s="140">
        <f>'Group 3- RIC - R'!L5</f>
        <v>0</v>
      </c>
      <c r="M97" s="140">
        <f>'Group 3- RIC - R'!M5</f>
        <v>0</v>
      </c>
      <c r="N97" s="140">
        <f>SUM(B97:M97)</f>
        <v>3921590.4</v>
      </c>
    </row>
    <row r="98" spans="1:14" x14ac:dyDescent="0.2">
      <c r="A98" s="58" t="s">
        <v>24</v>
      </c>
      <c r="B98" s="141">
        <f>'Group 3- RIC - R'!B6</f>
        <v>15076008.639999999</v>
      </c>
      <c r="C98" s="140">
        <f>'Group 3- RIC - R'!C6</f>
        <v>15980909.559999999</v>
      </c>
      <c r="D98" s="141">
        <f>'Group 3- RIC - R'!D6</f>
        <v>0</v>
      </c>
      <c r="E98" s="141">
        <f>'Group 3- RIC - R'!E6</f>
        <v>0</v>
      </c>
      <c r="F98" s="140">
        <f>'Group 3- RIC - R'!F6</f>
        <v>0</v>
      </c>
      <c r="G98" s="140">
        <f>'Group 3- RIC - R'!G6</f>
        <v>0</v>
      </c>
      <c r="H98" s="140">
        <f>'Group 3- RIC - R'!H6</f>
        <v>0</v>
      </c>
      <c r="I98" s="140">
        <f>'Group 3- RIC - R'!I6</f>
        <v>0</v>
      </c>
      <c r="J98" s="140">
        <f>'Group 3- RIC - R'!J6</f>
        <v>0</v>
      </c>
      <c r="K98" s="140">
        <f>'Group 3- RIC - R'!K6</f>
        <v>0</v>
      </c>
      <c r="L98" s="140">
        <f>'Group 3- RIC - R'!L6</f>
        <v>0</v>
      </c>
      <c r="M98" s="140">
        <f>'Group 3- RIC - R'!M6</f>
        <v>0</v>
      </c>
      <c r="N98" s="140">
        <f>SUM(B98:M98)</f>
        <v>31056918.199999996</v>
      </c>
    </row>
    <row r="99" spans="1:14" x14ac:dyDescent="0.2">
      <c r="A99" s="71" t="s">
        <v>1</v>
      </c>
      <c r="B99" s="141">
        <f>'Group 3- RIC - R'!B7</f>
        <v>1269340.8</v>
      </c>
      <c r="C99" s="140">
        <f>'Group 3- RIC - R'!C7</f>
        <v>1350148.8</v>
      </c>
      <c r="D99" s="141">
        <f>'Group 3- RIC - R'!D7</f>
        <v>0</v>
      </c>
      <c r="E99" s="141">
        <f>'Group 3- RIC - R'!E7</f>
        <v>0</v>
      </c>
      <c r="F99" s="140">
        <f>'Group 3- RIC - R'!F7</f>
        <v>0</v>
      </c>
      <c r="G99" s="140">
        <f>'Group 3- RIC - R'!G7</f>
        <v>0</v>
      </c>
      <c r="H99" s="140">
        <f>'Group 3- RIC - R'!H7</f>
        <v>0</v>
      </c>
      <c r="I99" s="140">
        <f>'Group 3- RIC - R'!I7</f>
        <v>0</v>
      </c>
      <c r="J99" s="140">
        <f>'Group 3- RIC - R'!J7</f>
        <v>0</v>
      </c>
      <c r="K99" s="140">
        <f>'Group 3- RIC - R'!K7</f>
        <v>0</v>
      </c>
      <c r="L99" s="140">
        <f>'Group 3- RIC - R'!L7</f>
        <v>0</v>
      </c>
      <c r="M99" s="140">
        <f>'Group 3- RIC - R'!M7</f>
        <v>0</v>
      </c>
      <c r="N99" s="140">
        <f>SUM(B99:M99)</f>
        <v>2619489.6</v>
      </c>
    </row>
    <row r="100" spans="1:14" x14ac:dyDescent="0.2">
      <c r="A100" s="71"/>
      <c r="B100" s="141"/>
      <c r="C100" s="140"/>
      <c r="D100" s="141"/>
      <c r="E100" s="141"/>
      <c r="F100" s="140"/>
      <c r="G100" s="140"/>
      <c r="H100" s="140"/>
      <c r="I100" s="140"/>
      <c r="J100" s="140"/>
      <c r="K100" s="140"/>
      <c r="L100" s="140"/>
      <c r="M100" s="140"/>
      <c r="N100" s="140"/>
    </row>
    <row r="101" spans="1:14" x14ac:dyDescent="0.2">
      <c r="A101" s="59" t="s">
        <v>5</v>
      </c>
      <c r="B101" s="149">
        <f>SUM(B95:B99)</f>
        <v>28310686.440000001</v>
      </c>
      <c r="C101" s="149">
        <f>SUM(C95:C99)</f>
        <v>28075791.860000003</v>
      </c>
      <c r="D101" s="149">
        <f t="shared" ref="D101:H101" si="21">SUM(D95:D99)</f>
        <v>0</v>
      </c>
      <c r="E101" s="149">
        <f t="shared" si="21"/>
        <v>0</v>
      </c>
      <c r="F101" s="148">
        <f t="shared" si="21"/>
        <v>0</v>
      </c>
      <c r="G101" s="148">
        <f t="shared" si="21"/>
        <v>0</v>
      </c>
      <c r="H101" s="148">
        <f t="shared" si="21"/>
        <v>0</v>
      </c>
      <c r="I101" s="148">
        <f t="shared" ref="I101:N101" si="22">SUM(I95:I99)</f>
        <v>0</v>
      </c>
      <c r="J101" s="148">
        <f t="shared" si="22"/>
        <v>0</v>
      </c>
      <c r="K101" s="148">
        <f t="shared" si="22"/>
        <v>0</v>
      </c>
      <c r="L101" s="148">
        <f t="shared" si="22"/>
        <v>0</v>
      </c>
      <c r="M101" s="148">
        <f>SUM(M95:M99)</f>
        <v>0</v>
      </c>
      <c r="N101" s="148">
        <f t="shared" si="22"/>
        <v>56386478.299999997</v>
      </c>
    </row>
    <row r="102" spans="1:14" x14ac:dyDescent="0.2">
      <c r="A102" s="94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6"/>
    </row>
    <row r="103" spans="1:14" x14ac:dyDescent="0.2">
      <c r="A103" s="61" t="s">
        <v>19</v>
      </c>
      <c r="B103" s="183" t="s">
        <v>91</v>
      </c>
      <c r="C103" s="183" t="s">
        <v>92</v>
      </c>
      <c r="D103" s="183" t="s">
        <v>86</v>
      </c>
      <c r="E103" s="183" t="s">
        <v>93</v>
      </c>
      <c r="F103" s="183" t="s">
        <v>94</v>
      </c>
      <c r="G103" s="183" t="s">
        <v>95</v>
      </c>
      <c r="H103" s="183" t="s">
        <v>96</v>
      </c>
      <c r="I103" s="183" t="s">
        <v>97</v>
      </c>
      <c r="J103" s="183" t="s">
        <v>98</v>
      </c>
      <c r="K103" s="183" t="s">
        <v>99</v>
      </c>
      <c r="L103" s="183" t="s">
        <v>100</v>
      </c>
      <c r="M103" s="183" t="s">
        <v>101</v>
      </c>
      <c r="N103" s="184" t="s">
        <v>0</v>
      </c>
    </row>
    <row r="104" spans="1:14" s="112" customFormat="1" x14ac:dyDescent="0.2">
      <c r="A104" s="111" t="s">
        <v>8</v>
      </c>
      <c r="B104" s="147">
        <f>'Group 3- RIC - R'!B19</f>
        <v>6784</v>
      </c>
      <c r="C104" s="147">
        <f>'Group 3- RIC - R'!C19</f>
        <v>5949</v>
      </c>
      <c r="D104" s="147">
        <f>'Group 3- RIC - R'!D19</f>
        <v>0</v>
      </c>
      <c r="E104" s="147">
        <f>'Group 3- RIC - R'!E19</f>
        <v>0</v>
      </c>
      <c r="F104" s="147">
        <f>'Group 3- RIC - R'!F19</f>
        <v>0</v>
      </c>
      <c r="G104" s="147">
        <f>'Group 3- RIC - R'!G19</f>
        <v>0</v>
      </c>
      <c r="H104" s="147">
        <f>'Group 3- RIC - R'!H19</f>
        <v>0</v>
      </c>
      <c r="I104" s="147">
        <f>'Group 3- RIC - R'!I19</f>
        <v>0</v>
      </c>
      <c r="J104" s="147">
        <f>'Group 3- RIC - R'!J19</f>
        <v>0</v>
      </c>
      <c r="K104" s="147">
        <f>'Group 3- RIC - R'!K19</f>
        <v>0</v>
      </c>
      <c r="L104" s="147">
        <f>'Group 3- RIC - R'!L19</f>
        <v>0</v>
      </c>
      <c r="M104" s="147">
        <f>'Group 3- RIC - R'!M19</f>
        <v>0</v>
      </c>
      <c r="N104" s="147">
        <f>'Group 3- RIC - R'!N19</f>
        <v>12733</v>
      </c>
    </row>
    <row r="105" spans="1:14" s="112" customFormat="1" x14ac:dyDescent="0.2">
      <c r="A105" s="111" t="s">
        <v>9</v>
      </c>
      <c r="B105" s="147">
        <f>'Group 3- RIC - R'!B20</f>
        <v>15356</v>
      </c>
      <c r="C105" s="147">
        <f>'Group 3- RIC - R'!C20</f>
        <v>13846</v>
      </c>
      <c r="D105" s="147">
        <f>'Group 3- RIC - R'!D20</f>
        <v>0</v>
      </c>
      <c r="E105" s="147">
        <f>'Group 3- RIC - R'!E20</f>
        <v>0</v>
      </c>
      <c r="F105" s="147">
        <f>'Group 3- RIC - R'!F20</f>
        <v>0</v>
      </c>
      <c r="G105" s="147">
        <f>'Group 3- RIC - R'!G20</f>
        <v>0</v>
      </c>
      <c r="H105" s="147">
        <f>'Group 3- RIC - R'!H20</f>
        <v>0</v>
      </c>
      <c r="I105" s="147">
        <f>'Group 3- RIC - R'!I20</f>
        <v>0</v>
      </c>
      <c r="J105" s="147">
        <f>'Group 3- RIC - R'!J20</f>
        <v>0</v>
      </c>
      <c r="K105" s="147">
        <f>'Group 3- RIC - R'!K20</f>
        <v>0</v>
      </c>
      <c r="L105" s="147">
        <f>'Group 3- RIC - R'!L20</f>
        <v>0</v>
      </c>
      <c r="M105" s="147">
        <f>'Group 3- RIC - R'!M20</f>
        <v>0</v>
      </c>
      <c r="N105" s="147">
        <f>'Group 3- RIC - R'!N20</f>
        <v>29202</v>
      </c>
    </row>
    <row r="106" spans="1:14" s="112" customFormat="1" x14ac:dyDescent="0.2">
      <c r="A106" s="5" t="s">
        <v>89</v>
      </c>
      <c r="B106" s="147">
        <f>'Group 3- RIC - R'!B21</f>
        <v>4664</v>
      </c>
      <c r="C106" s="147">
        <f>'Group 3- RIC - R'!C21</f>
        <v>4292</v>
      </c>
      <c r="D106" s="147">
        <f>'Group 3- RIC - R'!D21</f>
        <v>0</v>
      </c>
      <c r="E106" s="147">
        <f>'Group 3- RIC - R'!E21</f>
        <v>0</v>
      </c>
      <c r="F106" s="147">
        <f>'Group 3- RIC - R'!F21</f>
        <v>0</v>
      </c>
      <c r="G106" s="147">
        <f>'Group 3- RIC - R'!G21</f>
        <v>0</v>
      </c>
      <c r="H106" s="147">
        <f>'Group 3- RIC - R'!H21</f>
        <v>0</v>
      </c>
      <c r="I106" s="147">
        <f>'Group 3- RIC - R'!I21</f>
        <v>0</v>
      </c>
      <c r="J106" s="147">
        <f>'Group 3- RIC - R'!J21</f>
        <v>0</v>
      </c>
      <c r="K106" s="147">
        <f>'Group 3- RIC - R'!K21</f>
        <v>0</v>
      </c>
      <c r="L106" s="147">
        <f>'Group 3- RIC - R'!L21</f>
        <v>0</v>
      </c>
      <c r="M106" s="147">
        <f>'Group 3- RIC - R'!M21</f>
        <v>0</v>
      </c>
      <c r="N106" s="147">
        <f>SUM(B106:M106)</f>
        <v>8956</v>
      </c>
    </row>
    <row r="107" spans="1:14" s="112" customFormat="1" x14ac:dyDescent="0.2">
      <c r="A107" s="113" t="s">
        <v>24</v>
      </c>
      <c r="B107" s="147">
        <f>'Group 3- RIC - R'!B22</f>
        <v>31829</v>
      </c>
      <c r="C107" s="147">
        <f>'Group 3- RIC - R'!C22</f>
        <v>33761</v>
      </c>
      <c r="D107" s="147">
        <f>'Group 3- RIC - R'!D22</f>
        <v>0</v>
      </c>
      <c r="E107" s="147">
        <f>'Group 3- RIC - R'!E22</f>
        <v>0</v>
      </c>
      <c r="F107" s="147">
        <f>'Group 3- RIC - R'!F22</f>
        <v>0</v>
      </c>
      <c r="G107" s="147">
        <f>'Group 3- RIC - R'!G22</f>
        <v>0</v>
      </c>
      <c r="H107" s="147">
        <f>'Group 3- RIC - R'!H22</f>
        <v>0</v>
      </c>
      <c r="I107" s="147">
        <f>'Group 3- RIC - R'!I22</f>
        <v>0</v>
      </c>
      <c r="J107" s="147">
        <f>'Group 3- RIC - R'!J22</f>
        <v>0</v>
      </c>
      <c r="K107" s="147">
        <f>'Group 3- RIC - R'!K22</f>
        <v>0</v>
      </c>
      <c r="L107" s="147">
        <f>'Group 3- RIC - R'!L22</f>
        <v>0</v>
      </c>
      <c r="M107" s="147">
        <f>'Group 3- RIC - R'!M22</f>
        <v>0</v>
      </c>
      <c r="N107" s="147">
        <f>SUM(B107:M107)</f>
        <v>65590</v>
      </c>
    </row>
    <row r="108" spans="1:14" s="112" customFormat="1" x14ac:dyDescent="0.2">
      <c r="A108" s="113" t="s">
        <v>1</v>
      </c>
      <c r="B108" s="147">
        <f>'Group 3- RIC - R'!B23</f>
        <v>2896</v>
      </c>
      <c r="C108" s="147">
        <f>'Group 3- RIC - R'!C23</f>
        <v>3069</v>
      </c>
      <c r="D108" s="147">
        <f>'Group 3- RIC - R'!D23</f>
        <v>0</v>
      </c>
      <c r="E108" s="147">
        <f>'Group 3- RIC - R'!E23</f>
        <v>0</v>
      </c>
      <c r="F108" s="147">
        <f>'Group 3- RIC - R'!F23</f>
        <v>0</v>
      </c>
      <c r="G108" s="147">
        <f>'Group 3- RIC - R'!G23</f>
        <v>0</v>
      </c>
      <c r="H108" s="147">
        <f>'Group 3- RIC - R'!H23</f>
        <v>0</v>
      </c>
      <c r="I108" s="147">
        <f>'Group 3- RIC - R'!I23</f>
        <v>0</v>
      </c>
      <c r="J108" s="147">
        <f>'Group 3- RIC - R'!J23</f>
        <v>0</v>
      </c>
      <c r="K108" s="147">
        <f>'Group 3- RIC - R'!K23</f>
        <v>0</v>
      </c>
      <c r="L108" s="147">
        <f>'Group 3- RIC - R'!L23</f>
        <v>0</v>
      </c>
      <c r="M108" s="147">
        <f>'Group 3- RIC - R'!M23</f>
        <v>0</v>
      </c>
      <c r="N108" s="147">
        <f>SUM(B108:M108)</f>
        <v>5965</v>
      </c>
    </row>
    <row r="109" spans="1:14" s="112" customFormat="1" x14ac:dyDescent="0.2">
      <c r="A109" s="113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</row>
    <row r="110" spans="1:14" s="112" customFormat="1" x14ac:dyDescent="0.2">
      <c r="A110" s="114" t="s">
        <v>11</v>
      </c>
      <c r="B110" s="152">
        <f>SUM(B104:B108)</f>
        <v>61529</v>
      </c>
      <c r="C110" s="152">
        <f>SUM(C104:C108)</f>
        <v>60917</v>
      </c>
      <c r="D110" s="152">
        <f t="shared" ref="D110:H110" si="23">SUM(D104:D108)</f>
        <v>0</v>
      </c>
      <c r="E110" s="152">
        <f t="shared" si="23"/>
        <v>0</v>
      </c>
      <c r="F110" s="152">
        <f t="shared" si="23"/>
        <v>0</v>
      </c>
      <c r="G110" s="152">
        <f t="shared" si="23"/>
        <v>0</v>
      </c>
      <c r="H110" s="152">
        <f t="shared" si="23"/>
        <v>0</v>
      </c>
      <c r="I110" s="152">
        <f t="shared" ref="I110:N110" si="24">SUM(I104:I108)</f>
        <v>0</v>
      </c>
      <c r="J110" s="152">
        <f t="shared" si="24"/>
        <v>0</v>
      </c>
      <c r="K110" s="152">
        <f t="shared" si="24"/>
        <v>0</v>
      </c>
      <c r="L110" s="152">
        <f t="shared" si="24"/>
        <v>0</v>
      </c>
      <c r="M110" s="152">
        <f>SUM(M104:M108)</f>
        <v>0</v>
      </c>
      <c r="N110" s="152">
        <f t="shared" si="24"/>
        <v>122446</v>
      </c>
    </row>
    <row r="111" spans="1:14" ht="12.75" customHeight="1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</row>
    <row r="112" spans="1:14" x14ac:dyDescent="0.2">
      <c r="A112" s="90" t="s">
        <v>21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</row>
    <row r="113" spans="1:14" x14ac:dyDescent="0.2">
      <c r="A113" s="55" t="s">
        <v>4</v>
      </c>
      <c r="B113" s="183" t="s">
        <v>91</v>
      </c>
      <c r="C113" s="183" t="s">
        <v>92</v>
      </c>
      <c r="D113" s="183" t="s">
        <v>86</v>
      </c>
      <c r="E113" s="183" t="s">
        <v>93</v>
      </c>
      <c r="F113" s="183" t="s">
        <v>94</v>
      </c>
      <c r="G113" s="183" t="s">
        <v>95</v>
      </c>
      <c r="H113" s="183" t="s">
        <v>96</v>
      </c>
      <c r="I113" s="183" t="s">
        <v>97</v>
      </c>
      <c r="J113" s="183" t="s">
        <v>98</v>
      </c>
      <c r="K113" s="183" t="s">
        <v>99</v>
      </c>
      <c r="L113" s="183" t="s">
        <v>100</v>
      </c>
      <c r="M113" s="183" t="s">
        <v>101</v>
      </c>
      <c r="N113" s="184" t="s">
        <v>0</v>
      </c>
    </row>
    <row r="114" spans="1:14" x14ac:dyDescent="0.2">
      <c r="A114" s="58" t="s">
        <v>8</v>
      </c>
      <c r="B114" s="140">
        <f>'Group 4 Wireless'!B40</f>
        <v>164990.80000000002</v>
      </c>
      <c r="C114" s="140">
        <f>'Group 4 Wireless'!C40</f>
        <v>154746.79999999999</v>
      </c>
      <c r="D114" s="140">
        <f>'Group 4 Wireless'!D40</f>
        <v>0</v>
      </c>
      <c r="E114" s="140">
        <f>'Group 4 Wireless'!E40</f>
        <v>0</v>
      </c>
      <c r="F114" s="141">
        <f>'Group 4 Wireless'!F40</f>
        <v>0</v>
      </c>
      <c r="G114" s="141">
        <f>'Group 4 Wireless'!G40</f>
        <v>0</v>
      </c>
      <c r="H114" s="140">
        <f>'Group 4 Wireless'!H40</f>
        <v>0</v>
      </c>
      <c r="I114" s="140">
        <f>'Group 4 Wireless'!I40</f>
        <v>0</v>
      </c>
      <c r="J114" s="140">
        <f>'Group 4 Wireless'!J40</f>
        <v>0</v>
      </c>
      <c r="K114" s="140">
        <f>'Group 4 Wireless'!K40</f>
        <v>0</v>
      </c>
      <c r="L114" s="140">
        <f>'Group 4 Wireless'!L40</f>
        <v>0</v>
      </c>
      <c r="M114" s="140">
        <f>'Group 4 Wireless'!M40</f>
        <v>0</v>
      </c>
      <c r="N114" s="140">
        <f>SUM(B114:M114)</f>
        <v>319737.59999999998</v>
      </c>
    </row>
    <row r="115" spans="1:14" x14ac:dyDescent="0.2">
      <c r="A115" s="58" t="s">
        <v>9</v>
      </c>
      <c r="B115" s="140">
        <f>'Group 4 Wireless'!B41</f>
        <v>265010.62</v>
      </c>
      <c r="C115" s="140">
        <f>'Group 4 Wireless'!C41</f>
        <v>255239.75</v>
      </c>
      <c r="D115" s="141">
        <f>'Group 4 Wireless'!D41</f>
        <v>0</v>
      </c>
      <c r="E115" s="140">
        <f>'Group 4 Wireless'!E41</f>
        <v>0</v>
      </c>
      <c r="F115" s="141">
        <f>'Group 4 Wireless'!F41</f>
        <v>0</v>
      </c>
      <c r="G115" s="141">
        <f>'Group 4 Wireless'!G41</f>
        <v>0</v>
      </c>
      <c r="H115" s="140">
        <f>'Group 4 Wireless'!H41</f>
        <v>0</v>
      </c>
      <c r="I115" s="140">
        <f>'Group 4 Wireless'!I41</f>
        <v>0</v>
      </c>
      <c r="J115" s="140">
        <f>'Group 4 Wireless'!J41</f>
        <v>0</v>
      </c>
      <c r="K115" s="140">
        <f>'Group 4 Wireless'!K41</f>
        <v>0</v>
      </c>
      <c r="L115" s="140">
        <f>'Group 4 Wireless'!L41</f>
        <v>0</v>
      </c>
      <c r="M115" s="140">
        <f>'Group 4 Wireless'!M41</f>
        <v>0</v>
      </c>
      <c r="N115" s="140">
        <f>SUM(B115:M115)</f>
        <v>520250.37</v>
      </c>
    </row>
    <row r="116" spans="1:14" x14ac:dyDescent="0.2">
      <c r="A116" s="5" t="s">
        <v>89</v>
      </c>
      <c r="B116" s="140">
        <f>'Group 4 Wireless'!B42</f>
        <v>49320.959999999999</v>
      </c>
      <c r="C116" s="140">
        <f>'Group 4 Wireless'!C42</f>
        <v>48622.080000000002</v>
      </c>
      <c r="D116" s="141">
        <f>'Group 4 Wireless'!D42</f>
        <v>0</v>
      </c>
      <c r="E116" s="140">
        <f>'Group 4 Wireless'!E42</f>
        <v>0</v>
      </c>
      <c r="F116" s="141">
        <f>'Group 4 Wireless'!F42</f>
        <v>0</v>
      </c>
      <c r="G116" s="141">
        <f>'Group 4 Wireless'!G42</f>
        <v>0</v>
      </c>
      <c r="H116" s="140">
        <f>'Group 4 Wireless'!H42</f>
        <v>0</v>
      </c>
      <c r="I116" s="140">
        <f>'Group 4 Wireless'!I42</f>
        <v>0</v>
      </c>
      <c r="J116" s="140">
        <f>'Group 4 Wireless'!J42</f>
        <v>0</v>
      </c>
      <c r="K116" s="140">
        <f>'Group 4 Wireless'!K42</f>
        <v>0</v>
      </c>
      <c r="L116" s="140">
        <f>'Group 4 Wireless'!L42</f>
        <v>0</v>
      </c>
      <c r="M116" s="140">
        <f>'Group 4 Wireless'!M42</f>
        <v>0</v>
      </c>
      <c r="N116" s="140">
        <f>SUM(B116:M116)</f>
        <v>97943.040000000008</v>
      </c>
    </row>
    <row r="117" spans="1:14" x14ac:dyDescent="0.2">
      <c r="A117" s="58" t="s">
        <v>24</v>
      </c>
      <c r="B117" s="140">
        <f>'Group 4 Wireless'!B43</f>
        <v>1886361.92</v>
      </c>
      <c r="C117" s="140">
        <f>'Group 4 Wireless'!C43</f>
        <v>1932589</v>
      </c>
      <c r="D117" s="141">
        <f>'Group 4 Wireless'!D43</f>
        <v>0</v>
      </c>
      <c r="E117" s="140">
        <f>'Group 4 Wireless'!E43</f>
        <v>0</v>
      </c>
      <c r="F117" s="141">
        <f>'Group 4 Wireless'!F43</f>
        <v>0</v>
      </c>
      <c r="G117" s="141">
        <f>'Group 4 Wireless'!G43</f>
        <v>0</v>
      </c>
      <c r="H117" s="140">
        <f>'Group 4 Wireless'!H43</f>
        <v>0</v>
      </c>
      <c r="I117" s="140">
        <f>'Group 4 Wireless'!I43</f>
        <v>0</v>
      </c>
      <c r="J117" s="140">
        <f>'Group 4 Wireless'!J43</f>
        <v>0</v>
      </c>
      <c r="K117" s="140">
        <f>'Group 4 Wireless'!K43</f>
        <v>0</v>
      </c>
      <c r="L117" s="140">
        <f>'Group 4 Wireless'!L43</f>
        <v>0</v>
      </c>
      <c r="M117" s="140">
        <f>'Group 4 Wireless'!M43</f>
        <v>0</v>
      </c>
      <c r="N117" s="140">
        <f>SUM(B117:M117)</f>
        <v>3818950.92</v>
      </c>
    </row>
    <row r="118" spans="1:14" x14ac:dyDescent="0.2">
      <c r="A118" s="58" t="s">
        <v>1</v>
      </c>
      <c r="B118" s="140">
        <f>'Group 4 Wireless'!B44</f>
        <v>213519.97999999998</v>
      </c>
      <c r="C118" s="140">
        <f>'Group 4 Wireless'!C44</f>
        <v>196280.64</v>
      </c>
      <c r="D118" s="141">
        <f>'Group 4 Wireless'!D44</f>
        <v>0</v>
      </c>
      <c r="E118" s="140">
        <f>'Group 4 Wireless'!E44</f>
        <v>0</v>
      </c>
      <c r="F118" s="141">
        <f>'Group 4 Wireless'!F44</f>
        <v>0</v>
      </c>
      <c r="G118" s="141">
        <f>'Group 4 Wireless'!G44</f>
        <v>0</v>
      </c>
      <c r="H118" s="140">
        <f>'Group 4 Wireless'!H44</f>
        <v>0</v>
      </c>
      <c r="I118" s="140">
        <f>'Group 4 Wireless'!I44</f>
        <v>0</v>
      </c>
      <c r="J118" s="140">
        <f>'Group 4 Wireless'!J44</f>
        <v>0</v>
      </c>
      <c r="K118" s="140">
        <f>'Group 4 Wireless'!K44</f>
        <v>0</v>
      </c>
      <c r="L118" s="140">
        <f>'Group 4 Wireless'!L44</f>
        <v>0</v>
      </c>
      <c r="M118" s="140">
        <f>'Group 4 Wireless'!M44</f>
        <v>0</v>
      </c>
      <c r="N118" s="140">
        <f>SUM(B118:M118)</f>
        <v>409800.62</v>
      </c>
    </row>
    <row r="119" spans="1:14" x14ac:dyDescent="0.2">
      <c r="A119" s="58"/>
      <c r="B119" s="140"/>
      <c r="C119" s="140"/>
      <c r="D119" s="140"/>
      <c r="E119" s="140"/>
      <c r="F119" s="141"/>
      <c r="G119" s="140"/>
      <c r="H119" s="140"/>
      <c r="I119" s="140"/>
      <c r="J119" s="140"/>
      <c r="K119" s="140"/>
      <c r="L119" s="140"/>
      <c r="M119" s="140"/>
      <c r="N119" s="140"/>
    </row>
    <row r="120" spans="1:14" x14ac:dyDescent="0.2">
      <c r="A120" s="59" t="s">
        <v>5</v>
      </c>
      <c r="B120" s="148">
        <f>SUM(B114:B119)</f>
        <v>2579204.2799999998</v>
      </c>
      <c r="C120" s="148">
        <f>SUM(C114:C119)</f>
        <v>2587478.27</v>
      </c>
      <c r="D120" s="149">
        <f t="shared" ref="D120:H120" si="25">SUM(D114:D119)</f>
        <v>0</v>
      </c>
      <c r="E120" s="148">
        <f t="shared" si="25"/>
        <v>0</v>
      </c>
      <c r="F120" s="149">
        <f t="shared" si="25"/>
        <v>0</v>
      </c>
      <c r="G120" s="149">
        <f t="shared" si="25"/>
        <v>0</v>
      </c>
      <c r="H120" s="148">
        <f t="shared" si="25"/>
        <v>0</v>
      </c>
      <c r="I120" s="148">
        <f t="shared" ref="I120:N120" si="26">SUM(I114:I119)</f>
        <v>0</v>
      </c>
      <c r="J120" s="148">
        <f t="shared" si="26"/>
        <v>0</v>
      </c>
      <c r="K120" s="148">
        <f t="shared" si="26"/>
        <v>0</v>
      </c>
      <c r="L120" s="148">
        <f t="shared" si="26"/>
        <v>0</v>
      </c>
      <c r="M120" s="148">
        <f>SUM(M114:M119)</f>
        <v>0</v>
      </c>
      <c r="N120" s="148">
        <f t="shared" si="26"/>
        <v>5166682.55</v>
      </c>
    </row>
    <row r="121" spans="1:14" x14ac:dyDescent="0.2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</row>
    <row r="122" spans="1:14" x14ac:dyDescent="0.2">
      <c r="A122" s="61" t="s">
        <v>19</v>
      </c>
      <c r="B122" s="183" t="s">
        <v>91</v>
      </c>
      <c r="C122" s="183" t="s">
        <v>92</v>
      </c>
      <c r="D122" s="183" t="s">
        <v>86</v>
      </c>
      <c r="E122" s="183" t="s">
        <v>93</v>
      </c>
      <c r="F122" s="183" t="s">
        <v>94</v>
      </c>
      <c r="G122" s="183" t="s">
        <v>95</v>
      </c>
      <c r="H122" s="183" t="s">
        <v>96</v>
      </c>
      <c r="I122" s="183" t="s">
        <v>97</v>
      </c>
      <c r="J122" s="183" t="s">
        <v>98</v>
      </c>
      <c r="K122" s="183" t="s">
        <v>99</v>
      </c>
      <c r="L122" s="183" t="s">
        <v>100</v>
      </c>
      <c r="M122" s="183" t="s">
        <v>101</v>
      </c>
      <c r="N122" s="184" t="s">
        <v>0</v>
      </c>
    </row>
    <row r="123" spans="1:14" x14ac:dyDescent="0.2">
      <c r="A123" s="58" t="s">
        <v>8</v>
      </c>
      <c r="B123" s="62">
        <f>'Group 4 Wireless'!B49</f>
        <v>1044</v>
      </c>
      <c r="C123" s="62">
        <f>'Group 4 Wireless'!C49</f>
        <v>968</v>
      </c>
      <c r="D123" s="62">
        <f>'Group 4 Wireless'!D49</f>
        <v>0</v>
      </c>
      <c r="E123" s="62">
        <f>'Group 4 Wireless'!E49</f>
        <v>0</v>
      </c>
      <c r="F123" s="62">
        <f>'Group 4 Wireless'!F49</f>
        <v>0</v>
      </c>
      <c r="G123" s="62">
        <f>'Group 4 Wireless'!G49</f>
        <v>0</v>
      </c>
      <c r="H123" s="62">
        <f>'Group 4 Wireless'!H49</f>
        <v>0</v>
      </c>
      <c r="I123" s="62">
        <f>'Group 4 Wireless'!I49</f>
        <v>0</v>
      </c>
      <c r="J123" s="62">
        <f>'Group 4 Wireless'!J49</f>
        <v>0</v>
      </c>
      <c r="K123" s="62">
        <f>'Group 4 Wireless'!K49</f>
        <v>0</v>
      </c>
      <c r="L123" s="62">
        <f>'Group 4 Wireless'!L49</f>
        <v>0</v>
      </c>
      <c r="M123" s="62">
        <f>'Group 4 Wireless'!M49</f>
        <v>0</v>
      </c>
      <c r="N123" s="62">
        <f>SUM(B123:M123)</f>
        <v>2012</v>
      </c>
    </row>
    <row r="124" spans="1:14" x14ac:dyDescent="0.2">
      <c r="A124" s="58" t="s">
        <v>9</v>
      </c>
      <c r="B124" s="62">
        <f>'Group 4 Wireless'!B50</f>
        <v>1836</v>
      </c>
      <c r="C124" s="62">
        <f>'Group 4 Wireless'!C50</f>
        <v>1682</v>
      </c>
      <c r="D124" s="62">
        <f>'Group 4 Wireless'!D50</f>
        <v>0</v>
      </c>
      <c r="E124" s="62">
        <f>'Group 4 Wireless'!E50</f>
        <v>0</v>
      </c>
      <c r="F124" s="62">
        <f>'Group 4 Wireless'!F50</f>
        <v>0</v>
      </c>
      <c r="G124" s="62">
        <f>'Group 4 Wireless'!G50</f>
        <v>0</v>
      </c>
      <c r="H124" s="62">
        <f>'Group 4 Wireless'!H50</f>
        <v>0</v>
      </c>
      <c r="I124" s="62">
        <f>'Group 4 Wireless'!I50</f>
        <v>0</v>
      </c>
      <c r="J124" s="62">
        <f>'Group 4 Wireless'!J50</f>
        <v>0</v>
      </c>
      <c r="K124" s="62">
        <f>'Group 4 Wireless'!K50</f>
        <v>0</v>
      </c>
      <c r="L124" s="62">
        <f>'Group 4 Wireless'!L50</f>
        <v>0</v>
      </c>
      <c r="M124" s="62">
        <f>'Group 4 Wireless'!M50</f>
        <v>0</v>
      </c>
      <c r="N124" s="62">
        <f>SUM(B124:M124)</f>
        <v>3518</v>
      </c>
    </row>
    <row r="125" spans="1:14" x14ac:dyDescent="0.2">
      <c r="A125" s="5" t="s">
        <v>89</v>
      </c>
      <c r="B125" s="62">
        <f>'Group 4 Wireless'!B51</f>
        <v>493</v>
      </c>
      <c r="C125" s="62">
        <f>'Group 4 Wireless'!C51</f>
        <v>485</v>
      </c>
      <c r="D125" s="62">
        <f>'Group 4 Wireless'!D51</f>
        <v>0</v>
      </c>
      <c r="E125" s="62">
        <f>'Group 4 Wireless'!E51</f>
        <v>0</v>
      </c>
      <c r="F125" s="62">
        <f>'Group 4 Wireless'!F51</f>
        <v>0</v>
      </c>
      <c r="G125" s="62">
        <f>'Group 4 Wireless'!G51</f>
        <v>0</v>
      </c>
      <c r="H125" s="62">
        <f>'Group 4 Wireless'!H51</f>
        <v>0</v>
      </c>
      <c r="I125" s="62">
        <f>'Group 4 Wireless'!I51</f>
        <v>0</v>
      </c>
      <c r="J125" s="62">
        <f>'Group 4 Wireless'!J51</f>
        <v>0</v>
      </c>
      <c r="K125" s="62">
        <f>'Group 4 Wireless'!K51</f>
        <v>0</v>
      </c>
      <c r="L125" s="62">
        <f>'Group 4 Wireless'!L51</f>
        <v>0</v>
      </c>
      <c r="M125" s="62">
        <f>'Group 4 Wireless'!M51</f>
        <v>0</v>
      </c>
      <c r="N125" s="62">
        <f>SUM(B125:M125)</f>
        <v>978</v>
      </c>
    </row>
    <row r="126" spans="1:14" x14ac:dyDescent="0.2">
      <c r="A126" s="58" t="s">
        <v>24</v>
      </c>
      <c r="B126" s="62">
        <f>'Group 4 Wireless'!B52</f>
        <v>5044</v>
      </c>
      <c r="C126" s="62">
        <f>'Group 4 Wireless'!C52</f>
        <v>5060</v>
      </c>
      <c r="D126" s="62">
        <f>'Group 4 Wireless'!D52</f>
        <v>0</v>
      </c>
      <c r="E126" s="62">
        <f>'Group 4 Wireless'!E52</f>
        <v>0</v>
      </c>
      <c r="F126" s="62">
        <f>'Group 4 Wireless'!F52</f>
        <v>0</v>
      </c>
      <c r="G126" s="62">
        <f>'Group 4 Wireless'!G52</f>
        <v>0</v>
      </c>
      <c r="H126" s="62">
        <f>'Group 4 Wireless'!H52</f>
        <v>0</v>
      </c>
      <c r="I126" s="62">
        <f>'Group 4 Wireless'!I52</f>
        <v>0</v>
      </c>
      <c r="J126" s="62">
        <f>'Group 4 Wireless'!J52</f>
        <v>0</v>
      </c>
      <c r="K126" s="62">
        <f>'Group 4 Wireless'!K52</f>
        <v>0</v>
      </c>
      <c r="L126" s="62">
        <f>'Group 4 Wireless'!L52</f>
        <v>0</v>
      </c>
      <c r="M126" s="62">
        <f>'Group 4 Wireless'!M52</f>
        <v>0</v>
      </c>
      <c r="N126" s="62">
        <f>SUM(B126:M126)</f>
        <v>10104</v>
      </c>
    </row>
    <row r="127" spans="1:14" x14ac:dyDescent="0.2">
      <c r="A127" s="58" t="s">
        <v>1</v>
      </c>
      <c r="B127" s="62">
        <f>'Group 4 Wireless'!B53</f>
        <v>1316</v>
      </c>
      <c r="C127" s="62">
        <f>'Group 4 Wireless'!C53</f>
        <v>1158</v>
      </c>
      <c r="D127" s="62">
        <f>'Group 4 Wireless'!D53</f>
        <v>0</v>
      </c>
      <c r="E127" s="62">
        <f>'Group 4 Wireless'!E53</f>
        <v>0</v>
      </c>
      <c r="F127" s="62">
        <f>'Group 4 Wireless'!F53</f>
        <v>0</v>
      </c>
      <c r="G127" s="62">
        <f>'Group 4 Wireless'!G53</f>
        <v>0</v>
      </c>
      <c r="H127" s="62">
        <f>'Group 4 Wireless'!H53</f>
        <v>0</v>
      </c>
      <c r="I127" s="62">
        <f>'Group 4 Wireless'!I53</f>
        <v>0</v>
      </c>
      <c r="J127" s="62">
        <f>'Group 4 Wireless'!J53</f>
        <v>0</v>
      </c>
      <c r="K127" s="62">
        <f>'Group 4 Wireless'!K53</f>
        <v>0</v>
      </c>
      <c r="L127" s="62">
        <f>'Group 4 Wireless'!L53</f>
        <v>0</v>
      </c>
      <c r="M127" s="62">
        <f>'Group 4 Wireless'!M53</f>
        <v>0</v>
      </c>
      <c r="N127" s="62">
        <f>SUM(B127:M127)</f>
        <v>2474</v>
      </c>
    </row>
    <row r="128" spans="1:14" x14ac:dyDescent="0.2">
      <c r="A128" s="5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</row>
    <row r="129" spans="1:15" x14ac:dyDescent="0.2">
      <c r="A129" s="59" t="s">
        <v>11</v>
      </c>
      <c r="B129" s="150">
        <f>SUM(B123:B128)</f>
        <v>9733</v>
      </c>
      <c r="C129" s="150">
        <f>SUM(C123:C128)</f>
        <v>9353</v>
      </c>
      <c r="D129" s="150">
        <f t="shared" ref="D129:H129" si="27">SUM(D123:D128)</f>
        <v>0</v>
      </c>
      <c r="E129" s="150">
        <f t="shared" si="27"/>
        <v>0</v>
      </c>
      <c r="F129" s="150">
        <f t="shared" si="27"/>
        <v>0</v>
      </c>
      <c r="G129" s="150">
        <f t="shared" si="27"/>
        <v>0</v>
      </c>
      <c r="H129" s="150">
        <f t="shared" si="27"/>
        <v>0</v>
      </c>
      <c r="I129" s="150">
        <f t="shared" ref="I129:N129" si="28">SUM(I123:I128)</f>
        <v>0</v>
      </c>
      <c r="J129" s="150">
        <f t="shared" si="28"/>
        <v>0</v>
      </c>
      <c r="K129" s="150">
        <f t="shared" si="28"/>
        <v>0</v>
      </c>
      <c r="L129" s="150">
        <f t="shared" si="28"/>
        <v>0</v>
      </c>
      <c r="M129" s="150">
        <f>SUM(M123:M128)</f>
        <v>0</v>
      </c>
      <c r="N129" s="150">
        <f t="shared" si="28"/>
        <v>19086</v>
      </c>
    </row>
    <row r="130" spans="1:15" x14ac:dyDescent="0.2">
      <c r="A130" s="94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6"/>
    </row>
    <row r="131" spans="1:15" ht="11.25" customHeight="1" x14ac:dyDescent="0.2">
      <c r="A131" s="110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</row>
    <row r="132" spans="1:15" s="57" customFormat="1" x14ac:dyDescent="0.2">
      <c r="A132" s="63" t="s">
        <v>4</v>
      </c>
      <c r="B132" s="183" t="s">
        <v>91</v>
      </c>
      <c r="C132" s="183" t="s">
        <v>92</v>
      </c>
      <c r="D132" s="183" t="s">
        <v>86</v>
      </c>
      <c r="E132" s="183" t="s">
        <v>93</v>
      </c>
      <c r="F132" s="183" t="s">
        <v>94</v>
      </c>
      <c r="G132" s="183" t="s">
        <v>95</v>
      </c>
      <c r="H132" s="183" t="s">
        <v>96</v>
      </c>
      <c r="I132" s="183" t="s">
        <v>97</v>
      </c>
      <c r="J132" s="183" t="s">
        <v>98</v>
      </c>
      <c r="K132" s="183" t="s">
        <v>99</v>
      </c>
      <c r="L132" s="183" t="s">
        <v>100</v>
      </c>
      <c r="M132" s="183" t="s">
        <v>101</v>
      </c>
      <c r="N132" s="184" t="s">
        <v>0</v>
      </c>
    </row>
    <row r="133" spans="1:15" x14ac:dyDescent="0.2">
      <c r="A133" s="64" t="s">
        <v>8</v>
      </c>
      <c r="B133" s="143">
        <f>'Group 6 Remotes'!B3</f>
        <v>45797.440000000002</v>
      </c>
      <c r="C133" s="143">
        <f>'Group 6 Remotes'!C3</f>
        <v>38655.760000000002</v>
      </c>
      <c r="D133" s="143">
        <f>'Group 6 Remotes'!D3</f>
        <v>0</v>
      </c>
      <c r="E133" s="144">
        <f>'Group 6 Remotes'!E3</f>
        <v>0</v>
      </c>
      <c r="F133" s="144">
        <f>'Group 6 Remotes'!F3</f>
        <v>0</v>
      </c>
      <c r="G133" s="144">
        <f>'Group 6 Remotes'!G3</f>
        <v>0</v>
      </c>
      <c r="H133" s="143">
        <f>'Group 6 Remotes'!H3</f>
        <v>0</v>
      </c>
      <c r="I133" s="143">
        <f>'Group 6 Remotes'!I3</f>
        <v>0</v>
      </c>
      <c r="J133" s="143">
        <f>'Group 6 Remotes'!J3</f>
        <v>0</v>
      </c>
      <c r="K133" s="143">
        <f>'Group 6 Remotes'!K3</f>
        <v>0</v>
      </c>
      <c r="L133" s="143">
        <f>'Group 6 Remotes'!L3</f>
        <v>0</v>
      </c>
      <c r="M133" s="143">
        <f>'Group 6 Remotes'!M3</f>
        <v>0</v>
      </c>
      <c r="N133" s="145">
        <f>SUM(B133:M133)</f>
        <v>84453.200000000012</v>
      </c>
    </row>
    <row r="134" spans="1:15" x14ac:dyDescent="0.2">
      <c r="A134" s="64" t="s">
        <v>9</v>
      </c>
      <c r="B134" s="143">
        <f>'Group 6 Remotes'!B4</f>
        <v>59608.639999999999</v>
      </c>
      <c r="C134" s="143">
        <f>'Group 6 Remotes'!C4</f>
        <v>53684.800000000003</v>
      </c>
      <c r="D134" s="144">
        <f>'Group 6 Remotes'!D4</f>
        <v>0</v>
      </c>
      <c r="E134" s="144">
        <f>'Group 6 Remotes'!E4</f>
        <v>0</v>
      </c>
      <c r="F134" s="144">
        <f>'Group 6 Remotes'!F4</f>
        <v>0</v>
      </c>
      <c r="G134" s="144">
        <f>'Group 6 Remotes'!G4</f>
        <v>0</v>
      </c>
      <c r="H134" s="143">
        <f>'Group 6 Remotes'!H4</f>
        <v>0</v>
      </c>
      <c r="I134" s="143">
        <f>'Group 6 Remotes'!I4</f>
        <v>0</v>
      </c>
      <c r="J134" s="143">
        <f>'Group 6 Remotes'!J4</f>
        <v>0</v>
      </c>
      <c r="K134" s="143">
        <f>'Group 6 Remotes'!K4</f>
        <v>0</v>
      </c>
      <c r="L134" s="143">
        <f>'Group 6 Remotes'!L4</f>
        <v>0</v>
      </c>
      <c r="M134" s="143">
        <f>'Group 6 Remotes'!M4</f>
        <v>0</v>
      </c>
      <c r="N134" s="145">
        <f>SUM(B134:M134)</f>
        <v>113293.44</v>
      </c>
    </row>
    <row r="135" spans="1:15" x14ac:dyDescent="0.2">
      <c r="A135" s="5" t="s">
        <v>89</v>
      </c>
      <c r="B135" s="143">
        <f>'Group 6 Remotes'!B5</f>
        <v>21936.720000000001</v>
      </c>
      <c r="C135" s="143">
        <f>'Group 6 Remotes'!C5</f>
        <v>25361.439999999999</v>
      </c>
      <c r="D135" s="144">
        <f>'Group 6 Remotes'!D5</f>
        <v>0</v>
      </c>
      <c r="E135" s="144">
        <f>'Group 6 Remotes'!E5</f>
        <v>0</v>
      </c>
      <c r="F135" s="144">
        <f>'Group 6 Remotes'!F5</f>
        <v>0</v>
      </c>
      <c r="G135" s="144">
        <f>'Group 6 Remotes'!G5</f>
        <v>0</v>
      </c>
      <c r="H135" s="143">
        <f>'Group 6 Remotes'!H5</f>
        <v>0</v>
      </c>
      <c r="I135" s="143">
        <f>'Group 6 Remotes'!I5</f>
        <v>0</v>
      </c>
      <c r="J135" s="143">
        <f>'Group 6 Remotes'!J5</f>
        <v>0</v>
      </c>
      <c r="K135" s="143">
        <f>'Group 6 Remotes'!K5</f>
        <v>0</v>
      </c>
      <c r="L135" s="143">
        <f>'Group 6 Remotes'!L5</f>
        <v>0</v>
      </c>
      <c r="M135" s="143">
        <f>'Group 6 Remotes'!M5</f>
        <v>0</v>
      </c>
      <c r="N135" s="145">
        <f>SUM(B135:M135)</f>
        <v>47298.16</v>
      </c>
    </row>
    <row r="136" spans="1:15" x14ac:dyDescent="0.2">
      <c r="A136" s="58" t="s">
        <v>24</v>
      </c>
      <c r="B136" s="143">
        <f>'Group 6 Remotes'!B6</f>
        <v>175158.72</v>
      </c>
      <c r="C136" s="143">
        <f>'Group 6 Remotes'!C6</f>
        <v>154994.4</v>
      </c>
      <c r="D136" s="144">
        <f>'Group 6 Remotes'!D6</f>
        <v>0</v>
      </c>
      <c r="E136" s="144">
        <f>'Group 6 Remotes'!E6</f>
        <v>0</v>
      </c>
      <c r="F136" s="144">
        <f>'Group 6 Remotes'!F6</f>
        <v>0</v>
      </c>
      <c r="G136" s="144">
        <f>'Group 6 Remotes'!G6</f>
        <v>0</v>
      </c>
      <c r="H136" s="143">
        <f>'Group 6 Remotes'!H6</f>
        <v>0</v>
      </c>
      <c r="I136" s="143">
        <f>'Group 6 Remotes'!I6</f>
        <v>0</v>
      </c>
      <c r="J136" s="143">
        <f>'Group 6 Remotes'!J6</f>
        <v>0</v>
      </c>
      <c r="K136" s="143">
        <f>'Group 6 Remotes'!K6</f>
        <v>0</v>
      </c>
      <c r="L136" s="143">
        <f>'Group 6 Remotes'!L6</f>
        <v>0</v>
      </c>
      <c r="M136" s="143">
        <f>'Group 6 Remotes'!M6</f>
        <v>0</v>
      </c>
      <c r="N136" s="145">
        <f>SUM(B136:M136)</f>
        <v>330153.12</v>
      </c>
    </row>
    <row r="137" spans="1:15" x14ac:dyDescent="0.2">
      <c r="A137" s="58" t="s">
        <v>1</v>
      </c>
      <c r="B137" s="143">
        <f>'Group 6 Remotes'!B7</f>
        <v>153094.24000000002</v>
      </c>
      <c r="C137" s="143">
        <f>'Group 6 Remotes'!C7</f>
        <v>154112.4</v>
      </c>
      <c r="D137" s="144">
        <f>'Group 6 Remotes'!D7</f>
        <v>0</v>
      </c>
      <c r="E137" s="144">
        <f>'Group 6 Remotes'!E7</f>
        <v>0</v>
      </c>
      <c r="F137" s="144">
        <f>'Group 6 Remotes'!F7</f>
        <v>0</v>
      </c>
      <c r="G137" s="144">
        <f>'Group 6 Remotes'!G7</f>
        <v>0</v>
      </c>
      <c r="H137" s="143">
        <f>'Group 6 Remotes'!H7</f>
        <v>0</v>
      </c>
      <c r="I137" s="143">
        <f>'Group 6 Remotes'!I7</f>
        <v>0</v>
      </c>
      <c r="J137" s="143">
        <f>'Group 6 Remotes'!J7</f>
        <v>0</v>
      </c>
      <c r="K137" s="143">
        <f>'Group 6 Remotes'!K7</f>
        <v>0</v>
      </c>
      <c r="L137" s="143">
        <f>'Group 6 Remotes'!L7</f>
        <v>0</v>
      </c>
      <c r="M137" s="143">
        <f>'Group 6 Remotes'!M7</f>
        <v>0</v>
      </c>
      <c r="N137" s="145">
        <f>SUM(B137:M137)</f>
        <v>307206.64</v>
      </c>
    </row>
    <row r="138" spans="1:15" x14ac:dyDescent="0.2">
      <c r="A138" s="58"/>
      <c r="B138" s="143"/>
      <c r="C138" s="143"/>
      <c r="D138" s="143"/>
      <c r="E138" s="144"/>
      <c r="F138" s="144"/>
      <c r="G138" s="143"/>
      <c r="H138" s="143"/>
      <c r="I138" s="143"/>
      <c r="J138" s="143"/>
      <c r="K138" s="143"/>
      <c r="L138" s="143"/>
      <c r="M138" s="143"/>
      <c r="N138" s="145"/>
      <c r="O138" s="60"/>
    </row>
    <row r="139" spans="1:15" x14ac:dyDescent="0.2">
      <c r="A139" s="59" t="s">
        <v>5</v>
      </c>
      <c r="B139" s="153">
        <f>SUM(B133:B138)</f>
        <v>455595.76</v>
      </c>
      <c r="C139" s="154">
        <f>SUM(C133:C138)</f>
        <v>426808.80000000005</v>
      </c>
      <c r="D139" s="155">
        <f t="shared" ref="D139:H139" si="29">SUM(D133:D138)</f>
        <v>0</v>
      </c>
      <c r="E139" s="155">
        <f t="shared" si="29"/>
        <v>0</v>
      </c>
      <c r="F139" s="155">
        <f t="shared" si="29"/>
        <v>0</v>
      </c>
      <c r="G139" s="155">
        <f t="shared" si="29"/>
        <v>0</v>
      </c>
      <c r="H139" s="154">
        <f t="shared" si="29"/>
        <v>0</v>
      </c>
      <c r="I139" s="154">
        <f t="shared" ref="I139:N139" si="30">SUM(I133:I138)</f>
        <v>0</v>
      </c>
      <c r="J139" s="154">
        <f t="shared" si="30"/>
        <v>0</v>
      </c>
      <c r="K139" s="154">
        <f t="shared" si="30"/>
        <v>0</v>
      </c>
      <c r="L139" s="154">
        <f t="shared" si="30"/>
        <v>0</v>
      </c>
      <c r="M139" s="154">
        <f>SUM(M133:M138)</f>
        <v>0</v>
      </c>
      <c r="N139" s="153">
        <f t="shared" si="30"/>
        <v>882404.56</v>
      </c>
    </row>
    <row r="140" spans="1:15" ht="12" customHeight="1" x14ac:dyDescent="0.2">
      <c r="A140" s="91"/>
      <c r="B140" s="91"/>
      <c r="C140" s="91"/>
      <c r="D140" s="91"/>
      <c r="E140" s="133"/>
      <c r="F140" s="91"/>
      <c r="G140" s="91"/>
      <c r="H140" s="91"/>
      <c r="I140" s="91"/>
      <c r="J140" s="91"/>
      <c r="K140" s="91"/>
      <c r="L140" s="91"/>
      <c r="M140" s="91"/>
      <c r="N140" s="91"/>
    </row>
    <row r="141" spans="1:15" x14ac:dyDescent="0.2">
      <c r="A141" s="61" t="s">
        <v>19</v>
      </c>
      <c r="B141" s="183" t="s">
        <v>91</v>
      </c>
      <c r="C141" s="183" t="s">
        <v>92</v>
      </c>
      <c r="D141" s="183" t="s">
        <v>86</v>
      </c>
      <c r="E141" s="183" t="s">
        <v>93</v>
      </c>
      <c r="F141" s="183" t="s">
        <v>94</v>
      </c>
      <c r="G141" s="183" t="s">
        <v>95</v>
      </c>
      <c r="H141" s="183" t="s">
        <v>96</v>
      </c>
      <c r="I141" s="183" t="s">
        <v>97</v>
      </c>
      <c r="J141" s="183" t="s">
        <v>98</v>
      </c>
      <c r="K141" s="183" t="s">
        <v>99</v>
      </c>
      <c r="L141" s="183" t="s">
        <v>100</v>
      </c>
      <c r="M141" s="183" t="s">
        <v>101</v>
      </c>
      <c r="N141" s="184" t="s">
        <v>0</v>
      </c>
    </row>
    <row r="142" spans="1:15" x14ac:dyDescent="0.2">
      <c r="A142" s="65" t="s">
        <v>8</v>
      </c>
      <c r="B142" s="66">
        <f>'Group 6 Remotes'!B22</f>
        <v>401</v>
      </c>
      <c r="C142" s="66">
        <f>'Group 6 Remotes'!C22</f>
        <v>337</v>
      </c>
      <c r="D142" s="66">
        <f>'Group 6 Remotes'!D22</f>
        <v>0</v>
      </c>
      <c r="E142" s="66">
        <f>'Group 6 Remotes'!E22</f>
        <v>0</v>
      </c>
      <c r="F142" s="66">
        <f>'Group 6 Remotes'!F22</f>
        <v>0</v>
      </c>
      <c r="G142" s="66">
        <f>'Group 6 Remotes'!G22</f>
        <v>0</v>
      </c>
      <c r="H142" s="66">
        <f>'Group 6 Remotes'!H22</f>
        <v>0</v>
      </c>
      <c r="I142" s="66">
        <f>'Group 6 Remotes'!I22</f>
        <v>0</v>
      </c>
      <c r="J142" s="66">
        <f>'Group 6 Remotes'!J22</f>
        <v>0</v>
      </c>
      <c r="K142" s="66">
        <f>'Group 6 Remotes'!K22</f>
        <v>0</v>
      </c>
      <c r="L142" s="66">
        <f>'Group 6 Remotes'!L22</f>
        <v>0</v>
      </c>
      <c r="M142" s="66">
        <f>'Group 6 Remotes'!M22</f>
        <v>0</v>
      </c>
      <c r="N142" s="67">
        <f>SUM(B142:M142)</f>
        <v>738</v>
      </c>
    </row>
    <row r="143" spans="1:15" x14ac:dyDescent="0.2">
      <c r="A143" s="65" t="s">
        <v>9</v>
      </c>
      <c r="B143" s="66">
        <f>'Group 6 Remotes'!B23</f>
        <v>643</v>
      </c>
      <c r="C143" s="66">
        <f>'Group 6 Remotes'!C23</f>
        <v>579</v>
      </c>
      <c r="D143" s="66">
        <f>'Group 6 Remotes'!D23</f>
        <v>0</v>
      </c>
      <c r="E143" s="66">
        <f>'Group 6 Remotes'!E23</f>
        <v>0</v>
      </c>
      <c r="F143" s="66">
        <f>'Group 6 Remotes'!F23</f>
        <v>0</v>
      </c>
      <c r="G143" s="66">
        <f>'Group 6 Remotes'!G23</f>
        <v>0</v>
      </c>
      <c r="H143" s="66">
        <f>'Group 6 Remotes'!H23</f>
        <v>0</v>
      </c>
      <c r="I143" s="66">
        <f>'Group 6 Remotes'!I23</f>
        <v>0</v>
      </c>
      <c r="J143" s="66">
        <f>'Group 6 Remotes'!J23</f>
        <v>0</v>
      </c>
      <c r="K143" s="66">
        <f>'Group 6 Remotes'!K23</f>
        <v>0</v>
      </c>
      <c r="L143" s="66">
        <f>'Group 6 Remotes'!L23</f>
        <v>0</v>
      </c>
      <c r="M143" s="66">
        <f>'Group 6 Remotes'!M23</f>
        <v>0</v>
      </c>
      <c r="N143" s="67">
        <f>SUM(B143:M143)</f>
        <v>1222</v>
      </c>
    </row>
    <row r="144" spans="1:15" x14ac:dyDescent="0.2">
      <c r="A144" s="5" t="s">
        <v>89</v>
      </c>
      <c r="B144" s="66">
        <f>'Group 6 Remotes'!B24</f>
        <v>236</v>
      </c>
      <c r="C144" s="66">
        <f>'Group 6 Remotes'!C24</f>
        <v>274</v>
      </c>
      <c r="D144" s="66">
        <f>'Group 6 Remotes'!D24</f>
        <v>0</v>
      </c>
      <c r="E144" s="66">
        <f>'Group 6 Remotes'!E24</f>
        <v>0</v>
      </c>
      <c r="F144" s="66">
        <f>'Group 6 Remotes'!F24</f>
        <v>0</v>
      </c>
      <c r="G144" s="66">
        <f>'Group 6 Remotes'!G24</f>
        <v>0</v>
      </c>
      <c r="H144" s="66">
        <f>'Group 6 Remotes'!H24</f>
        <v>0</v>
      </c>
      <c r="I144" s="66">
        <f>'Group 6 Remotes'!I24</f>
        <v>0</v>
      </c>
      <c r="J144" s="66">
        <f>'Group 6 Remotes'!J24</f>
        <v>0</v>
      </c>
      <c r="K144" s="66">
        <f>'Group 6 Remotes'!K24</f>
        <v>0</v>
      </c>
      <c r="L144" s="66">
        <f>'Group 6 Remotes'!L24</f>
        <v>0</v>
      </c>
      <c r="M144" s="66">
        <f>'Group 6 Remotes'!M24</f>
        <v>0</v>
      </c>
      <c r="N144" s="67">
        <f>SUM(B144:M144)</f>
        <v>510</v>
      </c>
    </row>
    <row r="145" spans="1:15" x14ac:dyDescent="0.2">
      <c r="A145" s="58" t="s">
        <v>24</v>
      </c>
      <c r="B145" s="66">
        <f>'Group 6 Remotes'!B25</f>
        <v>1736</v>
      </c>
      <c r="C145" s="66">
        <f>'Group 6 Remotes'!C25</f>
        <v>1540</v>
      </c>
      <c r="D145" s="66">
        <f>'Group 6 Remotes'!D25</f>
        <v>0</v>
      </c>
      <c r="E145" s="66">
        <f>'Group 6 Remotes'!E25</f>
        <v>0</v>
      </c>
      <c r="F145" s="66">
        <f>'Group 6 Remotes'!F25</f>
        <v>0</v>
      </c>
      <c r="G145" s="66">
        <f>'Group 6 Remotes'!G25</f>
        <v>0</v>
      </c>
      <c r="H145" s="66">
        <f>'Group 6 Remotes'!H25</f>
        <v>0</v>
      </c>
      <c r="I145" s="66">
        <f>'Group 6 Remotes'!I25</f>
        <v>0</v>
      </c>
      <c r="J145" s="66">
        <f>'Group 6 Remotes'!J25</f>
        <v>0</v>
      </c>
      <c r="K145" s="66">
        <f>'Group 6 Remotes'!K25</f>
        <v>0</v>
      </c>
      <c r="L145" s="66">
        <f>'Group 6 Remotes'!L25</f>
        <v>0</v>
      </c>
      <c r="M145" s="66">
        <f>'Group 6 Remotes'!M25</f>
        <v>0</v>
      </c>
      <c r="N145" s="67">
        <f>SUM(B145:M145)</f>
        <v>3276</v>
      </c>
    </row>
    <row r="146" spans="1:15" x14ac:dyDescent="0.2">
      <c r="A146" s="64" t="s">
        <v>1</v>
      </c>
      <c r="B146" s="66">
        <f>'Group 6 Remotes'!B26</f>
        <v>1643</v>
      </c>
      <c r="C146" s="66">
        <f>'Group 6 Remotes'!C26</f>
        <v>1649</v>
      </c>
      <c r="D146" s="66">
        <f>'Group 6 Remotes'!D26</f>
        <v>0</v>
      </c>
      <c r="E146" s="66">
        <f>'Group 6 Remotes'!E26</f>
        <v>0</v>
      </c>
      <c r="F146" s="66">
        <f>'Group 6 Remotes'!F26</f>
        <v>0</v>
      </c>
      <c r="G146" s="66">
        <f>'Group 6 Remotes'!G26</f>
        <v>0</v>
      </c>
      <c r="H146" s="66">
        <f>'Group 6 Remotes'!H26</f>
        <v>0</v>
      </c>
      <c r="I146" s="66">
        <f>'Group 6 Remotes'!I26</f>
        <v>0</v>
      </c>
      <c r="J146" s="66">
        <f>'Group 6 Remotes'!J26</f>
        <v>0</v>
      </c>
      <c r="K146" s="66">
        <f>'Group 6 Remotes'!K26</f>
        <v>0</v>
      </c>
      <c r="L146" s="66">
        <f>'Group 6 Remotes'!L26</f>
        <v>0</v>
      </c>
      <c r="M146" s="66">
        <f>'Group 6 Remotes'!M26</f>
        <v>0</v>
      </c>
      <c r="N146" s="67">
        <f>SUM(B146:M146)</f>
        <v>3292</v>
      </c>
    </row>
    <row r="147" spans="1:15" x14ac:dyDescent="0.2">
      <c r="A147" s="64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7"/>
    </row>
    <row r="148" spans="1:15" x14ac:dyDescent="0.2">
      <c r="A148" s="68" t="s">
        <v>7</v>
      </c>
      <c r="B148" s="156">
        <f>SUM(B142:B147)</f>
        <v>4659</v>
      </c>
      <c r="C148" s="156">
        <f>SUM(C142:C147)</f>
        <v>4379</v>
      </c>
      <c r="D148" s="156">
        <f t="shared" ref="D148:H148" si="31">SUM(D142:D147)</f>
        <v>0</v>
      </c>
      <c r="E148" s="156">
        <f t="shared" si="31"/>
        <v>0</v>
      </c>
      <c r="F148" s="156">
        <f t="shared" si="31"/>
        <v>0</v>
      </c>
      <c r="G148" s="156">
        <f t="shared" si="31"/>
        <v>0</v>
      </c>
      <c r="H148" s="156">
        <f t="shared" si="31"/>
        <v>0</v>
      </c>
      <c r="I148" s="156">
        <f t="shared" ref="I148:N148" si="32">SUM(I142:I147)</f>
        <v>0</v>
      </c>
      <c r="J148" s="156">
        <f t="shared" si="32"/>
        <v>0</v>
      </c>
      <c r="K148" s="156">
        <f t="shared" si="32"/>
        <v>0</v>
      </c>
      <c r="L148" s="156">
        <f t="shared" si="32"/>
        <v>0</v>
      </c>
      <c r="M148" s="156">
        <f t="shared" si="32"/>
        <v>0</v>
      </c>
      <c r="N148" s="156">
        <f t="shared" si="32"/>
        <v>9038</v>
      </c>
    </row>
    <row r="149" spans="1:15" s="119" customFormat="1" ht="14.25" customHeight="1" x14ac:dyDescent="0.2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</row>
    <row r="150" spans="1:15" x14ac:dyDescent="0.2">
      <c r="A150" s="110" t="s">
        <v>48</v>
      </c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9"/>
    </row>
    <row r="151" spans="1:15" s="57" customFormat="1" x14ac:dyDescent="0.2">
      <c r="A151" s="55" t="s">
        <v>4</v>
      </c>
      <c r="B151" s="183" t="s">
        <v>91</v>
      </c>
      <c r="C151" s="183" t="s">
        <v>92</v>
      </c>
      <c r="D151" s="183" t="s">
        <v>86</v>
      </c>
      <c r="E151" s="183" t="s">
        <v>93</v>
      </c>
      <c r="F151" s="183" t="s">
        <v>94</v>
      </c>
      <c r="G151" s="183" t="s">
        <v>95</v>
      </c>
      <c r="H151" s="183" t="s">
        <v>96</v>
      </c>
      <c r="I151" s="183" t="s">
        <v>97</v>
      </c>
      <c r="J151" s="183" t="s">
        <v>98</v>
      </c>
      <c r="K151" s="183" t="s">
        <v>99</v>
      </c>
      <c r="L151" s="183" t="s">
        <v>100</v>
      </c>
      <c r="M151" s="183" t="s">
        <v>101</v>
      </c>
      <c r="N151" s="184" t="s">
        <v>0</v>
      </c>
    </row>
    <row r="152" spans="1:15" s="57" customFormat="1" x14ac:dyDescent="0.2">
      <c r="A152" s="15" t="s">
        <v>9</v>
      </c>
      <c r="B152" s="140">
        <f>'Group 7 - CROS Non-R'!B3</f>
        <v>5908.24</v>
      </c>
      <c r="C152" s="140">
        <f>'Group 7 - CROS Non-R'!C3</f>
        <v>6219.2</v>
      </c>
      <c r="D152" s="140">
        <f>'Group 7 - CROS Non-R'!D3</f>
        <v>0</v>
      </c>
      <c r="E152" s="140">
        <f>'Group 7 - CROS Non-R'!E3</f>
        <v>0</v>
      </c>
      <c r="F152" s="140">
        <f>'Group 7 - CROS Non-R'!F3</f>
        <v>0</v>
      </c>
      <c r="G152" s="140">
        <f>'Group 7 - CROS Non-R'!G3</f>
        <v>0</v>
      </c>
      <c r="H152" s="140">
        <f>'Group 7 - CROS Non-R'!H3</f>
        <v>0</v>
      </c>
      <c r="I152" s="140">
        <f>'Group 7 - CROS Non-R'!I3</f>
        <v>0</v>
      </c>
      <c r="J152" s="140">
        <f>'Group 7 - CROS Non-R'!J3</f>
        <v>0</v>
      </c>
      <c r="K152" s="140">
        <f>'Group 7 - CROS Non-R'!K3</f>
        <v>0</v>
      </c>
      <c r="L152" s="140">
        <f>'Group 7 - CROS Non-R'!L3</f>
        <v>0</v>
      </c>
      <c r="M152" s="140">
        <f>'Group 7 - CROS Non-R'!M3</f>
        <v>0</v>
      </c>
      <c r="N152" s="140">
        <f>SUM(B152:M152)</f>
        <v>12127.439999999999</v>
      </c>
    </row>
    <row r="153" spans="1:15" s="57" customFormat="1" x14ac:dyDescent="0.2">
      <c r="A153" s="5" t="s">
        <v>89</v>
      </c>
      <c r="B153" s="140">
        <f>'Group 7 - CROS Non-R'!B4</f>
        <v>2103.15</v>
      </c>
      <c r="C153" s="135">
        <f>'Group 7 - CROS Non-R'!C4</f>
        <v>1802.7</v>
      </c>
      <c r="D153" s="140">
        <f>'Group 7 - CROS Non-R'!D4</f>
        <v>0</v>
      </c>
      <c r="E153" s="140">
        <f>'Group 7 - CROS Non-R'!E4</f>
        <v>0</v>
      </c>
      <c r="F153" s="140">
        <f>'Group 7 - CROS Non-R'!F4</f>
        <v>0</v>
      </c>
      <c r="G153" s="140">
        <f>'Group 7 - CROS Non-R'!G4</f>
        <v>0</v>
      </c>
      <c r="H153" s="135">
        <f>'Group 7 - CROS Non-R'!H4</f>
        <v>0</v>
      </c>
      <c r="I153" s="140">
        <f>'Group 7 - CROS Non-R'!I4</f>
        <v>0</v>
      </c>
      <c r="J153" s="140">
        <f>'Group 7 - CROS Non-R'!J4</f>
        <v>0</v>
      </c>
      <c r="K153" s="140">
        <f>'Group 7 - CROS Non-R'!K4</f>
        <v>0</v>
      </c>
      <c r="L153" s="140">
        <f>'Group 7 - CROS Non-R'!L4</f>
        <v>0</v>
      </c>
      <c r="M153" s="140">
        <f>'Group 7 - CROS Non-R'!M4</f>
        <v>0</v>
      </c>
      <c r="N153" s="140">
        <f t="shared" ref="N153" si="33">SUM(B153:M153)</f>
        <v>3905.8500000000004</v>
      </c>
    </row>
    <row r="154" spans="1:15" s="57" customFormat="1" x14ac:dyDescent="0.2">
      <c r="A154" s="5" t="s">
        <v>24</v>
      </c>
      <c r="B154" s="140">
        <f>'Group 7 - CROS Non-R'!B5</f>
        <v>28361.759999999998</v>
      </c>
      <c r="C154" s="140">
        <f>'Group 7 - CROS Non-R'!C5</f>
        <v>16955.400000000001</v>
      </c>
      <c r="D154" s="141">
        <f>'Group 7 - CROS Non-R'!D5</f>
        <v>0</v>
      </c>
      <c r="E154" s="140">
        <f>'Group 7 - CROS Non-R'!E5</f>
        <v>0</v>
      </c>
      <c r="F154" s="141">
        <f>'Group 7 - CROS Non-R'!F5</f>
        <v>0</v>
      </c>
      <c r="G154" s="140">
        <f>'Group 7 - CROS Non-R'!G5</f>
        <v>0</v>
      </c>
      <c r="H154" s="140">
        <f>'Group 7 - CROS Non-R'!H5</f>
        <v>0</v>
      </c>
      <c r="I154" s="140">
        <f>'Group 7 - CROS Non-R'!I5</f>
        <v>0</v>
      </c>
      <c r="J154" s="140">
        <f>'Group 7 - CROS Non-R'!J5</f>
        <v>0</v>
      </c>
      <c r="K154" s="140">
        <f>'Group 7 - CROS Non-R'!K5</f>
        <v>0</v>
      </c>
      <c r="L154" s="140">
        <f>'Group 7 - CROS Non-R'!L5</f>
        <v>0</v>
      </c>
      <c r="M154" s="140">
        <f>'Group 7 - CROS Non-R'!M5</f>
        <v>0</v>
      </c>
      <c r="N154" s="140">
        <f>SUM(B154:M154)</f>
        <v>45317.16</v>
      </c>
    </row>
    <row r="155" spans="1:15" s="57" customFormat="1" x14ac:dyDescent="0.2">
      <c r="A155" s="71" t="s">
        <v>1</v>
      </c>
      <c r="B155" s="140">
        <f>'Group 7 - CROS Non-R'!B6</f>
        <v>1802.6999999999998</v>
      </c>
      <c r="C155" s="140">
        <f>'Group 7 - CROS Non-R'!C6</f>
        <v>4206.3</v>
      </c>
      <c r="D155" s="141">
        <f>'Group 7 - CROS Non-R'!D6</f>
        <v>0</v>
      </c>
      <c r="E155" s="140">
        <f>'Group 7 - CROS Non-R'!E6</f>
        <v>0</v>
      </c>
      <c r="F155" s="141">
        <f>'Group 7 - CROS Non-R'!F6</f>
        <v>0</v>
      </c>
      <c r="G155" s="140">
        <f>'Group 7 - CROS Non-R'!G6</f>
        <v>0</v>
      </c>
      <c r="H155" s="140">
        <f>'Group 7 - CROS Non-R'!H6</f>
        <v>0</v>
      </c>
      <c r="I155" s="140">
        <f>'Group 7 - CROS Non-R'!I6</f>
        <v>0</v>
      </c>
      <c r="J155" s="140">
        <f>'Group 7 - CROS Non-R'!J6</f>
        <v>0</v>
      </c>
      <c r="K155" s="140">
        <f>'Group 7 - CROS Non-R'!K6</f>
        <v>0</v>
      </c>
      <c r="L155" s="140">
        <f>'Group 7 - CROS Non-R'!L6</f>
        <v>0</v>
      </c>
      <c r="M155" s="140">
        <f>'Group 7 - CROS Non-R'!M6</f>
        <v>0</v>
      </c>
      <c r="N155" s="140">
        <f>SUM(B155:M155)</f>
        <v>6009</v>
      </c>
    </row>
    <row r="156" spans="1:15" s="57" customFormat="1" x14ac:dyDescent="0.2">
      <c r="A156" s="58"/>
      <c r="B156" s="140"/>
      <c r="C156" s="140"/>
      <c r="D156" s="140"/>
      <c r="E156" s="140"/>
      <c r="F156" s="141"/>
      <c r="G156" s="140"/>
      <c r="H156" s="140"/>
      <c r="I156" s="140"/>
      <c r="J156" s="140"/>
      <c r="K156" s="140"/>
      <c r="L156" s="140"/>
      <c r="M156" s="140"/>
      <c r="N156" s="140"/>
    </row>
    <row r="157" spans="1:15" x14ac:dyDescent="0.2">
      <c r="A157" s="59" t="s">
        <v>5</v>
      </c>
      <c r="B157" s="148">
        <f>SUM(B152:B155)</f>
        <v>38175.849999999991</v>
      </c>
      <c r="C157" s="148">
        <f>SUM(C152:C155)</f>
        <v>29183.600000000002</v>
      </c>
      <c r="D157" s="148">
        <f t="shared" ref="D157:H157" si="34">SUM(D152:D155)</f>
        <v>0</v>
      </c>
      <c r="E157" s="148">
        <f t="shared" si="34"/>
        <v>0</v>
      </c>
      <c r="F157" s="148">
        <f t="shared" si="34"/>
        <v>0</v>
      </c>
      <c r="G157" s="148">
        <f t="shared" si="34"/>
        <v>0</v>
      </c>
      <c r="H157" s="148">
        <f t="shared" si="34"/>
        <v>0</v>
      </c>
      <c r="I157" s="148">
        <f t="shared" ref="I157:N157" si="35">SUM(I152:I155)</f>
        <v>0</v>
      </c>
      <c r="J157" s="148">
        <f>SUM(J152:J155)</f>
        <v>0</v>
      </c>
      <c r="K157" s="148">
        <f>SUM(K152:K155)</f>
        <v>0</v>
      </c>
      <c r="L157" s="148">
        <f>SUM(L152:L155)</f>
        <v>0</v>
      </c>
      <c r="M157" s="148">
        <f>SUM(M152:M155)</f>
        <v>0</v>
      </c>
      <c r="N157" s="148">
        <f t="shared" si="35"/>
        <v>67359.450000000012</v>
      </c>
    </row>
    <row r="158" spans="1:15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6"/>
      <c r="O158" s="60"/>
    </row>
    <row r="159" spans="1:15" ht="12" customHeight="1" x14ac:dyDescent="0.2">
      <c r="A159" s="61" t="s">
        <v>19</v>
      </c>
      <c r="B159" s="183" t="s">
        <v>91</v>
      </c>
      <c r="C159" s="183" t="s">
        <v>92</v>
      </c>
      <c r="D159" s="183" t="s">
        <v>86</v>
      </c>
      <c r="E159" s="183" t="s">
        <v>93</v>
      </c>
      <c r="F159" s="183" t="s">
        <v>94</v>
      </c>
      <c r="G159" s="183" t="s">
        <v>95</v>
      </c>
      <c r="H159" s="183" t="s">
        <v>96</v>
      </c>
      <c r="I159" s="183" t="s">
        <v>97</v>
      </c>
      <c r="J159" s="183" t="s">
        <v>98</v>
      </c>
      <c r="K159" s="183" t="s">
        <v>99</v>
      </c>
      <c r="L159" s="183" t="s">
        <v>100</v>
      </c>
      <c r="M159" s="183" t="s">
        <v>101</v>
      </c>
      <c r="N159" s="184" t="s">
        <v>0</v>
      </c>
    </row>
    <row r="160" spans="1:15" ht="12" customHeight="1" x14ac:dyDescent="0.2">
      <c r="A160" s="15" t="s">
        <v>9</v>
      </c>
      <c r="B160" s="147">
        <f>+'Group 7 - CROS Non-R'!B20</f>
        <v>18</v>
      </c>
      <c r="C160" s="147">
        <f>+'Group 7 - CROS Non-R'!C20</f>
        <v>20</v>
      </c>
      <c r="D160" s="147">
        <f>+'Group 7 - CROS Non-R'!D20</f>
        <v>0</v>
      </c>
      <c r="E160" s="147">
        <f>+'Group 7 - CROS Non-R'!E20</f>
        <v>0</v>
      </c>
      <c r="F160" s="147">
        <f>+'Group 7 - CROS Non-R'!F20</f>
        <v>0</v>
      </c>
      <c r="G160" s="147">
        <f>+'Group 7 - CROS Non-R'!G20</f>
        <v>0</v>
      </c>
      <c r="H160" s="147">
        <f>+'Group 7 - CROS Non-R'!H20</f>
        <v>0</v>
      </c>
      <c r="I160" s="147">
        <f>+'Group 7 - CROS Non-R'!I20</f>
        <v>0</v>
      </c>
      <c r="J160" s="147">
        <f>+'Group 7 - CROS Non-R'!J20</f>
        <v>0</v>
      </c>
      <c r="K160" s="147">
        <f>+'Group 7 - CROS Non-R'!K20</f>
        <v>0</v>
      </c>
      <c r="L160" s="147">
        <f>+'Group 7 - CROS Non-R'!L20</f>
        <v>0</v>
      </c>
      <c r="M160" s="147">
        <f>+'Group 7 - CROS Non-R'!M20</f>
        <v>0</v>
      </c>
      <c r="N160" s="147">
        <f>SUM(B160:M160)</f>
        <v>38</v>
      </c>
    </row>
    <row r="161" spans="1:14" ht="12" customHeight="1" x14ac:dyDescent="0.2">
      <c r="A161" s="5" t="s">
        <v>89</v>
      </c>
      <c r="B161" s="147">
        <f>+'Group 7 - CROS Non-R'!B21</f>
        <v>7</v>
      </c>
      <c r="C161" s="147">
        <f>+'Group 7 - CROS Non-R'!C21</f>
        <v>6</v>
      </c>
      <c r="D161" s="147">
        <f>+'Group 7 - CROS Non-R'!D21</f>
        <v>0</v>
      </c>
      <c r="E161" s="147">
        <f>+'Group 7 - CROS Non-R'!E21</f>
        <v>0</v>
      </c>
      <c r="F161" s="147">
        <f>+'Group 7 - CROS Non-R'!F21</f>
        <v>0</v>
      </c>
      <c r="G161" s="147">
        <f>+'Group 7 - CROS Non-R'!G21</f>
        <v>0</v>
      </c>
      <c r="H161" s="147">
        <f>+'Group 7 - CROS Non-R'!H21</f>
        <v>0</v>
      </c>
      <c r="I161" s="147">
        <f>'Group 7 - CROS Non-R'!I21</f>
        <v>0</v>
      </c>
      <c r="J161" s="147">
        <f>'Group 7 - CROS Non-R'!J21</f>
        <v>0</v>
      </c>
      <c r="K161" s="147">
        <f>'Group 7 - CROS Non-R'!K21</f>
        <v>0</v>
      </c>
      <c r="L161" s="147">
        <f>'Group 7 - CROS Non-R'!L21</f>
        <v>0</v>
      </c>
      <c r="M161" s="147">
        <f>'Group 7 - CROS Non-R'!M21</f>
        <v>0</v>
      </c>
      <c r="N161" s="147">
        <f>SUM(B161:M161)</f>
        <v>13</v>
      </c>
    </row>
    <row r="162" spans="1:14" ht="12" customHeight="1" x14ac:dyDescent="0.2">
      <c r="A162" s="5" t="s">
        <v>24</v>
      </c>
      <c r="B162" s="147">
        <f>+'Group 7 - CROS Non-R'!B22</f>
        <v>91</v>
      </c>
      <c r="C162" s="147">
        <f>+'Group 7 - CROS Non-R'!C22</f>
        <v>55</v>
      </c>
      <c r="D162" s="147">
        <f>+'Group 7 - CROS Non-R'!D22</f>
        <v>0</v>
      </c>
      <c r="E162" s="147">
        <f>+'Group 7 - CROS Non-R'!E22</f>
        <v>0</v>
      </c>
      <c r="F162" s="147">
        <f>+'Group 7 - CROS Non-R'!F22</f>
        <v>0</v>
      </c>
      <c r="G162" s="147">
        <f>+'Group 7 - CROS Non-R'!G22</f>
        <v>0</v>
      </c>
      <c r="H162" s="147">
        <f>+'Group 7 - CROS Non-R'!H22</f>
        <v>0</v>
      </c>
      <c r="I162" s="147">
        <f>'Group 7 - CROS Non-R'!I22</f>
        <v>0</v>
      </c>
      <c r="J162" s="147">
        <f>'Group 7 - CROS Non-R'!J22</f>
        <v>0</v>
      </c>
      <c r="K162" s="147">
        <f>'Group 7 - CROS Non-R'!K22</f>
        <v>0</v>
      </c>
      <c r="L162" s="147">
        <f>'Group 7 - CROS Non-R'!L22</f>
        <v>0</v>
      </c>
      <c r="M162" s="147">
        <f>'Group 7 - CROS Non-R'!M22</f>
        <v>0</v>
      </c>
      <c r="N162" s="147">
        <f>SUM(B162:M162)</f>
        <v>146</v>
      </c>
    </row>
    <row r="163" spans="1:14" x14ac:dyDescent="0.2">
      <c r="A163" s="58" t="s">
        <v>1</v>
      </c>
      <c r="B163" s="147">
        <f>+'Group 7 - CROS Non-R'!B23</f>
        <v>6</v>
      </c>
      <c r="C163" s="147">
        <f>+'Group 7 - CROS Non-R'!C23</f>
        <v>13</v>
      </c>
      <c r="D163" s="147">
        <f>+'Group 7 - CROS Non-R'!D23</f>
        <v>0</v>
      </c>
      <c r="E163" s="147">
        <f>+'Group 7 - CROS Non-R'!E23</f>
        <v>0</v>
      </c>
      <c r="F163" s="147">
        <f>+'Group 7 - CROS Non-R'!F23</f>
        <v>0</v>
      </c>
      <c r="G163" s="147">
        <f>+'Group 7 - CROS Non-R'!G23</f>
        <v>0</v>
      </c>
      <c r="H163" s="147">
        <f>+'Group 7 - CROS Non-R'!H23</f>
        <v>0</v>
      </c>
      <c r="I163" s="147">
        <f>'Group 7 - CROS Non-R'!I23</f>
        <v>0</v>
      </c>
      <c r="J163" s="147">
        <f>'Group 7 - CROS Non-R'!J23</f>
        <v>0</v>
      </c>
      <c r="K163" s="147">
        <f>'Group 7 - CROS Non-R'!K23</f>
        <v>0</v>
      </c>
      <c r="L163" s="147">
        <f>'Group 7 - CROS Non-R'!L23</f>
        <v>0</v>
      </c>
      <c r="M163" s="147">
        <f>'Group 7 - CROS Non-R'!M23</f>
        <v>0</v>
      </c>
      <c r="N163" s="147">
        <f>SUM(B163:M163)</f>
        <v>19</v>
      </c>
    </row>
    <row r="164" spans="1:14" x14ac:dyDescent="0.2">
      <c r="A164" s="58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</row>
    <row r="165" spans="1:14" x14ac:dyDescent="0.2">
      <c r="A165" s="59" t="s">
        <v>11</v>
      </c>
      <c r="B165" s="152">
        <f>SUM(B160:B163)</f>
        <v>122</v>
      </c>
      <c r="C165" s="152">
        <f>SUM(C160:C163)</f>
        <v>94</v>
      </c>
      <c r="D165" s="152">
        <f t="shared" ref="D165:G165" si="36">SUM(D160:D163)</f>
        <v>0</v>
      </c>
      <c r="E165" s="152">
        <f t="shared" si="36"/>
        <v>0</v>
      </c>
      <c r="F165" s="152">
        <f t="shared" si="36"/>
        <v>0</v>
      </c>
      <c r="G165" s="152">
        <f t="shared" si="36"/>
        <v>0</v>
      </c>
      <c r="H165" s="152">
        <f t="shared" ref="H165:M165" si="37">SUM(H160:H163)</f>
        <v>0</v>
      </c>
      <c r="I165" s="152">
        <f>SUM(I160:I163)</f>
        <v>0</v>
      </c>
      <c r="J165" s="152">
        <f>SUM(J160:J163)</f>
        <v>0</v>
      </c>
      <c r="K165" s="152">
        <f>SUM(K160:K163)</f>
        <v>0</v>
      </c>
      <c r="L165" s="152">
        <f>SUM(L160:L163)</f>
        <v>0</v>
      </c>
      <c r="M165" s="152">
        <f t="shared" si="37"/>
        <v>0</v>
      </c>
      <c r="N165" s="152">
        <f>SUM(N160:N164)</f>
        <v>216</v>
      </c>
    </row>
    <row r="166" spans="1:14" x14ac:dyDescent="0.2">
      <c r="A166" s="92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</row>
    <row r="167" spans="1:14" x14ac:dyDescent="0.2">
      <c r="A167" s="110" t="s">
        <v>49</v>
      </c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9"/>
    </row>
    <row r="168" spans="1:14" x14ac:dyDescent="0.2">
      <c r="A168" s="55" t="s">
        <v>4</v>
      </c>
      <c r="B168" s="183" t="s">
        <v>91</v>
      </c>
      <c r="C168" s="183" t="s">
        <v>92</v>
      </c>
      <c r="D168" s="183" t="s">
        <v>86</v>
      </c>
      <c r="E168" s="183" t="s">
        <v>93</v>
      </c>
      <c r="F168" s="183" t="s">
        <v>94</v>
      </c>
      <c r="G168" s="183" t="s">
        <v>95</v>
      </c>
      <c r="H168" s="183" t="s">
        <v>96</v>
      </c>
      <c r="I168" s="183" t="s">
        <v>97</v>
      </c>
      <c r="J168" s="183" t="s">
        <v>98</v>
      </c>
      <c r="K168" s="183" t="s">
        <v>99</v>
      </c>
      <c r="L168" s="183" t="s">
        <v>100</v>
      </c>
      <c r="M168" s="183" t="s">
        <v>101</v>
      </c>
      <c r="N168" s="184" t="s">
        <v>0</v>
      </c>
    </row>
    <row r="169" spans="1:14" s="57" customFormat="1" x14ac:dyDescent="0.2">
      <c r="A169" s="211" t="s">
        <v>8</v>
      </c>
      <c r="B169" s="134">
        <f>+'Group 7 CROS- R'!B3</f>
        <v>27813</v>
      </c>
      <c r="C169" s="134">
        <f>+'Group 7 CROS- R'!C3</f>
        <v>24003</v>
      </c>
      <c r="D169" s="134">
        <f>+'Group 7 CROS- R'!D3</f>
        <v>0</v>
      </c>
      <c r="E169" s="134">
        <f>+'Group 7 CROS- R'!E3</f>
        <v>0</v>
      </c>
      <c r="F169" s="134">
        <f>+'Group 7 CROS- R'!F3</f>
        <v>0</v>
      </c>
      <c r="G169" s="134">
        <f>+'Group 7 CROS- R'!G3</f>
        <v>0</v>
      </c>
      <c r="H169" s="134">
        <f>+'Group 7 CROS- R'!H3</f>
        <v>0</v>
      </c>
      <c r="I169" s="134">
        <f>+'Group 7 CROS- R'!I3</f>
        <v>0</v>
      </c>
      <c r="J169" s="134">
        <f>+'Group 7 CROS- R'!J3</f>
        <v>0</v>
      </c>
      <c r="K169" s="134">
        <f>+'Group 7 CROS- R'!K3</f>
        <v>0</v>
      </c>
      <c r="L169" s="134">
        <f>+'Group 7 CROS- R'!L3</f>
        <v>0</v>
      </c>
      <c r="M169" s="134">
        <f>+'Group 7 CROS- R'!M3</f>
        <v>0</v>
      </c>
      <c r="N169" s="140">
        <f>SUM(A169:M169)</f>
        <v>51816</v>
      </c>
    </row>
    <row r="170" spans="1:14" s="1" customFormat="1" x14ac:dyDescent="0.2">
      <c r="A170" s="5" t="s">
        <v>9</v>
      </c>
      <c r="B170" s="134">
        <f>+'Group 7 CROS- R'!B4</f>
        <v>68845.919999999998</v>
      </c>
      <c r="C170" s="141">
        <f>+'Group 7 CROS- R'!C4</f>
        <v>54065.440000000002</v>
      </c>
      <c r="D170" s="141">
        <f>+'Group 7 CROS- R'!D4</f>
        <v>0</v>
      </c>
      <c r="E170" s="141">
        <f>+'Group 7 CROS- R'!E4</f>
        <v>0</v>
      </c>
      <c r="F170" s="141">
        <f>+'Group 7 CROS- R'!F4</f>
        <v>0</v>
      </c>
      <c r="G170" s="141">
        <f>+'Group 7 CROS- R'!G4</f>
        <v>0</v>
      </c>
      <c r="H170" s="141">
        <f>+'Group 7 CROS- R'!H4</f>
        <v>0</v>
      </c>
      <c r="I170" s="141">
        <f>+'Group 7 CROS- R'!I4</f>
        <v>0</v>
      </c>
      <c r="J170" s="141">
        <f>+'Group 7 CROS- R'!J4</f>
        <v>0</v>
      </c>
      <c r="K170" s="141">
        <f>+'Group 7 CROS- R'!K4</f>
        <v>0</v>
      </c>
      <c r="L170" s="141">
        <f>+'Group 7 CROS- R'!L4</f>
        <v>0</v>
      </c>
      <c r="M170" s="141">
        <f>+'Group 7 CROS- R'!M4</f>
        <v>0</v>
      </c>
      <c r="N170" s="135">
        <f t="shared" ref="N170" si="38">SUM(B170:M170)</f>
        <v>122911.36</v>
      </c>
    </row>
    <row r="171" spans="1:14" x14ac:dyDescent="0.2">
      <c r="A171" s="5" t="s">
        <v>89</v>
      </c>
      <c r="B171" s="141">
        <f>+'Group 7 CROS- R'!B5</f>
        <v>34008</v>
      </c>
      <c r="C171" s="141">
        <f>+'Group 7 CROS- R'!C5</f>
        <v>33072</v>
      </c>
      <c r="D171" s="141">
        <f>+'Group 7 CROS- R'!D5</f>
        <v>0</v>
      </c>
      <c r="E171" s="141">
        <f>+'Group 7 CROS- R'!E5</f>
        <v>0</v>
      </c>
      <c r="F171" s="141">
        <f>+'Group 7 CROS- R'!F5</f>
        <v>0</v>
      </c>
      <c r="G171" s="141">
        <f>+'Group 7 CROS- R'!G5</f>
        <v>0</v>
      </c>
      <c r="H171" s="141">
        <f>+'Group 7 CROS- R'!H5</f>
        <v>0</v>
      </c>
      <c r="I171" s="141">
        <f>+'Group 7 CROS- R'!I5</f>
        <v>0</v>
      </c>
      <c r="J171" s="141">
        <f>+'Group 7 CROS- R'!J5</f>
        <v>0</v>
      </c>
      <c r="K171" s="141">
        <f>+'Group 7 CROS- R'!K5</f>
        <v>0</v>
      </c>
      <c r="L171" s="141">
        <f>+'Group 7 CROS- R'!L5</f>
        <v>0</v>
      </c>
      <c r="M171" s="141">
        <f>+'Group 7 CROS- R'!M5</f>
        <v>0</v>
      </c>
      <c r="N171" s="140">
        <f>SUM(B171:M171)</f>
        <v>67080</v>
      </c>
    </row>
    <row r="172" spans="1:14" x14ac:dyDescent="0.2">
      <c r="A172" s="5" t="s">
        <v>24</v>
      </c>
      <c r="B172" s="141">
        <f>'Group 7 CROS- R'!B6</f>
        <v>152233.20000000001</v>
      </c>
      <c r="C172" s="141">
        <f>'Group 7 CROS- R'!C6</f>
        <v>217087.65000000002</v>
      </c>
      <c r="D172" s="141">
        <f>'Group 7 CROS- R'!D6</f>
        <v>0</v>
      </c>
      <c r="E172" s="141">
        <f>'Group 7 CROS- R'!E6</f>
        <v>0</v>
      </c>
      <c r="F172" s="141">
        <f>'Group 7 CROS- R'!F6</f>
        <v>0</v>
      </c>
      <c r="G172" s="141">
        <f>'Group 7 CROS- R'!G6</f>
        <v>0</v>
      </c>
      <c r="H172" s="140">
        <f>'Group 7 CROS- R'!H6</f>
        <v>0</v>
      </c>
      <c r="I172" s="140">
        <f>'Group 7 CROS- R'!I6</f>
        <v>0</v>
      </c>
      <c r="J172" s="140">
        <f>'Group 7 CROS- R'!J6</f>
        <v>0</v>
      </c>
      <c r="K172" s="140">
        <f>'Group 7 CROS- R'!K6</f>
        <v>0</v>
      </c>
      <c r="L172" s="140">
        <f>'Group 7 CROS- R'!L6</f>
        <v>0</v>
      </c>
      <c r="M172" s="140">
        <f>'Group 7 CROS- R'!M6</f>
        <v>0</v>
      </c>
      <c r="N172" s="140">
        <f>SUM(B172:M172)</f>
        <v>369320.85000000003</v>
      </c>
    </row>
    <row r="173" spans="1:14" x14ac:dyDescent="0.2">
      <c r="A173" s="71" t="s">
        <v>1</v>
      </c>
      <c r="B173" s="141">
        <f>'Group 7 CROS- R'!B7</f>
        <v>37128</v>
      </c>
      <c r="C173" s="141">
        <f>'Group 7 CROS- R'!C7</f>
        <v>29640</v>
      </c>
      <c r="D173" s="141">
        <f>'Group 7 CROS- R'!D7</f>
        <v>0</v>
      </c>
      <c r="E173" s="141">
        <f>'Group 7 CROS- R'!E7</f>
        <v>0</v>
      </c>
      <c r="F173" s="141">
        <f>'Group 7 CROS- R'!F7</f>
        <v>0</v>
      </c>
      <c r="G173" s="141">
        <f>'Group 7 CROS- R'!G7</f>
        <v>0</v>
      </c>
      <c r="H173" s="140">
        <f>'Group 7 CROS- R'!H7</f>
        <v>0</v>
      </c>
      <c r="I173" s="140">
        <f>'Group 7 CROS- R'!I7</f>
        <v>0</v>
      </c>
      <c r="J173" s="140">
        <f>'Group 7 CROS- R'!J7</f>
        <v>0</v>
      </c>
      <c r="K173" s="140">
        <f>'Group 7 CROS- R'!K7</f>
        <v>0</v>
      </c>
      <c r="L173" s="140">
        <f>'Group 7 CROS- R'!L7</f>
        <v>0</v>
      </c>
      <c r="M173" s="140">
        <f>'Group 7 CROS- R'!M7</f>
        <v>0</v>
      </c>
      <c r="N173" s="140">
        <f>SUM(B173:M173)</f>
        <v>66768</v>
      </c>
    </row>
    <row r="174" spans="1:14" x14ac:dyDescent="0.2">
      <c r="A174" s="58"/>
      <c r="B174" s="141"/>
      <c r="C174" s="141"/>
      <c r="D174" s="140"/>
      <c r="E174" s="141"/>
      <c r="F174" s="141"/>
      <c r="G174" s="141"/>
      <c r="H174" s="140"/>
      <c r="I174" s="140"/>
      <c r="J174" s="140"/>
      <c r="K174" s="140"/>
      <c r="L174" s="140"/>
      <c r="M174" s="140"/>
      <c r="N174" s="140"/>
    </row>
    <row r="175" spans="1:14" x14ac:dyDescent="0.2">
      <c r="A175" s="59" t="s">
        <v>5</v>
      </c>
      <c r="B175" s="149">
        <f>+SUM(B169:B173)</f>
        <v>320028.12</v>
      </c>
      <c r="C175" s="149">
        <f>+SUM(C169:C173)</f>
        <v>357868.09</v>
      </c>
      <c r="D175" s="149">
        <f t="shared" ref="D175:N175" si="39">+SUM(D169:D173)</f>
        <v>0</v>
      </c>
      <c r="E175" s="149">
        <f t="shared" si="39"/>
        <v>0</v>
      </c>
      <c r="F175" s="149">
        <f t="shared" si="39"/>
        <v>0</v>
      </c>
      <c r="G175" s="149">
        <f t="shared" si="39"/>
        <v>0</v>
      </c>
      <c r="H175" s="149">
        <f t="shared" si="39"/>
        <v>0</v>
      </c>
      <c r="I175" s="149">
        <f t="shared" si="39"/>
        <v>0</v>
      </c>
      <c r="J175" s="149">
        <f t="shared" si="39"/>
        <v>0</v>
      </c>
      <c r="K175" s="149">
        <f t="shared" si="39"/>
        <v>0</v>
      </c>
      <c r="L175" s="149">
        <f t="shared" si="39"/>
        <v>0</v>
      </c>
      <c r="M175" s="149">
        <f t="shared" si="39"/>
        <v>0</v>
      </c>
      <c r="N175" s="149">
        <f t="shared" si="39"/>
        <v>677896.21</v>
      </c>
    </row>
    <row r="176" spans="1:14" x14ac:dyDescent="0.2">
      <c r="A176" s="94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6"/>
    </row>
    <row r="177" spans="1:14" x14ac:dyDescent="0.2">
      <c r="A177" s="61" t="s">
        <v>19</v>
      </c>
      <c r="B177" s="183" t="s">
        <v>91</v>
      </c>
      <c r="C177" s="183" t="s">
        <v>92</v>
      </c>
      <c r="D177" s="183" t="s">
        <v>86</v>
      </c>
      <c r="E177" s="183" t="s">
        <v>93</v>
      </c>
      <c r="F177" s="183" t="s">
        <v>94</v>
      </c>
      <c r="G177" s="183" t="s">
        <v>95</v>
      </c>
      <c r="H177" s="183" t="s">
        <v>96</v>
      </c>
      <c r="I177" s="183" t="s">
        <v>97</v>
      </c>
      <c r="J177" s="183" t="s">
        <v>98</v>
      </c>
      <c r="K177" s="183" t="s">
        <v>99</v>
      </c>
      <c r="L177" s="183" t="s">
        <v>100</v>
      </c>
      <c r="M177" s="183" t="s">
        <v>101</v>
      </c>
      <c r="N177" s="56" t="s">
        <v>0</v>
      </c>
    </row>
    <row r="178" spans="1:14" ht="12" customHeight="1" x14ac:dyDescent="0.2">
      <c r="A178" s="15" t="s">
        <v>8</v>
      </c>
      <c r="B178" s="147">
        <f>'Group 7 CROS- R'!B21</f>
        <v>73</v>
      </c>
      <c r="C178" s="147">
        <f>'Group 7 CROS- R'!C21</f>
        <v>62</v>
      </c>
      <c r="D178" s="147"/>
      <c r="E178" s="147"/>
      <c r="F178" s="147"/>
      <c r="G178" s="147"/>
      <c r="H178" s="147"/>
      <c r="I178" s="147">
        <f>+'Group 7 CROS- R'!I21</f>
        <v>0</v>
      </c>
      <c r="J178" s="147">
        <f>+'Group 7 CROS- R'!J21</f>
        <v>0</v>
      </c>
      <c r="K178" s="147">
        <f>+'Group 7 CROS- R'!K21</f>
        <v>0</v>
      </c>
      <c r="L178" s="147">
        <f>+'Group 7 CROS- R'!L21</f>
        <v>0</v>
      </c>
      <c r="M178" s="147">
        <f>+'Group 7 CROS- R'!M21</f>
        <v>0</v>
      </c>
      <c r="N178" s="147">
        <f>SUM(B178:M178)</f>
        <v>135</v>
      </c>
    </row>
    <row r="179" spans="1:14" x14ac:dyDescent="0.2">
      <c r="A179" s="15" t="s">
        <v>9</v>
      </c>
      <c r="B179" s="147">
        <f>'Group 7 CROS- R'!B22</f>
        <v>174</v>
      </c>
      <c r="C179" s="147">
        <f>'Group 7 CROS- R'!C22</f>
        <v>138</v>
      </c>
      <c r="D179" s="147">
        <f>'Group 7 CROS- R'!D22</f>
        <v>0</v>
      </c>
      <c r="E179" s="147">
        <f>'Group 7 CROS- R'!E22</f>
        <v>0</v>
      </c>
      <c r="F179" s="147">
        <f>'Group 7 CROS- R'!F22</f>
        <v>0</v>
      </c>
      <c r="G179" s="147">
        <f>'Group 7 CROS- R'!G22</f>
        <v>0</v>
      </c>
      <c r="H179" s="147">
        <f>'Group 7 CROS- R'!H22</f>
        <v>0</v>
      </c>
      <c r="I179" s="147">
        <f>'Group 7 CROS- R'!I22</f>
        <v>0</v>
      </c>
      <c r="J179" s="147">
        <f>'Group 7 CROS- R'!J22</f>
        <v>0</v>
      </c>
      <c r="K179" s="147">
        <f>'Group 7 CROS- R'!K22</f>
        <v>0</v>
      </c>
      <c r="L179" s="147">
        <f>'Group 7 CROS- R'!L22</f>
        <v>0</v>
      </c>
      <c r="M179" s="147">
        <f>'Group 7 CROS- R'!M22</f>
        <v>0</v>
      </c>
      <c r="N179" s="147">
        <f>SUM(B179:M179)</f>
        <v>312</v>
      </c>
    </row>
    <row r="180" spans="1:14" x14ac:dyDescent="0.2">
      <c r="A180" s="5" t="s">
        <v>89</v>
      </c>
      <c r="B180" s="147">
        <f>'Group 7 CROS- R'!B23</f>
        <v>109</v>
      </c>
      <c r="C180" s="147">
        <f>'Group 7 CROS- R'!C23</f>
        <v>106</v>
      </c>
      <c r="D180" s="147">
        <f>'Group 7 CROS- R'!D23</f>
        <v>0</v>
      </c>
      <c r="E180" s="147">
        <f>'Group 7 CROS- R'!E23</f>
        <v>0</v>
      </c>
      <c r="F180" s="147">
        <f>'Group 7 CROS- R'!F23</f>
        <v>0</v>
      </c>
      <c r="G180" s="147">
        <f>'Group 7 CROS- R'!G23</f>
        <v>0</v>
      </c>
      <c r="H180" s="147">
        <f>'Group 7 CROS- R'!H23</f>
        <v>0</v>
      </c>
      <c r="I180" s="147">
        <f>'Group 7 CROS- R'!I23</f>
        <v>0</v>
      </c>
      <c r="J180" s="147">
        <f>'Group 7 CROS- R'!J23</f>
        <v>0</v>
      </c>
      <c r="K180" s="147">
        <f>'Group 7 CROS- R'!K23</f>
        <v>0</v>
      </c>
      <c r="L180" s="147">
        <f>'Group 7 CROS- R'!L23</f>
        <v>0</v>
      </c>
      <c r="M180" s="147">
        <f>'Group 7 CROS- R'!M23</f>
        <v>0</v>
      </c>
      <c r="N180" s="147">
        <f>SUM(B180:M180)</f>
        <v>215</v>
      </c>
    </row>
    <row r="181" spans="1:14" x14ac:dyDescent="0.2">
      <c r="A181" s="5" t="s">
        <v>24</v>
      </c>
      <c r="B181" s="147">
        <f>'Group 7 CROS- R'!B24</f>
        <v>389</v>
      </c>
      <c r="C181" s="147">
        <f>'Group 7 CROS- R'!C24</f>
        <v>557</v>
      </c>
      <c r="D181" s="147">
        <f>'Group 7 CROS- R'!D24</f>
        <v>0</v>
      </c>
      <c r="E181" s="147">
        <f>'Group 7 CROS- R'!E24</f>
        <v>0</v>
      </c>
      <c r="F181" s="147">
        <f>'Group 7 CROS- R'!F24</f>
        <v>0</v>
      </c>
      <c r="G181" s="147">
        <f>'Group 7 CROS- R'!G24</f>
        <v>0</v>
      </c>
      <c r="H181" s="147">
        <f>'Group 7 CROS- R'!H24</f>
        <v>0</v>
      </c>
      <c r="I181" s="147">
        <f>'Group 7 CROS- R'!I24</f>
        <v>0</v>
      </c>
      <c r="J181" s="147">
        <f>'Group 7 CROS- R'!J24</f>
        <v>0</v>
      </c>
      <c r="K181" s="147">
        <f>'Group 7 CROS- R'!K24</f>
        <v>0</v>
      </c>
      <c r="L181" s="147">
        <f>'Group 7 CROS- R'!L24</f>
        <v>0</v>
      </c>
      <c r="M181" s="147">
        <f>'Group 7 CROS- R'!M24</f>
        <v>0</v>
      </c>
      <c r="N181" s="147">
        <f>SUM(B181:M181)</f>
        <v>946</v>
      </c>
    </row>
    <row r="182" spans="1:14" x14ac:dyDescent="0.2">
      <c r="A182" s="58" t="s">
        <v>1</v>
      </c>
      <c r="B182" s="147">
        <f>'Group 7 CROS- R'!B25</f>
        <v>118</v>
      </c>
      <c r="C182" s="147">
        <f>'Group 7 CROS- R'!C25</f>
        <v>94</v>
      </c>
      <c r="D182" s="147">
        <f>'Group 7 CROS- R'!D25</f>
        <v>0</v>
      </c>
      <c r="E182" s="147">
        <f>'Group 7 CROS- R'!E25</f>
        <v>0</v>
      </c>
      <c r="F182" s="147">
        <f>'Group 7 CROS- R'!F25</f>
        <v>0</v>
      </c>
      <c r="G182" s="147">
        <f>'Group 7 CROS- R'!G25</f>
        <v>0</v>
      </c>
      <c r="H182" s="147">
        <f>'Group 7 CROS- R'!H25</f>
        <v>0</v>
      </c>
      <c r="I182" s="147">
        <f>'Group 7 CROS- R'!I25</f>
        <v>0</v>
      </c>
      <c r="J182" s="147">
        <f>'Group 7 CROS- R'!J25</f>
        <v>0</v>
      </c>
      <c r="K182" s="147">
        <f>'Group 7 CROS- R'!K25</f>
        <v>0</v>
      </c>
      <c r="L182" s="147">
        <f>'Group 7 CROS- R'!L25</f>
        <v>0</v>
      </c>
      <c r="M182" s="147">
        <f>'Group 7 CROS- R'!M25</f>
        <v>0</v>
      </c>
      <c r="N182" s="147">
        <f>SUM(B182:M182)</f>
        <v>212</v>
      </c>
    </row>
    <row r="183" spans="1:14" x14ac:dyDescent="0.2">
      <c r="A183" s="58"/>
      <c r="B183" s="147"/>
      <c r="C183" s="147"/>
      <c r="D183" s="147"/>
      <c r="E183" s="147"/>
      <c r="F183" s="147"/>
      <c r="G183" s="182" t="s">
        <v>71</v>
      </c>
      <c r="H183" s="147"/>
      <c r="I183" s="147"/>
      <c r="J183" s="147"/>
      <c r="K183" s="147"/>
      <c r="L183" s="147"/>
      <c r="M183" s="147"/>
      <c r="N183" s="147"/>
    </row>
    <row r="184" spans="1:14" x14ac:dyDescent="0.2">
      <c r="A184" s="59" t="s">
        <v>11</v>
      </c>
      <c r="B184" s="152">
        <f>SUM(B178:B183)</f>
        <v>863</v>
      </c>
      <c r="C184" s="152">
        <f>SUM(C178:C183)</f>
        <v>957</v>
      </c>
      <c r="D184" s="152">
        <f t="shared" ref="D184:M184" si="40">SUM(D178:D183)</f>
        <v>0</v>
      </c>
      <c r="E184" s="152">
        <f t="shared" si="40"/>
        <v>0</v>
      </c>
      <c r="F184" s="152">
        <f t="shared" si="40"/>
        <v>0</v>
      </c>
      <c r="G184" s="152">
        <f t="shared" si="40"/>
        <v>0</v>
      </c>
      <c r="H184" s="152">
        <f t="shared" si="40"/>
        <v>0</v>
      </c>
      <c r="I184" s="152">
        <f t="shared" si="40"/>
        <v>0</v>
      </c>
      <c r="J184" s="152">
        <f t="shared" si="40"/>
        <v>0</v>
      </c>
      <c r="K184" s="152">
        <f t="shared" si="40"/>
        <v>0</v>
      </c>
      <c r="L184" s="152">
        <f t="shared" si="40"/>
        <v>0</v>
      </c>
      <c r="M184" s="152">
        <f t="shared" si="40"/>
        <v>0</v>
      </c>
      <c r="N184" s="152">
        <f t="shared" ref="N184" si="41">SUM(N178:N183)</f>
        <v>1820</v>
      </c>
    </row>
    <row r="185" spans="1:14" x14ac:dyDescent="0.2">
      <c r="A185" s="69"/>
      <c r="B185" s="69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69"/>
    </row>
    <row r="186" spans="1:14" x14ac:dyDescent="0.2">
      <c r="A186" s="110" t="s">
        <v>54</v>
      </c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9"/>
    </row>
    <row r="187" spans="1:14" x14ac:dyDescent="0.2">
      <c r="A187" s="55" t="s">
        <v>4</v>
      </c>
      <c r="B187" s="183" t="s">
        <v>91</v>
      </c>
      <c r="C187" s="183" t="s">
        <v>92</v>
      </c>
      <c r="D187" s="183" t="s">
        <v>86</v>
      </c>
      <c r="E187" s="183" t="s">
        <v>93</v>
      </c>
      <c r="F187" s="183" t="s">
        <v>94</v>
      </c>
      <c r="G187" s="183" t="s">
        <v>95</v>
      </c>
      <c r="H187" s="183" t="s">
        <v>96</v>
      </c>
      <c r="I187" s="183" t="s">
        <v>97</v>
      </c>
      <c r="J187" s="183" t="s">
        <v>98</v>
      </c>
      <c r="K187" s="183" t="s">
        <v>99</v>
      </c>
      <c r="L187" s="183" t="s">
        <v>100</v>
      </c>
      <c r="M187" s="183" t="s">
        <v>101</v>
      </c>
      <c r="N187" s="184" t="s">
        <v>0</v>
      </c>
    </row>
    <row r="188" spans="1:14" x14ac:dyDescent="0.2">
      <c r="A188" s="5" t="s">
        <v>24</v>
      </c>
      <c r="B188" s="141">
        <f>+'Group 8 CI Comp'!B3</f>
        <v>20298.36</v>
      </c>
      <c r="C188" s="141">
        <f>+'Group 8 CI Comp'!C3</f>
        <v>24082.799999999999</v>
      </c>
      <c r="D188" s="141">
        <f>+'Group 8 CI Comp'!D3</f>
        <v>0</v>
      </c>
      <c r="E188" s="141">
        <f>+'Group 8 CI Comp'!E3</f>
        <v>0</v>
      </c>
      <c r="F188" s="141">
        <f>+'Group 8 CI Comp'!F3</f>
        <v>0</v>
      </c>
      <c r="G188" s="141">
        <f>+'Group 8 CI Comp'!G3</f>
        <v>0</v>
      </c>
      <c r="H188" s="141">
        <f>+'Group 8 CI Comp'!H3</f>
        <v>0</v>
      </c>
      <c r="I188" s="141">
        <f>+'Group 8 CI Comp'!I3</f>
        <v>0</v>
      </c>
      <c r="J188" s="141">
        <f>+'Group 8 CI Comp'!J3</f>
        <v>0</v>
      </c>
      <c r="K188" s="141">
        <f>+'Group 8 CI Comp'!K3</f>
        <v>0</v>
      </c>
      <c r="L188" s="141">
        <f>+'Group 8 CI Comp'!L3</f>
        <v>0</v>
      </c>
      <c r="M188" s="141">
        <f>+'Group 8 CI Comp'!M3</f>
        <v>0</v>
      </c>
      <c r="N188" s="140">
        <f>SUM(B188:M188)</f>
        <v>44381.16</v>
      </c>
    </row>
    <row r="189" spans="1:14" x14ac:dyDescent="0.2">
      <c r="A189" s="58"/>
      <c r="B189" s="141"/>
      <c r="C189" s="141"/>
      <c r="D189" s="140"/>
      <c r="E189" s="141"/>
      <c r="F189" s="141"/>
      <c r="G189" s="141"/>
      <c r="H189" s="140"/>
      <c r="I189" s="140"/>
      <c r="J189" s="140"/>
      <c r="K189" s="140"/>
      <c r="L189" s="140"/>
      <c r="M189" s="140"/>
      <c r="N189" s="140"/>
    </row>
    <row r="190" spans="1:14" x14ac:dyDescent="0.2">
      <c r="A190" s="59" t="s">
        <v>5</v>
      </c>
      <c r="B190" s="149">
        <f>+SUM(B188:B188)</f>
        <v>20298.36</v>
      </c>
      <c r="C190" s="149">
        <f>+SUM(C188:C188)</f>
        <v>24082.799999999999</v>
      </c>
      <c r="D190" s="149">
        <f t="shared" ref="D190:H190" si="42">+SUM(D188:D188)</f>
        <v>0</v>
      </c>
      <c r="E190" s="149">
        <f t="shared" si="42"/>
        <v>0</v>
      </c>
      <c r="F190" s="149">
        <f t="shared" si="42"/>
        <v>0</v>
      </c>
      <c r="G190" s="149">
        <f t="shared" si="42"/>
        <v>0</v>
      </c>
      <c r="H190" s="149">
        <f t="shared" si="42"/>
        <v>0</v>
      </c>
      <c r="I190" s="149">
        <f t="shared" ref="I190:N190" si="43">+SUM(I188:I188)</f>
        <v>0</v>
      </c>
      <c r="J190" s="149">
        <f t="shared" si="43"/>
        <v>0</v>
      </c>
      <c r="K190" s="149">
        <f t="shared" si="43"/>
        <v>0</v>
      </c>
      <c r="L190" s="149">
        <f t="shared" si="43"/>
        <v>0</v>
      </c>
      <c r="M190" s="149">
        <f>+SUM(M188:M188)</f>
        <v>0</v>
      </c>
      <c r="N190" s="149">
        <f t="shared" si="43"/>
        <v>44381.16</v>
      </c>
    </row>
    <row r="191" spans="1:14" x14ac:dyDescent="0.2">
      <c r="A191" s="94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6"/>
    </row>
    <row r="192" spans="1:14" x14ac:dyDescent="0.2">
      <c r="A192" s="61" t="s">
        <v>19</v>
      </c>
      <c r="B192" s="183" t="s">
        <v>91</v>
      </c>
      <c r="C192" s="183" t="s">
        <v>92</v>
      </c>
      <c r="D192" s="183" t="s">
        <v>86</v>
      </c>
      <c r="E192" s="183" t="s">
        <v>93</v>
      </c>
      <c r="F192" s="183" t="s">
        <v>94</v>
      </c>
      <c r="G192" s="183" t="s">
        <v>95</v>
      </c>
      <c r="H192" s="183" t="s">
        <v>96</v>
      </c>
      <c r="I192" s="183" t="s">
        <v>97</v>
      </c>
      <c r="J192" s="183" t="s">
        <v>98</v>
      </c>
      <c r="K192" s="183" t="s">
        <v>99</v>
      </c>
      <c r="L192" s="183" t="s">
        <v>100</v>
      </c>
      <c r="M192" s="183" t="s">
        <v>101</v>
      </c>
      <c r="N192" s="56" t="s">
        <v>0</v>
      </c>
    </row>
    <row r="193" spans="1:14" x14ac:dyDescent="0.2">
      <c r="A193" s="5" t="s">
        <v>24</v>
      </c>
      <c r="B193" s="147">
        <f>+'Group 8 CI Comp'!B13</f>
        <v>59</v>
      </c>
      <c r="C193" s="147">
        <f>+'Group 8 CI Comp'!C13</f>
        <v>68</v>
      </c>
      <c r="D193" s="147">
        <f>+'Group 8 CI Comp'!D13</f>
        <v>0</v>
      </c>
      <c r="E193" s="147">
        <f>+'Group 8 CI Comp'!E13</f>
        <v>0</v>
      </c>
      <c r="F193" s="147">
        <f>+'Group 8 CI Comp'!F13</f>
        <v>0</v>
      </c>
      <c r="G193" s="147">
        <f>+'Group 8 CI Comp'!G13</f>
        <v>0</v>
      </c>
      <c r="H193" s="147">
        <f>+'Group 8 CI Comp'!H13</f>
        <v>0</v>
      </c>
      <c r="I193" s="147">
        <f>+'Group 8 CI Comp'!I13</f>
        <v>0</v>
      </c>
      <c r="J193" s="147">
        <f>+'Group 8 CI Comp'!J13</f>
        <v>0</v>
      </c>
      <c r="K193" s="147">
        <f>+'Group 8 CI Comp'!K13</f>
        <v>0</v>
      </c>
      <c r="L193" s="147">
        <f>+'Group 8 CI Comp'!L13</f>
        <v>0</v>
      </c>
      <c r="M193" s="147">
        <f>+'Group 8 CI Comp'!M13</f>
        <v>0</v>
      </c>
      <c r="N193" s="147">
        <f>SUM(B193:M193)</f>
        <v>127</v>
      </c>
    </row>
    <row r="194" spans="1:14" x14ac:dyDescent="0.2">
      <c r="A194" s="58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</row>
    <row r="195" spans="1:14" x14ac:dyDescent="0.2">
      <c r="A195" s="59" t="s">
        <v>11</v>
      </c>
      <c r="B195" s="152">
        <f>SUM(B193:B194)</f>
        <v>59</v>
      </c>
      <c r="C195" s="152">
        <f>SUM(C193:C194)</f>
        <v>68</v>
      </c>
      <c r="D195" s="152">
        <f t="shared" ref="D195:G195" si="44">SUM(D193:D194)</f>
        <v>0</v>
      </c>
      <c r="E195" s="152">
        <f t="shared" si="44"/>
        <v>0</v>
      </c>
      <c r="F195" s="152">
        <f t="shared" si="44"/>
        <v>0</v>
      </c>
      <c r="G195" s="152">
        <f t="shared" si="44"/>
        <v>0</v>
      </c>
      <c r="H195" s="152">
        <f t="shared" ref="H195" si="45">SUM(H193:H194)</f>
        <v>0</v>
      </c>
      <c r="I195" s="152">
        <f t="shared" ref="I195:N195" si="46">SUM(I193:I194)</f>
        <v>0</v>
      </c>
      <c r="J195" s="152">
        <f t="shared" si="46"/>
        <v>0</v>
      </c>
      <c r="K195" s="152">
        <f t="shared" si="46"/>
        <v>0</v>
      </c>
      <c r="L195" s="152">
        <f t="shared" si="46"/>
        <v>0</v>
      </c>
      <c r="M195" s="152">
        <f>SUM(M193:M194)</f>
        <v>0</v>
      </c>
      <c r="N195" s="152">
        <f t="shared" si="46"/>
        <v>127</v>
      </c>
    </row>
    <row r="196" spans="1:14" x14ac:dyDescent="0.2">
      <c r="A196" s="69"/>
      <c r="B196" s="69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69"/>
    </row>
    <row r="197" spans="1:14" x14ac:dyDescent="0.2">
      <c r="A197" s="127"/>
      <c r="B197" s="127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7"/>
    </row>
    <row r="198" spans="1:14" x14ac:dyDescent="0.2">
      <c r="A198" s="127"/>
      <c r="B198" s="127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7"/>
    </row>
    <row r="199" spans="1:14" x14ac:dyDescent="0.2">
      <c r="A199" s="129" t="s">
        <v>22</v>
      </c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1"/>
    </row>
    <row r="200" spans="1:14" x14ac:dyDescent="0.2">
      <c r="A200" s="55" t="s">
        <v>4</v>
      </c>
      <c r="B200" s="183" t="s">
        <v>91</v>
      </c>
      <c r="C200" s="183" t="s">
        <v>92</v>
      </c>
      <c r="D200" s="183" t="s">
        <v>86</v>
      </c>
      <c r="E200" s="183" t="s">
        <v>93</v>
      </c>
      <c r="F200" s="183" t="s">
        <v>94</v>
      </c>
      <c r="G200" s="183" t="s">
        <v>95</v>
      </c>
      <c r="H200" s="183" t="s">
        <v>96</v>
      </c>
      <c r="I200" s="183" t="s">
        <v>97</v>
      </c>
      <c r="J200" s="183" t="s">
        <v>98</v>
      </c>
      <c r="K200" s="183" t="s">
        <v>99</v>
      </c>
      <c r="L200" s="183" t="s">
        <v>100</v>
      </c>
      <c r="M200" s="183" t="s">
        <v>101</v>
      </c>
      <c r="N200" s="184" t="s">
        <v>0</v>
      </c>
    </row>
    <row r="201" spans="1:14" x14ac:dyDescent="0.2">
      <c r="A201" s="58" t="s">
        <v>8</v>
      </c>
      <c r="B201" s="146">
        <f>SUM(B3,B22,B37,B56,B76,B114,B133,B95,B169)</f>
        <v>4119563.02</v>
      </c>
      <c r="C201" s="146">
        <f>SUM(C3,C22,C37,C56,C76,C114,C133,C95,C169)</f>
        <v>3664442.9699999997</v>
      </c>
      <c r="D201" s="146">
        <f t="shared" ref="D201:L201" si="47">SUM(D3,D22,D37,D56,D76,D114,D133,D95,D169)</f>
        <v>0</v>
      </c>
      <c r="E201" s="146">
        <f t="shared" si="47"/>
        <v>0</v>
      </c>
      <c r="F201" s="146">
        <f t="shared" si="47"/>
        <v>0</v>
      </c>
      <c r="G201" s="146">
        <f t="shared" si="47"/>
        <v>0</v>
      </c>
      <c r="H201" s="146">
        <f t="shared" si="47"/>
        <v>0</v>
      </c>
      <c r="I201" s="146">
        <f t="shared" si="47"/>
        <v>0</v>
      </c>
      <c r="J201" s="146">
        <f t="shared" si="47"/>
        <v>0</v>
      </c>
      <c r="K201" s="146">
        <f t="shared" si="47"/>
        <v>0</v>
      </c>
      <c r="L201" s="146">
        <f t="shared" si="47"/>
        <v>0</v>
      </c>
      <c r="M201" s="146">
        <f>SUM(M3,M22,M37,M56,M76,M114,M133,M169,M95)</f>
        <v>0</v>
      </c>
      <c r="N201" s="141">
        <f>SUM(B201:M201)</f>
        <v>7784005.9900000002</v>
      </c>
    </row>
    <row r="202" spans="1:14" x14ac:dyDescent="0.2">
      <c r="A202" s="58" t="s">
        <v>9</v>
      </c>
      <c r="B202" s="141">
        <f t="shared" ref="B202:M202" si="48">SUM(B4,B38,B57,B77,B96,B115,B134,B152,B170)</f>
        <v>7474223.2800000012</v>
      </c>
      <c r="C202" s="141">
        <f t="shared" si="48"/>
        <v>6725738.5900000008</v>
      </c>
      <c r="D202" s="141">
        <f t="shared" si="48"/>
        <v>0</v>
      </c>
      <c r="E202" s="141">
        <f t="shared" si="48"/>
        <v>0</v>
      </c>
      <c r="F202" s="141">
        <f t="shared" si="48"/>
        <v>0</v>
      </c>
      <c r="G202" s="141">
        <f t="shared" si="48"/>
        <v>0</v>
      </c>
      <c r="H202" s="141">
        <f t="shared" si="48"/>
        <v>0</v>
      </c>
      <c r="I202" s="141">
        <f t="shared" si="48"/>
        <v>0</v>
      </c>
      <c r="J202" s="141">
        <f>SUM(J4,J38,J57,J77,J96,J115,J134,J152,J170)</f>
        <v>0</v>
      </c>
      <c r="K202" s="141">
        <f t="shared" si="48"/>
        <v>0</v>
      </c>
      <c r="L202" s="141">
        <f t="shared" si="48"/>
        <v>0</v>
      </c>
      <c r="M202" s="141">
        <f t="shared" si="48"/>
        <v>0</v>
      </c>
      <c r="N202" s="141">
        <f>SUM(B202:M202)</f>
        <v>14199961.870000001</v>
      </c>
    </row>
    <row r="203" spans="1:14" x14ac:dyDescent="0.2">
      <c r="A203" s="5" t="s">
        <v>89</v>
      </c>
      <c r="B203" s="146">
        <f t="shared" ref="B203:M203" si="49">SUM(B5,B23,B39,B78,B116,B135,B153,B97,B58,B171)</f>
        <v>2758420.3499999996</v>
      </c>
      <c r="C203" s="146">
        <f t="shared" si="49"/>
        <v>2571871.7399999998</v>
      </c>
      <c r="D203" s="146">
        <f t="shared" si="49"/>
        <v>0</v>
      </c>
      <c r="E203" s="146">
        <f t="shared" si="49"/>
        <v>0</v>
      </c>
      <c r="F203" s="146">
        <f t="shared" si="49"/>
        <v>0</v>
      </c>
      <c r="G203" s="146">
        <f t="shared" si="49"/>
        <v>0</v>
      </c>
      <c r="H203" s="146">
        <f t="shared" si="49"/>
        <v>0</v>
      </c>
      <c r="I203" s="146">
        <f t="shared" si="49"/>
        <v>0</v>
      </c>
      <c r="J203" s="146">
        <f t="shared" si="49"/>
        <v>0</v>
      </c>
      <c r="K203" s="146">
        <f t="shared" si="49"/>
        <v>0</v>
      </c>
      <c r="L203" s="146">
        <f t="shared" si="49"/>
        <v>0</v>
      </c>
      <c r="M203" s="146">
        <f t="shared" si="49"/>
        <v>0</v>
      </c>
      <c r="N203" s="141">
        <f>SUM(B203:M203)</f>
        <v>5330292.09</v>
      </c>
    </row>
    <row r="204" spans="1:14" x14ac:dyDescent="0.2">
      <c r="A204" s="15" t="s">
        <v>24</v>
      </c>
      <c r="B204" s="141">
        <f t="shared" ref="B204:L204" si="50">SUM(B6,B40,B79,B117,B136,B154,B98,B60+B172+B190)</f>
        <v>19068945.049999997</v>
      </c>
      <c r="C204" s="141">
        <f t="shared" si="50"/>
        <v>19653492.459999997</v>
      </c>
      <c r="D204" s="141">
        <f t="shared" si="50"/>
        <v>0</v>
      </c>
      <c r="E204" s="141">
        <f t="shared" si="50"/>
        <v>0</v>
      </c>
      <c r="F204" s="141">
        <f t="shared" si="50"/>
        <v>0</v>
      </c>
      <c r="G204" s="141">
        <f t="shared" si="50"/>
        <v>0</v>
      </c>
      <c r="H204" s="141">
        <f t="shared" si="50"/>
        <v>0</v>
      </c>
      <c r="I204" s="141">
        <f t="shared" si="50"/>
        <v>0</v>
      </c>
      <c r="J204" s="141">
        <f t="shared" si="50"/>
        <v>0</v>
      </c>
      <c r="K204" s="141">
        <f t="shared" si="50"/>
        <v>0</v>
      </c>
      <c r="L204" s="141">
        <f t="shared" si="50"/>
        <v>0</v>
      </c>
      <c r="M204" s="141">
        <f>SUM(M6,M40,M79,M117,M136,M154,M98,M60+M172+M188)</f>
        <v>0</v>
      </c>
      <c r="N204" s="141">
        <f>SUM(B204:M204)</f>
        <v>38722437.50999999</v>
      </c>
    </row>
    <row r="205" spans="1:14" x14ac:dyDescent="0.2">
      <c r="A205" s="58" t="s">
        <v>1</v>
      </c>
      <c r="B205" s="146">
        <f t="shared" ref="B205:M205" si="51">SUM(B7,B41,B80,B118,B137,B155,B99+B173+B24+B61)</f>
        <v>5639081.54</v>
      </c>
      <c r="C205" s="146">
        <f t="shared" si="51"/>
        <v>5565039.3799999999</v>
      </c>
      <c r="D205" s="146">
        <f t="shared" si="51"/>
        <v>0</v>
      </c>
      <c r="E205" s="146">
        <f t="shared" si="51"/>
        <v>0</v>
      </c>
      <c r="F205" s="146">
        <f t="shared" si="51"/>
        <v>0</v>
      </c>
      <c r="G205" s="146">
        <f>SUM(G7,G41,G80,G118,G137,G155,G99+G173+G24+G61)</f>
        <v>0</v>
      </c>
      <c r="H205" s="146">
        <f t="shared" si="51"/>
        <v>0</v>
      </c>
      <c r="I205" s="146">
        <f t="shared" si="51"/>
        <v>0</v>
      </c>
      <c r="J205" s="146">
        <f t="shared" si="51"/>
        <v>0</v>
      </c>
      <c r="K205" s="146">
        <f t="shared" si="51"/>
        <v>0</v>
      </c>
      <c r="L205" s="146">
        <f t="shared" si="51"/>
        <v>0</v>
      </c>
      <c r="M205" s="146">
        <f t="shared" si="51"/>
        <v>0</v>
      </c>
      <c r="N205" s="141">
        <f>SUM(B205:M205)</f>
        <v>11204120.92</v>
      </c>
    </row>
    <row r="206" spans="1:14" x14ac:dyDescent="0.2">
      <c r="A206" s="58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</row>
    <row r="207" spans="1:14" x14ac:dyDescent="0.2">
      <c r="A207" s="59" t="s">
        <v>5</v>
      </c>
      <c r="B207" s="149">
        <f>SUM(B201:B206)</f>
        <v>39060233.239999995</v>
      </c>
      <c r="C207" s="149">
        <f>SUM(C201:C206)</f>
        <v>38180585.140000001</v>
      </c>
      <c r="D207" s="149">
        <f>SUM(D201:D206)</f>
        <v>0</v>
      </c>
      <c r="E207" s="149">
        <f>SUM(E201:E206)</f>
        <v>0</v>
      </c>
      <c r="F207" s="149">
        <f>SUM(F201:F206)</f>
        <v>0</v>
      </c>
      <c r="G207" s="149">
        <f t="shared" ref="G207" si="52">SUM(G201:G206)</f>
        <v>0</v>
      </c>
      <c r="H207" s="149">
        <f t="shared" ref="H207:N207" si="53">SUM(H201:H206)</f>
        <v>0</v>
      </c>
      <c r="I207" s="149">
        <f t="shared" si="53"/>
        <v>0</v>
      </c>
      <c r="J207" s="149">
        <f t="shared" si="53"/>
        <v>0</v>
      </c>
      <c r="K207" s="149">
        <f t="shared" si="53"/>
        <v>0</v>
      </c>
      <c r="L207" s="149">
        <f t="shared" si="53"/>
        <v>0</v>
      </c>
      <c r="M207" s="149">
        <f>SUM(M201:M206)</f>
        <v>0</v>
      </c>
      <c r="N207" s="149">
        <f t="shared" si="53"/>
        <v>77240818.379999995</v>
      </c>
    </row>
    <row r="208" spans="1:14" x14ac:dyDescent="0.2">
      <c r="A208" s="94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6"/>
    </row>
    <row r="209" spans="1:14" x14ac:dyDescent="0.2">
      <c r="A209" s="73" t="s">
        <v>6</v>
      </c>
      <c r="B209" s="183" t="s">
        <v>91</v>
      </c>
      <c r="C209" s="183" t="s">
        <v>92</v>
      </c>
      <c r="D209" s="183" t="s">
        <v>86</v>
      </c>
      <c r="E209" s="183" t="s">
        <v>93</v>
      </c>
      <c r="F209" s="183" t="s">
        <v>94</v>
      </c>
      <c r="G209" s="183" t="s">
        <v>95</v>
      </c>
      <c r="H209" s="183" t="s">
        <v>96</v>
      </c>
      <c r="I209" s="183" t="s">
        <v>97</v>
      </c>
      <c r="J209" s="183" t="s">
        <v>98</v>
      </c>
      <c r="K209" s="183" t="s">
        <v>99</v>
      </c>
      <c r="L209" s="183" t="s">
        <v>100</v>
      </c>
      <c r="M209" s="183" t="s">
        <v>101</v>
      </c>
      <c r="N209" s="184" t="s">
        <v>0</v>
      </c>
    </row>
    <row r="210" spans="1:14" x14ac:dyDescent="0.2">
      <c r="A210" s="58" t="s">
        <v>8</v>
      </c>
      <c r="B210" s="74">
        <f>B201/B207</f>
        <v>0.10546693345858783</v>
      </c>
      <c r="C210" s="74">
        <f t="shared" ref="C210:M210" si="54">C201/C207</f>
        <v>9.5976605821080918E-2</v>
      </c>
      <c r="D210" s="74" t="e">
        <f t="shared" si="54"/>
        <v>#DIV/0!</v>
      </c>
      <c r="E210" s="74" t="e">
        <f t="shared" si="54"/>
        <v>#DIV/0!</v>
      </c>
      <c r="F210" s="74" t="e">
        <f t="shared" si="54"/>
        <v>#DIV/0!</v>
      </c>
      <c r="G210" s="74" t="e">
        <f t="shared" si="54"/>
        <v>#DIV/0!</v>
      </c>
      <c r="H210" s="74" t="e">
        <f t="shared" si="54"/>
        <v>#DIV/0!</v>
      </c>
      <c r="I210" s="74" t="e">
        <f t="shared" si="54"/>
        <v>#DIV/0!</v>
      </c>
      <c r="J210" s="74" t="e">
        <f t="shared" si="54"/>
        <v>#DIV/0!</v>
      </c>
      <c r="K210" s="74" t="e">
        <f t="shared" si="54"/>
        <v>#DIV/0!</v>
      </c>
      <c r="L210" s="74" t="e">
        <f t="shared" si="54"/>
        <v>#DIV/0!</v>
      </c>
      <c r="M210" s="74" t="e">
        <f t="shared" si="54"/>
        <v>#DIV/0!</v>
      </c>
      <c r="N210" s="74">
        <f t="shared" ref="N210" si="55">N201/N207</f>
        <v>0.10077580938753385</v>
      </c>
    </row>
    <row r="211" spans="1:14" x14ac:dyDescent="0.2">
      <c r="A211" s="58" t="s">
        <v>9</v>
      </c>
      <c r="B211" s="74">
        <f t="shared" ref="B211:N211" si="56">B202/B207</f>
        <v>0.19135121989865522</v>
      </c>
      <c r="C211" s="74">
        <f t="shared" ref="C211:M211" si="57">C202/C207</f>
        <v>0.17615598517775888</v>
      </c>
      <c r="D211" s="74" t="e">
        <f t="shared" si="57"/>
        <v>#DIV/0!</v>
      </c>
      <c r="E211" s="74" t="e">
        <f t="shared" si="57"/>
        <v>#DIV/0!</v>
      </c>
      <c r="F211" s="74" t="e">
        <f t="shared" si="57"/>
        <v>#DIV/0!</v>
      </c>
      <c r="G211" s="74" t="e">
        <f t="shared" si="57"/>
        <v>#DIV/0!</v>
      </c>
      <c r="H211" s="74" t="e">
        <f t="shared" si="57"/>
        <v>#DIV/0!</v>
      </c>
      <c r="I211" s="74" t="e">
        <f t="shared" si="57"/>
        <v>#DIV/0!</v>
      </c>
      <c r="J211" s="74" t="e">
        <f t="shared" si="57"/>
        <v>#DIV/0!</v>
      </c>
      <c r="K211" s="74" t="e">
        <f t="shared" si="57"/>
        <v>#DIV/0!</v>
      </c>
      <c r="L211" s="74" t="e">
        <f t="shared" si="57"/>
        <v>#DIV/0!</v>
      </c>
      <c r="M211" s="74" t="e">
        <f t="shared" si="57"/>
        <v>#DIV/0!</v>
      </c>
      <c r="N211" s="74">
        <f t="shared" si="56"/>
        <v>0.18384012712217462</v>
      </c>
    </row>
    <row r="212" spans="1:14" x14ac:dyDescent="0.2">
      <c r="A212" s="5" t="s">
        <v>89</v>
      </c>
      <c r="B212" s="74">
        <f t="shared" ref="B212:N212" si="58">B203/B207</f>
        <v>7.0619658952144032E-2</v>
      </c>
      <c r="C212" s="74">
        <f t="shared" ref="C212:M212" si="59">C203/C207</f>
        <v>6.7360720915342148E-2</v>
      </c>
      <c r="D212" s="74" t="e">
        <f t="shared" si="59"/>
        <v>#DIV/0!</v>
      </c>
      <c r="E212" s="74" t="e">
        <f t="shared" si="59"/>
        <v>#DIV/0!</v>
      </c>
      <c r="F212" s="74" t="e">
        <f t="shared" si="59"/>
        <v>#DIV/0!</v>
      </c>
      <c r="G212" s="74" t="e">
        <f t="shared" si="59"/>
        <v>#DIV/0!</v>
      </c>
      <c r="H212" s="74" t="e">
        <f t="shared" si="59"/>
        <v>#DIV/0!</v>
      </c>
      <c r="I212" s="74" t="e">
        <f t="shared" si="59"/>
        <v>#DIV/0!</v>
      </c>
      <c r="J212" s="74" t="e">
        <f t="shared" si="59"/>
        <v>#DIV/0!</v>
      </c>
      <c r="K212" s="74" t="e">
        <f t="shared" si="59"/>
        <v>#DIV/0!</v>
      </c>
      <c r="L212" s="74" t="e">
        <f t="shared" si="59"/>
        <v>#DIV/0!</v>
      </c>
      <c r="M212" s="74" t="e">
        <f t="shared" si="59"/>
        <v>#DIV/0!</v>
      </c>
      <c r="N212" s="74">
        <f t="shared" si="58"/>
        <v>6.900874695263684E-2</v>
      </c>
    </row>
    <row r="213" spans="1:14" x14ac:dyDescent="0.2">
      <c r="A213" s="58" t="s">
        <v>24</v>
      </c>
      <c r="B213" s="74">
        <f t="shared" ref="B213:N213" si="60">B204/B207</f>
        <v>0.48819332267766047</v>
      </c>
      <c r="C213" s="74">
        <f t="shared" ref="C213:M213" si="61">C204/C207</f>
        <v>0.51475094967599011</v>
      </c>
      <c r="D213" s="74" t="e">
        <f t="shared" si="61"/>
        <v>#DIV/0!</v>
      </c>
      <c r="E213" s="74" t="e">
        <f t="shared" si="61"/>
        <v>#DIV/0!</v>
      </c>
      <c r="F213" s="74" t="e">
        <f t="shared" si="61"/>
        <v>#DIV/0!</v>
      </c>
      <c r="G213" s="74" t="e">
        <f t="shared" si="61"/>
        <v>#DIV/0!</v>
      </c>
      <c r="H213" s="74" t="e">
        <f t="shared" si="61"/>
        <v>#DIV/0!</v>
      </c>
      <c r="I213" s="74" t="e">
        <f t="shared" si="61"/>
        <v>#DIV/0!</v>
      </c>
      <c r="J213" s="74" t="e">
        <f t="shared" si="61"/>
        <v>#DIV/0!</v>
      </c>
      <c r="K213" s="74" t="e">
        <f t="shared" si="61"/>
        <v>#DIV/0!</v>
      </c>
      <c r="L213" s="74" t="e">
        <f t="shared" si="61"/>
        <v>#DIV/0!</v>
      </c>
      <c r="M213" s="74" t="e">
        <f t="shared" si="61"/>
        <v>#DIV/0!</v>
      </c>
      <c r="N213" s="74">
        <f t="shared" si="60"/>
        <v>0.50132091194966433</v>
      </c>
    </row>
    <row r="214" spans="1:14" x14ac:dyDescent="0.2">
      <c r="A214" s="58" t="s">
        <v>1</v>
      </c>
      <c r="B214" s="74">
        <f t="shared" ref="B214:N214" si="62">B205/B207</f>
        <v>0.14436886501295251</v>
      </c>
      <c r="C214" s="74">
        <f t="shared" ref="C214:M214" si="63">C205/C207</f>
        <v>0.14575573840982783</v>
      </c>
      <c r="D214" s="74" t="e">
        <f t="shared" si="63"/>
        <v>#DIV/0!</v>
      </c>
      <c r="E214" s="74" t="e">
        <f t="shared" si="63"/>
        <v>#DIV/0!</v>
      </c>
      <c r="F214" s="74" t="e">
        <f t="shared" si="63"/>
        <v>#DIV/0!</v>
      </c>
      <c r="G214" s="74" t="e">
        <f t="shared" si="63"/>
        <v>#DIV/0!</v>
      </c>
      <c r="H214" s="74" t="e">
        <f t="shared" si="63"/>
        <v>#DIV/0!</v>
      </c>
      <c r="I214" s="74" t="e">
        <f t="shared" si="63"/>
        <v>#DIV/0!</v>
      </c>
      <c r="J214" s="74" t="e">
        <f t="shared" si="63"/>
        <v>#DIV/0!</v>
      </c>
      <c r="K214" s="74" t="e">
        <f t="shared" si="63"/>
        <v>#DIV/0!</v>
      </c>
      <c r="L214" s="74" t="e">
        <f t="shared" si="63"/>
        <v>#DIV/0!</v>
      </c>
      <c r="M214" s="74" t="e">
        <f t="shared" si="63"/>
        <v>#DIV/0!</v>
      </c>
      <c r="N214" s="74">
        <f t="shared" si="62"/>
        <v>0.14505440458799035</v>
      </c>
    </row>
    <row r="215" spans="1:14" ht="10.8" thickBot="1" x14ac:dyDescent="0.25">
      <c r="A215" s="75"/>
      <c r="B215" s="76"/>
      <c r="C215" s="76"/>
      <c r="D215" s="76"/>
      <c r="E215" s="76"/>
      <c r="F215" s="76"/>
      <c r="G215" s="76"/>
      <c r="H215" s="85"/>
      <c r="I215" s="87"/>
      <c r="J215" s="87"/>
      <c r="K215" s="87"/>
      <c r="L215" s="87"/>
      <c r="M215" s="77"/>
      <c r="N215" s="76"/>
    </row>
    <row r="216" spans="1:14" ht="10.8" thickBot="1" x14ac:dyDescent="0.25">
      <c r="A216" s="78" t="s">
        <v>13</v>
      </c>
      <c r="B216" s="157">
        <f>SUM(B210:B215)</f>
        <v>1</v>
      </c>
      <c r="C216" s="157">
        <f>SUM(C210:C215)</f>
        <v>0.99999999999999989</v>
      </c>
      <c r="D216" s="157" t="e">
        <f>SUM(D210:D215)</f>
        <v>#DIV/0!</v>
      </c>
      <c r="E216" s="157" t="e">
        <f>SUM(E210:E215)</f>
        <v>#DIV/0!</v>
      </c>
      <c r="F216" s="157" t="e">
        <f>SUM(F210:F215)</f>
        <v>#DIV/0!</v>
      </c>
      <c r="G216" s="157" t="e">
        <f t="shared" ref="G216" si="64">SUM(G210:G215)</f>
        <v>#DIV/0!</v>
      </c>
      <c r="H216" s="157" t="e">
        <f t="shared" ref="H216:N216" si="65">SUM(H210:H215)</f>
        <v>#DIV/0!</v>
      </c>
      <c r="I216" s="158" t="e">
        <f t="shared" si="65"/>
        <v>#DIV/0!</v>
      </c>
      <c r="J216" s="158" t="e">
        <f t="shared" si="65"/>
        <v>#DIV/0!</v>
      </c>
      <c r="K216" s="158" t="e">
        <f t="shared" si="65"/>
        <v>#DIV/0!</v>
      </c>
      <c r="L216" s="158" t="e">
        <f t="shared" si="65"/>
        <v>#DIV/0!</v>
      </c>
      <c r="M216" s="158" t="e">
        <f>SUM(M210:M215)</f>
        <v>#DIV/0!</v>
      </c>
      <c r="N216" s="157">
        <f t="shared" si="65"/>
        <v>1</v>
      </c>
    </row>
    <row r="217" spans="1:14" x14ac:dyDescent="0.2">
      <c r="A217" s="116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8"/>
    </row>
    <row r="218" spans="1:14" x14ac:dyDescent="0.2">
      <c r="A218" s="61" t="s">
        <v>19</v>
      </c>
      <c r="B218" s="183" t="s">
        <v>91</v>
      </c>
      <c r="C218" s="183" t="s">
        <v>92</v>
      </c>
      <c r="D218" s="183" t="s">
        <v>86</v>
      </c>
      <c r="E218" s="183" t="s">
        <v>93</v>
      </c>
      <c r="F218" s="183" t="s">
        <v>94</v>
      </c>
      <c r="G218" s="183" t="s">
        <v>95</v>
      </c>
      <c r="H218" s="183" t="s">
        <v>96</v>
      </c>
      <c r="I218" s="183" t="s">
        <v>97</v>
      </c>
      <c r="J218" s="183" t="s">
        <v>98</v>
      </c>
      <c r="K218" s="183" t="s">
        <v>99</v>
      </c>
      <c r="L218" s="183" t="s">
        <v>100</v>
      </c>
      <c r="M218" s="183" t="s">
        <v>101</v>
      </c>
      <c r="N218" s="184" t="s">
        <v>0</v>
      </c>
    </row>
    <row r="219" spans="1:14" x14ac:dyDescent="0.2">
      <c r="A219" s="58" t="s">
        <v>8</v>
      </c>
      <c r="B219" s="79">
        <f>SUM(B12,B29,B46,B66,B85,B123,B142,B104,B178)</f>
        <v>9996</v>
      </c>
      <c r="C219" s="79">
        <f>SUM(C12,C29,C46,C66,C85,C123,C142,C104)</f>
        <v>8860</v>
      </c>
      <c r="D219" s="79">
        <f t="shared" ref="D219:H219" si="66">SUM(D12,D29,D46,D66,D85,D123,D142,D104)</f>
        <v>0</v>
      </c>
      <c r="E219" s="79">
        <f t="shared" si="66"/>
        <v>0</v>
      </c>
      <c r="F219" s="79">
        <f t="shared" si="66"/>
        <v>0</v>
      </c>
      <c r="G219" s="79">
        <f t="shared" si="66"/>
        <v>0</v>
      </c>
      <c r="H219" s="79">
        <f t="shared" si="66"/>
        <v>0</v>
      </c>
      <c r="I219" s="79">
        <f>SUM(I12,I29,I46,I66,I85,I123,I142,I104,I178)</f>
        <v>0</v>
      </c>
      <c r="J219" s="79">
        <f>SUM(J12,J29,J46,J66,J85,J123,J142,J104,J178)</f>
        <v>0</v>
      </c>
      <c r="K219" s="79">
        <f>SUM(K12,K29,K46,K66,K85,K123,K142,K104,K178)</f>
        <v>0</v>
      </c>
      <c r="L219" s="79">
        <f>SUM(L12,L29,L46,L66,L85,L123,L142,L104,L178)</f>
        <v>0</v>
      </c>
      <c r="M219" s="79">
        <f>SUM(M12,M29,M46,M66,M85,M123,M142,M104,M178)</f>
        <v>0</v>
      </c>
      <c r="N219" s="62">
        <f>SUM(B219:M219)</f>
        <v>18856</v>
      </c>
    </row>
    <row r="220" spans="1:14" x14ac:dyDescent="0.2">
      <c r="A220" s="58" t="s">
        <v>9</v>
      </c>
      <c r="B220" s="62">
        <f t="shared" ref="B220:L220" si="67">SUM(B13,B47,B67,B86,B105,B124,B143,B160,B179)</f>
        <v>19011</v>
      </c>
      <c r="C220" s="62">
        <f t="shared" si="67"/>
        <v>17111</v>
      </c>
      <c r="D220" s="62">
        <f t="shared" si="67"/>
        <v>0</v>
      </c>
      <c r="E220" s="62">
        <f t="shared" si="67"/>
        <v>0</v>
      </c>
      <c r="F220" s="62">
        <f t="shared" si="67"/>
        <v>0</v>
      </c>
      <c r="G220" s="62">
        <f t="shared" si="67"/>
        <v>0</v>
      </c>
      <c r="H220" s="62">
        <f t="shared" si="67"/>
        <v>0</v>
      </c>
      <c r="I220" s="62">
        <f t="shared" si="67"/>
        <v>0</v>
      </c>
      <c r="J220" s="62">
        <f>SUM(J13,J47,J67,J86,J105,J124,J143,J160,J179)</f>
        <v>0</v>
      </c>
      <c r="K220" s="62">
        <f>SUM(K13,K47,K67,K86,K105,K124,K143,K160,K179)</f>
        <v>0</v>
      </c>
      <c r="L220" s="62">
        <f t="shared" si="67"/>
        <v>0</v>
      </c>
      <c r="M220" s="62">
        <f>SUM(M13,M47,M67,M86,M105,M124,M143,M179,M160)</f>
        <v>0</v>
      </c>
      <c r="N220" s="62">
        <f>SUM(B220:M220)</f>
        <v>36122</v>
      </c>
    </row>
    <row r="221" spans="1:14" x14ac:dyDescent="0.2">
      <c r="A221" s="5" t="s">
        <v>89</v>
      </c>
      <c r="B221" s="62">
        <f t="shared" ref="B221:M221" si="68">SUM(B14,B30,B48,B87,B125,B144,B161,B106,B68+B180)</f>
        <v>6868</v>
      </c>
      <c r="C221" s="62">
        <f t="shared" si="68"/>
        <v>6455</v>
      </c>
      <c r="D221" s="62">
        <f t="shared" si="68"/>
        <v>0</v>
      </c>
      <c r="E221" s="62">
        <f t="shared" si="68"/>
        <v>0</v>
      </c>
      <c r="F221" s="62">
        <f t="shared" si="68"/>
        <v>0</v>
      </c>
      <c r="G221" s="62">
        <f t="shared" si="68"/>
        <v>0</v>
      </c>
      <c r="H221" s="62">
        <f t="shared" si="68"/>
        <v>0</v>
      </c>
      <c r="I221" s="62">
        <f t="shared" si="68"/>
        <v>0</v>
      </c>
      <c r="J221" s="62">
        <f t="shared" si="68"/>
        <v>0</v>
      </c>
      <c r="K221" s="62">
        <f t="shared" si="68"/>
        <v>0</v>
      </c>
      <c r="L221" s="62">
        <f t="shared" si="68"/>
        <v>0</v>
      </c>
      <c r="M221" s="62">
        <f t="shared" si="68"/>
        <v>0</v>
      </c>
      <c r="N221" s="62">
        <f>SUM(B221:M221)</f>
        <v>13323</v>
      </c>
    </row>
    <row r="222" spans="1:14" x14ac:dyDescent="0.2">
      <c r="A222" s="58" t="s">
        <v>24</v>
      </c>
      <c r="B222" s="62">
        <f>SUM(B15,B49,B69,B88,B126,B145,B162,B107,B193,B181)</f>
        <v>43693</v>
      </c>
      <c r="C222" s="62">
        <f>SUM(C15,C49,C88,C126,C145,C162,C107,C193,C69+C181)</f>
        <v>44535</v>
      </c>
      <c r="D222" s="62">
        <f t="shared" ref="D222:M222" si="69">SUM(D15,D49,D88,D126,D145,D162,D107,D69+D181+D193)</f>
        <v>0</v>
      </c>
      <c r="E222" s="62">
        <f t="shared" si="69"/>
        <v>0</v>
      </c>
      <c r="F222" s="62">
        <f t="shared" si="69"/>
        <v>0</v>
      </c>
      <c r="G222" s="62">
        <f t="shared" si="69"/>
        <v>0</v>
      </c>
      <c r="H222" s="62">
        <f t="shared" si="69"/>
        <v>0</v>
      </c>
      <c r="I222" s="62">
        <f t="shared" si="69"/>
        <v>0</v>
      </c>
      <c r="J222" s="62">
        <f t="shared" si="69"/>
        <v>0</v>
      </c>
      <c r="K222" s="62">
        <f t="shared" si="69"/>
        <v>0</v>
      </c>
      <c r="L222" s="62">
        <f t="shared" si="69"/>
        <v>0</v>
      </c>
      <c r="M222" s="62">
        <f t="shared" si="69"/>
        <v>0</v>
      </c>
      <c r="N222" s="62">
        <f>SUM(B222:M222)</f>
        <v>88228</v>
      </c>
    </row>
    <row r="223" spans="1:14" x14ac:dyDescent="0.2">
      <c r="A223" s="58" t="s">
        <v>1</v>
      </c>
      <c r="B223" s="62">
        <f t="shared" ref="B223:M223" si="70">SUM(B16,B50,B89,B127,B146,B163,B108+B182+B31+B70)</f>
        <v>14824</v>
      </c>
      <c r="C223" s="62">
        <f t="shared" si="70"/>
        <v>14521</v>
      </c>
      <c r="D223" s="62">
        <f t="shared" si="70"/>
        <v>0</v>
      </c>
      <c r="E223" s="62">
        <f t="shared" si="70"/>
        <v>0</v>
      </c>
      <c r="F223" s="62">
        <f t="shared" si="70"/>
        <v>0</v>
      </c>
      <c r="G223" s="62">
        <f t="shared" si="70"/>
        <v>0</v>
      </c>
      <c r="H223" s="62">
        <f t="shared" si="70"/>
        <v>0</v>
      </c>
      <c r="I223" s="62">
        <f t="shared" si="70"/>
        <v>0</v>
      </c>
      <c r="J223" s="62">
        <f t="shared" si="70"/>
        <v>0</v>
      </c>
      <c r="K223" s="62">
        <f t="shared" si="70"/>
        <v>0</v>
      </c>
      <c r="L223" s="62">
        <f t="shared" si="70"/>
        <v>0</v>
      </c>
      <c r="M223" s="62">
        <f t="shared" si="70"/>
        <v>0</v>
      </c>
      <c r="N223" s="62">
        <f>SUM(B223:M223)</f>
        <v>29345</v>
      </c>
    </row>
    <row r="224" spans="1:14" x14ac:dyDescent="0.2">
      <c r="A224" s="58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</row>
    <row r="225" spans="1:14" x14ac:dyDescent="0.2">
      <c r="A225" s="59" t="s">
        <v>7</v>
      </c>
      <c r="B225" s="150">
        <f>SUM(B219:B224)</f>
        <v>94392</v>
      </c>
      <c r="C225" s="150">
        <f>SUM(C219:C224)</f>
        <v>91482</v>
      </c>
      <c r="D225" s="150">
        <f>SUM(D219:D224)</f>
        <v>0</v>
      </c>
      <c r="E225" s="150">
        <f>SUM(E219:E224)</f>
        <v>0</v>
      </c>
      <c r="F225" s="150">
        <f>SUM(F219:F224)</f>
        <v>0</v>
      </c>
      <c r="G225" s="150">
        <f t="shared" ref="G225" si="71">SUM(G219:G224)</f>
        <v>0</v>
      </c>
      <c r="H225" s="150">
        <f t="shared" ref="H225:N225" si="72">SUM(H219:H224)</f>
        <v>0</v>
      </c>
      <c r="I225" s="150">
        <f t="shared" si="72"/>
        <v>0</v>
      </c>
      <c r="J225" s="150">
        <f t="shared" si="72"/>
        <v>0</v>
      </c>
      <c r="K225" s="150">
        <f t="shared" si="72"/>
        <v>0</v>
      </c>
      <c r="L225" s="150">
        <f t="shared" si="72"/>
        <v>0</v>
      </c>
      <c r="M225" s="150">
        <f>SUM(M219:M224)</f>
        <v>0</v>
      </c>
      <c r="N225" s="150">
        <f t="shared" si="72"/>
        <v>185874</v>
      </c>
    </row>
    <row r="226" spans="1:14" x14ac:dyDescent="0.2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</row>
    <row r="227" spans="1:14" x14ac:dyDescent="0.2">
      <c r="A227" s="73" t="s">
        <v>20</v>
      </c>
      <c r="B227" s="183" t="s">
        <v>91</v>
      </c>
      <c r="C227" s="183" t="s">
        <v>92</v>
      </c>
      <c r="D227" s="183" t="s">
        <v>86</v>
      </c>
      <c r="E227" s="183" t="s">
        <v>93</v>
      </c>
      <c r="F227" s="183" t="s">
        <v>94</v>
      </c>
      <c r="G227" s="183" t="s">
        <v>95</v>
      </c>
      <c r="H227" s="183" t="s">
        <v>96</v>
      </c>
      <c r="I227" s="183" t="s">
        <v>97</v>
      </c>
      <c r="J227" s="183" t="s">
        <v>98</v>
      </c>
      <c r="K227" s="183" t="s">
        <v>99</v>
      </c>
      <c r="L227" s="183" t="s">
        <v>100</v>
      </c>
      <c r="M227" s="183" t="s">
        <v>101</v>
      </c>
      <c r="N227" s="184" t="s">
        <v>0</v>
      </c>
    </row>
    <row r="228" spans="1:14" x14ac:dyDescent="0.2">
      <c r="A228" s="58" t="s">
        <v>8</v>
      </c>
      <c r="B228" s="74">
        <f t="shared" ref="B228:M228" si="73">B219/B225</f>
        <v>0.10589880498347318</v>
      </c>
      <c r="C228" s="74">
        <f t="shared" si="73"/>
        <v>9.684965348374544E-2</v>
      </c>
      <c r="D228" s="74" t="e">
        <f t="shared" si="73"/>
        <v>#DIV/0!</v>
      </c>
      <c r="E228" s="74" t="e">
        <f t="shared" si="73"/>
        <v>#DIV/0!</v>
      </c>
      <c r="F228" s="74" t="e">
        <f t="shared" si="73"/>
        <v>#DIV/0!</v>
      </c>
      <c r="G228" s="74" t="e">
        <f t="shared" si="73"/>
        <v>#DIV/0!</v>
      </c>
      <c r="H228" s="74" t="e">
        <f t="shared" si="73"/>
        <v>#DIV/0!</v>
      </c>
      <c r="I228" s="74" t="e">
        <f t="shared" si="73"/>
        <v>#DIV/0!</v>
      </c>
      <c r="J228" s="74" t="e">
        <f t="shared" si="73"/>
        <v>#DIV/0!</v>
      </c>
      <c r="K228" s="74" t="e">
        <f t="shared" si="73"/>
        <v>#DIV/0!</v>
      </c>
      <c r="L228" s="74" t="e">
        <f t="shared" si="73"/>
        <v>#DIV/0!</v>
      </c>
      <c r="M228" s="74" t="e">
        <f t="shared" si="73"/>
        <v>#DIV/0!</v>
      </c>
      <c r="N228" s="74">
        <f t="shared" ref="N228" si="74">N219/N225</f>
        <v>0.10144506493646234</v>
      </c>
    </row>
    <row r="229" spans="1:14" x14ac:dyDescent="0.2">
      <c r="A229" s="58" t="s">
        <v>9</v>
      </c>
      <c r="B229" s="74">
        <f t="shared" ref="B229" si="75">B220/B225</f>
        <v>0.20140478006610729</v>
      </c>
      <c r="C229" s="74">
        <f t="shared" ref="C229:M229" si="76">C220/C225</f>
        <v>0.18704225967949981</v>
      </c>
      <c r="D229" s="74" t="e">
        <f t="shared" si="76"/>
        <v>#DIV/0!</v>
      </c>
      <c r="E229" s="74" t="e">
        <f t="shared" si="76"/>
        <v>#DIV/0!</v>
      </c>
      <c r="F229" s="74" t="e">
        <f t="shared" si="76"/>
        <v>#DIV/0!</v>
      </c>
      <c r="G229" s="74" t="e">
        <f t="shared" si="76"/>
        <v>#DIV/0!</v>
      </c>
      <c r="H229" s="74" t="e">
        <f t="shared" si="76"/>
        <v>#DIV/0!</v>
      </c>
      <c r="I229" s="74" t="e">
        <f t="shared" si="76"/>
        <v>#DIV/0!</v>
      </c>
      <c r="J229" s="74" t="e">
        <f t="shared" si="76"/>
        <v>#DIV/0!</v>
      </c>
      <c r="K229" s="74" t="e">
        <f t="shared" si="76"/>
        <v>#DIV/0!</v>
      </c>
      <c r="L229" s="74" t="e">
        <f t="shared" si="76"/>
        <v>#DIV/0!</v>
      </c>
      <c r="M229" s="74" t="e">
        <f t="shared" si="76"/>
        <v>#DIV/0!</v>
      </c>
      <c r="N229" s="74">
        <f t="shared" ref="N229" si="77">N220/N225</f>
        <v>0.19433594800779022</v>
      </c>
    </row>
    <row r="230" spans="1:14" x14ac:dyDescent="0.2">
      <c r="A230" s="5" t="s">
        <v>89</v>
      </c>
      <c r="B230" s="74">
        <f t="shared" ref="B230" si="78">B221/B225</f>
        <v>7.2760403424018988E-2</v>
      </c>
      <c r="C230" s="74">
        <f t="shared" ref="C230:M230" si="79">C221/C225</f>
        <v>7.0560328807852915E-2</v>
      </c>
      <c r="D230" s="74" t="e">
        <f t="shared" si="79"/>
        <v>#DIV/0!</v>
      </c>
      <c r="E230" s="74" t="e">
        <f t="shared" si="79"/>
        <v>#DIV/0!</v>
      </c>
      <c r="F230" s="74" t="e">
        <f t="shared" si="79"/>
        <v>#DIV/0!</v>
      </c>
      <c r="G230" s="74" t="e">
        <f t="shared" si="79"/>
        <v>#DIV/0!</v>
      </c>
      <c r="H230" s="74" t="e">
        <f t="shared" si="79"/>
        <v>#DIV/0!</v>
      </c>
      <c r="I230" s="74" t="e">
        <f t="shared" si="79"/>
        <v>#DIV/0!</v>
      </c>
      <c r="J230" s="74" t="e">
        <f t="shared" si="79"/>
        <v>#DIV/0!</v>
      </c>
      <c r="K230" s="74" t="e">
        <f t="shared" si="79"/>
        <v>#DIV/0!</v>
      </c>
      <c r="L230" s="74" t="e">
        <f t="shared" si="79"/>
        <v>#DIV/0!</v>
      </c>
      <c r="M230" s="74" t="e">
        <f t="shared" si="79"/>
        <v>#DIV/0!</v>
      </c>
      <c r="N230" s="74">
        <f t="shared" ref="N230" si="80">N221/N225</f>
        <v>7.1677588043513346E-2</v>
      </c>
    </row>
    <row r="231" spans="1:14" x14ac:dyDescent="0.2">
      <c r="A231" s="58" t="s">
        <v>24</v>
      </c>
      <c r="B231" s="74">
        <f t="shared" ref="B231" si="81">B222/B225</f>
        <v>0.46288880413594374</v>
      </c>
      <c r="C231" s="74">
        <f t="shared" ref="C231:M231" si="82">C222/C225</f>
        <v>0.48681707876959401</v>
      </c>
      <c r="D231" s="74" t="e">
        <f t="shared" si="82"/>
        <v>#DIV/0!</v>
      </c>
      <c r="E231" s="74" t="e">
        <f t="shared" si="82"/>
        <v>#DIV/0!</v>
      </c>
      <c r="F231" s="74" t="e">
        <f t="shared" si="82"/>
        <v>#DIV/0!</v>
      </c>
      <c r="G231" s="74" t="e">
        <f t="shared" si="82"/>
        <v>#DIV/0!</v>
      </c>
      <c r="H231" s="74" t="e">
        <f t="shared" si="82"/>
        <v>#DIV/0!</v>
      </c>
      <c r="I231" s="74" t="e">
        <f t="shared" si="82"/>
        <v>#DIV/0!</v>
      </c>
      <c r="J231" s="74" t="e">
        <f t="shared" si="82"/>
        <v>#DIV/0!</v>
      </c>
      <c r="K231" s="74" t="e">
        <f t="shared" si="82"/>
        <v>#DIV/0!</v>
      </c>
      <c r="L231" s="74" t="e">
        <f t="shared" si="82"/>
        <v>#DIV/0!</v>
      </c>
      <c r="M231" s="74" t="e">
        <f t="shared" si="82"/>
        <v>#DIV/0!</v>
      </c>
      <c r="N231" s="74">
        <f t="shared" ref="N231" si="83">N222/N225</f>
        <v>0.47466563370885656</v>
      </c>
    </row>
    <row r="232" spans="1:14" x14ac:dyDescent="0.2">
      <c r="A232" s="58" t="s">
        <v>1</v>
      </c>
      <c r="B232" s="74">
        <f t="shared" ref="B232" si="84">B223/B225</f>
        <v>0.15704720739045683</v>
      </c>
      <c r="C232" s="74">
        <f t="shared" ref="C232:M232" si="85">C223/C225</f>
        <v>0.15873067925930784</v>
      </c>
      <c r="D232" s="74" t="e">
        <f t="shared" si="85"/>
        <v>#DIV/0!</v>
      </c>
      <c r="E232" s="74" t="e">
        <f t="shared" si="85"/>
        <v>#DIV/0!</v>
      </c>
      <c r="F232" s="74" t="e">
        <f t="shared" si="85"/>
        <v>#DIV/0!</v>
      </c>
      <c r="G232" s="74" t="e">
        <f t="shared" si="85"/>
        <v>#DIV/0!</v>
      </c>
      <c r="H232" s="74" t="e">
        <f t="shared" si="85"/>
        <v>#DIV/0!</v>
      </c>
      <c r="I232" s="74" t="e">
        <f t="shared" si="85"/>
        <v>#DIV/0!</v>
      </c>
      <c r="J232" s="74" t="e">
        <f t="shared" si="85"/>
        <v>#DIV/0!</v>
      </c>
      <c r="K232" s="74" t="e">
        <f t="shared" si="85"/>
        <v>#DIV/0!</v>
      </c>
      <c r="L232" s="74" t="e">
        <f t="shared" si="85"/>
        <v>#DIV/0!</v>
      </c>
      <c r="M232" s="74" t="e">
        <f t="shared" si="85"/>
        <v>#DIV/0!</v>
      </c>
      <c r="N232" s="74">
        <f t="shared" ref="N232" si="86">N223/N225</f>
        <v>0.15787576530337755</v>
      </c>
    </row>
    <row r="233" spans="1:14" ht="10.8" thickBot="1" x14ac:dyDescent="0.25">
      <c r="A233" s="75"/>
      <c r="B233" s="76"/>
      <c r="C233" s="76"/>
      <c r="D233" s="76"/>
      <c r="E233" s="76"/>
      <c r="F233" s="76"/>
      <c r="G233" s="76"/>
      <c r="H233" s="76"/>
      <c r="I233" s="42"/>
      <c r="J233" s="42"/>
      <c r="K233" s="42"/>
      <c r="L233" s="42"/>
      <c r="M233" s="77"/>
      <c r="N233" s="76"/>
    </row>
    <row r="234" spans="1:14" x14ac:dyDescent="0.2">
      <c r="A234" s="80" t="s">
        <v>13</v>
      </c>
      <c r="B234" s="159">
        <f>SUM(B228:B233)</f>
        <v>1</v>
      </c>
      <c r="C234" s="159">
        <f>SUM(C228:C233)</f>
        <v>1</v>
      </c>
      <c r="D234" s="159" t="e">
        <f>SUM(D228:D233)</f>
        <v>#DIV/0!</v>
      </c>
      <c r="E234" s="159" t="e">
        <f t="shared" ref="E234:G234" si="87">SUM(E228:E233)</f>
        <v>#DIV/0!</v>
      </c>
      <c r="F234" s="159" t="e">
        <f>SUM(F228:F233)</f>
        <v>#DIV/0!</v>
      </c>
      <c r="G234" s="159" t="e">
        <f t="shared" si="87"/>
        <v>#DIV/0!</v>
      </c>
      <c r="H234" s="159" t="e">
        <f t="shared" ref="H234:N234" si="88">SUM(H228:H233)</f>
        <v>#DIV/0!</v>
      </c>
      <c r="I234" s="159" t="e">
        <f t="shared" si="88"/>
        <v>#DIV/0!</v>
      </c>
      <c r="J234" s="159" t="e">
        <f t="shared" si="88"/>
        <v>#DIV/0!</v>
      </c>
      <c r="K234" s="159" t="e">
        <f t="shared" si="88"/>
        <v>#DIV/0!</v>
      </c>
      <c r="L234" s="159" t="e">
        <f>SUM(L228:L233)</f>
        <v>#DIV/0!</v>
      </c>
      <c r="M234" s="159" t="e">
        <f>SUM(M228:M233)</f>
        <v>#DIV/0!</v>
      </c>
      <c r="N234" s="159">
        <f t="shared" si="88"/>
        <v>1</v>
      </c>
    </row>
    <row r="235" spans="1:14" x14ac:dyDescent="0.2">
      <c r="A235" s="81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</row>
    <row r="236" spans="1:14" x14ac:dyDescent="0.2">
      <c r="A236" s="69"/>
      <c r="B236" s="69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69"/>
    </row>
    <row r="237" spans="1:14" x14ac:dyDescent="0.2">
      <c r="A237" s="132" t="s">
        <v>52</v>
      </c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1"/>
    </row>
    <row r="238" spans="1:14" x14ac:dyDescent="0.2">
      <c r="A238" s="55" t="s">
        <v>4</v>
      </c>
      <c r="B238" s="183" t="s">
        <v>91</v>
      </c>
      <c r="C238" s="183" t="s">
        <v>92</v>
      </c>
      <c r="D238" s="183" t="s">
        <v>86</v>
      </c>
      <c r="E238" s="183" t="s">
        <v>93</v>
      </c>
      <c r="F238" s="183" t="s">
        <v>94</v>
      </c>
      <c r="G238" s="183" t="s">
        <v>95</v>
      </c>
      <c r="H238" s="183" t="s">
        <v>96</v>
      </c>
      <c r="I238" s="183" t="s">
        <v>97</v>
      </c>
      <c r="J238" s="183" t="s">
        <v>98</v>
      </c>
      <c r="K238" s="183" t="s">
        <v>99</v>
      </c>
      <c r="L238" s="183" t="s">
        <v>100</v>
      </c>
      <c r="M238" s="183" t="s">
        <v>101</v>
      </c>
      <c r="N238" s="183" t="s">
        <v>12</v>
      </c>
    </row>
    <row r="239" spans="1:14" x14ac:dyDescent="0.2">
      <c r="A239" s="58" t="s">
        <v>8</v>
      </c>
      <c r="B239" s="141">
        <f>+B3+B22+B37+B56+B76+B95+B169</f>
        <v>3908774.7800000003</v>
      </c>
      <c r="C239" s="141">
        <f>+C3+C22+C37+C56+C76+C95+C169</f>
        <v>3471040.41</v>
      </c>
      <c r="D239" s="141">
        <f t="shared" ref="D239:H239" si="89">+D3+D22+D37+D56+D76+D95</f>
        <v>0</v>
      </c>
      <c r="E239" s="141">
        <f t="shared" si="89"/>
        <v>0</v>
      </c>
      <c r="F239" s="141">
        <f t="shared" si="89"/>
        <v>0</v>
      </c>
      <c r="G239" s="141">
        <f t="shared" si="89"/>
        <v>0</v>
      </c>
      <c r="H239" s="141">
        <f t="shared" si="89"/>
        <v>0</v>
      </c>
      <c r="I239" s="141">
        <f>+I3+I22+I37+I56+I76+I95+I169</f>
        <v>0</v>
      </c>
      <c r="J239" s="141">
        <f>+J3+J22+J37+J56+J76+J95+J169</f>
        <v>0</v>
      </c>
      <c r="K239" s="141">
        <f t="shared" ref="K239:M239" si="90">+K3+K22+K37+K56+K76+K95+K169</f>
        <v>0</v>
      </c>
      <c r="L239" s="141">
        <f>+L3+L22+L37+L56+L76+L95+L169</f>
        <v>0</v>
      </c>
      <c r="M239" s="141">
        <f t="shared" si="90"/>
        <v>0</v>
      </c>
      <c r="N239" s="140">
        <f>+SUM(B239:M239)</f>
        <v>7379815.1900000004</v>
      </c>
    </row>
    <row r="240" spans="1:14" x14ac:dyDescent="0.2">
      <c r="A240" s="58" t="s">
        <v>9</v>
      </c>
      <c r="B240" s="141">
        <f>+B4+B38+B57+B77+B96+B152+B170</f>
        <v>7149604.0200000014</v>
      </c>
      <c r="C240" s="141">
        <f>+C4+C38+C57+C77+C96+C152+C170</f>
        <v>6416814.040000001</v>
      </c>
      <c r="D240" s="141">
        <f t="shared" ref="D240:M240" si="91">+D4+D38+D57+D77+D96+D152+D170</f>
        <v>0</v>
      </c>
      <c r="E240" s="141">
        <f t="shared" si="91"/>
        <v>0</v>
      </c>
      <c r="F240" s="141">
        <f t="shared" si="91"/>
        <v>0</v>
      </c>
      <c r="G240" s="141">
        <f t="shared" si="91"/>
        <v>0</v>
      </c>
      <c r="H240" s="141">
        <f t="shared" si="91"/>
        <v>0</v>
      </c>
      <c r="I240" s="141">
        <f t="shared" si="91"/>
        <v>0</v>
      </c>
      <c r="J240" s="141">
        <f t="shared" si="91"/>
        <v>0</v>
      </c>
      <c r="K240" s="141">
        <f>+K4+K38+K57+K77+K96+K152+K170</f>
        <v>0</v>
      </c>
      <c r="L240" s="141">
        <f t="shared" si="91"/>
        <v>0</v>
      </c>
      <c r="M240" s="141">
        <f t="shared" si="91"/>
        <v>0</v>
      </c>
      <c r="N240" s="140">
        <f t="shared" ref="N240:N243" si="92">+SUM(B240:M240)</f>
        <v>13566418.060000002</v>
      </c>
    </row>
    <row r="241" spans="1:14" x14ac:dyDescent="0.2">
      <c r="A241" s="5" t="s">
        <v>89</v>
      </c>
      <c r="B241" s="146">
        <f t="shared" ref="B241:M241" si="93">+B5+B23+B39+B58+B78+B97+B171+B153</f>
        <v>2687162.6699999995</v>
      </c>
      <c r="C241" s="146">
        <f t="shared" si="93"/>
        <v>2497888.2200000002</v>
      </c>
      <c r="D241" s="146">
        <f t="shared" si="93"/>
        <v>0</v>
      </c>
      <c r="E241" s="146">
        <f t="shared" si="93"/>
        <v>0</v>
      </c>
      <c r="F241" s="146">
        <f t="shared" si="93"/>
        <v>0</v>
      </c>
      <c r="G241" s="146">
        <f t="shared" si="93"/>
        <v>0</v>
      </c>
      <c r="H241" s="146">
        <f t="shared" si="93"/>
        <v>0</v>
      </c>
      <c r="I241" s="146">
        <f t="shared" si="93"/>
        <v>0</v>
      </c>
      <c r="J241" s="146">
        <f t="shared" si="93"/>
        <v>0</v>
      </c>
      <c r="K241" s="146">
        <f t="shared" si="93"/>
        <v>0</v>
      </c>
      <c r="L241" s="146">
        <f t="shared" si="93"/>
        <v>0</v>
      </c>
      <c r="M241" s="146">
        <f t="shared" si="93"/>
        <v>0</v>
      </c>
      <c r="N241" s="140">
        <f>+SUM(B241:M241)</f>
        <v>5185050.8899999997</v>
      </c>
    </row>
    <row r="242" spans="1:14" x14ac:dyDescent="0.2">
      <c r="A242" s="15" t="s">
        <v>24</v>
      </c>
      <c r="B242" s="141">
        <f t="shared" ref="B242:M242" si="94">+B6+B40+B60+B79+B98+B172+B154+B188</f>
        <v>17007424.41</v>
      </c>
      <c r="C242" s="141">
        <f>+C6+C40+C60+C79+C98+C172+C154+C188</f>
        <v>17565909.059999995</v>
      </c>
      <c r="D242" s="141">
        <f t="shared" si="94"/>
        <v>0</v>
      </c>
      <c r="E242" s="141">
        <f t="shared" si="94"/>
        <v>0</v>
      </c>
      <c r="F242" s="141">
        <f t="shared" si="94"/>
        <v>0</v>
      </c>
      <c r="G242" s="141">
        <f t="shared" si="94"/>
        <v>0</v>
      </c>
      <c r="H242" s="141">
        <f t="shared" si="94"/>
        <v>0</v>
      </c>
      <c r="I242" s="141">
        <f t="shared" si="94"/>
        <v>0</v>
      </c>
      <c r="J242" s="141">
        <f t="shared" si="94"/>
        <v>0</v>
      </c>
      <c r="K242" s="141">
        <f>+K6+K40+K60+K79+K98+K172+K154+K188</f>
        <v>0</v>
      </c>
      <c r="L242" s="141">
        <f t="shared" si="94"/>
        <v>0</v>
      </c>
      <c r="M242" s="141">
        <f t="shared" si="94"/>
        <v>0</v>
      </c>
      <c r="N242" s="140">
        <f t="shared" si="92"/>
        <v>34573333.469999999</v>
      </c>
    </row>
    <row r="243" spans="1:14" x14ac:dyDescent="0.2">
      <c r="A243" s="58" t="s">
        <v>1</v>
      </c>
      <c r="B243" s="146">
        <f t="shared" ref="B243:M243" si="95">+B7+B41+B61+B80+B99+B173+B155+B24</f>
        <v>5272467.32</v>
      </c>
      <c r="C243" s="146">
        <f>+C7+C41+C61+C80+C99+C173+C155+C24</f>
        <v>5214646.34</v>
      </c>
      <c r="D243" s="146">
        <f t="shared" si="95"/>
        <v>0</v>
      </c>
      <c r="E243" s="146">
        <f t="shared" si="95"/>
        <v>0</v>
      </c>
      <c r="F243" s="146">
        <f t="shared" si="95"/>
        <v>0</v>
      </c>
      <c r="G243" s="146">
        <f t="shared" si="95"/>
        <v>0</v>
      </c>
      <c r="H243" s="146">
        <f t="shared" si="95"/>
        <v>0</v>
      </c>
      <c r="I243" s="146">
        <f t="shared" si="95"/>
        <v>0</v>
      </c>
      <c r="J243" s="146">
        <f t="shared" si="95"/>
        <v>0</v>
      </c>
      <c r="K243" s="146">
        <f t="shared" si="95"/>
        <v>0</v>
      </c>
      <c r="L243" s="146">
        <f t="shared" si="95"/>
        <v>0</v>
      </c>
      <c r="M243" s="146">
        <f t="shared" si="95"/>
        <v>0</v>
      </c>
      <c r="N243" s="140">
        <f t="shared" si="92"/>
        <v>10487113.66</v>
      </c>
    </row>
    <row r="244" spans="1:14" x14ac:dyDescent="0.2">
      <c r="A244" s="58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</row>
    <row r="245" spans="1:14" x14ac:dyDescent="0.2">
      <c r="A245" s="59" t="s">
        <v>5</v>
      </c>
      <c r="B245" s="149">
        <f>SUM(B239:B243)</f>
        <v>36025433.200000003</v>
      </c>
      <c r="C245" s="149">
        <f>SUM(C239:C243)</f>
        <v>35166298.069999993</v>
      </c>
      <c r="D245" s="149">
        <f>SUM(D239:D243)</f>
        <v>0</v>
      </c>
      <c r="E245" s="149">
        <f t="shared" ref="E245" si="96">SUM(E239:E243)</f>
        <v>0</v>
      </c>
      <c r="F245" s="149">
        <f>SUM(F239:F243)</f>
        <v>0</v>
      </c>
      <c r="G245" s="149">
        <f t="shared" ref="G245" si="97">SUM(G239:G243)</f>
        <v>0</v>
      </c>
      <c r="H245" s="149">
        <f t="shared" ref="H245:L245" si="98">SUM(H239:H243)</f>
        <v>0</v>
      </c>
      <c r="I245" s="149">
        <f t="shared" si="98"/>
        <v>0</v>
      </c>
      <c r="J245" s="149">
        <f>SUM(J239:J243)</f>
        <v>0</v>
      </c>
      <c r="K245" s="149">
        <f t="shared" si="98"/>
        <v>0</v>
      </c>
      <c r="L245" s="149">
        <f t="shared" si="98"/>
        <v>0</v>
      </c>
      <c r="M245" s="149">
        <f>SUM(M239:M243)</f>
        <v>0</v>
      </c>
      <c r="N245" s="148">
        <f>+SUM(N239:N243)</f>
        <v>71191731.269999996</v>
      </c>
    </row>
    <row r="246" spans="1:14" x14ac:dyDescent="0.2">
      <c r="A246" s="94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6"/>
    </row>
    <row r="247" spans="1:14" x14ac:dyDescent="0.2">
      <c r="A247" s="73" t="s">
        <v>6</v>
      </c>
      <c r="B247" s="183" t="s">
        <v>91</v>
      </c>
      <c r="C247" s="183" t="s">
        <v>92</v>
      </c>
      <c r="D247" s="183" t="s">
        <v>86</v>
      </c>
      <c r="E247" s="183" t="s">
        <v>93</v>
      </c>
      <c r="F247" s="183" t="s">
        <v>94</v>
      </c>
      <c r="G247" s="183" t="s">
        <v>95</v>
      </c>
      <c r="H247" s="183" t="s">
        <v>96</v>
      </c>
      <c r="I247" s="183" t="s">
        <v>97</v>
      </c>
      <c r="J247" s="183" t="s">
        <v>98</v>
      </c>
      <c r="K247" s="183" t="s">
        <v>99</v>
      </c>
      <c r="L247" s="183" t="s">
        <v>100</v>
      </c>
      <c r="M247" s="183" t="s">
        <v>101</v>
      </c>
      <c r="N247" s="184" t="s">
        <v>0</v>
      </c>
    </row>
    <row r="248" spans="1:14" x14ac:dyDescent="0.2">
      <c r="A248" s="58" t="s">
        <v>8</v>
      </c>
      <c r="B248" s="74">
        <f t="shared" ref="B248" si="99">B239/B245</f>
        <v>0.10850042408372761</v>
      </c>
      <c r="C248" s="74">
        <f t="shared" ref="C248:N248" si="100">C239/C245</f>
        <v>9.8703605454596E-2</v>
      </c>
      <c r="D248" s="74" t="e">
        <f t="shared" si="100"/>
        <v>#DIV/0!</v>
      </c>
      <c r="E248" s="74" t="e">
        <f t="shared" si="100"/>
        <v>#DIV/0!</v>
      </c>
      <c r="F248" s="74" t="e">
        <f t="shared" si="100"/>
        <v>#DIV/0!</v>
      </c>
      <c r="G248" s="74" t="e">
        <f t="shared" si="100"/>
        <v>#DIV/0!</v>
      </c>
      <c r="H248" s="74" t="e">
        <f t="shared" si="100"/>
        <v>#DIV/0!</v>
      </c>
      <c r="I248" s="74" t="e">
        <f t="shared" si="100"/>
        <v>#DIV/0!</v>
      </c>
      <c r="J248" s="74" t="e">
        <f t="shared" si="100"/>
        <v>#DIV/0!</v>
      </c>
      <c r="K248" s="74" t="e">
        <f t="shared" si="100"/>
        <v>#DIV/0!</v>
      </c>
      <c r="L248" s="74" t="e">
        <f t="shared" si="100"/>
        <v>#DIV/0!</v>
      </c>
      <c r="M248" s="74" t="e">
        <f t="shared" si="100"/>
        <v>#DIV/0!</v>
      </c>
      <c r="N248" s="74">
        <f t="shared" si="100"/>
        <v>0.10366112831294264</v>
      </c>
    </row>
    <row r="249" spans="1:14" x14ac:dyDescent="0.2">
      <c r="A249" s="58" t="s">
        <v>9</v>
      </c>
      <c r="B249" s="74">
        <f t="shared" ref="B249" si="101">B240/B245</f>
        <v>0.19845990415460155</v>
      </c>
      <c r="C249" s="74">
        <f t="shared" ref="C249:N249" si="102">C240/C245</f>
        <v>0.182470558238091</v>
      </c>
      <c r="D249" s="74" t="e">
        <f t="shared" si="102"/>
        <v>#DIV/0!</v>
      </c>
      <c r="E249" s="74" t="e">
        <f t="shared" si="102"/>
        <v>#DIV/0!</v>
      </c>
      <c r="F249" s="74" t="e">
        <f t="shared" si="102"/>
        <v>#DIV/0!</v>
      </c>
      <c r="G249" s="74" t="e">
        <f t="shared" si="102"/>
        <v>#DIV/0!</v>
      </c>
      <c r="H249" s="74" t="e">
        <f t="shared" si="102"/>
        <v>#DIV/0!</v>
      </c>
      <c r="I249" s="74" t="e">
        <f t="shared" si="102"/>
        <v>#DIV/0!</v>
      </c>
      <c r="J249" s="74" t="e">
        <f t="shared" si="102"/>
        <v>#DIV/0!</v>
      </c>
      <c r="K249" s="74" t="e">
        <f t="shared" si="102"/>
        <v>#DIV/0!</v>
      </c>
      <c r="L249" s="74" t="e">
        <f t="shared" si="102"/>
        <v>#DIV/0!</v>
      </c>
      <c r="M249" s="74" t="e">
        <f t="shared" si="102"/>
        <v>#DIV/0!</v>
      </c>
      <c r="N249" s="74">
        <f t="shared" si="102"/>
        <v>0.19056171015912426</v>
      </c>
    </row>
    <row r="250" spans="1:14" x14ac:dyDescent="0.2">
      <c r="A250" s="5" t="s">
        <v>89</v>
      </c>
      <c r="B250" s="74">
        <f t="shared" ref="B250" si="103">B241/B245</f>
        <v>7.4590710820376729E-2</v>
      </c>
      <c r="C250" s="74">
        <f t="shared" ref="C250:N250" si="104">C241/C245</f>
        <v>7.1030741280411397E-2</v>
      </c>
      <c r="D250" s="74" t="e">
        <f t="shared" si="104"/>
        <v>#DIV/0!</v>
      </c>
      <c r="E250" s="74" t="e">
        <f t="shared" si="104"/>
        <v>#DIV/0!</v>
      </c>
      <c r="F250" s="74" t="e">
        <f t="shared" si="104"/>
        <v>#DIV/0!</v>
      </c>
      <c r="G250" s="74" t="e">
        <f t="shared" si="104"/>
        <v>#DIV/0!</v>
      </c>
      <c r="H250" s="74" t="e">
        <f t="shared" si="104"/>
        <v>#DIV/0!</v>
      </c>
      <c r="I250" s="74" t="e">
        <f t="shared" si="104"/>
        <v>#DIV/0!</v>
      </c>
      <c r="J250" s="74" t="e">
        <f t="shared" si="104"/>
        <v>#DIV/0!</v>
      </c>
      <c r="K250" s="74" t="e">
        <f t="shared" si="104"/>
        <v>#DIV/0!</v>
      </c>
      <c r="L250" s="74" t="e">
        <f t="shared" si="104"/>
        <v>#DIV/0!</v>
      </c>
      <c r="M250" s="74" t="e">
        <f t="shared" si="104"/>
        <v>#DIV/0!</v>
      </c>
      <c r="N250" s="74">
        <f t="shared" si="104"/>
        <v>7.2832206739506078E-2</v>
      </c>
    </row>
    <row r="251" spans="1:14" x14ac:dyDescent="0.2">
      <c r="A251" s="58" t="s">
        <v>24</v>
      </c>
      <c r="B251" s="74">
        <f t="shared" ref="B251" si="105">B242/B245</f>
        <v>0.47209493125539981</v>
      </c>
      <c r="C251" s="74">
        <f t="shared" ref="C251:N251" si="106">C242/C245</f>
        <v>0.49950975860564895</v>
      </c>
      <c r="D251" s="74" t="e">
        <f t="shared" si="106"/>
        <v>#DIV/0!</v>
      </c>
      <c r="E251" s="74" t="e">
        <f t="shared" si="106"/>
        <v>#DIV/0!</v>
      </c>
      <c r="F251" s="74" t="e">
        <f t="shared" si="106"/>
        <v>#DIV/0!</v>
      </c>
      <c r="G251" s="74" t="e">
        <f t="shared" si="106"/>
        <v>#DIV/0!</v>
      </c>
      <c r="H251" s="74" t="e">
        <f t="shared" si="106"/>
        <v>#DIV/0!</v>
      </c>
      <c r="I251" s="74" t="e">
        <f t="shared" si="106"/>
        <v>#DIV/0!</v>
      </c>
      <c r="J251" s="74" t="e">
        <f t="shared" si="106"/>
        <v>#DIV/0!</v>
      </c>
      <c r="K251" s="74" t="e">
        <f t="shared" si="106"/>
        <v>#DIV/0!</v>
      </c>
      <c r="L251" s="74" t="e">
        <f t="shared" si="106"/>
        <v>#DIV/0!</v>
      </c>
      <c r="M251" s="74" t="e">
        <f t="shared" si="106"/>
        <v>#DIV/0!</v>
      </c>
      <c r="N251" s="74">
        <f t="shared" si="106"/>
        <v>0.48563692514904616</v>
      </c>
    </row>
    <row r="252" spans="1:14" x14ac:dyDescent="0.2">
      <c r="A252" s="58" t="s">
        <v>1</v>
      </c>
      <c r="B252" s="74">
        <f t="shared" ref="B252" si="107">B243/B245</f>
        <v>0.14635402968589423</v>
      </c>
      <c r="C252" s="74">
        <f t="shared" ref="C252:N252" si="108">C243/C245</f>
        <v>0.14828533642125274</v>
      </c>
      <c r="D252" s="74" t="e">
        <f t="shared" si="108"/>
        <v>#DIV/0!</v>
      </c>
      <c r="E252" s="74" t="e">
        <f t="shared" si="108"/>
        <v>#DIV/0!</v>
      </c>
      <c r="F252" s="74" t="e">
        <f t="shared" si="108"/>
        <v>#DIV/0!</v>
      </c>
      <c r="G252" s="74" t="e">
        <f t="shared" si="108"/>
        <v>#DIV/0!</v>
      </c>
      <c r="H252" s="74" t="e">
        <f t="shared" si="108"/>
        <v>#DIV/0!</v>
      </c>
      <c r="I252" s="74" t="e">
        <f t="shared" si="108"/>
        <v>#DIV/0!</v>
      </c>
      <c r="J252" s="74" t="e">
        <f t="shared" si="108"/>
        <v>#DIV/0!</v>
      </c>
      <c r="K252" s="74" t="e">
        <f t="shared" si="108"/>
        <v>#DIV/0!</v>
      </c>
      <c r="L252" s="74" t="e">
        <f t="shared" si="108"/>
        <v>#DIV/0!</v>
      </c>
      <c r="M252" s="74" t="e">
        <f t="shared" si="108"/>
        <v>#DIV/0!</v>
      </c>
      <c r="N252" s="74">
        <f t="shared" si="108"/>
        <v>0.14730802963938092</v>
      </c>
    </row>
    <row r="253" spans="1:14" ht="10.8" thickBot="1" x14ac:dyDescent="0.25">
      <c r="A253" s="75"/>
      <c r="B253" s="76"/>
      <c r="C253" s="76"/>
      <c r="D253" s="76"/>
      <c r="E253" s="76"/>
      <c r="F253" s="76"/>
      <c r="G253" s="76"/>
      <c r="H253" s="85"/>
      <c r="I253" s="87"/>
      <c r="J253" s="87"/>
      <c r="K253" s="87"/>
      <c r="L253" s="87"/>
      <c r="M253" s="77"/>
      <c r="N253" s="76"/>
    </row>
    <row r="254" spans="1:14" ht="10.8" thickBot="1" x14ac:dyDescent="0.25">
      <c r="A254" s="78" t="s">
        <v>13</v>
      </c>
      <c r="B254" s="157">
        <f>SUM(B248:B253)</f>
        <v>1</v>
      </c>
      <c r="C254" s="157">
        <f>SUM(C248:C253)</f>
        <v>1</v>
      </c>
      <c r="D254" s="157" t="e">
        <f>SUM(D248:D253)</f>
        <v>#DIV/0!</v>
      </c>
      <c r="E254" s="157" t="e">
        <f t="shared" ref="E254:G254" si="109">SUM(E248:E253)</f>
        <v>#DIV/0!</v>
      </c>
      <c r="F254" s="157" t="e">
        <f>SUM(F248:F253)</f>
        <v>#DIV/0!</v>
      </c>
      <c r="G254" s="157" t="e">
        <f t="shared" si="109"/>
        <v>#DIV/0!</v>
      </c>
      <c r="H254" s="157" t="e">
        <f t="shared" ref="H254:N254" si="110">SUM(H248:H253)</f>
        <v>#DIV/0!</v>
      </c>
      <c r="I254" s="158" t="e">
        <f t="shared" si="110"/>
        <v>#DIV/0!</v>
      </c>
      <c r="J254" s="158" t="e">
        <f t="shared" si="110"/>
        <v>#DIV/0!</v>
      </c>
      <c r="K254" s="158" t="e">
        <f t="shared" si="110"/>
        <v>#DIV/0!</v>
      </c>
      <c r="L254" s="158" t="e">
        <f t="shared" si="110"/>
        <v>#DIV/0!</v>
      </c>
      <c r="M254" s="158" t="e">
        <f>SUM(M248:M253)</f>
        <v>#DIV/0!</v>
      </c>
      <c r="N254" s="157">
        <f t="shared" si="110"/>
        <v>1</v>
      </c>
    </row>
    <row r="255" spans="1:14" x14ac:dyDescent="0.2">
      <c r="A255" s="116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8"/>
    </row>
    <row r="256" spans="1:14" x14ac:dyDescent="0.2">
      <c r="A256" s="61" t="s">
        <v>19</v>
      </c>
      <c r="B256" s="183" t="s">
        <v>91</v>
      </c>
      <c r="C256" s="183" t="s">
        <v>92</v>
      </c>
      <c r="D256" s="183" t="s">
        <v>86</v>
      </c>
      <c r="E256" s="183" t="s">
        <v>93</v>
      </c>
      <c r="F256" s="183" t="s">
        <v>94</v>
      </c>
      <c r="G256" s="183" t="s">
        <v>95</v>
      </c>
      <c r="H256" s="183" t="s">
        <v>96</v>
      </c>
      <c r="I256" s="183" t="s">
        <v>97</v>
      </c>
      <c r="J256" s="183" t="s">
        <v>98</v>
      </c>
      <c r="K256" s="183" t="s">
        <v>99</v>
      </c>
      <c r="L256" s="183" t="s">
        <v>100</v>
      </c>
      <c r="M256" s="183" t="s">
        <v>101</v>
      </c>
      <c r="N256" s="184" t="s">
        <v>0</v>
      </c>
    </row>
    <row r="257" spans="1:14" x14ac:dyDescent="0.2">
      <c r="A257" s="58" t="s">
        <v>8</v>
      </c>
      <c r="B257" s="79">
        <f>+B12+B29+B46+B66+B85+B104+B178</f>
        <v>8551</v>
      </c>
      <c r="C257" s="79">
        <f>+C12+C29+C46+C66+C85+C104+C178</f>
        <v>7617</v>
      </c>
      <c r="D257" s="79">
        <f t="shared" ref="D257:H257" si="111">+D12+D29+D46+D66+D85+D104</f>
        <v>0</v>
      </c>
      <c r="E257" s="79">
        <f t="shared" si="111"/>
        <v>0</v>
      </c>
      <c r="F257" s="79">
        <f t="shared" si="111"/>
        <v>0</v>
      </c>
      <c r="G257" s="79">
        <f t="shared" si="111"/>
        <v>0</v>
      </c>
      <c r="H257" s="79">
        <f t="shared" si="111"/>
        <v>0</v>
      </c>
      <c r="I257" s="79">
        <f>+I12+I29+I46+I66+I85+I104+I178</f>
        <v>0</v>
      </c>
      <c r="J257" s="79">
        <f>+J12+J29+J46+J66+J85+J104+J178</f>
        <v>0</v>
      </c>
      <c r="K257" s="79">
        <f t="shared" ref="K257:M257" si="112">+K12+K29+K46+K66+K85+K104+K178</f>
        <v>0</v>
      </c>
      <c r="L257" s="79">
        <f t="shared" si="112"/>
        <v>0</v>
      </c>
      <c r="M257" s="79">
        <f t="shared" si="112"/>
        <v>0</v>
      </c>
      <c r="N257" s="62">
        <f>SUM(B257:M257)</f>
        <v>16168</v>
      </c>
    </row>
    <row r="258" spans="1:14" x14ac:dyDescent="0.2">
      <c r="A258" s="58" t="s">
        <v>9</v>
      </c>
      <c r="B258" s="62">
        <f t="shared" ref="B258:M258" si="113">SUM(B13+B47+B67+B86+B105+B160+B179)</f>
        <v>16532</v>
      </c>
      <c r="C258" s="62">
        <f>SUM(C13+C47+C67+C86+C105+C160+C179)</f>
        <v>14850</v>
      </c>
      <c r="D258" s="62">
        <f t="shared" si="113"/>
        <v>0</v>
      </c>
      <c r="E258" s="62">
        <f t="shared" si="113"/>
        <v>0</v>
      </c>
      <c r="F258" s="62">
        <f t="shared" si="113"/>
        <v>0</v>
      </c>
      <c r="G258" s="62">
        <f t="shared" si="113"/>
        <v>0</v>
      </c>
      <c r="H258" s="62">
        <f t="shared" si="113"/>
        <v>0</v>
      </c>
      <c r="I258" s="62">
        <f t="shared" si="113"/>
        <v>0</v>
      </c>
      <c r="J258" s="62">
        <f t="shared" si="113"/>
        <v>0</v>
      </c>
      <c r="K258" s="62">
        <f t="shared" si="113"/>
        <v>0</v>
      </c>
      <c r="L258" s="62">
        <f t="shared" si="113"/>
        <v>0</v>
      </c>
      <c r="M258" s="62">
        <f t="shared" si="113"/>
        <v>0</v>
      </c>
      <c r="N258" s="62">
        <f>SUM(B258:M258)</f>
        <v>31382</v>
      </c>
    </row>
    <row r="259" spans="1:14" x14ac:dyDescent="0.2">
      <c r="A259" s="5" t="s">
        <v>89</v>
      </c>
      <c r="B259" s="62">
        <f t="shared" ref="B259:M259" si="114">+B14+B30+B48+B68+B87+B106+B161+B180</f>
        <v>6139</v>
      </c>
      <c r="C259" s="62">
        <f t="shared" si="114"/>
        <v>5696</v>
      </c>
      <c r="D259" s="62">
        <f t="shared" si="114"/>
        <v>0</v>
      </c>
      <c r="E259" s="62">
        <f t="shared" si="114"/>
        <v>0</v>
      </c>
      <c r="F259" s="62">
        <f t="shared" si="114"/>
        <v>0</v>
      </c>
      <c r="G259" s="62">
        <f t="shared" si="114"/>
        <v>0</v>
      </c>
      <c r="H259" s="62">
        <f t="shared" si="114"/>
        <v>0</v>
      </c>
      <c r="I259" s="62">
        <f t="shared" si="114"/>
        <v>0</v>
      </c>
      <c r="J259" s="62">
        <f t="shared" si="114"/>
        <v>0</v>
      </c>
      <c r="K259" s="62">
        <f t="shared" si="114"/>
        <v>0</v>
      </c>
      <c r="L259" s="62">
        <f t="shared" si="114"/>
        <v>0</v>
      </c>
      <c r="M259" s="62">
        <f t="shared" si="114"/>
        <v>0</v>
      </c>
      <c r="N259" s="62">
        <f>SUM(B259:M259)</f>
        <v>11835</v>
      </c>
    </row>
    <row r="260" spans="1:14" x14ac:dyDescent="0.2">
      <c r="A260" s="58" t="s">
        <v>24</v>
      </c>
      <c r="B260" s="62">
        <f t="shared" ref="B260:M260" si="115">+B15+B49+B69+B88+B107+B162+B181+B193</f>
        <v>36913</v>
      </c>
      <c r="C260" s="62">
        <f>+C15+C49+C69+C88+C107+C162+C181+C193</f>
        <v>37935</v>
      </c>
      <c r="D260" s="62">
        <f>+D15+D49+D69+D88+D107+D162+D181+D193</f>
        <v>0</v>
      </c>
      <c r="E260" s="62">
        <f t="shared" si="115"/>
        <v>0</v>
      </c>
      <c r="F260" s="62">
        <f t="shared" si="115"/>
        <v>0</v>
      </c>
      <c r="G260" s="62">
        <f t="shared" si="115"/>
        <v>0</v>
      </c>
      <c r="H260" s="62">
        <f t="shared" si="115"/>
        <v>0</v>
      </c>
      <c r="I260" s="62">
        <f t="shared" si="115"/>
        <v>0</v>
      </c>
      <c r="J260" s="62">
        <f t="shared" si="115"/>
        <v>0</v>
      </c>
      <c r="K260" s="62">
        <f t="shared" si="115"/>
        <v>0</v>
      </c>
      <c r="L260" s="62">
        <f t="shared" si="115"/>
        <v>0</v>
      </c>
      <c r="M260" s="62">
        <f t="shared" si="115"/>
        <v>0</v>
      </c>
      <c r="N260" s="62">
        <f>SUM(B260:M260)</f>
        <v>74848</v>
      </c>
    </row>
    <row r="261" spans="1:14" x14ac:dyDescent="0.2">
      <c r="A261" s="58" t="s">
        <v>1</v>
      </c>
      <c r="B261" s="62">
        <f t="shared" ref="B261:M261" si="116">+B16+B31+B50++B70+B89+B108+B163+B182</f>
        <v>11865</v>
      </c>
      <c r="C261" s="62">
        <f t="shared" si="116"/>
        <v>11714</v>
      </c>
      <c r="D261" s="62">
        <f t="shared" si="116"/>
        <v>0</v>
      </c>
      <c r="E261" s="62">
        <f t="shared" si="116"/>
        <v>0</v>
      </c>
      <c r="F261" s="62">
        <f t="shared" si="116"/>
        <v>0</v>
      </c>
      <c r="G261" s="62">
        <f t="shared" si="116"/>
        <v>0</v>
      </c>
      <c r="H261" s="62">
        <f t="shared" si="116"/>
        <v>0</v>
      </c>
      <c r="I261" s="62">
        <f t="shared" si="116"/>
        <v>0</v>
      </c>
      <c r="J261" s="62">
        <f t="shared" si="116"/>
        <v>0</v>
      </c>
      <c r="K261" s="62">
        <f t="shared" si="116"/>
        <v>0</v>
      </c>
      <c r="L261" s="62">
        <f t="shared" si="116"/>
        <v>0</v>
      </c>
      <c r="M261" s="62">
        <f t="shared" si="116"/>
        <v>0</v>
      </c>
      <c r="N261" s="62">
        <f>SUM(B261:M261)</f>
        <v>23579</v>
      </c>
    </row>
    <row r="262" spans="1:14" x14ac:dyDescent="0.2">
      <c r="A262" s="58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</row>
    <row r="263" spans="1:14" x14ac:dyDescent="0.2">
      <c r="A263" s="59" t="s">
        <v>7</v>
      </c>
      <c r="B263" s="150">
        <f>SUM(B257:B262)</f>
        <v>80000</v>
      </c>
      <c r="C263" s="150">
        <f>SUM(C257:C262)</f>
        <v>77812</v>
      </c>
      <c r="D263" s="150">
        <f>SUM(D257:D262)</f>
        <v>0</v>
      </c>
      <c r="E263" s="150">
        <f t="shared" ref="E263:G263" si="117">SUM(E257:E262)</f>
        <v>0</v>
      </c>
      <c r="F263" s="150">
        <f>SUM(F257:F262)</f>
        <v>0</v>
      </c>
      <c r="G263" s="150">
        <f t="shared" si="117"/>
        <v>0</v>
      </c>
      <c r="H263" s="150">
        <f t="shared" ref="H263:N263" si="118">SUM(H257:H262)</f>
        <v>0</v>
      </c>
      <c r="I263" s="150">
        <f t="shared" si="118"/>
        <v>0</v>
      </c>
      <c r="J263" s="150">
        <f t="shared" si="118"/>
        <v>0</v>
      </c>
      <c r="K263" s="150">
        <f t="shared" si="118"/>
        <v>0</v>
      </c>
      <c r="L263" s="150">
        <f t="shared" si="118"/>
        <v>0</v>
      </c>
      <c r="M263" s="150">
        <f>SUM(M257:M262)</f>
        <v>0</v>
      </c>
      <c r="N263" s="150">
        <f t="shared" si="118"/>
        <v>157812</v>
      </c>
    </row>
    <row r="264" spans="1:14" x14ac:dyDescent="0.2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</row>
    <row r="265" spans="1:14" x14ac:dyDescent="0.2">
      <c r="A265" s="73" t="s">
        <v>20</v>
      </c>
      <c r="B265" s="183" t="s">
        <v>91</v>
      </c>
      <c r="C265" s="183" t="s">
        <v>92</v>
      </c>
      <c r="D265" s="183" t="s">
        <v>86</v>
      </c>
      <c r="E265" s="183" t="s">
        <v>93</v>
      </c>
      <c r="F265" s="183" t="s">
        <v>94</v>
      </c>
      <c r="G265" s="183" t="s">
        <v>95</v>
      </c>
      <c r="H265" s="183" t="s">
        <v>96</v>
      </c>
      <c r="I265" s="183" t="s">
        <v>97</v>
      </c>
      <c r="J265" s="183" t="s">
        <v>98</v>
      </c>
      <c r="K265" s="183" t="s">
        <v>99</v>
      </c>
      <c r="L265" s="183" t="s">
        <v>100</v>
      </c>
      <c r="M265" s="183" t="s">
        <v>101</v>
      </c>
      <c r="N265" s="184" t="s">
        <v>0</v>
      </c>
    </row>
    <row r="266" spans="1:14" x14ac:dyDescent="0.2">
      <c r="A266" s="58" t="s">
        <v>8</v>
      </c>
      <c r="B266" s="74">
        <f t="shared" ref="B266:N266" si="119">B257/B263</f>
        <v>0.1068875</v>
      </c>
      <c r="C266" s="74">
        <f t="shared" ref="C266:M266" si="120">C257/C263</f>
        <v>9.788978563717679E-2</v>
      </c>
      <c r="D266" s="74" t="e">
        <f t="shared" si="120"/>
        <v>#DIV/0!</v>
      </c>
      <c r="E266" s="74" t="e">
        <f t="shared" si="120"/>
        <v>#DIV/0!</v>
      </c>
      <c r="F266" s="74" t="e">
        <f t="shared" si="120"/>
        <v>#DIV/0!</v>
      </c>
      <c r="G266" s="74" t="e">
        <f t="shared" si="120"/>
        <v>#DIV/0!</v>
      </c>
      <c r="H266" s="74" t="e">
        <f t="shared" si="120"/>
        <v>#DIV/0!</v>
      </c>
      <c r="I266" s="74" t="e">
        <f t="shared" si="120"/>
        <v>#DIV/0!</v>
      </c>
      <c r="J266" s="74" t="e">
        <f t="shared" si="120"/>
        <v>#DIV/0!</v>
      </c>
      <c r="K266" s="74" t="e">
        <f t="shared" si="120"/>
        <v>#DIV/0!</v>
      </c>
      <c r="L266" s="74" t="e">
        <f t="shared" si="120"/>
        <v>#DIV/0!</v>
      </c>
      <c r="M266" s="74" t="e">
        <f t="shared" si="120"/>
        <v>#DIV/0!</v>
      </c>
      <c r="N266" s="74">
        <f t="shared" si="119"/>
        <v>0.10245101766659062</v>
      </c>
    </row>
    <row r="267" spans="1:14" x14ac:dyDescent="0.2">
      <c r="A267" s="58" t="s">
        <v>9</v>
      </c>
      <c r="B267" s="74">
        <f t="shared" ref="B267:N267" si="121">B258/B263</f>
        <v>0.20665</v>
      </c>
      <c r="C267" s="74">
        <f t="shared" ref="C267:M267" si="122">C258/C263</f>
        <v>0.19084459980465737</v>
      </c>
      <c r="D267" s="74" t="e">
        <f t="shared" si="122"/>
        <v>#DIV/0!</v>
      </c>
      <c r="E267" s="74" t="e">
        <f t="shared" si="122"/>
        <v>#DIV/0!</v>
      </c>
      <c r="F267" s="74" t="e">
        <f t="shared" si="122"/>
        <v>#DIV/0!</v>
      </c>
      <c r="G267" s="74" t="e">
        <f t="shared" si="122"/>
        <v>#DIV/0!</v>
      </c>
      <c r="H267" s="74" t="e">
        <f t="shared" si="122"/>
        <v>#DIV/0!</v>
      </c>
      <c r="I267" s="74" t="e">
        <f t="shared" si="122"/>
        <v>#DIV/0!</v>
      </c>
      <c r="J267" s="74" t="e">
        <f t="shared" si="122"/>
        <v>#DIV/0!</v>
      </c>
      <c r="K267" s="74" t="e">
        <f t="shared" si="122"/>
        <v>#DIV/0!</v>
      </c>
      <c r="L267" s="74" t="e">
        <f t="shared" si="122"/>
        <v>#DIV/0!</v>
      </c>
      <c r="M267" s="74" t="e">
        <f t="shared" si="122"/>
        <v>#DIV/0!</v>
      </c>
      <c r="N267" s="74">
        <f t="shared" si="121"/>
        <v>0.19885686766532329</v>
      </c>
    </row>
    <row r="268" spans="1:14" x14ac:dyDescent="0.2">
      <c r="A268" s="5" t="s">
        <v>89</v>
      </c>
      <c r="B268" s="74">
        <f t="shared" ref="B268:N268" si="123">B259/B263</f>
        <v>7.67375E-2</v>
      </c>
      <c r="C268" s="74">
        <f t="shared" ref="C268:M268" si="124">C259/C263</f>
        <v>7.3202076800493496E-2</v>
      </c>
      <c r="D268" s="74" t="e">
        <f t="shared" si="124"/>
        <v>#DIV/0!</v>
      </c>
      <c r="E268" s="74" t="e">
        <f t="shared" si="124"/>
        <v>#DIV/0!</v>
      </c>
      <c r="F268" s="74" t="e">
        <f t="shared" si="124"/>
        <v>#DIV/0!</v>
      </c>
      <c r="G268" s="74" t="e">
        <f t="shared" si="124"/>
        <v>#DIV/0!</v>
      </c>
      <c r="H268" s="74" t="e">
        <f t="shared" si="124"/>
        <v>#DIV/0!</v>
      </c>
      <c r="I268" s="74" t="e">
        <f t="shared" si="124"/>
        <v>#DIV/0!</v>
      </c>
      <c r="J268" s="74" t="e">
        <f t="shared" si="124"/>
        <v>#DIV/0!</v>
      </c>
      <c r="K268" s="74" t="e">
        <f t="shared" si="124"/>
        <v>#DIV/0!</v>
      </c>
      <c r="L268" s="74" t="e">
        <f t="shared" si="124"/>
        <v>#DIV/0!</v>
      </c>
      <c r="M268" s="74" t="e">
        <f t="shared" si="124"/>
        <v>#DIV/0!</v>
      </c>
      <c r="N268" s="74">
        <f t="shared" si="123"/>
        <v>7.4994297011634098E-2</v>
      </c>
    </row>
    <row r="269" spans="1:14" x14ac:dyDescent="0.2">
      <c r="A269" s="58" t="s">
        <v>24</v>
      </c>
      <c r="B269" s="74">
        <f t="shared" ref="B269:N269" si="125">B260/B263</f>
        <v>0.4614125</v>
      </c>
      <c r="C269" s="74">
        <f t="shared" ref="C269:M269" si="126">C260/C263</f>
        <v>0.48752120495553386</v>
      </c>
      <c r="D269" s="74" t="e">
        <f t="shared" si="126"/>
        <v>#DIV/0!</v>
      </c>
      <c r="E269" s="74" t="e">
        <f t="shared" si="126"/>
        <v>#DIV/0!</v>
      </c>
      <c r="F269" s="74" t="e">
        <f t="shared" si="126"/>
        <v>#DIV/0!</v>
      </c>
      <c r="G269" s="74" t="e">
        <f t="shared" si="126"/>
        <v>#DIV/0!</v>
      </c>
      <c r="H269" s="74" t="e">
        <f t="shared" si="126"/>
        <v>#DIV/0!</v>
      </c>
      <c r="I269" s="74" t="e">
        <f t="shared" si="126"/>
        <v>#DIV/0!</v>
      </c>
      <c r="J269" s="74" t="e">
        <f t="shared" si="126"/>
        <v>#DIV/0!</v>
      </c>
      <c r="K269" s="74" t="e">
        <f t="shared" si="126"/>
        <v>#DIV/0!</v>
      </c>
      <c r="L269" s="74" t="e">
        <f t="shared" si="126"/>
        <v>#DIV/0!</v>
      </c>
      <c r="M269" s="74" t="e">
        <f t="shared" si="126"/>
        <v>#DIV/0!</v>
      </c>
      <c r="N269" s="74">
        <f t="shared" si="125"/>
        <v>0.47428585912351406</v>
      </c>
    </row>
    <row r="270" spans="1:14" x14ac:dyDescent="0.2">
      <c r="A270" s="58" t="s">
        <v>1</v>
      </c>
      <c r="B270" s="74">
        <f t="shared" ref="B270:N270" si="127">B261/B263</f>
        <v>0.14831250000000001</v>
      </c>
      <c r="C270" s="74">
        <f t="shared" ref="C270:M270" si="128">C261/C263</f>
        <v>0.1505423328021385</v>
      </c>
      <c r="D270" s="74" t="e">
        <f t="shared" si="128"/>
        <v>#DIV/0!</v>
      </c>
      <c r="E270" s="74" t="e">
        <f t="shared" si="128"/>
        <v>#DIV/0!</v>
      </c>
      <c r="F270" s="74" t="e">
        <f t="shared" si="128"/>
        <v>#DIV/0!</v>
      </c>
      <c r="G270" s="74" t="e">
        <f t="shared" si="128"/>
        <v>#DIV/0!</v>
      </c>
      <c r="H270" s="74" t="e">
        <f t="shared" si="128"/>
        <v>#DIV/0!</v>
      </c>
      <c r="I270" s="74" t="e">
        <f t="shared" si="128"/>
        <v>#DIV/0!</v>
      </c>
      <c r="J270" s="74" t="e">
        <f>J261/J263</f>
        <v>#DIV/0!</v>
      </c>
      <c r="K270" s="74" t="e">
        <f t="shared" si="128"/>
        <v>#DIV/0!</v>
      </c>
      <c r="L270" s="74" t="e">
        <f t="shared" si="128"/>
        <v>#DIV/0!</v>
      </c>
      <c r="M270" s="74" t="e">
        <f t="shared" si="128"/>
        <v>#DIV/0!</v>
      </c>
      <c r="N270" s="74">
        <f t="shared" si="127"/>
        <v>0.14941195853293793</v>
      </c>
    </row>
    <row r="271" spans="1:14" ht="10.8" thickBot="1" x14ac:dyDescent="0.25">
      <c r="A271" s="75"/>
      <c r="B271" s="76"/>
      <c r="C271" s="76"/>
      <c r="D271" s="76"/>
      <c r="E271" s="76"/>
      <c r="F271" s="76"/>
      <c r="G271" s="76"/>
      <c r="H271" s="76"/>
      <c r="I271" s="42"/>
      <c r="J271" s="42"/>
      <c r="K271" s="42"/>
      <c r="L271" s="42"/>
      <c r="M271" s="77"/>
      <c r="N271" s="76"/>
    </row>
    <row r="272" spans="1:14" x14ac:dyDescent="0.2">
      <c r="A272" s="80" t="s">
        <v>13</v>
      </c>
      <c r="B272" s="159">
        <f>SUM(B266:B271)</f>
        <v>1</v>
      </c>
      <c r="C272" s="159">
        <f>SUM(C266:C271)</f>
        <v>1</v>
      </c>
      <c r="D272" s="159" t="e">
        <f>SUM(D266:D271)</f>
        <v>#DIV/0!</v>
      </c>
      <c r="E272" s="159" t="e">
        <f t="shared" ref="E272:G272" si="129">SUM(E266:E271)</f>
        <v>#DIV/0!</v>
      </c>
      <c r="F272" s="159" t="e">
        <f>SUM(F266:F271)</f>
        <v>#DIV/0!</v>
      </c>
      <c r="G272" s="159" t="e">
        <f t="shared" si="129"/>
        <v>#DIV/0!</v>
      </c>
      <c r="H272" s="159" t="e">
        <f t="shared" ref="H272:N272" si="130">SUM(H266:H271)</f>
        <v>#DIV/0!</v>
      </c>
      <c r="I272" s="159" t="e">
        <f t="shared" si="130"/>
        <v>#DIV/0!</v>
      </c>
      <c r="J272" s="159" t="e">
        <f t="shared" si="130"/>
        <v>#DIV/0!</v>
      </c>
      <c r="K272" s="159" t="e">
        <f t="shared" si="130"/>
        <v>#DIV/0!</v>
      </c>
      <c r="L272" s="159" t="e">
        <f t="shared" si="130"/>
        <v>#DIV/0!</v>
      </c>
      <c r="M272" s="159" t="e">
        <f>SUM(M266:M271)</f>
        <v>#DIV/0!</v>
      </c>
      <c r="N272" s="159">
        <f t="shared" si="130"/>
        <v>1</v>
      </c>
    </row>
    <row r="274" spans="2:8" x14ac:dyDescent="0.2">
      <c r="B274" s="136"/>
      <c r="C274" s="136"/>
      <c r="D274" s="136"/>
      <c r="E274" s="136"/>
      <c r="F274" s="136"/>
    </row>
    <row r="275" spans="2:8" x14ac:dyDescent="0.2">
      <c r="B275" s="137"/>
      <c r="C275" s="137"/>
      <c r="D275" s="137"/>
      <c r="E275" s="137"/>
      <c r="F275" s="137"/>
    </row>
    <row r="282" spans="2:8" x14ac:dyDescent="0.2">
      <c r="H282" s="1" t="s">
        <v>73</v>
      </c>
    </row>
  </sheetData>
  <phoneticPr fontId="0" type="noConversion"/>
  <pageMargins left="0.5" right="0.5" top="0.4" bottom="0.4" header="0.25" footer="0.25"/>
  <pageSetup scale="90" fitToWidth="4" orientation="landscape" r:id="rId1"/>
  <headerFooter alignWithMargins="0"/>
  <rowBreaks count="3" manualBreakCount="3">
    <brk id="73" max="16383" man="1"/>
    <brk id="130" max="16383" man="1"/>
    <brk id="22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1"/>
  <sheetViews>
    <sheetView topLeftCell="A10" zoomScale="130" zoomScaleNormal="130" zoomScalePageLayoutView="90" workbookViewId="0">
      <selection activeCell="C33" sqref="C33"/>
    </sheetView>
  </sheetViews>
  <sheetFormatPr defaultColWidth="9.33203125" defaultRowHeight="10.199999999999999" x14ac:dyDescent="0.2"/>
  <cols>
    <col min="1" max="1" width="14.5546875" style="1" customWidth="1"/>
    <col min="2" max="2" width="11.6640625" style="1" bestFit="1" customWidth="1"/>
    <col min="3" max="3" width="10.5546875" style="1" bestFit="1" customWidth="1"/>
    <col min="4" max="5" width="10.6640625" style="1" bestFit="1" customWidth="1"/>
    <col min="6" max="8" width="10.5546875" style="1" bestFit="1" customWidth="1"/>
    <col min="9" max="9" width="10.44140625" style="1" bestFit="1" customWidth="1"/>
    <col min="10" max="12" width="10.5546875" style="1" bestFit="1" customWidth="1"/>
    <col min="13" max="13" width="10.44140625" style="1" bestFit="1" customWidth="1"/>
    <col min="14" max="14" width="12" style="1" bestFit="1" customWidth="1"/>
    <col min="15" max="16384" width="9.33203125" style="1"/>
  </cols>
  <sheetData>
    <row r="1" spans="1:14" x14ac:dyDescent="0.2">
      <c r="A1" s="100" t="s">
        <v>48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x14ac:dyDescent="0.2">
      <c r="A2" s="17" t="s">
        <v>14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" t="s">
        <v>0</v>
      </c>
    </row>
    <row r="3" spans="1:14" x14ac:dyDescent="0.2">
      <c r="A3" s="15" t="s">
        <v>9</v>
      </c>
      <c r="B3" s="134">
        <f>+'[2]Oct 2024'!$J$53</f>
        <v>5908.24</v>
      </c>
      <c r="C3" s="134">
        <f>+'[2]Nov 2024'!$J$53</f>
        <v>6219.2</v>
      </c>
      <c r="D3" s="134">
        <f>+'[2]Dec 2024'!$J$53</f>
        <v>0</v>
      </c>
      <c r="E3" s="134">
        <f>+'[2]Jan 2025'!$J$53</f>
        <v>0</v>
      </c>
      <c r="F3" s="134">
        <f>+'[2]Feb 2025'!$J$53</f>
        <v>0</v>
      </c>
      <c r="G3" s="134">
        <f>+'[2]Mar 2025'!$J$53</f>
        <v>0</v>
      </c>
      <c r="H3" s="134">
        <f>+'[2]Apr 2025'!$J$53</f>
        <v>0</v>
      </c>
      <c r="I3" s="134">
        <f>+'[2]May 2025'!$J$53</f>
        <v>0</v>
      </c>
      <c r="J3" s="134">
        <f>+'[2]Jun 2025'!$J$53</f>
        <v>0</v>
      </c>
      <c r="K3" s="134">
        <f>+'[2]Jul 2025'!$J$53</f>
        <v>0</v>
      </c>
      <c r="L3" s="134">
        <f>+'[2]Aug 2025'!$J$53</f>
        <v>0</v>
      </c>
      <c r="M3" s="134">
        <f>+'[2]Sep 2025'!$J$53</f>
        <v>0</v>
      </c>
      <c r="N3" s="135">
        <f>SUM(B3:M3)</f>
        <v>12127.439999999999</v>
      </c>
    </row>
    <row r="4" spans="1:14" x14ac:dyDescent="0.2">
      <c r="A4" s="5" t="s">
        <v>89</v>
      </c>
      <c r="B4" s="135">
        <f>+'[3]OCT 2024'!$J$62</f>
        <v>2103.15</v>
      </c>
      <c r="C4" s="135">
        <f>+'[3]NOV 2024'!$J$56</f>
        <v>1802.7</v>
      </c>
      <c r="D4" s="135">
        <f>+'[3]DEC 2024'!$J$57</f>
        <v>0</v>
      </c>
      <c r="E4" s="135">
        <f>+'[3]JAN 2025'!$J$57</f>
        <v>0</v>
      </c>
      <c r="F4" s="135">
        <f>+'[3]FEB 2025'!$J$57</f>
        <v>0</v>
      </c>
      <c r="G4" s="135">
        <f>+'[3]MAR 2025'!$J$57</f>
        <v>0</v>
      </c>
      <c r="H4" s="135">
        <f>+'[3]APR 2025'!$J$57</f>
        <v>0</v>
      </c>
      <c r="I4" s="135">
        <f>+'[3]MAY 2025'!$J$57</f>
        <v>0</v>
      </c>
      <c r="J4" s="135">
        <f>+'[3]JUN 2025'!$J$57</f>
        <v>0</v>
      </c>
      <c r="K4" s="135">
        <f>+'[3]JUL 2025'!$J$57</f>
        <v>0</v>
      </c>
      <c r="L4" s="135">
        <f>+'[3]AUG 2025'!$J$57</f>
        <v>0</v>
      </c>
      <c r="M4" s="135">
        <f>+'[3]SEP 2025'!$J$57</f>
        <v>0</v>
      </c>
      <c r="N4" s="135">
        <f>SUM(B4:M4)</f>
        <v>3905.8500000000004</v>
      </c>
    </row>
    <row r="5" spans="1:14" x14ac:dyDescent="0.2">
      <c r="A5" s="5" t="s">
        <v>24</v>
      </c>
      <c r="B5" s="134">
        <f>+'[4]OCT 2024'!$J$56</f>
        <v>28361.759999999998</v>
      </c>
      <c r="C5" s="134">
        <f>+'[4]NOV 2024'!$J$56</f>
        <v>16955.400000000001</v>
      </c>
      <c r="D5" s="134">
        <f>+'[4]DEC 2024'!$J$56</f>
        <v>0</v>
      </c>
      <c r="E5" s="134">
        <f>+'[4]JAN 2025'!$J$56</f>
        <v>0</v>
      </c>
      <c r="F5" s="134">
        <f>+'[4]FEB 2025'!$J$56</f>
        <v>0</v>
      </c>
      <c r="G5" s="134">
        <f>+'[4]MAR 2025'!$J$56</f>
        <v>0</v>
      </c>
      <c r="H5" s="134">
        <f>+'[4]APR 2025'!$J$56</f>
        <v>0</v>
      </c>
      <c r="I5" s="134">
        <f>+'[4]MAY 2025'!$J$56</f>
        <v>0</v>
      </c>
      <c r="J5" s="134">
        <f>+'[4]JUN 2025'!$J$56</f>
        <v>0</v>
      </c>
      <c r="K5" s="134">
        <f>+'[4]JUL 2025'!$J$56</f>
        <v>0</v>
      </c>
      <c r="L5" s="134">
        <f>+'[4]AUG 2025'!$J$56</f>
        <v>0</v>
      </c>
      <c r="M5" s="134">
        <f>+'[4]SEP 2025'!$J$56</f>
        <v>0</v>
      </c>
      <c r="N5" s="135">
        <f>SUM(B5:M5)</f>
        <v>45317.16</v>
      </c>
    </row>
    <row r="6" spans="1:14" x14ac:dyDescent="0.2">
      <c r="A6" s="15" t="s">
        <v>1</v>
      </c>
      <c r="B6" s="134">
        <f>+'[5]OCT 2024'!$J$64</f>
        <v>1802.6999999999998</v>
      </c>
      <c r="C6" s="134">
        <f>+'[5]NOV 2024'!$J$72</f>
        <v>4206.3</v>
      </c>
      <c r="D6" s="134">
        <f>+'[5]DEC 2024'!$J$69</f>
        <v>0</v>
      </c>
      <c r="E6" s="134">
        <f>+'[5]JAN 2025'!$J$69</f>
        <v>0</v>
      </c>
      <c r="F6" s="134">
        <f>+'[5]FEB 2025'!$J$69</f>
        <v>0</v>
      </c>
      <c r="G6" s="134">
        <f>+'[5]MAR 2025'!$J$69</f>
        <v>0</v>
      </c>
      <c r="H6" s="134">
        <f>+'[5]APR 2025'!$J$69</f>
        <v>0</v>
      </c>
      <c r="I6" s="134">
        <f>+'[5]MAY 2025'!$J$69</f>
        <v>0</v>
      </c>
      <c r="J6" s="134">
        <f>+'[5]JUN 2025'!$J$69</f>
        <v>0</v>
      </c>
      <c r="K6" s="134">
        <f>+'[5]JUL 2025'!$J$69</f>
        <v>0</v>
      </c>
      <c r="L6" s="134">
        <f>+'[5]AUG 2025'!$J$69</f>
        <v>0</v>
      </c>
      <c r="M6" s="134">
        <f>+'[5]SEP 2025'!$J$69</f>
        <v>0</v>
      </c>
      <c r="N6" s="135">
        <f>SUM(B6:M6)</f>
        <v>6009</v>
      </c>
    </row>
    <row r="7" spans="1:14" x14ac:dyDescent="0.2">
      <c r="A7" s="5"/>
      <c r="B7" s="135"/>
      <c r="C7" s="135"/>
      <c r="D7" s="135"/>
      <c r="E7" s="135"/>
      <c r="F7" s="135"/>
      <c r="G7" s="135"/>
      <c r="H7" s="134"/>
      <c r="I7" s="134"/>
      <c r="J7" s="134"/>
      <c r="K7" s="134"/>
      <c r="L7" s="134"/>
      <c r="M7" s="134"/>
      <c r="N7" s="135"/>
    </row>
    <row r="8" spans="1:14" x14ac:dyDescent="0.2">
      <c r="A8" s="6" t="s">
        <v>5</v>
      </c>
      <c r="B8" s="148">
        <f>SUM(B3:B7)</f>
        <v>38175.849999999991</v>
      </c>
      <c r="C8" s="148">
        <f>SUM(C3:C7)</f>
        <v>29183.600000000002</v>
      </c>
      <c r="D8" s="148">
        <f t="shared" ref="D8:N8" si="0">SUM(D3:D7)</f>
        <v>0</v>
      </c>
      <c r="E8" s="148">
        <f t="shared" si="0"/>
        <v>0</v>
      </c>
      <c r="F8" s="148">
        <f t="shared" si="0"/>
        <v>0</v>
      </c>
      <c r="G8" s="148">
        <f t="shared" si="0"/>
        <v>0</v>
      </c>
      <c r="H8" s="148">
        <f t="shared" si="0"/>
        <v>0</v>
      </c>
      <c r="I8" s="148">
        <f t="shared" si="0"/>
        <v>0</v>
      </c>
      <c r="J8" s="148">
        <f>SUM(J3:J7)</f>
        <v>0</v>
      </c>
      <c r="K8" s="148">
        <f>SUM(K3:K7)</f>
        <v>0</v>
      </c>
      <c r="L8" s="148">
        <f>SUM(L3:L7)</f>
        <v>0</v>
      </c>
      <c r="M8" s="148">
        <f>SUM(M3:M7)</f>
        <v>0</v>
      </c>
      <c r="N8" s="148">
        <f t="shared" si="0"/>
        <v>67359.450000000012</v>
      </c>
    </row>
    <row r="9" spans="1:14" ht="1.5" customHeight="1" x14ac:dyDescent="0.2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</row>
    <row r="10" spans="1:14" x14ac:dyDescent="0.2">
      <c r="A10" s="16" t="s">
        <v>6</v>
      </c>
      <c r="B10" s="183" t="s">
        <v>91</v>
      </c>
      <c r="C10" s="183" t="s">
        <v>92</v>
      </c>
      <c r="D10" s="183" t="s">
        <v>86</v>
      </c>
      <c r="E10" s="183" t="s">
        <v>93</v>
      </c>
      <c r="F10" s="183" t="s">
        <v>94</v>
      </c>
      <c r="G10" s="183" t="s">
        <v>95</v>
      </c>
      <c r="H10" s="183" t="s">
        <v>96</v>
      </c>
      <c r="I10" s="183" t="s">
        <v>97</v>
      </c>
      <c r="J10" s="183" t="s">
        <v>98</v>
      </c>
      <c r="K10" s="183" t="s">
        <v>99</v>
      </c>
      <c r="L10" s="183" t="s">
        <v>100</v>
      </c>
      <c r="M10" s="183" t="s">
        <v>101</v>
      </c>
      <c r="N10" s="4" t="s">
        <v>0</v>
      </c>
    </row>
    <row r="11" spans="1:14" x14ac:dyDescent="0.2">
      <c r="A11" s="15" t="s">
        <v>9</v>
      </c>
      <c r="B11" s="40">
        <f t="shared" ref="B11:N11" si="1">B3/B8</f>
        <v>0.15476381010507956</v>
      </c>
      <c r="C11" s="40">
        <f t="shared" si="1"/>
        <v>0.21310599103606132</v>
      </c>
      <c r="D11" s="40" t="e">
        <f t="shared" si="1"/>
        <v>#DIV/0!</v>
      </c>
      <c r="E11" s="40" t="e">
        <f t="shared" si="1"/>
        <v>#DIV/0!</v>
      </c>
      <c r="F11" s="40" t="e">
        <f t="shared" si="1"/>
        <v>#DIV/0!</v>
      </c>
      <c r="G11" s="40" t="e">
        <f t="shared" si="1"/>
        <v>#DIV/0!</v>
      </c>
      <c r="H11" s="40" t="e">
        <f t="shared" si="1"/>
        <v>#DIV/0!</v>
      </c>
      <c r="I11" s="40" t="e">
        <f t="shared" si="1"/>
        <v>#DIV/0!</v>
      </c>
      <c r="J11" s="40" t="e">
        <f t="shared" si="1"/>
        <v>#DIV/0!</v>
      </c>
      <c r="K11" s="40" t="e">
        <f t="shared" si="1"/>
        <v>#DIV/0!</v>
      </c>
      <c r="L11" s="40" t="e">
        <f t="shared" si="1"/>
        <v>#DIV/0!</v>
      </c>
      <c r="M11" s="40" t="e">
        <f t="shared" si="1"/>
        <v>#DIV/0!</v>
      </c>
      <c r="N11" s="40">
        <f t="shared" si="1"/>
        <v>0.18004066244602646</v>
      </c>
    </row>
    <row r="12" spans="1:14" x14ac:dyDescent="0.2">
      <c r="A12" s="5" t="s">
        <v>89</v>
      </c>
      <c r="B12" s="40">
        <f t="shared" ref="B12:N12" si="2">B4/B8</f>
        <v>5.5091111265368045E-2</v>
      </c>
      <c r="C12" s="40">
        <f t="shared" si="2"/>
        <v>6.1770994668238322E-2</v>
      </c>
      <c r="D12" s="40" t="e">
        <f t="shared" si="2"/>
        <v>#DIV/0!</v>
      </c>
      <c r="E12" s="40" t="e">
        <f t="shared" si="2"/>
        <v>#DIV/0!</v>
      </c>
      <c r="F12" s="40" t="e">
        <f t="shared" si="2"/>
        <v>#DIV/0!</v>
      </c>
      <c r="G12" s="40" t="e">
        <f t="shared" si="2"/>
        <v>#DIV/0!</v>
      </c>
      <c r="H12" s="40" t="e">
        <f t="shared" si="2"/>
        <v>#DIV/0!</v>
      </c>
      <c r="I12" s="40" t="e">
        <f t="shared" si="2"/>
        <v>#DIV/0!</v>
      </c>
      <c r="J12" s="40" t="e">
        <f t="shared" si="2"/>
        <v>#DIV/0!</v>
      </c>
      <c r="K12" s="40" t="e">
        <f t="shared" si="2"/>
        <v>#DIV/0!</v>
      </c>
      <c r="L12" s="40" t="e">
        <f t="shared" si="2"/>
        <v>#DIV/0!</v>
      </c>
      <c r="M12" s="40" t="e">
        <f t="shared" si="2"/>
        <v>#DIV/0!</v>
      </c>
      <c r="N12" s="40">
        <f t="shared" si="2"/>
        <v>5.7985182479963829E-2</v>
      </c>
    </row>
    <row r="13" spans="1:14" x14ac:dyDescent="0.2">
      <c r="A13" s="5" t="s">
        <v>24</v>
      </c>
      <c r="B13" s="40">
        <f t="shared" ref="B13:N13" si="3">B5/B8</f>
        <v>0.74292412611638003</v>
      </c>
      <c r="C13" s="40">
        <f t="shared" si="3"/>
        <v>0.58099069340314424</v>
      </c>
      <c r="D13" s="40" t="e">
        <f t="shared" si="3"/>
        <v>#DIV/0!</v>
      </c>
      <c r="E13" s="40" t="e">
        <f t="shared" si="3"/>
        <v>#DIV/0!</v>
      </c>
      <c r="F13" s="40" t="e">
        <f t="shared" si="3"/>
        <v>#DIV/0!</v>
      </c>
      <c r="G13" s="40" t="e">
        <f t="shared" si="3"/>
        <v>#DIV/0!</v>
      </c>
      <c r="H13" s="40" t="e">
        <f t="shared" si="3"/>
        <v>#DIV/0!</v>
      </c>
      <c r="I13" s="40" t="e">
        <f t="shared" si="3"/>
        <v>#DIV/0!</v>
      </c>
      <c r="J13" s="40" t="e">
        <f t="shared" si="3"/>
        <v>#DIV/0!</v>
      </c>
      <c r="K13" s="40" t="e">
        <f t="shared" si="3"/>
        <v>#DIV/0!</v>
      </c>
      <c r="L13" s="40" t="e">
        <f t="shared" si="3"/>
        <v>#DIV/0!</v>
      </c>
      <c r="M13" s="40" t="e">
        <f t="shared" si="3"/>
        <v>#DIV/0!</v>
      </c>
      <c r="N13" s="40">
        <f t="shared" si="3"/>
        <v>0.67276618202791139</v>
      </c>
    </row>
    <row r="14" spans="1:14" x14ac:dyDescent="0.2">
      <c r="A14" s="9" t="s">
        <v>1</v>
      </c>
      <c r="B14" s="40">
        <f t="shared" ref="B14:N14" si="4">B6/B8</f>
        <v>4.7220952513172598E-2</v>
      </c>
      <c r="C14" s="40">
        <f t="shared" si="4"/>
        <v>0.14413232089255609</v>
      </c>
      <c r="D14" s="40" t="e">
        <f t="shared" si="4"/>
        <v>#DIV/0!</v>
      </c>
      <c r="E14" s="40" t="e">
        <f t="shared" si="4"/>
        <v>#DIV/0!</v>
      </c>
      <c r="F14" s="40" t="e">
        <f t="shared" si="4"/>
        <v>#DIV/0!</v>
      </c>
      <c r="G14" s="40" t="e">
        <f t="shared" si="4"/>
        <v>#DIV/0!</v>
      </c>
      <c r="H14" s="40" t="e">
        <f t="shared" si="4"/>
        <v>#DIV/0!</v>
      </c>
      <c r="I14" s="40" t="e">
        <f t="shared" si="4"/>
        <v>#DIV/0!</v>
      </c>
      <c r="J14" s="40" t="e">
        <f t="shared" si="4"/>
        <v>#DIV/0!</v>
      </c>
      <c r="K14" s="40" t="e">
        <f t="shared" si="4"/>
        <v>#DIV/0!</v>
      </c>
      <c r="L14" s="40" t="e">
        <f t="shared" si="4"/>
        <v>#DIV/0!</v>
      </c>
      <c r="M14" s="40" t="e">
        <f t="shared" si="4"/>
        <v>#DIV/0!</v>
      </c>
      <c r="N14" s="40">
        <f t="shared" si="4"/>
        <v>8.9207973046098191E-2</v>
      </c>
    </row>
    <row r="15" spans="1:14" x14ac:dyDescent="0.2">
      <c r="A15" s="6" t="s">
        <v>13</v>
      </c>
      <c r="B15" s="178">
        <f>SUM(B11:B14)</f>
        <v>1.0000000000000002</v>
      </c>
      <c r="C15" s="178">
        <f>SUM(C11:C14)</f>
        <v>1</v>
      </c>
      <c r="D15" s="178" t="e">
        <f t="shared" ref="D15:N15" si="5">SUM(D11:D14)</f>
        <v>#DIV/0!</v>
      </c>
      <c r="E15" s="178" t="e">
        <f t="shared" si="5"/>
        <v>#DIV/0!</v>
      </c>
      <c r="F15" s="178" t="e">
        <f t="shared" si="5"/>
        <v>#DIV/0!</v>
      </c>
      <c r="G15" s="178" t="e">
        <f t="shared" si="5"/>
        <v>#DIV/0!</v>
      </c>
      <c r="H15" s="178" t="e">
        <f t="shared" si="5"/>
        <v>#DIV/0!</v>
      </c>
      <c r="I15" s="178" t="e">
        <f t="shared" si="5"/>
        <v>#DIV/0!</v>
      </c>
      <c r="J15" s="178" t="e">
        <f>SUM(J11:J14)</f>
        <v>#DIV/0!</v>
      </c>
      <c r="K15" s="178" t="e">
        <f>SUM(K11:K14)</f>
        <v>#DIV/0!</v>
      </c>
      <c r="L15" s="178" t="e">
        <f>SUM(L11:L14)</f>
        <v>#DIV/0!</v>
      </c>
      <c r="M15" s="178" t="e">
        <f>SUM(M11:M14)</f>
        <v>#DIV/0!</v>
      </c>
      <c r="N15" s="174">
        <f t="shared" si="5"/>
        <v>0.99999999999999978</v>
      </c>
    </row>
    <row r="16" spans="1:14" x14ac:dyDescent="0.2">
      <c r="F16" s="1">
        <v>8</v>
      </c>
    </row>
    <row r="17" spans="1:14" ht="13.35" customHeight="1" x14ac:dyDescent="0.2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</row>
    <row r="18" spans="1:14" x14ac:dyDescent="0.2">
      <c r="A18" s="16" t="s">
        <v>19</v>
      </c>
      <c r="B18" s="183" t="s">
        <v>91</v>
      </c>
      <c r="C18" s="183" t="s">
        <v>92</v>
      </c>
      <c r="D18" s="183" t="s">
        <v>86</v>
      </c>
      <c r="E18" s="183" t="s">
        <v>93</v>
      </c>
      <c r="F18" s="183" t="s">
        <v>94</v>
      </c>
      <c r="G18" s="183" t="s">
        <v>95</v>
      </c>
      <c r="H18" s="183" t="s">
        <v>96</v>
      </c>
      <c r="I18" s="183" t="s">
        <v>97</v>
      </c>
      <c r="J18" s="183" t="s">
        <v>98</v>
      </c>
      <c r="K18" s="183" t="s">
        <v>99</v>
      </c>
      <c r="L18" s="183" t="s">
        <v>100</v>
      </c>
      <c r="M18" s="183" t="s">
        <v>101</v>
      </c>
      <c r="N18" s="4" t="s">
        <v>0</v>
      </c>
    </row>
    <row r="20" spans="1:14" x14ac:dyDescent="0.2">
      <c r="A20" s="15" t="s">
        <v>9</v>
      </c>
      <c r="B20" s="18">
        <f>+'[2]Oct 2024'!$I$53</f>
        <v>18</v>
      </c>
      <c r="C20" s="18">
        <f>+'[2]Nov 2024'!$I$53</f>
        <v>20</v>
      </c>
      <c r="D20" s="18">
        <f>+'[2]Dec 2024'!$I$53</f>
        <v>0</v>
      </c>
      <c r="E20" s="18">
        <f>+'[2]Jan 2025'!$I$53</f>
        <v>0</v>
      </c>
      <c r="F20" s="18">
        <f>+'[2]Feb 2025'!$I$53</f>
        <v>0</v>
      </c>
      <c r="G20" s="18">
        <f>+'[2]Mar 2025'!$I$53</f>
        <v>0</v>
      </c>
      <c r="H20" s="18">
        <f>+'[2]Apr 2025'!$I$53</f>
        <v>0</v>
      </c>
      <c r="I20" s="18">
        <f>+'[2]May 2025'!$I$53</f>
        <v>0</v>
      </c>
      <c r="J20" s="18">
        <f>+'[2]Jun 2025'!$I$53</f>
        <v>0</v>
      </c>
      <c r="K20" s="18">
        <f>+'[2]Jul 2025'!$I$53</f>
        <v>0</v>
      </c>
      <c r="L20" s="18">
        <f>+'[2]Aug 2025'!$I$53</f>
        <v>0</v>
      </c>
      <c r="M20" s="18">
        <f>+'[2]Sep 2025'!$I$53</f>
        <v>0</v>
      </c>
      <c r="N20" s="18">
        <f>SUM(B20:M20)</f>
        <v>38</v>
      </c>
    </row>
    <row r="21" spans="1:14" x14ac:dyDescent="0.2">
      <c r="A21" s="5" t="s">
        <v>89</v>
      </c>
      <c r="B21" s="18">
        <f>+'[3]OCT 2024'!$I$62</f>
        <v>7</v>
      </c>
      <c r="C21" s="18">
        <f>+'[3]NOV 2024'!$I$56</f>
        <v>6</v>
      </c>
      <c r="D21" s="18">
        <f>+'[3]DEC 2024'!$I$57</f>
        <v>0</v>
      </c>
      <c r="E21" s="18">
        <f>+'[3]JAN 2025'!$I$57</f>
        <v>0</v>
      </c>
      <c r="F21" s="18">
        <f>+'[3]FEB 2025'!$I$57</f>
        <v>0</v>
      </c>
      <c r="G21" s="18">
        <f>+'[3]MAR 2025'!$I$57</f>
        <v>0</v>
      </c>
      <c r="H21" s="18">
        <f>+'[3]APR 2025'!$I$57</f>
        <v>0</v>
      </c>
      <c r="I21" s="18">
        <f>+'[3]MAY 2025'!$I$57</f>
        <v>0</v>
      </c>
      <c r="J21" s="18">
        <f>+'[3]JUN 2025'!$I$57</f>
        <v>0</v>
      </c>
      <c r="K21" s="18">
        <f>+'[3]JUL 2025'!$I$57</f>
        <v>0</v>
      </c>
      <c r="L21" s="18">
        <f>+'[3]AUG 2025'!$I$57</f>
        <v>0</v>
      </c>
      <c r="M21" s="18">
        <f>+'[3]SEP 2025'!$I$57</f>
        <v>0</v>
      </c>
      <c r="N21" s="18">
        <f>SUM(B21:M21)</f>
        <v>13</v>
      </c>
    </row>
    <row r="22" spans="1:14" x14ac:dyDescent="0.2">
      <c r="A22" s="5" t="s">
        <v>24</v>
      </c>
      <c r="B22" s="18">
        <f>+'[4]OCT 2024'!$I$56</f>
        <v>91</v>
      </c>
      <c r="C22" s="18">
        <f>+'[4]NOV 2024'!$I$56</f>
        <v>55</v>
      </c>
      <c r="D22" s="18">
        <f>+'[4]DEC 2024'!$I$56</f>
        <v>0</v>
      </c>
      <c r="E22" s="18">
        <f>+'[4]JAN 2025'!$I$56</f>
        <v>0</v>
      </c>
      <c r="F22" s="18">
        <f>+'[4]FEB 2025'!$I$56</f>
        <v>0</v>
      </c>
      <c r="G22" s="18">
        <f>+'[4]MAR 2025'!$I$56</f>
        <v>0</v>
      </c>
      <c r="H22" s="18">
        <f>+'[4]APR 2025'!$I$56</f>
        <v>0</v>
      </c>
      <c r="I22" s="18">
        <f>+'[4]MAY 2025'!$I$56</f>
        <v>0</v>
      </c>
      <c r="J22" s="18">
        <f>+'[4]JUN 2025'!$I$56</f>
        <v>0</v>
      </c>
      <c r="K22" s="18">
        <f>+'[4]JUL 2025'!$I$56</f>
        <v>0</v>
      </c>
      <c r="L22" s="18">
        <f>+'[4]AUG 2025'!$I$56</f>
        <v>0</v>
      </c>
      <c r="M22" s="18">
        <f>+'[4]SEP 2025'!$I$56</f>
        <v>0</v>
      </c>
      <c r="N22" s="18">
        <f>SUM(B22:M22)</f>
        <v>146</v>
      </c>
    </row>
    <row r="23" spans="1:14" x14ac:dyDescent="0.2">
      <c r="A23" s="5" t="s">
        <v>1</v>
      </c>
      <c r="B23" s="18">
        <f>+'[5]OCT 2024'!$I$64</f>
        <v>6</v>
      </c>
      <c r="C23" s="18">
        <f>+'[5]NOV 2024'!$I$72</f>
        <v>13</v>
      </c>
      <c r="D23" s="18">
        <f>+'[5]DEC 2024'!$I$69</f>
        <v>0</v>
      </c>
      <c r="E23" s="18">
        <f>+'[5]JAN 2025'!$I$69</f>
        <v>0</v>
      </c>
      <c r="F23" s="18">
        <f>+'[5]FEB 2025'!$I$69</f>
        <v>0</v>
      </c>
      <c r="G23" s="18">
        <f>+'[5]MAR 2025'!$I$69</f>
        <v>0</v>
      </c>
      <c r="H23" s="18">
        <f>+'[5]APR 2025'!$I$69</f>
        <v>0</v>
      </c>
      <c r="I23" s="18">
        <f>+'[5]MAY 2025'!$I$69</f>
        <v>0</v>
      </c>
      <c r="J23" s="18">
        <f>+'[5]JUN 2025'!$I$69</f>
        <v>0</v>
      </c>
      <c r="K23" s="18">
        <f>+'[5]JUL 2025'!$I$69</f>
        <v>0</v>
      </c>
      <c r="L23" s="18">
        <f>+'[5]AUG 2025'!$I$69</f>
        <v>0</v>
      </c>
      <c r="M23" s="18">
        <f>+'[5]SEP 2025'!$I$69</f>
        <v>0</v>
      </c>
      <c r="N23" s="18">
        <f>SUM(B23:M23)</f>
        <v>19</v>
      </c>
    </row>
    <row r="24" spans="1:14" x14ac:dyDescent="0.2">
      <c r="A24" s="5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">
      <c r="A25" s="6" t="s">
        <v>7</v>
      </c>
      <c r="B25" s="151">
        <f>SUM(B20:B24)</f>
        <v>122</v>
      </c>
      <c r="C25" s="151">
        <f>SUM(C20:C24)</f>
        <v>94</v>
      </c>
      <c r="D25" s="151">
        <f t="shared" ref="D25:N25" si="6">SUM(D20:D24)</f>
        <v>0</v>
      </c>
      <c r="E25" s="151">
        <f t="shared" si="6"/>
        <v>0</v>
      </c>
      <c r="F25" s="151">
        <f t="shared" si="6"/>
        <v>0</v>
      </c>
      <c r="G25" s="151">
        <f t="shared" si="6"/>
        <v>0</v>
      </c>
      <c r="H25" s="151">
        <f t="shared" si="6"/>
        <v>0</v>
      </c>
      <c r="I25" s="151">
        <f t="shared" si="6"/>
        <v>0</v>
      </c>
      <c r="J25" s="151">
        <f>SUM(J20:J24)</f>
        <v>0</v>
      </c>
      <c r="K25" s="151">
        <f>SUM(K20:K24)</f>
        <v>0</v>
      </c>
      <c r="L25" s="151">
        <f>SUM(L20:L24)</f>
        <v>0</v>
      </c>
      <c r="M25" s="151">
        <f>SUM(M20:M24)</f>
        <v>0</v>
      </c>
      <c r="N25" s="151">
        <f t="shared" si="6"/>
        <v>216</v>
      </c>
    </row>
    <row r="26" spans="1:14" ht="17.100000000000001" customHeight="1" x14ac:dyDescent="0.2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</row>
    <row r="27" spans="1:14" x14ac:dyDescent="0.2">
      <c r="A27" s="16" t="s">
        <v>20</v>
      </c>
      <c r="B27" s="183" t="s">
        <v>91</v>
      </c>
      <c r="C27" s="183" t="s">
        <v>92</v>
      </c>
      <c r="D27" s="183" t="s">
        <v>86</v>
      </c>
      <c r="E27" s="183" t="s">
        <v>93</v>
      </c>
      <c r="F27" s="183" t="s">
        <v>94</v>
      </c>
      <c r="G27" s="183" t="s">
        <v>95</v>
      </c>
      <c r="H27" s="183" t="s">
        <v>96</v>
      </c>
      <c r="I27" s="183" t="s">
        <v>97</v>
      </c>
      <c r="J27" s="183" t="s">
        <v>98</v>
      </c>
      <c r="K27" s="183" t="s">
        <v>99</v>
      </c>
      <c r="L27" s="183" t="s">
        <v>100</v>
      </c>
      <c r="M27" s="183" t="s">
        <v>101</v>
      </c>
      <c r="N27" s="4" t="s">
        <v>0</v>
      </c>
    </row>
    <row r="28" spans="1:14" x14ac:dyDescent="0.2">
      <c r="A28" s="15" t="s">
        <v>9</v>
      </c>
      <c r="B28" s="40">
        <f t="shared" ref="B28:N28" si="7">B20/B25</f>
        <v>0.14754098360655737</v>
      </c>
      <c r="C28" s="40">
        <f t="shared" si="7"/>
        <v>0.21276595744680851</v>
      </c>
      <c r="D28" s="40" t="e">
        <f t="shared" si="7"/>
        <v>#DIV/0!</v>
      </c>
      <c r="E28" s="40" t="e">
        <f t="shared" si="7"/>
        <v>#DIV/0!</v>
      </c>
      <c r="F28" s="40" t="e">
        <f t="shared" si="7"/>
        <v>#DIV/0!</v>
      </c>
      <c r="G28" s="40" t="e">
        <f t="shared" si="7"/>
        <v>#DIV/0!</v>
      </c>
      <c r="H28" s="40" t="e">
        <f t="shared" si="7"/>
        <v>#DIV/0!</v>
      </c>
      <c r="I28" s="40" t="e">
        <f t="shared" si="7"/>
        <v>#DIV/0!</v>
      </c>
      <c r="J28" s="40" t="e">
        <f t="shared" si="7"/>
        <v>#DIV/0!</v>
      </c>
      <c r="K28" s="40" t="e">
        <f t="shared" si="7"/>
        <v>#DIV/0!</v>
      </c>
      <c r="L28" s="40" t="e">
        <f t="shared" si="7"/>
        <v>#DIV/0!</v>
      </c>
      <c r="M28" s="40" t="e">
        <f t="shared" si="7"/>
        <v>#DIV/0!</v>
      </c>
      <c r="N28" s="40">
        <f t="shared" si="7"/>
        <v>0.17592592592592593</v>
      </c>
    </row>
    <row r="29" spans="1:14" x14ac:dyDescent="0.2">
      <c r="A29" s="5" t="s">
        <v>89</v>
      </c>
      <c r="B29" s="40">
        <f t="shared" ref="B29:N29" si="8">B21/B25</f>
        <v>5.737704918032787E-2</v>
      </c>
      <c r="C29" s="40">
        <f t="shared" si="8"/>
        <v>6.3829787234042548E-2</v>
      </c>
      <c r="D29" s="40" t="e">
        <f t="shared" si="8"/>
        <v>#DIV/0!</v>
      </c>
      <c r="E29" s="40" t="e">
        <f t="shared" si="8"/>
        <v>#DIV/0!</v>
      </c>
      <c r="F29" s="40" t="e">
        <f t="shared" si="8"/>
        <v>#DIV/0!</v>
      </c>
      <c r="G29" s="40" t="e">
        <f t="shared" si="8"/>
        <v>#DIV/0!</v>
      </c>
      <c r="H29" s="40" t="e">
        <f t="shared" si="8"/>
        <v>#DIV/0!</v>
      </c>
      <c r="I29" s="40" t="e">
        <f t="shared" si="8"/>
        <v>#DIV/0!</v>
      </c>
      <c r="J29" s="40" t="e">
        <f t="shared" si="8"/>
        <v>#DIV/0!</v>
      </c>
      <c r="K29" s="40" t="e">
        <f t="shared" si="8"/>
        <v>#DIV/0!</v>
      </c>
      <c r="L29" s="40" t="e">
        <f t="shared" si="8"/>
        <v>#DIV/0!</v>
      </c>
      <c r="M29" s="40" t="e">
        <f t="shared" si="8"/>
        <v>#DIV/0!</v>
      </c>
      <c r="N29" s="40">
        <f t="shared" si="8"/>
        <v>6.0185185185185182E-2</v>
      </c>
    </row>
    <row r="30" spans="1:14" x14ac:dyDescent="0.2">
      <c r="A30" s="5" t="s">
        <v>24</v>
      </c>
      <c r="B30" s="40">
        <f t="shared" ref="B30:N30" si="9">B22/B25</f>
        <v>0.74590163934426235</v>
      </c>
      <c r="C30" s="40">
        <f t="shared" si="9"/>
        <v>0.58510638297872342</v>
      </c>
      <c r="D30" s="40" t="e">
        <f t="shared" si="9"/>
        <v>#DIV/0!</v>
      </c>
      <c r="E30" s="40" t="e">
        <f t="shared" si="9"/>
        <v>#DIV/0!</v>
      </c>
      <c r="F30" s="40" t="e">
        <f t="shared" si="9"/>
        <v>#DIV/0!</v>
      </c>
      <c r="G30" s="40" t="e">
        <f t="shared" si="9"/>
        <v>#DIV/0!</v>
      </c>
      <c r="H30" s="40" t="e">
        <f t="shared" si="9"/>
        <v>#DIV/0!</v>
      </c>
      <c r="I30" s="40" t="e">
        <f t="shared" si="9"/>
        <v>#DIV/0!</v>
      </c>
      <c r="J30" s="40" t="e">
        <f t="shared" si="9"/>
        <v>#DIV/0!</v>
      </c>
      <c r="K30" s="40" t="e">
        <f t="shared" si="9"/>
        <v>#DIV/0!</v>
      </c>
      <c r="L30" s="40" t="e">
        <f t="shared" si="9"/>
        <v>#DIV/0!</v>
      </c>
      <c r="M30" s="40" t="e">
        <f t="shared" si="9"/>
        <v>#DIV/0!</v>
      </c>
      <c r="N30" s="40">
        <f t="shared" si="9"/>
        <v>0.67592592592592593</v>
      </c>
    </row>
    <row r="31" spans="1:14" x14ac:dyDescent="0.2">
      <c r="A31" s="9" t="s">
        <v>1</v>
      </c>
      <c r="B31" s="40">
        <f t="shared" ref="B31:N31" si="10">B23/B25</f>
        <v>4.9180327868852458E-2</v>
      </c>
      <c r="C31" s="40">
        <f t="shared" si="10"/>
        <v>0.13829787234042554</v>
      </c>
      <c r="D31" s="40" t="e">
        <f t="shared" si="10"/>
        <v>#DIV/0!</v>
      </c>
      <c r="E31" s="40" t="e">
        <f t="shared" si="10"/>
        <v>#DIV/0!</v>
      </c>
      <c r="F31" s="40" t="e">
        <f t="shared" si="10"/>
        <v>#DIV/0!</v>
      </c>
      <c r="G31" s="40" t="e">
        <f t="shared" si="10"/>
        <v>#DIV/0!</v>
      </c>
      <c r="H31" s="40" t="e">
        <f t="shared" si="10"/>
        <v>#DIV/0!</v>
      </c>
      <c r="I31" s="40" t="e">
        <f t="shared" si="10"/>
        <v>#DIV/0!</v>
      </c>
      <c r="J31" s="40" t="e">
        <f t="shared" si="10"/>
        <v>#DIV/0!</v>
      </c>
      <c r="K31" s="40" t="e">
        <f t="shared" si="10"/>
        <v>#DIV/0!</v>
      </c>
      <c r="L31" s="40" t="e">
        <f t="shared" si="10"/>
        <v>#DIV/0!</v>
      </c>
      <c r="M31" s="40" t="e">
        <f t="shared" si="10"/>
        <v>#DIV/0!</v>
      </c>
      <c r="N31" s="40">
        <f t="shared" si="10"/>
        <v>8.7962962962962965E-2</v>
      </c>
    </row>
    <row r="32" spans="1:14" x14ac:dyDescent="0.2">
      <c r="A32" s="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3" spans="1:14" x14ac:dyDescent="0.2">
      <c r="A33" s="6" t="s">
        <v>13</v>
      </c>
      <c r="B33" s="178">
        <f>SUM(B28:B31)</f>
        <v>1</v>
      </c>
      <c r="C33" s="178">
        <f>SUM(C28:C31)</f>
        <v>1</v>
      </c>
      <c r="D33" s="178" t="e">
        <f>SUM(D28:D31)</f>
        <v>#DIV/0!</v>
      </c>
      <c r="E33" s="178" t="e">
        <f>SUM(E28:E31)</f>
        <v>#DIV/0!</v>
      </c>
      <c r="F33" s="178" t="e">
        <f>SUM(F28:F31)</f>
        <v>#DIV/0!</v>
      </c>
      <c r="G33" s="178" t="e">
        <f t="shared" ref="G33:H33" si="11">SUM(G28:G31)</f>
        <v>#DIV/0!</v>
      </c>
      <c r="H33" s="178" t="e">
        <f t="shared" si="11"/>
        <v>#DIV/0!</v>
      </c>
      <c r="I33" s="178" t="e">
        <f>SUM(I28:I31)</f>
        <v>#DIV/0!</v>
      </c>
      <c r="J33" s="178" t="e">
        <f>SUM(J28:J31)</f>
        <v>#DIV/0!</v>
      </c>
      <c r="K33" s="178" t="e">
        <f>SUM(K28:K31)</f>
        <v>#DIV/0!</v>
      </c>
      <c r="L33" s="178" t="e">
        <f>SUM(L28:L31)</f>
        <v>#DIV/0!</v>
      </c>
      <c r="M33" s="178" t="e">
        <f>SUM(M28:M31)</f>
        <v>#DIV/0!</v>
      </c>
      <c r="N33" s="178">
        <f>SUM(N28:N32)</f>
        <v>1</v>
      </c>
    </row>
    <row r="34" spans="1:14" ht="15" customHeight="1" x14ac:dyDescent="0.2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</row>
    <row r="35" spans="1:14" x14ac:dyDescent="0.2">
      <c r="A35" s="16" t="s">
        <v>10</v>
      </c>
      <c r="B35" s="183" t="s">
        <v>91</v>
      </c>
      <c r="C35" s="183" t="s">
        <v>92</v>
      </c>
      <c r="D35" s="183" t="s">
        <v>86</v>
      </c>
      <c r="E35" s="183" t="s">
        <v>93</v>
      </c>
      <c r="F35" s="183" t="s">
        <v>94</v>
      </c>
      <c r="G35" s="183" t="s">
        <v>95</v>
      </c>
      <c r="H35" s="183" t="s">
        <v>96</v>
      </c>
      <c r="I35" s="183" t="s">
        <v>97</v>
      </c>
      <c r="J35" s="183" t="s">
        <v>98</v>
      </c>
      <c r="K35" s="183" t="s">
        <v>99</v>
      </c>
      <c r="L35" s="183" t="s">
        <v>100</v>
      </c>
      <c r="M35" s="183" t="s">
        <v>101</v>
      </c>
      <c r="N35" s="4" t="s">
        <v>0</v>
      </c>
    </row>
    <row r="36" spans="1:14" x14ac:dyDescent="0.2">
      <c r="A36" s="15" t="s">
        <v>9</v>
      </c>
      <c r="B36" s="134">
        <f t="shared" ref="B36:N36" si="12">B3/B20</f>
        <v>328.23555555555555</v>
      </c>
      <c r="C36" s="134">
        <f t="shared" si="12"/>
        <v>310.95999999999998</v>
      </c>
      <c r="D36" s="134" t="e">
        <f t="shared" si="12"/>
        <v>#DIV/0!</v>
      </c>
      <c r="E36" s="134" t="e">
        <f t="shared" si="12"/>
        <v>#DIV/0!</v>
      </c>
      <c r="F36" s="134" t="e">
        <f t="shared" si="12"/>
        <v>#DIV/0!</v>
      </c>
      <c r="G36" s="134" t="e">
        <f t="shared" si="12"/>
        <v>#DIV/0!</v>
      </c>
      <c r="H36" s="134" t="e">
        <f t="shared" si="12"/>
        <v>#DIV/0!</v>
      </c>
      <c r="I36" s="134" t="e">
        <f t="shared" si="12"/>
        <v>#DIV/0!</v>
      </c>
      <c r="J36" s="134" t="e">
        <f t="shared" si="12"/>
        <v>#DIV/0!</v>
      </c>
      <c r="K36" s="134" t="e">
        <f t="shared" si="12"/>
        <v>#DIV/0!</v>
      </c>
      <c r="L36" s="134" t="e">
        <f t="shared" si="12"/>
        <v>#DIV/0!</v>
      </c>
      <c r="M36" s="134" t="e">
        <f t="shared" si="12"/>
        <v>#DIV/0!</v>
      </c>
      <c r="N36" s="135">
        <f t="shared" si="12"/>
        <v>319.14315789473682</v>
      </c>
    </row>
    <row r="37" spans="1:14" x14ac:dyDescent="0.2">
      <c r="A37" s="5" t="s">
        <v>89</v>
      </c>
      <c r="B37" s="134">
        <f t="shared" ref="B37:N37" si="13">B4/B21</f>
        <v>300.45</v>
      </c>
      <c r="C37" s="134">
        <f t="shared" si="13"/>
        <v>300.45</v>
      </c>
      <c r="D37" s="135" t="e">
        <f t="shared" si="13"/>
        <v>#DIV/0!</v>
      </c>
      <c r="E37" s="135" t="e">
        <f t="shared" si="13"/>
        <v>#DIV/0!</v>
      </c>
      <c r="F37" s="135" t="e">
        <f t="shared" si="13"/>
        <v>#DIV/0!</v>
      </c>
      <c r="G37" s="135" t="e">
        <f t="shared" si="13"/>
        <v>#DIV/0!</v>
      </c>
      <c r="H37" s="135" t="e">
        <f t="shared" si="13"/>
        <v>#DIV/0!</v>
      </c>
      <c r="I37" s="135" t="e">
        <f t="shared" si="13"/>
        <v>#DIV/0!</v>
      </c>
      <c r="J37" s="135" t="e">
        <f t="shared" si="13"/>
        <v>#DIV/0!</v>
      </c>
      <c r="K37" s="135" t="e">
        <f t="shared" si="13"/>
        <v>#DIV/0!</v>
      </c>
      <c r="L37" s="135" t="e">
        <f t="shared" si="13"/>
        <v>#DIV/0!</v>
      </c>
      <c r="M37" s="135" t="e">
        <f t="shared" si="13"/>
        <v>#DIV/0!</v>
      </c>
      <c r="N37" s="135">
        <f t="shared" si="13"/>
        <v>300.45000000000005</v>
      </c>
    </row>
    <row r="38" spans="1:14" x14ac:dyDescent="0.2">
      <c r="A38" s="5" t="s">
        <v>24</v>
      </c>
      <c r="B38" s="134">
        <f t="shared" ref="B38:N38" si="14">B5/B22</f>
        <v>311.66769230769228</v>
      </c>
      <c r="C38" s="134">
        <f t="shared" si="14"/>
        <v>308.28000000000003</v>
      </c>
      <c r="D38" s="135" t="e">
        <f t="shared" si="14"/>
        <v>#DIV/0!</v>
      </c>
      <c r="E38" s="135" t="e">
        <f t="shared" si="14"/>
        <v>#DIV/0!</v>
      </c>
      <c r="F38" s="135" t="e">
        <f t="shared" si="14"/>
        <v>#DIV/0!</v>
      </c>
      <c r="G38" s="135" t="e">
        <f t="shared" si="14"/>
        <v>#DIV/0!</v>
      </c>
      <c r="H38" s="134" t="e">
        <f t="shared" si="14"/>
        <v>#DIV/0!</v>
      </c>
      <c r="I38" s="135" t="e">
        <f t="shared" si="14"/>
        <v>#DIV/0!</v>
      </c>
      <c r="J38" s="135" t="e">
        <f t="shared" si="14"/>
        <v>#DIV/0!</v>
      </c>
      <c r="K38" s="135" t="e">
        <f t="shared" si="14"/>
        <v>#DIV/0!</v>
      </c>
      <c r="L38" s="135" t="e">
        <f t="shared" si="14"/>
        <v>#DIV/0!</v>
      </c>
      <c r="M38" s="135" t="e">
        <f t="shared" si="14"/>
        <v>#DIV/0!</v>
      </c>
      <c r="N38" s="135">
        <f t="shared" si="14"/>
        <v>310.39150684931508</v>
      </c>
    </row>
    <row r="39" spans="1:14" x14ac:dyDescent="0.2">
      <c r="A39" s="5" t="s">
        <v>1</v>
      </c>
      <c r="B39" s="134">
        <f t="shared" ref="B39:N39" si="15">B6/B23</f>
        <v>300.45</v>
      </c>
      <c r="C39" s="134">
        <f t="shared" si="15"/>
        <v>323.56153846153848</v>
      </c>
      <c r="D39" s="135" t="e">
        <f t="shared" si="15"/>
        <v>#DIV/0!</v>
      </c>
      <c r="E39" s="135" t="e">
        <f t="shared" si="15"/>
        <v>#DIV/0!</v>
      </c>
      <c r="F39" s="135" t="e">
        <f t="shared" si="15"/>
        <v>#DIV/0!</v>
      </c>
      <c r="G39" s="135" t="e">
        <f t="shared" si="15"/>
        <v>#DIV/0!</v>
      </c>
      <c r="H39" s="134" t="e">
        <f t="shared" si="15"/>
        <v>#DIV/0!</v>
      </c>
      <c r="I39" s="135" t="e">
        <f t="shared" si="15"/>
        <v>#DIV/0!</v>
      </c>
      <c r="J39" s="135" t="e">
        <f t="shared" si="15"/>
        <v>#DIV/0!</v>
      </c>
      <c r="K39" s="135" t="e">
        <f t="shared" si="15"/>
        <v>#DIV/0!</v>
      </c>
      <c r="L39" s="135" t="e">
        <f t="shared" si="15"/>
        <v>#DIV/0!</v>
      </c>
      <c r="M39" s="135" t="e">
        <f t="shared" si="15"/>
        <v>#DIV/0!</v>
      </c>
      <c r="N39" s="135">
        <f t="shared" si="15"/>
        <v>316.26315789473682</v>
      </c>
    </row>
    <row r="40" spans="1:14" x14ac:dyDescent="0.2">
      <c r="A40" s="5"/>
      <c r="B40" s="161"/>
      <c r="C40" s="161"/>
      <c r="D40" s="162"/>
      <c r="E40" s="162"/>
      <c r="F40" s="162"/>
      <c r="G40" s="162"/>
      <c r="H40" s="161"/>
      <c r="I40" s="162"/>
      <c r="J40" s="162"/>
      <c r="K40" s="162"/>
      <c r="L40" s="162"/>
      <c r="M40" s="162"/>
      <c r="N40" s="162"/>
    </row>
    <row r="41" spans="1:14" s="13" customFormat="1" x14ac:dyDescent="0.2">
      <c r="A41" s="16" t="s">
        <v>10</v>
      </c>
      <c r="B41" s="149">
        <f t="shared" ref="B41:N41" si="16">B8/B25</f>
        <v>312.91680327868846</v>
      </c>
      <c r="C41" s="149">
        <f t="shared" si="16"/>
        <v>310.46382978723409</v>
      </c>
      <c r="D41" s="148" t="e">
        <f t="shared" si="16"/>
        <v>#DIV/0!</v>
      </c>
      <c r="E41" s="148" t="e">
        <f t="shared" si="16"/>
        <v>#DIV/0!</v>
      </c>
      <c r="F41" s="148" t="e">
        <f t="shared" si="16"/>
        <v>#DIV/0!</v>
      </c>
      <c r="G41" s="148" t="e">
        <f t="shared" si="16"/>
        <v>#DIV/0!</v>
      </c>
      <c r="H41" s="149" t="e">
        <f t="shared" si="16"/>
        <v>#DIV/0!</v>
      </c>
      <c r="I41" s="148" t="e">
        <f t="shared" si="16"/>
        <v>#DIV/0!</v>
      </c>
      <c r="J41" s="148" t="e">
        <f t="shared" si="16"/>
        <v>#DIV/0!</v>
      </c>
      <c r="K41" s="148" t="e">
        <f t="shared" si="16"/>
        <v>#DIV/0!</v>
      </c>
      <c r="L41" s="148" t="e">
        <f>L8/L25</f>
        <v>#DIV/0!</v>
      </c>
      <c r="M41" s="148" t="e">
        <f t="shared" si="16"/>
        <v>#DIV/0!</v>
      </c>
      <c r="N41" s="148">
        <f t="shared" si="16"/>
        <v>311.84930555555559</v>
      </c>
    </row>
  </sheetData>
  <pageMargins left="0.5" right="0.5" top="0.5" bottom="0.5" header="0.25" footer="0.2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F096-08AA-4342-A376-BE5855D84331}">
  <dimension ref="A1:O45"/>
  <sheetViews>
    <sheetView topLeftCell="A19" zoomScale="130" zoomScaleNormal="130" zoomScalePageLayoutView="90" workbookViewId="0">
      <selection activeCell="E36" sqref="E36"/>
    </sheetView>
  </sheetViews>
  <sheetFormatPr defaultColWidth="9.33203125" defaultRowHeight="10.199999999999999" x14ac:dyDescent="0.2"/>
  <cols>
    <col min="1" max="1" width="12.6640625" style="1" customWidth="1"/>
    <col min="2" max="2" width="10.6640625" style="1" bestFit="1" customWidth="1"/>
    <col min="3" max="3" width="12.5546875" style="1" bestFit="1" customWidth="1"/>
    <col min="4" max="6" width="10.6640625" style="1" bestFit="1" customWidth="1"/>
    <col min="7" max="8" width="10.5546875" style="1" bestFit="1" customWidth="1"/>
    <col min="9" max="9" width="12" style="1" bestFit="1" customWidth="1"/>
    <col min="10" max="11" width="11.5546875" style="1" bestFit="1" customWidth="1"/>
    <col min="12" max="12" width="10.5546875" style="1" bestFit="1" customWidth="1"/>
    <col min="13" max="13" width="10.44140625" style="1" bestFit="1" customWidth="1"/>
    <col min="14" max="14" width="12.5546875" style="1" bestFit="1" customWidth="1"/>
    <col min="15" max="16384" width="9.33203125" style="1"/>
  </cols>
  <sheetData>
    <row r="1" spans="1:15" x14ac:dyDescent="0.2">
      <c r="A1" s="100" t="s">
        <v>49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5" x14ac:dyDescent="0.2">
      <c r="A2" s="17" t="s">
        <v>14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" t="s">
        <v>0</v>
      </c>
    </row>
    <row r="3" spans="1:15" x14ac:dyDescent="0.2">
      <c r="A3" s="15" t="s">
        <v>72</v>
      </c>
      <c r="B3" s="134">
        <f>+'[1]Oct 2024'!$J$64</f>
        <v>27813</v>
      </c>
      <c r="C3" s="134">
        <f>+'[1]Nov 2024'!$J$58</f>
        <v>24003</v>
      </c>
      <c r="D3" s="134">
        <f>+'[1]Dec 2024'!$J$57</f>
        <v>0</v>
      </c>
      <c r="E3" s="134">
        <f>+'[1]Jan 2025'!$J$57</f>
        <v>0</v>
      </c>
      <c r="F3" s="134">
        <f>+'[1]Feb 2025'!$J$57</f>
        <v>0</v>
      </c>
      <c r="G3" s="134">
        <f>+'[1]Mar 2025'!$J$57</f>
        <v>0</v>
      </c>
      <c r="H3" s="134">
        <f>+'[1]Apr 2025'!$J$57</f>
        <v>0</v>
      </c>
      <c r="I3" s="134">
        <f>+'[1]May 2025'!$J$57</f>
        <v>0</v>
      </c>
      <c r="J3" s="134">
        <f>+'[1]Jun 2025'!$J$57</f>
        <v>0</v>
      </c>
      <c r="K3" s="134">
        <f>+'[1]Jul 2025'!$J$57</f>
        <v>0</v>
      </c>
      <c r="L3" s="134">
        <f>+'[1]Aug 2025'!$J$57</f>
        <v>0</v>
      </c>
      <c r="M3" s="134">
        <f>+'[1]Sep 2025'!$J$57</f>
        <v>0</v>
      </c>
      <c r="N3" s="135">
        <f>SUM(B3:M3)</f>
        <v>51816</v>
      </c>
    </row>
    <row r="4" spans="1:15" x14ac:dyDescent="0.2">
      <c r="A4" s="5" t="s">
        <v>9</v>
      </c>
      <c r="B4" s="134">
        <f>+'[2]Oct 2024'!$J$57</f>
        <v>68845.919999999998</v>
      </c>
      <c r="C4" s="134">
        <f>+'[2]Nov 2024'!$J$57</f>
        <v>54065.440000000002</v>
      </c>
      <c r="D4" s="134">
        <f>+'[2]Dec 2024'!$J$57</f>
        <v>0</v>
      </c>
      <c r="E4" s="134">
        <f>+'[2]Jan 2025'!$J$57</f>
        <v>0</v>
      </c>
      <c r="F4" s="134">
        <f>+'[2]Feb 2025'!$J$57</f>
        <v>0</v>
      </c>
      <c r="G4" s="134">
        <f>+'[2]Mar 2025'!$J$57</f>
        <v>0</v>
      </c>
      <c r="H4" s="134">
        <f>+'[2]Apr 2025'!$J$57</f>
        <v>0</v>
      </c>
      <c r="I4" s="134">
        <f>+'[2]May 2025'!$J$57</f>
        <v>0</v>
      </c>
      <c r="J4" s="134">
        <f>+'[2]Jun 2025'!$J$57</f>
        <v>0</v>
      </c>
      <c r="K4" s="134">
        <f>+'[2]Jul 2025'!$J$57</f>
        <v>0</v>
      </c>
      <c r="L4" s="134">
        <f>+'[2]Aug 2025'!$J$57</f>
        <v>0</v>
      </c>
      <c r="M4" s="134">
        <f>+'[2]Sep 2025'!$J$57</f>
        <v>0</v>
      </c>
      <c r="N4" s="135">
        <f t="shared" ref="N4" si="0">SUM(B4:M4)</f>
        <v>122911.36</v>
      </c>
    </row>
    <row r="5" spans="1:15" x14ac:dyDescent="0.2">
      <c r="A5" s="5" t="s">
        <v>89</v>
      </c>
      <c r="B5" s="134">
        <f>+'[3]OCT 2024'!$J$71</f>
        <v>34008</v>
      </c>
      <c r="C5" s="134">
        <f>+'[3]NOV 2024'!$J$64</f>
        <v>33072</v>
      </c>
      <c r="D5" s="134">
        <f>+'[3]DEC 2024'!$J$65</f>
        <v>0</v>
      </c>
      <c r="E5" s="134">
        <f>+'[3]JAN 2025'!$J$65</f>
        <v>0</v>
      </c>
      <c r="F5" s="134">
        <f>+'[3]FEB 2025'!$J$65</f>
        <v>0</v>
      </c>
      <c r="G5" s="134">
        <f>+'[3]MAR 2025'!$J$65</f>
        <v>0</v>
      </c>
      <c r="H5" s="134">
        <f>+'[3]APR 2025'!$J$65</f>
        <v>0</v>
      </c>
      <c r="I5" s="134">
        <f>+'[3]MAY 2025'!$J$65</f>
        <v>0</v>
      </c>
      <c r="J5" s="134">
        <f>+'[3]JUN 2025'!$J$65</f>
        <v>0</v>
      </c>
      <c r="K5" s="134">
        <f>+'[3]JUL 2025'!$J$65</f>
        <v>0</v>
      </c>
      <c r="L5" s="134">
        <f>+'[3]AUG 2025'!$J$65</f>
        <v>0</v>
      </c>
      <c r="M5" s="134">
        <f>+'[3]SEP 2025'!$J$65</f>
        <v>0</v>
      </c>
      <c r="N5" s="135">
        <f>SUM(B5:M5)</f>
        <v>67080</v>
      </c>
    </row>
    <row r="6" spans="1:15" x14ac:dyDescent="0.2">
      <c r="A6" s="5" t="s">
        <v>24</v>
      </c>
      <c r="B6" s="134">
        <f>+'[4]OCT 2024'!$J$60</f>
        <v>152233.20000000001</v>
      </c>
      <c r="C6" s="134">
        <f>+'[4]NOV 2024'!$J$62</f>
        <v>217087.65000000002</v>
      </c>
      <c r="D6" s="134">
        <f>+'[4]DEC 2024'!$J$62</f>
        <v>0</v>
      </c>
      <c r="E6" s="134">
        <f>+'[4]JAN 2025'!$J$62</f>
        <v>0</v>
      </c>
      <c r="F6" s="134">
        <f>+'[4]FEB 2025'!$J$62</f>
        <v>0</v>
      </c>
      <c r="G6" s="134">
        <f>+'[4]MAR 2025'!$J$62</f>
        <v>0</v>
      </c>
      <c r="H6" s="134">
        <f>+'[4]APR 2025'!$J$62</f>
        <v>0</v>
      </c>
      <c r="I6" s="134">
        <f>+'[4]MAY 2025'!$J$62</f>
        <v>0</v>
      </c>
      <c r="J6" s="134">
        <f>+'[4]JUN 2025'!$J$62</f>
        <v>0</v>
      </c>
      <c r="K6" s="134">
        <f>+'[4]JUL 2025'!$J$62</f>
        <v>0</v>
      </c>
      <c r="L6" s="134">
        <f>+'[4]AUG 2025'!$J$62</f>
        <v>0</v>
      </c>
      <c r="M6" s="134">
        <f>+'[4]SEP 2025'!$J$62</f>
        <v>0</v>
      </c>
      <c r="N6" s="135">
        <f>SUM(B6:M6)</f>
        <v>369320.85000000003</v>
      </c>
    </row>
    <row r="7" spans="1:15" x14ac:dyDescent="0.2">
      <c r="A7" s="15" t="s">
        <v>1</v>
      </c>
      <c r="B7" s="134">
        <f>+'[5]OCT 2024'!$J$69</f>
        <v>37128</v>
      </c>
      <c r="C7" s="134">
        <f>+'[5]NOV 2024'!$J$78</f>
        <v>29640</v>
      </c>
      <c r="D7" s="134">
        <f>+'[5]DEC 2024'!$J$75</f>
        <v>0</v>
      </c>
      <c r="E7" s="134">
        <f>+'[5]JAN 2025'!$J$75</f>
        <v>0</v>
      </c>
      <c r="F7" s="134">
        <f>+'[5]FEB 2025'!$J$75</f>
        <v>0</v>
      </c>
      <c r="G7" s="134">
        <f>+'[5]MAR 2025'!$J$75</f>
        <v>0</v>
      </c>
      <c r="H7" s="134">
        <f>+'[5]APR 2025'!$J$75</f>
        <v>0</v>
      </c>
      <c r="I7" s="134">
        <f>+'[5]MAY 2025'!$J$75</f>
        <v>0</v>
      </c>
      <c r="J7" s="134">
        <f>+'[5]JUN 2025'!$J$75</f>
        <v>0</v>
      </c>
      <c r="K7" s="134">
        <f>+'[5]JUL 2025'!$J$75</f>
        <v>0</v>
      </c>
      <c r="L7" s="134">
        <f>+'[5]AUG 2025'!$J$75</f>
        <v>0</v>
      </c>
      <c r="M7" s="134">
        <f>+'[5]SEP 2025'!$J$75</f>
        <v>0</v>
      </c>
      <c r="N7" s="135">
        <f>SUM(B7:M7)</f>
        <v>66768</v>
      </c>
    </row>
    <row r="8" spans="1:15" x14ac:dyDescent="0.2">
      <c r="A8" s="5"/>
      <c r="B8" s="135"/>
      <c r="C8" s="135"/>
      <c r="D8" s="135"/>
      <c r="E8" s="135"/>
      <c r="F8" s="135"/>
      <c r="G8" s="135"/>
      <c r="H8" s="134"/>
      <c r="I8" s="135"/>
      <c r="J8" s="135"/>
      <c r="K8" s="135"/>
      <c r="L8" s="135"/>
      <c r="M8" s="135"/>
      <c r="N8" s="135"/>
    </row>
    <row r="9" spans="1:15" x14ac:dyDescent="0.2">
      <c r="A9" s="6" t="s">
        <v>5</v>
      </c>
      <c r="B9" s="134">
        <f>SUM(B3:B8)</f>
        <v>320028.12</v>
      </c>
      <c r="C9" s="135">
        <f>SUM(C3:C7)</f>
        <v>357868.09</v>
      </c>
      <c r="D9" s="135">
        <f t="shared" ref="D9:M9" si="1">SUM(D3:D7)</f>
        <v>0</v>
      </c>
      <c r="E9" s="135">
        <f t="shared" si="1"/>
        <v>0</v>
      </c>
      <c r="F9" s="135">
        <f t="shared" si="1"/>
        <v>0</v>
      </c>
      <c r="G9" s="135">
        <f t="shared" si="1"/>
        <v>0</v>
      </c>
      <c r="H9" s="135">
        <f t="shared" si="1"/>
        <v>0</v>
      </c>
      <c r="I9" s="135">
        <f t="shared" si="1"/>
        <v>0</v>
      </c>
      <c r="J9" s="135">
        <f t="shared" si="1"/>
        <v>0</v>
      </c>
      <c r="K9" s="135">
        <f t="shared" si="1"/>
        <v>0</v>
      </c>
      <c r="L9" s="135">
        <f t="shared" si="1"/>
        <v>0</v>
      </c>
      <c r="M9" s="135">
        <f t="shared" si="1"/>
        <v>0</v>
      </c>
      <c r="N9" s="135">
        <f t="shared" ref="N9" si="2">SUM(N4:N8)</f>
        <v>626080.21</v>
      </c>
    </row>
    <row r="10" spans="1:15" ht="1.5" customHeight="1" x14ac:dyDescent="0.2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</row>
    <row r="11" spans="1:15" x14ac:dyDescent="0.2">
      <c r="A11" s="16" t="s">
        <v>6</v>
      </c>
      <c r="B11" s="183" t="s">
        <v>91</v>
      </c>
      <c r="C11" s="183" t="s">
        <v>92</v>
      </c>
      <c r="D11" s="183" t="s">
        <v>86</v>
      </c>
      <c r="E11" s="183" t="s">
        <v>93</v>
      </c>
      <c r="F11" s="183" t="s">
        <v>94</v>
      </c>
      <c r="G11" s="183" t="s">
        <v>95</v>
      </c>
      <c r="H11" s="183" t="s">
        <v>96</v>
      </c>
      <c r="I11" s="183" t="s">
        <v>97</v>
      </c>
      <c r="J11" s="183" t="s">
        <v>98</v>
      </c>
      <c r="K11" s="183" t="s">
        <v>99</v>
      </c>
      <c r="L11" s="183" t="s">
        <v>100</v>
      </c>
      <c r="M11" s="183" t="s">
        <v>101</v>
      </c>
      <c r="N11" s="4" t="s">
        <v>0</v>
      </c>
    </row>
    <row r="12" spans="1:15" x14ac:dyDescent="0.2">
      <c r="A12" s="16" t="s">
        <v>8</v>
      </c>
      <c r="B12" s="40">
        <f>'Group 7 CROS- R'!B3/B9</f>
        <v>8.6907987960557972E-2</v>
      </c>
      <c r="C12" s="40">
        <f>'Group 7 CROS- R'!C3/C9</f>
        <v>6.7072199703527624E-2</v>
      </c>
      <c r="D12" s="40" t="e">
        <f>'Group 7 CROS- R'!D3/D9</f>
        <v>#DIV/0!</v>
      </c>
      <c r="E12" s="40" t="e">
        <f>'Group 7 CROS- R'!E3/E9</f>
        <v>#DIV/0!</v>
      </c>
      <c r="F12" s="40" t="e">
        <f>'Group 7 CROS- R'!F3/F9</f>
        <v>#DIV/0!</v>
      </c>
      <c r="G12" s="40" t="e">
        <f>'Group 7 CROS- R'!G3/G9</f>
        <v>#DIV/0!</v>
      </c>
      <c r="H12" s="40" t="e">
        <f>'Group 7 CROS- R'!H3/H9</f>
        <v>#DIV/0!</v>
      </c>
      <c r="I12" s="40" t="e">
        <f>'Group 7 CROS- R'!I3/I9</f>
        <v>#DIV/0!</v>
      </c>
      <c r="J12" s="40" t="e">
        <f>'Group 7 CROS- R'!J3/J9</f>
        <v>#DIV/0!</v>
      </c>
      <c r="K12" s="40" t="e">
        <f>'Group 7 CROS- R'!K3/K9</f>
        <v>#DIV/0!</v>
      </c>
      <c r="L12" s="40" t="e">
        <f>'Group 7 CROS- R'!L3/L9</f>
        <v>#DIV/0!</v>
      </c>
      <c r="M12" s="40" t="e">
        <f>'Group 7 CROS- R'!M3/M9</f>
        <v>#DIV/0!</v>
      </c>
      <c r="N12" s="40">
        <f>'Group 7 CROS- R'!N3/N9</f>
        <v>8.2762558490708404E-2</v>
      </c>
      <c r="O12" s="4"/>
    </row>
    <row r="13" spans="1:15" x14ac:dyDescent="0.2">
      <c r="A13" s="15" t="s">
        <v>9</v>
      </c>
      <c r="B13" s="40">
        <f t="shared" ref="B13:N13" si="3">B4/B9</f>
        <v>0.21512459592613298</v>
      </c>
      <c r="C13" s="40">
        <f t="shared" si="3"/>
        <v>0.15107644830809028</v>
      </c>
      <c r="D13" s="40" t="e">
        <f t="shared" si="3"/>
        <v>#DIV/0!</v>
      </c>
      <c r="E13" s="40" t="e">
        <f t="shared" si="3"/>
        <v>#DIV/0!</v>
      </c>
      <c r="F13" s="40" t="e">
        <f t="shared" si="3"/>
        <v>#DIV/0!</v>
      </c>
      <c r="G13" s="40" t="e">
        <f t="shared" si="3"/>
        <v>#DIV/0!</v>
      </c>
      <c r="H13" s="40" t="e">
        <f t="shared" si="3"/>
        <v>#DIV/0!</v>
      </c>
      <c r="I13" s="40" t="e">
        <f>I4/I9</f>
        <v>#DIV/0!</v>
      </c>
      <c r="J13" s="40" t="e">
        <f>J4/J9</f>
        <v>#DIV/0!</v>
      </c>
      <c r="K13" s="40" t="e">
        <f t="shared" si="3"/>
        <v>#DIV/0!</v>
      </c>
      <c r="L13" s="40" t="e">
        <f t="shared" si="3"/>
        <v>#DIV/0!</v>
      </c>
      <c r="M13" s="40" t="e">
        <f t="shared" si="3"/>
        <v>#DIV/0!</v>
      </c>
      <c r="N13" s="40">
        <f t="shared" si="3"/>
        <v>0.19631887102772344</v>
      </c>
    </row>
    <row r="14" spans="1:15" x14ac:dyDescent="0.2">
      <c r="A14" s="5" t="s">
        <v>89</v>
      </c>
      <c r="B14" s="40">
        <f t="shared" ref="B14:N14" si="4">B5/B9</f>
        <v>0.1062656619049601</v>
      </c>
      <c r="C14" s="40">
        <f t="shared" si="4"/>
        <v>9.2413939449029939E-2</v>
      </c>
      <c r="D14" s="40" t="e">
        <f t="shared" si="4"/>
        <v>#DIV/0!</v>
      </c>
      <c r="E14" s="40" t="e">
        <f t="shared" si="4"/>
        <v>#DIV/0!</v>
      </c>
      <c r="F14" s="40" t="e">
        <f t="shared" si="4"/>
        <v>#DIV/0!</v>
      </c>
      <c r="G14" s="40" t="e">
        <f t="shared" si="4"/>
        <v>#DIV/0!</v>
      </c>
      <c r="H14" s="40" t="e">
        <f t="shared" si="4"/>
        <v>#DIV/0!</v>
      </c>
      <c r="I14" s="40" t="e">
        <f t="shared" si="4"/>
        <v>#DIV/0!</v>
      </c>
      <c r="J14" s="40" t="e">
        <f>J5/J9</f>
        <v>#DIV/0!</v>
      </c>
      <c r="K14" s="40" t="e">
        <f t="shared" si="4"/>
        <v>#DIV/0!</v>
      </c>
      <c r="L14" s="40" t="e">
        <f t="shared" si="4"/>
        <v>#DIV/0!</v>
      </c>
      <c r="M14" s="40" t="e">
        <f t="shared" si="4"/>
        <v>#DIV/0!</v>
      </c>
      <c r="N14" s="40">
        <f t="shared" si="4"/>
        <v>0.10714282120496989</v>
      </c>
    </row>
    <row r="15" spans="1:15" x14ac:dyDescent="0.2">
      <c r="A15" s="5" t="s">
        <v>24</v>
      </c>
      <c r="B15" s="40">
        <f t="shared" ref="B15:N15" si="5">B6/B9</f>
        <v>0.47568694900935582</v>
      </c>
      <c r="C15" s="40">
        <f t="shared" si="5"/>
        <v>0.60661359888220268</v>
      </c>
      <c r="D15" s="40" t="e">
        <f t="shared" si="5"/>
        <v>#DIV/0!</v>
      </c>
      <c r="E15" s="40" t="e">
        <f t="shared" si="5"/>
        <v>#DIV/0!</v>
      </c>
      <c r="F15" s="40" t="e">
        <f t="shared" si="5"/>
        <v>#DIV/0!</v>
      </c>
      <c r="G15" s="40" t="e">
        <f t="shared" si="5"/>
        <v>#DIV/0!</v>
      </c>
      <c r="H15" s="40" t="e">
        <f t="shared" si="5"/>
        <v>#DIV/0!</v>
      </c>
      <c r="I15" s="40" t="e">
        <f t="shared" si="5"/>
        <v>#DIV/0!</v>
      </c>
      <c r="J15" s="40" t="e">
        <f t="shared" si="5"/>
        <v>#DIV/0!</v>
      </c>
      <c r="K15" s="40" t="e">
        <f t="shared" si="5"/>
        <v>#DIV/0!</v>
      </c>
      <c r="L15" s="40" t="e">
        <f t="shared" si="5"/>
        <v>#DIV/0!</v>
      </c>
      <c r="M15" s="40" t="e">
        <f t="shared" si="5"/>
        <v>#DIV/0!</v>
      </c>
      <c r="N15" s="40">
        <f t="shared" si="5"/>
        <v>0.58989382526561585</v>
      </c>
    </row>
    <row r="16" spans="1:15" x14ac:dyDescent="0.2">
      <c r="A16" s="9" t="s">
        <v>1</v>
      </c>
      <c r="B16" s="40">
        <f t="shared" ref="B16:N16" si="6">B7/B9</f>
        <v>0.11601480519899314</v>
      </c>
      <c r="C16" s="40">
        <f t="shared" si="6"/>
        <v>8.282381365714947E-2</v>
      </c>
      <c r="D16" s="40" t="e">
        <f t="shared" si="6"/>
        <v>#DIV/0!</v>
      </c>
      <c r="E16" s="40" t="e">
        <f t="shared" si="6"/>
        <v>#DIV/0!</v>
      </c>
      <c r="F16" s="40" t="e">
        <f t="shared" si="6"/>
        <v>#DIV/0!</v>
      </c>
      <c r="G16" s="40" t="e">
        <f t="shared" si="6"/>
        <v>#DIV/0!</v>
      </c>
      <c r="H16" s="40" t="e">
        <f t="shared" si="6"/>
        <v>#DIV/0!</v>
      </c>
      <c r="I16" s="40" t="e">
        <f t="shared" si="6"/>
        <v>#DIV/0!</v>
      </c>
      <c r="J16" s="40" t="e">
        <f>J7/J9</f>
        <v>#DIV/0!</v>
      </c>
      <c r="K16" s="40" t="e">
        <f t="shared" si="6"/>
        <v>#DIV/0!</v>
      </c>
      <c r="L16" s="40" t="e">
        <f t="shared" si="6"/>
        <v>#DIV/0!</v>
      </c>
      <c r="M16" s="40" t="e">
        <f t="shared" si="6"/>
        <v>#DIV/0!</v>
      </c>
      <c r="N16" s="40">
        <f t="shared" si="6"/>
        <v>0.10664448250169097</v>
      </c>
    </row>
    <row r="17" spans="1:14" x14ac:dyDescent="0.2">
      <c r="A17" s="45" t="s">
        <v>13</v>
      </c>
      <c r="B17" s="51">
        <f t="shared" ref="B17:G17" si="7">SUM(B12:B16)</f>
        <v>1</v>
      </c>
      <c r="C17" s="51">
        <f t="shared" si="7"/>
        <v>1</v>
      </c>
      <c r="D17" s="51" t="e">
        <f t="shared" si="7"/>
        <v>#DIV/0!</v>
      </c>
      <c r="E17" s="51" t="e">
        <f t="shared" si="7"/>
        <v>#DIV/0!</v>
      </c>
      <c r="F17" s="51" t="e">
        <f t="shared" si="7"/>
        <v>#DIV/0!</v>
      </c>
      <c r="G17" s="51" t="e">
        <f t="shared" si="7"/>
        <v>#DIV/0!</v>
      </c>
      <c r="H17" s="51" t="e">
        <f t="shared" ref="H17:M17" si="8">SUM(H12:H16)</f>
        <v>#DIV/0!</v>
      </c>
      <c r="I17" s="51" t="e">
        <f t="shared" si="8"/>
        <v>#DIV/0!</v>
      </c>
      <c r="J17" s="51" t="e">
        <f t="shared" si="8"/>
        <v>#DIV/0!</v>
      </c>
      <c r="K17" s="51" t="e">
        <f t="shared" si="8"/>
        <v>#DIV/0!</v>
      </c>
      <c r="L17" s="51" t="e">
        <f t="shared" si="8"/>
        <v>#DIV/0!</v>
      </c>
      <c r="M17" s="51" t="e">
        <f t="shared" si="8"/>
        <v>#DIV/0!</v>
      </c>
      <c r="N17" s="51">
        <f t="shared" ref="N17" si="9">SUM(N12:N16)</f>
        <v>1.0827625584907086</v>
      </c>
    </row>
    <row r="19" spans="1:14" ht="14.1" customHeight="1" x14ac:dyDescent="0.2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</row>
    <row r="20" spans="1:14" x14ac:dyDescent="0.2">
      <c r="A20" s="16" t="s">
        <v>19</v>
      </c>
      <c r="B20" s="183" t="s">
        <v>91</v>
      </c>
      <c r="C20" s="183" t="s">
        <v>92</v>
      </c>
      <c r="D20" s="183" t="s">
        <v>86</v>
      </c>
      <c r="E20" s="183" t="s">
        <v>93</v>
      </c>
      <c r="F20" s="183" t="s">
        <v>94</v>
      </c>
      <c r="G20" s="183" t="s">
        <v>95</v>
      </c>
      <c r="H20" s="183" t="s">
        <v>96</v>
      </c>
      <c r="I20" s="183" t="s">
        <v>97</v>
      </c>
      <c r="J20" s="183" t="s">
        <v>98</v>
      </c>
      <c r="K20" s="183" t="s">
        <v>99</v>
      </c>
      <c r="L20" s="183" t="s">
        <v>100</v>
      </c>
      <c r="M20" s="183" t="s">
        <v>101</v>
      </c>
      <c r="N20" s="4" t="s">
        <v>0</v>
      </c>
    </row>
    <row r="21" spans="1:14" x14ac:dyDescent="0.2">
      <c r="A21" s="15" t="s">
        <v>8</v>
      </c>
      <c r="B21" s="18">
        <f>+'[1]Oct 2024'!$I$64</f>
        <v>73</v>
      </c>
      <c r="C21" s="18">
        <f>+'[1]Nov 2024'!$I$58</f>
        <v>62</v>
      </c>
      <c r="D21" s="18">
        <f>+'[1]Jan 2025'!$I$57</f>
        <v>0</v>
      </c>
      <c r="E21" s="18">
        <f>+'[1]Jan 2025'!$I$57</f>
        <v>0</v>
      </c>
      <c r="F21" s="18">
        <f>+'[1]Feb 2025'!$I$57</f>
        <v>0</v>
      </c>
      <c r="G21" s="18">
        <f>+'[1]Mar 2025'!$I$57</f>
        <v>0</v>
      </c>
      <c r="H21" s="18">
        <f>+'[1]Apr 2025'!$I$57</f>
        <v>0</v>
      </c>
      <c r="I21" s="18">
        <f>+'[1]May 2025'!$I$57</f>
        <v>0</v>
      </c>
      <c r="J21" s="18">
        <f>+'[1]Jun 2025'!$I$57</f>
        <v>0</v>
      </c>
      <c r="K21" s="18">
        <f>+'[1]Jul 2025'!$I$57</f>
        <v>0</v>
      </c>
      <c r="L21" s="18">
        <f>+'[1]Aug 2025'!$I$57</f>
        <v>0</v>
      </c>
      <c r="M21" s="18">
        <f>+'[1]Sep 2025'!$I$57</f>
        <v>0</v>
      </c>
      <c r="N21" s="189">
        <f>+'[6]May 2024'!$I$64</f>
        <v>76</v>
      </c>
    </row>
    <row r="22" spans="1:14" x14ac:dyDescent="0.2">
      <c r="A22" s="5" t="s">
        <v>9</v>
      </c>
      <c r="B22" s="189">
        <f>+'[2]Oct 2024'!$I$57</f>
        <v>174</v>
      </c>
      <c r="C22" s="189">
        <f>+'[2]Nov 2024'!$I$57</f>
        <v>138</v>
      </c>
      <c r="D22" s="189">
        <f>+'[2]Dec 2024'!$I$57</f>
        <v>0</v>
      </c>
      <c r="E22" s="189">
        <f>+'[2]Jan 2025'!$I$57</f>
        <v>0</v>
      </c>
      <c r="F22" s="189">
        <f>+'[2]Feb 2025'!$I$57</f>
        <v>0</v>
      </c>
      <c r="G22" s="189">
        <f>+'[2]Mar 2025'!$I$57</f>
        <v>0</v>
      </c>
      <c r="H22" s="189">
        <f>+'[2]Apr 2025'!$I$57</f>
        <v>0</v>
      </c>
      <c r="I22" s="189">
        <f>+'[2]May 2025'!$I$57</f>
        <v>0</v>
      </c>
      <c r="J22" s="189">
        <f>+'[2]Jun 2025'!$I$57</f>
        <v>0</v>
      </c>
      <c r="K22" s="189">
        <f>+'[2]Jul 2025'!$I$57</f>
        <v>0</v>
      </c>
      <c r="L22" s="189">
        <f>+'[2]Aug 2025'!$I$57</f>
        <v>0</v>
      </c>
      <c r="M22" s="189">
        <f>+'[2]Sep 2025'!$I$57</f>
        <v>0</v>
      </c>
      <c r="N22" s="209">
        <f>SUM(B22:M22)</f>
        <v>312</v>
      </c>
    </row>
    <row r="23" spans="1:14" x14ac:dyDescent="0.2">
      <c r="A23" s="5" t="s">
        <v>89</v>
      </c>
      <c r="B23" s="182">
        <f>+'[3]OCT 2024'!$I$71</f>
        <v>109</v>
      </c>
      <c r="C23" s="182">
        <f>+'[3]NOV 2024'!$I$64</f>
        <v>106</v>
      </c>
      <c r="D23" s="182">
        <f>+'[3]DEC 2024'!$I$65</f>
        <v>0</v>
      </c>
      <c r="E23" s="182">
        <f>+'[3]JAN 2025'!$I$65</f>
        <v>0</v>
      </c>
      <c r="F23" s="182">
        <f>+'[3]FEB 2025'!$I$65</f>
        <v>0</v>
      </c>
      <c r="G23" s="182">
        <f>+'[3]MAR 2025'!$I$65</f>
        <v>0</v>
      </c>
      <c r="H23" s="182">
        <f>+'[3]APR 2025'!$I$65</f>
        <v>0</v>
      </c>
      <c r="I23" s="182">
        <f>+'[3]MAY 2025'!$I$65</f>
        <v>0</v>
      </c>
      <c r="J23" s="182">
        <f>+'[3]JUN 2025'!$I$65</f>
        <v>0</v>
      </c>
      <c r="K23" s="182">
        <f>+'[3]JUL 2025'!$I$65</f>
        <v>0</v>
      </c>
      <c r="L23" s="182">
        <f>+'[3]AUG 2025'!$I$65</f>
        <v>0</v>
      </c>
      <c r="M23" s="182">
        <f>+'[3]SEP 2025'!$I$65</f>
        <v>0</v>
      </c>
      <c r="N23" s="182">
        <f>SUM(B23:M23)</f>
        <v>215</v>
      </c>
    </row>
    <row r="24" spans="1:14" x14ac:dyDescent="0.2">
      <c r="A24" s="5" t="s">
        <v>24</v>
      </c>
      <c r="B24" s="182">
        <f>+'[4]OCT 2024'!$I$60</f>
        <v>389</v>
      </c>
      <c r="C24" s="182">
        <f>+'[4]NOV 2024'!$I$62</f>
        <v>557</v>
      </c>
      <c r="D24" s="182">
        <f>+'[4]DEC 2024'!$I$62</f>
        <v>0</v>
      </c>
      <c r="E24" s="182">
        <f>+'[4]JAN 2025'!$I$62</f>
        <v>0</v>
      </c>
      <c r="F24" s="182">
        <f>+'[4]FEB 2025'!$I$62</f>
        <v>0</v>
      </c>
      <c r="G24" s="182">
        <f>+'[4]MAR 2025'!$I$62</f>
        <v>0</v>
      </c>
      <c r="H24" s="182">
        <f>+'[4]APR 2025'!$I$62</f>
        <v>0</v>
      </c>
      <c r="I24" s="182">
        <f>+'[4]MAY 2025'!$I$62</f>
        <v>0</v>
      </c>
      <c r="J24" s="182">
        <f>+'[4]JUN 2025'!$I$62</f>
        <v>0</v>
      </c>
      <c r="K24" s="182">
        <f>+'[4]JUL 2025'!$I$62</f>
        <v>0</v>
      </c>
      <c r="L24" s="182">
        <f>+'[4]AUG 2025'!$I$62</f>
        <v>0</v>
      </c>
      <c r="M24" s="182">
        <f>+'[4]SEP 2025'!$I$62</f>
        <v>0</v>
      </c>
      <c r="N24" s="182">
        <f>SUM(B24:M24)</f>
        <v>946</v>
      </c>
    </row>
    <row r="25" spans="1:14" x14ac:dyDescent="0.2">
      <c r="A25" s="5" t="s">
        <v>1</v>
      </c>
      <c r="B25" s="182">
        <f>+'[5]OCT 2024'!$I$69</f>
        <v>118</v>
      </c>
      <c r="C25" s="182">
        <f>+'[5]NOV 2024'!$I$78</f>
        <v>94</v>
      </c>
      <c r="D25" s="182">
        <f>+'[5]DEC 2024'!$I$75</f>
        <v>0</v>
      </c>
      <c r="E25" s="182">
        <f>+'[5]JAN 2025'!$I$75</f>
        <v>0</v>
      </c>
      <c r="F25" s="182">
        <f>+'[5]FEB 2025'!$I$75</f>
        <v>0</v>
      </c>
      <c r="G25" s="182">
        <f>+'[5]MAR 2025'!$I$75</f>
        <v>0</v>
      </c>
      <c r="H25" s="182">
        <f>+'[5]APR 2025'!$I$75</f>
        <v>0</v>
      </c>
      <c r="I25" s="182">
        <f>+'[5]MAY 2025'!$I$75</f>
        <v>0</v>
      </c>
      <c r="J25" s="182">
        <f>+'[5]JUN 2025'!$I$75</f>
        <v>0</v>
      </c>
      <c r="K25" s="182">
        <f>+'[5]JUL 2025'!$I$75</f>
        <v>0</v>
      </c>
      <c r="L25" s="182">
        <f>+'[5]AUG 2025'!$I$75</f>
        <v>0</v>
      </c>
      <c r="M25" s="182">
        <f>+'[5]SEP 2025'!$I$75</f>
        <v>0</v>
      </c>
      <c r="N25" s="182">
        <f>SUM(B25:M25)</f>
        <v>212</v>
      </c>
    </row>
    <row r="26" spans="1:14" x14ac:dyDescent="0.2">
      <c r="A26" s="5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</row>
    <row r="27" spans="1:14" x14ac:dyDescent="0.2">
      <c r="A27" s="6" t="s">
        <v>7</v>
      </c>
      <c r="B27" s="182">
        <f>SUM(B21:B26)</f>
        <v>863</v>
      </c>
      <c r="C27" s="182">
        <f>SUM(C21:C25)</f>
        <v>957</v>
      </c>
      <c r="D27" s="182">
        <f>SUM(D21:D25)</f>
        <v>0</v>
      </c>
      <c r="E27" s="182">
        <f>SUM(E21:E25)</f>
        <v>0</v>
      </c>
      <c r="F27" s="182">
        <f>SUM(F21:F25)</f>
        <v>0</v>
      </c>
      <c r="G27" s="182">
        <f>SUM(G21:G25)</f>
        <v>0</v>
      </c>
      <c r="H27" s="182">
        <f t="shared" ref="H27:M27" si="10">SUM(H21:H25)</f>
        <v>0</v>
      </c>
      <c r="I27" s="182">
        <f t="shared" si="10"/>
        <v>0</v>
      </c>
      <c r="J27" s="182">
        <f t="shared" si="10"/>
        <v>0</v>
      </c>
      <c r="K27" s="182">
        <f t="shared" si="10"/>
        <v>0</v>
      </c>
      <c r="L27" s="182">
        <f t="shared" si="10"/>
        <v>0</v>
      </c>
      <c r="M27" s="182">
        <f t="shared" si="10"/>
        <v>0</v>
      </c>
      <c r="N27" s="182">
        <f t="shared" ref="N27" si="11">SUM(N21:N26)</f>
        <v>1761</v>
      </c>
    </row>
    <row r="28" spans="1:14" ht="16.350000000000001" customHeight="1" x14ac:dyDescent="0.2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</row>
    <row r="29" spans="1:14" x14ac:dyDescent="0.2">
      <c r="A29" s="16" t="s">
        <v>20</v>
      </c>
      <c r="B29" s="183" t="s">
        <v>91</v>
      </c>
      <c r="C29" s="183" t="s">
        <v>92</v>
      </c>
      <c r="D29" s="183" t="s">
        <v>86</v>
      </c>
      <c r="E29" s="183" t="s">
        <v>93</v>
      </c>
      <c r="F29" s="183" t="s">
        <v>94</v>
      </c>
      <c r="G29" s="183" t="s">
        <v>95</v>
      </c>
      <c r="H29" s="183" t="s">
        <v>96</v>
      </c>
      <c r="I29" s="183" t="s">
        <v>97</v>
      </c>
      <c r="J29" s="183" t="s">
        <v>98</v>
      </c>
      <c r="K29" s="183" t="s">
        <v>99</v>
      </c>
      <c r="L29" s="183" t="s">
        <v>100</v>
      </c>
      <c r="M29" s="183" t="s">
        <v>101</v>
      </c>
      <c r="N29" s="4" t="s">
        <v>0</v>
      </c>
    </row>
    <row r="30" spans="1:14" x14ac:dyDescent="0.2">
      <c r="A30" s="10" t="s">
        <v>8</v>
      </c>
      <c r="B30" s="208">
        <f>B21/B27</f>
        <v>8.4588644264194671E-2</v>
      </c>
      <c r="C30" s="208">
        <f t="shared" ref="C30:H30" si="12">C21/C27</f>
        <v>6.4785788923719959E-2</v>
      </c>
      <c r="D30" s="208" t="e">
        <f t="shared" si="12"/>
        <v>#DIV/0!</v>
      </c>
      <c r="E30" s="208" t="e">
        <f t="shared" si="12"/>
        <v>#DIV/0!</v>
      </c>
      <c r="F30" s="208" t="e">
        <f t="shared" si="12"/>
        <v>#DIV/0!</v>
      </c>
      <c r="G30" s="208" t="e">
        <f t="shared" si="12"/>
        <v>#DIV/0!</v>
      </c>
      <c r="H30" s="208" t="e">
        <f t="shared" si="12"/>
        <v>#DIV/0!</v>
      </c>
      <c r="I30" s="208" t="e">
        <f>I21/I27</f>
        <v>#DIV/0!</v>
      </c>
      <c r="J30" s="208" t="e">
        <f t="shared" ref="J30:N30" si="13">J21/J27</f>
        <v>#DIV/0!</v>
      </c>
      <c r="K30" s="208" t="e">
        <f t="shared" si="13"/>
        <v>#DIV/0!</v>
      </c>
      <c r="L30" s="208" t="e">
        <f t="shared" si="13"/>
        <v>#DIV/0!</v>
      </c>
      <c r="M30" s="208" t="e">
        <f t="shared" si="13"/>
        <v>#DIV/0!</v>
      </c>
      <c r="N30" s="208">
        <f t="shared" si="13"/>
        <v>4.3157296990346393E-2</v>
      </c>
    </row>
    <row r="31" spans="1:14" x14ac:dyDescent="0.2">
      <c r="A31" s="5" t="s">
        <v>9</v>
      </c>
      <c r="B31" s="40">
        <f t="shared" ref="B31:N31" si="14">B22/B27</f>
        <v>0.20162224797219003</v>
      </c>
      <c r="C31" s="41">
        <f t="shared" si="14"/>
        <v>0.14420062695924765</v>
      </c>
      <c r="D31" s="41" t="e">
        <f t="shared" si="14"/>
        <v>#DIV/0!</v>
      </c>
      <c r="E31" s="41" t="e">
        <f t="shared" si="14"/>
        <v>#DIV/0!</v>
      </c>
      <c r="F31" s="41" t="e">
        <f t="shared" si="14"/>
        <v>#DIV/0!</v>
      </c>
      <c r="G31" s="41" t="e">
        <f t="shared" si="14"/>
        <v>#DIV/0!</v>
      </c>
      <c r="H31" s="41" t="e">
        <f t="shared" si="14"/>
        <v>#DIV/0!</v>
      </c>
      <c r="I31" s="41" t="e">
        <f t="shared" si="14"/>
        <v>#DIV/0!</v>
      </c>
      <c r="J31" s="41" t="e">
        <f t="shared" si="14"/>
        <v>#DIV/0!</v>
      </c>
      <c r="K31" s="41" t="e">
        <f t="shared" si="14"/>
        <v>#DIV/0!</v>
      </c>
      <c r="L31" s="41" t="e">
        <f t="shared" si="14"/>
        <v>#DIV/0!</v>
      </c>
      <c r="M31" s="41" t="e">
        <f t="shared" si="14"/>
        <v>#DIV/0!</v>
      </c>
      <c r="N31" s="41">
        <f t="shared" si="14"/>
        <v>0.17717206132879046</v>
      </c>
    </row>
    <row r="32" spans="1:14" x14ac:dyDescent="0.2">
      <c r="A32" s="5" t="s">
        <v>89</v>
      </c>
      <c r="B32" s="40">
        <f t="shared" ref="B32:N32" si="15">B23/B27</f>
        <v>0.12630359212050984</v>
      </c>
      <c r="C32" s="40">
        <f t="shared" si="15"/>
        <v>0.11076280041797283</v>
      </c>
      <c r="D32" s="40" t="e">
        <f t="shared" si="15"/>
        <v>#DIV/0!</v>
      </c>
      <c r="E32" s="40" t="e">
        <f t="shared" si="15"/>
        <v>#DIV/0!</v>
      </c>
      <c r="F32" s="40" t="e">
        <f t="shared" si="15"/>
        <v>#DIV/0!</v>
      </c>
      <c r="G32" s="40" t="e">
        <f t="shared" si="15"/>
        <v>#DIV/0!</v>
      </c>
      <c r="H32" s="40" t="e">
        <f t="shared" si="15"/>
        <v>#DIV/0!</v>
      </c>
      <c r="I32" s="40" t="e">
        <f t="shared" si="15"/>
        <v>#DIV/0!</v>
      </c>
      <c r="J32" s="40" t="e">
        <f t="shared" si="15"/>
        <v>#DIV/0!</v>
      </c>
      <c r="K32" s="40" t="e">
        <f t="shared" si="15"/>
        <v>#DIV/0!</v>
      </c>
      <c r="L32" s="40" t="e">
        <f t="shared" si="15"/>
        <v>#DIV/0!</v>
      </c>
      <c r="M32" s="40" t="e">
        <f t="shared" si="15"/>
        <v>#DIV/0!</v>
      </c>
      <c r="N32" s="40">
        <f t="shared" si="15"/>
        <v>0.12208972174900624</v>
      </c>
    </row>
    <row r="33" spans="1:14" x14ac:dyDescent="0.2">
      <c r="A33" s="5" t="s">
        <v>24</v>
      </c>
      <c r="B33" s="40">
        <f t="shared" ref="B33:N33" si="16">B24/B27</f>
        <v>0.45075318655851682</v>
      </c>
      <c r="C33" s="40">
        <f t="shared" si="16"/>
        <v>0.58202716823406475</v>
      </c>
      <c r="D33" s="40" t="e">
        <f t="shared" si="16"/>
        <v>#DIV/0!</v>
      </c>
      <c r="E33" s="40" t="e">
        <f t="shared" si="16"/>
        <v>#DIV/0!</v>
      </c>
      <c r="F33" s="40" t="e">
        <f t="shared" si="16"/>
        <v>#DIV/0!</v>
      </c>
      <c r="G33" s="40" t="e">
        <f t="shared" si="16"/>
        <v>#DIV/0!</v>
      </c>
      <c r="H33" s="40" t="e">
        <f t="shared" si="16"/>
        <v>#DIV/0!</v>
      </c>
      <c r="I33" s="40" t="e">
        <f t="shared" si="16"/>
        <v>#DIV/0!</v>
      </c>
      <c r="J33" s="40" t="e">
        <f t="shared" si="16"/>
        <v>#DIV/0!</v>
      </c>
      <c r="K33" s="40" t="e">
        <f t="shared" si="16"/>
        <v>#DIV/0!</v>
      </c>
      <c r="L33" s="40" t="e">
        <f t="shared" si="16"/>
        <v>#DIV/0!</v>
      </c>
      <c r="M33" s="40" t="e">
        <f t="shared" si="16"/>
        <v>#DIV/0!</v>
      </c>
      <c r="N33" s="40">
        <f t="shared" si="16"/>
        <v>0.53719477569562746</v>
      </c>
    </row>
    <row r="34" spans="1:14" x14ac:dyDescent="0.2">
      <c r="A34" s="9" t="s">
        <v>1</v>
      </c>
      <c r="B34" s="40">
        <f>B25/B27</f>
        <v>0.13673232908458866</v>
      </c>
      <c r="C34" s="40">
        <f t="shared" ref="C34:N34" si="17">C25/C27</f>
        <v>9.8223615464994779E-2</v>
      </c>
      <c r="D34" s="40" t="e">
        <f t="shared" si="17"/>
        <v>#DIV/0!</v>
      </c>
      <c r="E34" s="40" t="e">
        <f t="shared" si="17"/>
        <v>#DIV/0!</v>
      </c>
      <c r="F34" s="40" t="e">
        <f t="shared" si="17"/>
        <v>#DIV/0!</v>
      </c>
      <c r="G34" s="40" t="e">
        <f t="shared" si="17"/>
        <v>#DIV/0!</v>
      </c>
      <c r="H34" s="40" t="e">
        <f t="shared" si="17"/>
        <v>#DIV/0!</v>
      </c>
      <c r="I34" s="40" t="e">
        <f t="shared" si="17"/>
        <v>#DIV/0!</v>
      </c>
      <c r="J34" s="40" t="e">
        <f t="shared" si="17"/>
        <v>#DIV/0!</v>
      </c>
      <c r="K34" s="40" t="e">
        <f t="shared" si="17"/>
        <v>#DIV/0!</v>
      </c>
      <c r="L34" s="40" t="e">
        <f t="shared" si="17"/>
        <v>#DIV/0!</v>
      </c>
      <c r="M34" s="40" t="e">
        <f t="shared" si="17"/>
        <v>#DIV/0!</v>
      </c>
      <c r="N34" s="40">
        <f t="shared" si="17"/>
        <v>0.12038614423622941</v>
      </c>
    </row>
    <row r="35" spans="1:14" x14ac:dyDescent="0.2">
      <c r="A35" s="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1:14" x14ac:dyDescent="0.2">
      <c r="A36" s="5" t="s">
        <v>13</v>
      </c>
      <c r="B36" s="41">
        <f>SUM(B30:B35)</f>
        <v>1</v>
      </c>
      <c r="C36" s="41">
        <f>SUM(C30:C35)</f>
        <v>1</v>
      </c>
      <c r="D36" s="41" t="e">
        <f>SUM(D30:D35)</f>
        <v>#DIV/0!</v>
      </c>
      <c r="E36" s="41" t="e">
        <f>SUM(E30:E35)</f>
        <v>#DIV/0!</v>
      </c>
      <c r="F36" s="41" t="e">
        <f t="shared" ref="F36:M36" si="18">SUM(F30:F35)</f>
        <v>#DIV/0!</v>
      </c>
      <c r="G36" s="41" t="e">
        <f t="shared" si="18"/>
        <v>#DIV/0!</v>
      </c>
      <c r="H36" s="41" t="e">
        <f t="shared" si="18"/>
        <v>#DIV/0!</v>
      </c>
      <c r="I36" s="41" t="e">
        <f t="shared" si="18"/>
        <v>#DIV/0!</v>
      </c>
      <c r="J36" s="41" t="e">
        <f t="shared" si="18"/>
        <v>#DIV/0!</v>
      </c>
      <c r="K36" s="41" t="e">
        <f t="shared" si="18"/>
        <v>#DIV/0!</v>
      </c>
      <c r="L36" s="41" t="e">
        <f t="shared" si="18"/>
        <v>#DIV/0!</v>
      </c>
      <c r="M36" s="41" t="e">
        <f t="shared" si="18"/>
        <v>#DIV/0!</v>
      </c>
      <c r="N36" s="41">
        <f t="shared" ref="N36" si="19">SUM(N30:N35)</f>
        <v>0.99999999999999989</v>
      </c>
    </row>
    <row r="37" spans="1:14" ht="12" customHeight="1" x14ac:dyDescent="0.2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</row>
    <row r="38" spans="1:14" ht="16.350000000000001" customHeight="1" x14ac:dyDescent="0.2">
      <c r="A38" s="16" t="s">
        <v>10</v>
      </c>
      <c r="B38" s="183" t="s">
        <v>91</v>
      </c>
      <c r="C38" s="183" t="s">
        <v>92</v>
      </c>
      <c r="D38" s="183" t="s">
        <v>86</v>
      </c>
      <c r="E38" s="183" t="s">
        <v>93</v>
      </c>
      <c r="F38" s="183" t="s">
        <v>94</v>
      </c>
      <c r="G38" s="183" t="s">
        <v>95</v>
      </c>
      <c r="H38" s="183" t="s">
        <v>96</v>
      </c>
      <c r="I38" s="183" t="s">
        <v>97</v>
      </c>
      <c r="J38" s="183" t="s">
        <v>98</v>
      </c>
      <c r="K38" s="183" t="s">
        <v>99</v>
      </c>
      <c r="L38" s="183" t="s">
        <v>100</v>
      </c>
      <c r="M38" s="183" t="s">
        <v>101</v>
      </c>
      <c r="N38" s="4" t="s">
        <v>0</v>
      </c>
    </row>
    <row r="39" spans="1:14" ht="13.95" customHeight="1" x14ac:dyDescent="0.2">
      <c r="A39" s="16"/>
      <c r="B39" s="183"/>
      <c r="C39" s="183"/>
      <c r="D39" s="183"/>
      <c r="E39" s="183"/>
      <c r="F39" s="183"/>
      <c r="G39" s="183"/>
      <c r="H39" s="183"/>
      <c r="I39" s="162" t="e">
        <f>I3/I21</f>
        <v>#DIV/0!</v>
      </c>
      <c r="J39" s="162" t="e">
        <f t="shared" ref="J39:M39" si="20">J3/J21</f>
        <v>#DIV/0!</v>
      </c>
      <c r="K39" s="162" t="e">
        <f t="shared" si="20"/>
        <v>#DIV/0!</v>
      </c>
      <c r="L39" s="162" t="e">
        <f t="shared" si="20"/>
        <v>#DIV/0!</v>
      </c>
      <c r="M39" s="162" t="e">
        <f t="shared" si="20"/>
        <v>#DIV/0!</v>
      </c>
      <c r="N39" s="162">
        <f>N3/N21</f>
        <v>681.78947368421052</v>
      </c>
    </row>
    <row r="40" spans="1:14" x14ac:dyDescent="0.2">
      <c r="A40" s="5" t="s">
        <v>9</v>
      </c>
      <c r="B40" s="161">
        <f t="shared" ref="B40:H43" si="21">B4/B22</f>
        <v>395.66620689655173</v>
      </c>
      <c r="C40" s="161">
        <f t="shared" si="21"/>
        <v>391.77855072463768</v>
      </c>
      <c r="D40" s="161" t="e">
        <f t="shared" si="21"/>
        <v>#DIV/0!</v>
      </c>
      <c r="E40" s="161" t="e">
        <f t="shared" si="21"/>
        <v>#DIV/0!</v>
      </c>
      <c r="F40" s="162" t="e">
        <f t="shared" si="21"/>
        <v>#DIV/0!</v>
      </c>
      <c r="G40" s="162" t="e">
        <f t="shared" si="21"/>
        <v>#DIV/0!</v>
      </c>
      <c r="H40" s="162" t="e">
        <f t="shared" si="21"/>
        <v>#DIV/0!</v>
      </c>
      <c r="I40" s="162" t="e">
        <f>I4/I22</f>
        <v>#DIV/0!</v>
      </c>
      <c r="J40" s="162" t="e">
        <f t="shared" ref="J40:M43" si="22">J4/J22</f>
        <v>#DIV/0!</v>
      </c>
      <c r="K40" s="162" t="e">
        <f t="shared" si="22"/>
        <v>#DIV/0!</v>
      </c>
      <c r="L40" s="162" t="e">
        <f t="shared" si="22"/>
        <v>#DIV/0!</v>
      </c>
      <c r="M40" s="162" t="e">
        <f t="shared" si="22"/>
        <v>#DIV/0!</v>
      </c>
      <c r="N40" s="162">
        <f>N4/N22</f>
        <v>393.94666666666666</v>
      </c>
    </row>
    <row r="41" spans="1:14" x14ac:dyDescent="0.2">
      <c r="A41" s="5" t="s">
        <v>89</v>
      </c>
      <c r="B41" s="135">
        <f t="shared" si="21"/>
        <v>312</v>
      </c>
      <c r="C41" s="135">
        <f t="shared" si="21"/>
        <v>312</v>
      </c>
      <c r="D41" s="135" t="e">
        <f t="shared" si="21"/>
        <v>#DIV/0!</v>
      </c>
      <c r="E41" s="135" t="e">
        <f t="shared" si="21"/>
        <v>#DIV/0!</v>
      </c>
      <c r="F41" s="135" t="e">
        <f t="shared" si="21"/>
        <v>#DIV/0!</v>
      </c>
      <c r="G41" s="135" t="e">
        <f t="shared" si="21"/>
        <v>#DIV/0!</v>
      </c>
      <c r="H41" s="135" t="e">
        <f t="shared" si="21"/>
        <v>#DIV/0!</v>
      </c>
      <c r="I41" s="135" t="e">
        <f>I5/I23</f>
        <v>#DIV/0!</v>
      </c>
      <c r="J41" s="135" t="e">
        <f t="shared" si="22"/>
        <v>#DIV/0!</v>
      </c>
      <c r="K41" s="135" t="e">
        <f t="shared" si="22"/>
        <v>#DIV/0!</v>
      </c>
      <c r="L41" s="135" t="e">
        <f t="shared" si="22"/>
        <v>#DIV/0!</v>
      </c>
      <c r="M41" s="135" t="e">
        <f t="shared" si="22"/>
        <v>#DIV/0!</v>
      </c>
      <c r="N41" s="135">
        <f>N5/N23</f>
        <v>312</v>
      </c>
    </row>
    <row r="42" spans="1:14" x14ac:dyDescent="0.2">
      <c r="A42" s="5" t="s">
        <v>24</v>
      </c>
      <c r="B42" s="135">
        <f t="shared" si="21"/>
        <v>391.3449871465296</v>
      </c>
      <c r="C42" s="135">
        <f t="shared" si="21"/>
        <v>389.74443447037709</v>
      </c>
      <c r="D42" s="135" t="e">
        <f t="shared" si="21"/>
        <v>#DIV/0!</v>
      </c>
      <c r="E42" s="135" t="e">
        <f t="shared" si="21"/>
        <v>#DIV/0!</v>
      </c>
      <c r="F42" s="135" t="e">
        <f t="shared" si="21"/>
        <v>#DIV/0!</v>
      </c>
      <c r="G42" s="135" t="e">
        <f t="shared" si="21"/>
        <v>#DIV/0!</v>
      </c>
      <c r="H42" s="135" t="e">
        <f t="shared" si="21"/>
        <v>#DIV/0!</v>
      </c>
      <c r="I42" s="135" t="e">
        <f>I6/I24</f>
        <v>#DIV/0!</v>
      </c>
      <c r="J42" s="135" t="e">
        <f t="shared" si="22"/>
        <v>#DIV/0!</v>
      </c>
      <c r="K42" s="135" t="e">
        <f t="shared" si="22"/>
        <v>#DIV/0!</v>
      </c>
      <c r="L42" s="135" t="e">
        <f t="shared" si="22"/>
        <v>#DIV/0!</v>
      </c>
      <c r="M42" s="135" t="e">
        <f t="shared" si="22"/>
        <v>#DIV/0!</v>
      </c>
      <c r="N42" s="135">
        <f>N6/N24</f>
        <v>390.40258985200848</v>
      </c>
    </row>
    <row r="43" spans="1:14" x14ac:dyDescent="0.2">
      <c r="A43" s="5" t="s">
        <v>1</v>
      </c>
      <c r="B43" s="135">
        <f>B7/B25</f>
        <v>314.64406779661016</v>
      </c>
      <c r="C43" s="135">
        <f t="shared" si="21"/>
        <v>315.31914893617022</v>
      </c>
      <c r="D43" s="135" t="e">
        <f t="shared" si="21"/>
        <v>#DIV/0!</v>
      </c>
      <c r="E43" s="135" t="e">
        <f t="shared" si="21"/>
        <v>#DIV/0!</v>
      </c>
      <c r="F43" s="135" t="e">
        <f t="shared" si="21"/>
        <v>#DIV/0!</v>
      </c>
      <c r="G43" s="135" t="e">
        <f t="shared" si="21"/>
        <v>#DIV/0!</v>
      </c>
      <c r="H43" s="135" t="e">
        <f t="shared" si="21"/>
        <v>#DIV/0!</v>
      </c>
      <c r="I43" s="135" t="e">
        <f>I7/I25</f>
        <v>#DIV/0!</v>
      </c>
      <c r="J43" s="135" t="e">
        <f t="shared" si="22"/>
        <v>#DIV/0!</v>
      </c>
      <c r="K43" s="135" t="e">
        <f t="shared" si="22"/>
        <v>#DIV/0!</v>
      </c>
      <c r="L43" s="135" t="e">
        <f t="shared" si="22"/>
        <v>#DIV/0!</v>
      </c>
      <c r="M43" s="135" t="e">
        <f t="shared" si="22"/>
        <v>#DIV/0!</v>
      </c>
      <c r="N43" s="135">
        <f>N7/N25</f>
        <v>314.94339622641508</v>
      </c>
    </row>
    <row r="44" spans="1:14" x14ac:dyDescent="0.2">
      <c r="A44" s="5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</row>
    <row r="45" spans="1:14" s="13" customFormat="1" x14ac:dyDescent="0.2">
      <c r="A45" s="16" t="s">
        <v>10</v>
      </c>
      <c r="B45" s="135">
        <f t="shared" ref="B45:N45" si="23">B9/B27</f>
        <v>370.83212050984935</v>
      </c>
      <c r="C45" s="135">
        <f t="shared" si="23"/>
        <v>373.94784743991642</v>
      </c>
      <c r="D45" s="135" t="e">
        <f t="shared" si="23"/>
        <v>#DIV/0!</v>
      </c>
      <c r="E45" s="135" t="e">
        <f t="shared" si="23"/>
        <v>#DIV/0!</v>
      </c>
      <c r="F45" s="135" t="e">
        <f t="shared" si="23"/>
        <v>#DIV/0!</v>
      </c>
      <c r="G45" s="135" t="e">
        <f t="shared" si="23"/>
        <v>#DIV/0!</v>
      </c>
      <c r="H45" s="135" t="e">
        <f t="shared" si="23"/>
        <v>#DIV/0!</v>
      </c>
      <c r="I45" s="135" t="e">
        <f t="shared" si="23"/>
        <v>#DIV/0!</v>
      </c>
      <c r="J45" s="135" t="e">
        <f t="shared" si="23"/>
        <v>#DIV/0!</v>
      </c>
      <c r="K45" s="135" t="e">
        <f>K9/K27</f>
        <v>#DIV/0!</v>
      </c>
      <c r="L45" s="135" t="e">
        <f t="shared" si="23"/>
        <v>#DIV/0!</v>
      </c>
      <c r="M45" s="135" t="e">
        <f>M9/M27</f>
        <v>#DIV/0!</v>
      </c>
      <c r="N45" s="135">
        <f t="shared" si="23"/>
        <v>355.52538898353208</v>
      </c>
    </row>
  </sheetData>
  <pageMargins left="0.5" right="0.5" top="0.5" bottom="0.5" header="0.25" footer="0.2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0B4E-54C5-42C6-A536-75BB6863DEBA}">
  <dimension ref="A1:N25"/>
  <sheetViews>
    <sheetView zoomScale="115" zoomScaleNormal="115" workbookViewId="0">
      <selection activeCell="D32" sqref="D32"/>
    </sheetView>
  </sheetViews>
  <sheetFormatPr defaultColWidth="9.33203125" defaultRowHeight="10.199999999999999" x14ac:dyDescent="0.2"/>
  <cols>
    <col min="1" max="1" width="12.6640625" style="1" customWidth="1"/>
    <col min="2" max="2" width="11.109375" style="1" customWidth="1"/>
    <col min="3" max="3" width="12" style="1" bestFit="1" customWidth="1"/>
    <col min="4" max="6" width="10.6640625" style="1" bestFit="1" customWidth="1"/>
    <col min="7" max="8" width="10" style="1" bestFit="1" customWidth="1"/>
    <col min="9" max="9" width="12.33203125" style="1" bestFit="1" customWidth="1"/>
    <col min="10" max="10" width="9.6640625" style="1" bestFit="1" customWidth="1"/>
    <col min="11" max="12" width="10.5546875" style="1" bestFit="1" customWidth="1"/>
    <col min="13" max="13" width="9.6640625" style="1" bestFit="1" customWidth="1"/>
    <col min="14" max="14" width="12" style="1" bestFit="1" customWidth="1"/>
    <col min="15" max="16384" width="9.33203125" style="1"/>
  </cols>
  <sheetData>
    <row r="1" spans="1:14" ht="14.1" customHeight="1" x14ac:dyDescent="0.2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ht="18" customHeight="1" x14ac:dyDescent="0.2">
      <c r="A2" s="17" t="s">
        <v>14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" t="s">
        <v>0</v>
      </c>
    </row>
    <row r="3" spans="1:14" x14ac:dyDescent="0.2">
      <c r="A3" s="5" t="s">
        <v>24</v>
      </c>
      <c r="B3" s="134">
        <f>+'[4]OCT 2024'!$J$64</f>
        <v>20298.36</v>
      </c>
      <c r="C3" s="134">
        <f>+'[4]NOV 2024'!$J$66</f>
        <v>24082.799999999999</v>
      </c>
      <c r="D3" s="134">
        <f>+'[4]DEC 2024'!$J$67</f>
        <v>0</v>
      </c>
      <c r="E3" s="134">
        <f>+'[4]JAN 2025'!$J$67</f>
        <v>0</v>
      </c>
      <c r="F3" s="134">
        <f>+'[4]FEB 2025'!$J$67</f>
        <v>0</v>
      </c>
      <c r="G3" s="134">
        <f>+'[4]MAR 2025'!$J$67</f>
        <v>0</v>
      </c>
      <c r="H3" s="134">
        <f>+'[4]APR 2025'!$J$67</f>
        <v>0</v>
      </c>
      <c r="I3" s="134">
        <f>+'[4]MAY 2025'!$J$67</f>
        <v>0</v>
      </c>
      <c r="J3" s="134">
        <f>+'[4]JUN 2025'!$J$67</f>
        <v>0</v>
      </c>
      <c r="K3" s="134">
        <f>+'[4]JUL 2025'!$J$67</f>
        <v>0</v>
      </c>
      <c r="L3" s="134">
        <f>+'[4]AUG 2025'!$J$67</f>
        <v>0</v>
      </c>
      <c r="M3" s="134">
        <f>+'[4]SEP 2025'!$J$67</f>
        <v>0</v>
      </c>
      <c r="N3" s="135">
        <f>SUM(B3:M3)</f>
        <v>44381.16</v>
      </c>
    </row>
    <row r="4" spans="1:14" x14ac:dyDescent="0.2">
      <c r="A4" s="5"/>
      <c r="B4" s="135"/>
      <c r="C4" s="135"/>
      <c r="D4" s="135"/>
      <c r="E4" s="135"/>
      <c r="F4" s="135"/>
      <c r="G4" s="135"/>
      <c r="H4" s="134"/>
      <c r="I4" s="135"/>
      <c r="J4" s="135"/>
      <c r="K4" s="135"/>
      <c r="L4" s="135"/>
      <c r="M4" s="135"/>
      <c r="N4" s="135"/>
    </row>
    <row r="5" spans="1:14" x14ac:dyDescent="0.2">
      <c r="A5" s="6" t="s">
        <v>5</v>
      </c>
      <c r="B5" s="134">
        <f>SUM(B3:B4)</f>
        <v>20298.36</v>
      </c>
      <c r="C5" s="135">
        <f>SUM(C3:C4)</f>
        <v>24082.799999999999</v>
      </c>
      <c r="D5" s="134">
        <f t="shared" ref="D5:N5" si="0">SUM(D3:D4)</f>
        <v>0</v>
      </c>
      <c r="E5" s="134">
        <f t="shared" si="0"/>
        <v>0</v>
      </c>
      <c r="F5" s="134">
        <f t="shared" si="0"/>
        <v>0</v>
      </c>
      <c r="G5" s="134">
        <f>SUM(G3:G4)</f>
        <v>0</v>
      </c>
      <c r="H5" s="134">
        <f t="shared" si="0"/>
        <v>0</v>
      </c>
      <c r="I5" s="135">
        <f>SUM(I3:I4)</f>
        <v>0</v>
      </c>
      <c r="J5" s="135">
        <f>SUM(J3:J4)</f>
        <v>0</v>
      </c>
      <c r="K5" s="135">
        <f>SUM(K3:K4)</f>
        <v>0</v>
      </c>
      <c r="L5" s="135">
        <f>SUM(L3:L4)</f>
        <v>0</v>
      </c>
      <c r="M5" s="135">
        <f t="shared" si="0"/>
        <v>0</v>
      </c>
      <c r="N5" s="135">
        <f t="shared" si="0"/>
        <v>44381.16</v>
      </c>
    </row>
    <row r="6" spans="1:14" ht="14.1" customHeight="1" x14ac:dyDescent="0.2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</row>
    <row r="7" spans="1:14" x14ac:dyDescent="0.2">
      <c r="A7" s="16" t="s">
        <v>6</v>
      </c>
      <c r="B7" s="183" t="s">
        <v>91</v>
      </c>
      <c r="C7" s="183" t="s">
        <v>92</v>
      </c>
      <c r="D7" s="183" t="s">
        <v>86</v>
      </c>
      <c r="E7" s="183" t="s">
        <v>93</v>
      </c>
      <c r="F7" s="183" t="s">
        <v>94</v>
      </c>
      <c r="G7" s="183" t="s">
        <v>95</v>
      </c>
      <c r="H7" s="183" t="s">
        <v>96</v>
      </c>
      <c r="I7" s="183" t="s">
        <v>97</v>
      </c>
      <c r="J7" s="183" t="s">
        <v>98</v>
      </c>
      <c r="K7" s="183" t="s">
        <v>99</v>
      </c>
      <c r="L7" s="183" t="s">
        <v>100</v>
      </c>
      <c r="M7" s="183" t="s">
        <v>101</v>
      </c>
      <c r="N7" s="4" t="s">
        <v>0</v>
      </c>
    </row>
    <row r="8" spans="1:14" x14ac:dyDescent="0.2">
      <c r="A8" s="5" t="s">
        <v>24</v>
      </c>
      <c r="B8" s="40">
        <f t="shared" ref="B8:N8" si="1">B3/B5</f>
        <v>1</v>
      </c>
      <c r="C8" s="40">
        <f t="shared" si="1"/>
        <v>1</v>
      </c>
      <c r="D8" s="40" t="e">
        <f t="shared" si="1"/>
        <v>#DIV/0!</v>
      </c>
      <c r="E8" s="40" t="e">
        <f t="shared" si="1"/>
        <v>#DIV/0!</v>
      </c>
      <c r="F8" s="40" t="e">
        <f t="shared" si="1"/>
        <v>#DIV/0!</v>
      </c>
      <c r="G8" s="40" t="e">
        <f t="shared" si="1"/>
        <v>#DIV/0!</v>
      </c>
      <c r="H8" s="40" t="e">
        <f t="shared" si="1"/>
        <v>#DIV/0!</v>
      </c>
      <c r="I8" s="40" t="e">
        <f t="shared" si="1"/>
        <v>#DIV/0!</v>
      </c>
      <c r="J8" s="40" t="e">
        <f t="shared" si="1"/>
        <v>#DIV/0!</v>
      </c>
      <c r="K8" s="40" t="e">
        <f t="shared" si="1"/>
        <v>#DIV/0!</v>
      </c>
      <c r="L8" s="40" t="e">
        <f t="shared" si="1"/>
        <v>#DIV/0!</v>
      </c>
      <c r="M8" s="40" t="e">
        <f t="shared" si="1"/>
        <v>#DIV/0!</v>
      </c>
      <c r="N8" s="40">
        <f t="shared" si="1"/>
        <v>1</v>
      </c>
    </row>
    <row r="9" spans="1:14" x14ac:dyDescent="0.2">
      <c r="A9" s="45" t="s">
        <v>13</v>
      </c>
      <c r="B9" s="51">
        <f t="shared" ref="B9:N9" si="2">SUM(B7:B8)</f>
        <v>1</v>
      </c>
      <c r="C9" s="212">
        <f>SUM(C7:C8)</f>
        <v>1</v>
      </c>
      <c r="D9" s="51" t="e">
        <f t="shared" si="2"/>
        <v>#DIV/0!</v>
      </c>
      <c r="E9" s="51" t="e">
        <f t="shared" si="2"/>
        <v>#DIV/0!</v>
      </c>
      <c r="F9" s="51" t="e">
        <f t="shared" si="2"/>
        <v>#DIV/0!</v>
      </c>
      <c r="G9" s="51" t="e">
        <f t="shared" si="2"/>
        <v>#DIV/0!</v>
      </c>
      <c r="H9" s="51" t="e">
        <f t="shared" si="2"/>
        <v>#DIV/0!</v>
      </c>
      <c r="I9" s="51" t="e">
        <f t="shared" si="2"/>
        <v>#DIV/0!</v>
      </c>
      <c r="J9" s="51" t="e">
        <f t="shared" si="2"/>
        <v>#DIV/0!</v>
      </c>
      <c r="K9" s="51" t="e">
        <f t="shared" si="2"/>
        <v>#DIV/0!</v>
      </c>
      <c r="L9" s="51" t="e">
        <f t="shared" si="2"/>
        <v>#DIV/0!</v>
      </c>
      <c r="M9" s="51" t="e">
        <f t="shared" si="2"/>
        <v>#DIV/0!</v>
      </c>
      <c r="N9" s="49">
        <f t="shared" si="2"/>
        <v>1</v>
      </c>
    </row>
    <row r="11" spans="1:14" ht="15.6" customHeight="1" x14ac:dyDescent="0.2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</row>
    <row r="12" spans="1:14" x14ac:dyDescent="0.2">
      <c r="A12" s="16" t="s">
        <v>19</v>
      </c>
      <c r="B12" s="183" t="s">
        <v>91</v>
      </c>
      <c r="C12" s="183" t="s">
        <v>92</v>
      </c>
      <c r="D12" s="183" t="s">
        <v>86</v>
      </c>
      <c r="E12" s="183" t="s">
        <v>93</v>
      </c>
      <c r="F12" s="183" t="s">
        <v>94</v>
      </c>
      <c r="G12" s="183" t="s">
        <v>95</v>
      </c>
      <c r="H12" s="183" t="s">
        <v>96</v>
      </c>
      <c r="I12" s="183" t="s">
        <v>97</v>
      </c>
      <c r="J12" s="183" t="s">
        <v>98</v>
      </c>
      <c r="K12" s="183" t="s">
        <v>99</v>
      </c>
      <c r="L12" s="183" t="s">
        <v>100</v>
      </c>
      <c r="M12" s="183" t="s">
        <v>101</v>
      </c>
      <c r="N12" s="4" t="s">
        <v>0</v>
      </c>
    </row>
    <row r="13" spans="1:14" x14ac:dyDescent="0.2">
      <c r="A13" s="5" t="s">
        <v>24</v>
      </c>
      <c r="B13" s="182">
        <f>+'[4]OCT 2024'!$I$64</f>
        <v>59</v>
      </c>
      <c r="C13" s="182">
        <f>+'[4]NOV 2024'!$I$66</f>
        <v>68</v>
      </c>
      <c r="D13" s="182">
        <f>+'[4]DEC 2024'!$I$67</f>
        <v>0</v>
      </c>
      <c r="E13" s="182">
        <f>+'[4]JAN 2025'!$I$67</f>
        <v>0</v>
      </c>
      <c r="F13" s="182">
        <f>+'[4]FEB 2025'!$I$67</f>
        <v>0</v>
      </c>
      <c r="G13" s="182">
        <f>+'[4]MAR 2025'!$I$67</f>
        <v>0</v>
      </c>
      <c r="H13" s="182">
        <f>+'[4]APR 2025'!$I$67</f>
        <v>0</v>
      </c>
      <c r="I13" s="182">
        <f>+'[4]MAY 2025'!$I$67</f>
        <v>0</v>
      </c>
      <c r="J13" s="182">
        <f>+'[4]JUN 2025'!$I$67</f>
        <v>0</v>
      </c>
      <c r="K13" s="182">
        <f>+'[4]JUL 2025'!$I$67</f>
        <v>0</v>
      </c>
      <c r="L13" s="182">
        <f>+'[4]AUG 2025'!$I$67</f>
        <v>0</v>
      </c>
      <c r="M13" s="182">
        <f>+'[4]SEP 2025'!$I$67</f>
        <v>0</v>
      </c>
      <c r="N13" s="182">
        <f>SUM(B13:M13)</f>
        <v>127</v>
      </c>
    </row>
    <row r="14" spans="1:14" x14ac:dyDescent="0.2">
      <c r="A14" s="5"/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</row>
    <row r="15" spans="1:14" x14ac:dyDescent="0.2">
      <c r="A15" s="6" t="s">
        <v>7</v>
      </c>
      <c r="B15" s="182">
        <f>SUM(B13:B14)</f>
        <v>59</v>
      </c>
      <c r="C15" s="182">
        <f>SUM(C13:C14)</f>
        <v>68</v>
      </c>
      <c r="D15" s="182">
        <f t="shared" ref="D15:N15" si="3">SUM(D13:D14)</f>
        <v>0</v>
      </c>
      <c r="E15" s="182">
        <f t="shared" si="3"/>
        <v>0</v>
      </c>
      <c r="F15" s="182">
        <f t="shared" si="3"/>
        <v>0</v>
      </c>
      <c r="G15" s="182">
        <f t="shared" si="3"/>
        <v>0</v>
      </c>
      <c r="H15" s="182">
        <f t="shared" si="3"/>
        <v>0</v>
      </c>
      <c r="I15" s="182">
        <f t="shared" si="3"/>
        <v>0</v>
      </c>
      <c r="J15" s="182">
        <f t="shared" si="3"/>
        <v>0</v>
      </c>
      <c r="K15" s="182">
        <f t="shared" si="3"/>
        <v>0</v>
      </c>
      <c r="L15" s="182">
        <f t="shared" si="3"/>
        <v>0</v>
      </c>
      <c r="M15" s="182">
        <f t="shared" si="3"/>
        <v>0</v>
      </c>
      <c r="N15" s="182">
        <f t="shared" si="3"/>
        <v>127</v>
      </c>
    </row>
    <row r="16" spans="1:14" ht="17.100000000000001" customHeight="1" x14ac:dyDescent="0.2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</row>
    <row r="17" spans="1:14" x14ac:dyDescent="0.2">
      <c r="A17" s="16" t="s">
        <v>20</v>
      </c>
      <c r="B17" s="183" t="s">
        <v>91</v>
      </c>
      <c r="C17" s="183" t="s">
        <v>92</v>
      </c>
      <c r="D17" s="183" t="s">
        <v>86</v>
      </c>
      <c r="E17" s="183" t="s">
        <v>93</v>
      </c>
      <c r="F17" s="183" t="s">
        <v>94</v>
      </c>
      <c r="G17" s="183" t="s">
        <v>95</v>
      </c>
      <c r="H17" s="183" t="s">
        <v>96</v>
      </c>
      <c r="I17" s="183" t="s">
        <v>97</v>
      </c>
      <c r="J17" s="183" t="s">
        <v>98</v>
      </c>
      <c r="K17" s="183" t="s">
        <v>99</v>
      </c>
      <c r="L17" s="183" t="s">
        <v>100</v>
      </c>
      <c r="M17" s="183" t="s">
        <v>101</v>
      </c>
      <c r="N17" s="4" t="s">
        <v>0</v>
      </c>
    </row>
    <row r="18" spans="1:14" x14ac:dyDescent="0.2">
      <c r="A18" s="5" t="s">
        <v>24</v>
      </c>
      <c r="B18" s="40">
        <f t="shared" ref="B18:N18" si="4">B13/B15</f>
        <v>1</v>
      </c>
      <c r="C18" s="40">
        <f t="shared" si="4"/>
        <v>1</v>
      </c>
      <c r="D18" s="40" t="e">
        <f t="shared" si="4"/>
        <v>#DIV/0!</v>
      </c>
      <c r="E18" s="40" t="e">
        <f t="shared" si="4"/>
        <v>#DIV/0!</v>
      </c>
      <c r="F18" s="40" t="e">
        <f t="shared" si="4"/>
        <v>#DIV/0!</v>
      </c>
      <c r="G18" s="40" t="e">
        <f>G13/G15</f>
        <v>#DIV/0!</v>
      </c>
      <c r="H18" s="40" t="e">
        <f t="shared" si="4"/>
        <v>#DIV/0!</v>
      </c>
      <c r="I18" s="40" t="e">
        <f t="shared" si="4"/>
        <v>#DIV/0!</v>
      </c>
      <c r="J18" s="40" t="e">
        <f t="shared" si="4"/>
        <v>#DIV/0!</v>
      </c>
      <c r="K18" s="40" t="e">
        <f t="shared" si="4"/>
        <v>#DIV/0!</v>
      </c>
      <c r="L18" s="40" t="e">
        <f>L13/L15</f>
        <v>#DIV/0!</v>
      </c>
      <c r="M18" s="40" t="e">
        <f t="shared" si="4"/>
        <v>#DIV/0!</v>
      </c>
      <c r="N18" s="40">
        <f t="shared" si="4"/>
        <v>1</v>
      </c>
    </row>
    <row r="19" spans="1:14" x14ac:dyDescent="0.2">
      <c r="A19" s="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1:14" ht="12" customHeight="1" x14ac:dyDescent="0.2">
      <c r="A20" s="5" t="s">
        <v>13</v>
      </c>
      <c r="B20" s="41">
        <f>SUM(B18:B19)</f>
        <v>1</v>
      </c>
      <c r="C20" s="41">
        <f>SUM(C18:C19)</f>
        <v>1</v>
      </c>
      <c r="D20" s="41" t="e">
        <f t="shared" ref="D20:N20" si="5">SUM(D18:D19)</f>
        <v>#DIV/0!</v>
      </c>
      <c r="E20" s="41" t="e">
        <f t="shared" si="5"/>
        <v>#DIV/0!</v>
      </c>
      <c r="F20" s="41" t="e">
        <f t="shared" si="5"/>
        <v>#DIV/0!</v>
      </c>
      <c r="G20" s="41" t="e">
        <f>SUM(G18:G19)</f>
        <v>#DIV/0!</v>
      </c>
      <c r="H20" s="41" t="e">
        <f t="shared" si="5"/>
        <v>#DIV/0!</v>
      </c>
      <c r="I20" s="41" t="e">
        <f t="shared" si="5"/>
        <v>#DIV/0!</v>
      </c>
      <c r="J20" s="41" t="e">
        <f t="shared" si="5"/>
        <v>#DIV/0!</v>
      </c>
      <c r="K20" s="41" t="e">
        <f>SUM(K18:K19)</f>
        <v>#DIV/0!</v>
      </c>
      <c r="L20" s="41" t="e">
        <f t="shared" si="5"/>
        <v>#DIV/0!</v>
      </c>
      <c r="M20" s="41" t="e">
        <f t="shared" si="5"/>
        <v>#DIV/0!</v>
      </c>
      <c r="N20" s="41">
        <f t="shared" si="5"/>
        <v>1</v>
      </c>
    </row>
    <row r="21" spans="1:14" ht="14.1" customHeight="1" x14ac:dyDescent="0.2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</row>
    <row r="22" spans="1:14" x14ac:dyDescent="0.2">
      <c r="A22" s="16" t="s">
        <v>10</v>
      </c>
      <c r="B22" s="183" t="s">
        <v>91</v>
      </c>
      <c r="C22" s="183" t="s">
        <v>92</v>
      </c>
      <c r="D22" s="183" t="s">
        <v>86</v>
      </c>
      <c r="E22" s="183" t="s">
        <v>93</v>
      </c>
      <c r="F22" s="183" t="s">
        <v>94</v>
      </c>
      <c r="G22" s="183" t="s">
        <v>95</v>
      </c>
      <c r="H22" s="183" t="s">
        <v>96</v>
      </c>
      <c r="I22" s="183" t="s">
        <v>97</v>
      </c>
      <c r="J22" s="183" t="s">
        <v>98</v>
      </c>
      <c r="K22" s="183" t="s">
        <v>99</v>
      </c>
      <c r="L22" s="183" t="s">
        <v>100</v>
      </c>
      <c r="M22" s="183" t="s">
        <v>101</v>
      </c>
      <c r="N22" s="4" t="s">
        <v>0</v>
      </c>
    </row>
    <row r="23" spans="1:14" x14ac:dyDescent="0.2">
      <c r="A23" s="5" t="s">
        <v>24</v>
      </c>
      <c r="B23" s="135">
        <f t="shared" ref="B23:N23" si="6">B3/B13</f>
        <v>344.04</v>
      </c>
      <c r="C23" s="135">
        <f t="shared" si="6"/>
        <v>354.15882352941173</v>
      </c>
      <c r="D23" s="135" t="e">
        <f t="shared" si="6"/>
        <v>#DIV/0!</v>
      </c>
      <c r="E23" s="135" t="e">
        <f t="shared" si="6"/>
        <v>#DIV/0!</v>
      </c>
      <c r="F23" s="135" t="e">
        <f t="shared" si="6"/>
        <v>#DIV/0!</v>
      </c>
      <c r="G23" s="135" t="e">
        <f t="shared" si="6"/>
        <v>#DIV/0!</v>
      </c>
      <c r="H23" s="135" t="e">
        <f t="shared" si="6"/>
        <v>#DIV/0!</v>
      </c>
      <c r="I23" s="135" t="e">
        <f t="shared" si="6"/>
        <v>#DIV/0!</v>
      </c>
      <c r="J23" s="135" t="e">
        <f t="shared" si="6"/>
        <v>#DIV/0!</v>
      </c>
      <c r="K23" s="135" t="e">
        <f t="shared" si="6"/>
        <v>#DIV/0!</v>
      </c>
      <c r="L23" s="135" t="e">
        <f t="shared" si="6"/>
        <v>#DIV/0!</v>
      </c>
      <c r="M23" s="135" t="e">
        <f t="shared" si="6"/>
        <v>#DIV/0!</v>
      </c>
      <c r="N23" s="135">
        <f t="shared" si="6"/>
        <v>349.45795275590552</v>
      </c>
    </row>
    <row r="24" spans="1:14" x14ac:dyDescent="0.2">
      <c r="A24" s="5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</row>
    <row r="25" spans="1:14" s="13" customFormat="1" x14ac:dyDescent="0.2">
      <c r="A25" s="16" t="s">
        <v>10</v>
      </c>
      <c r="B25" s="135">
        <f>B5/B15</f>
        <v>344.04</v>
      </c>
      <c r="C25" s="135">
        <f t="shared" ref="C25:N25" si="7">C5/C15</f>
        <v>354.15882352941173</v>
      </c>
      <c r="D25" s="135" t="e">
        <f t="shared" si="7"/>
        <v>#DIV/0!</v>
      </c>
      <c r="E25" s="135" t="e">
        <f t="shared" si="7"/>
        <v>#DIV/0!</v>
      </c>
      <c r="F25" s="135" t="e">
        <f t="shared" si="7"/>
        <v>#DIV/0!</v>
      </c>
      <c r="G25" s="135" t="e">
        <f>G5/G15</f>
        <v>#DIV/0!</v>
      </c>
      <c r="H25" s="135" t="e">
        <f t="shared" si="7"/>
        <v>#DIV/0!</v>
      </c>
      <c r="I25" s="135" t="e">
        <f t="shared" si="7"/>
        <v>#DIV/0!</v>
      </c>
      <c r="J25" s="135" t="e">
        <f t="shared" si="7"/>
        <v>#DIV/0!</v>
      </c>
      <c r="K25" s="135" t="e">
        <f t="shared" si="7"/>
        <v>#DIV/0!</v>
      </c>
      <c r="L25" s="135" t="e">
        <f t="shared" si="7"/>
        <v>#DIV/0!</v>
      </c>
      <c r="M25" s="135" t="e">
        <f t="shared" si="7"/>
        <v>#DIV/0!</v>
      </c>
      <c r="N25" s="135">
        <f t="shared" si="7"/>
        <v>349.45795275590552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topLeftCell="A24" zoomScale="130" zoomScaleNormal="130" zoomScalePageLayoutView="110" workbookViewId="0">
      <selection activeCell="C37" sqref="C37"/>
    </sheetView>
  </sheetViews>
  <sheetFormatPr defaultColWidth="9.33203125" defaultRowHeight="10.199999999999999" x14ac:dyDescent="0.2"/>
  <cols>
    <col min="1" max="1" width="12.44140625" style="3" customWidth="1"/>
    <col min="2" max="13" width="12" style="1" bestFit="1" customWidth="1"/>
    <col min="14" max="14" width="12.6640625" style="1" bestFit="1" customWidth="1"/>
    <col min="15" max="16384" width="9.33203125" style="1"/>
  </cols>
  <sheetData>
    <row r="1" spans="1:14" x14ac:dyDescent="0.2">
      <c r="A1" s="100" t="s">
        <v>15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s="2" customFormat="1" x14ac:dyDescent="0.2">
      <c r="A2" s="17" t="s">
        <v>2</v>
      </c>
      <c r="B2" s="183" t="s">
        <v>74</v>
      </c>
      <c r="C2" s="183" t="s">
        <v>75</v>
      </c>
      <c r="D2" s="183" t="s">
        <v>76</v>
      </c>
      <c r="E2" s="183" t="s">
        <v>77</v>
      </c>
      <c r="F2" s="183" t="s">
        <v>85</v>
      </c>
      <c r="G2" s="183" t="s">
        <v>78</v>
      </c>
      <c r="H2" s="183" t="s">
        <v>79</v>
      </c>
      <c r="I2" s="183" t="s">
        <v>80</v>
      </c>
      <c r="J2" s="183" t="s">
        <v>81</v>
      </c>
      <c r="K2" s="183" t="s">
        <v>82</v>
      </c>
      <c r="L2" s="183" t="s">
        <v>83</v>
      </c>
      <c r="M2" s="183" t="s">
        <v>84</v>
      </c>
      <c r="N2" s="4" t="s">
        <v>0</v>
      </c>
    </row>
    <row r="3" spans="1:14" x14ac:dyDescent="0.2">
      <c r="A3" s="5" t="s">
        <v>8</v>
      </c>
      <c r="B3" s="134">
        <f>+'[1]Oct 2024'!$J$9</f>
        <v>53700.400000000009</v>
      </c>
      <c r="C3" s="134">
        <f>+'[1]Nov 2024'!$J$8</f>
        <v>94244.800000000003</v>
      </c>
      <c r="D3" s="134">
        <f>+'[1]Dec 2024'!$J$8</f>
        <v>0</v>
      </c>
      <c r="E3" s="134">
        <f>+'[1]Jan 2025'!$J$8</f>
        <v>0</v>
      </c>
      <c r="F3" s="134">
        <f>+'[1]Feb 2025'!$J$8</f>
        <v>0</v>
      </c>
      <c r="G3" s="134">
        <f>+'[1]Mar 2025'!$J$8</f>
        <v>0</v>
      </c>
      <c r="H3" s="134">
        <f>+'[1]Apr 2025'!$J$8</f>
        <v>0</v>
      </c>
      <c r="I3" s="134">
        <f>+'[1]May 2025'!$J$8</f>
        <v>0</v>
      </c>
      <c r="J3" s="134">
        <f>+'[1]Jun 2025'!$J$8</f>
        <v>0</v>
      </c>
      <c r="K3" s="134">
        <f>+'[1]Jul 2025'!$J$8</f>
        <v>0</v>
      </c>
      <c r="L3" s="134">
        <f>+'[1]Aug 2025'!$J$8</f>
        <v>0</v>
      </c>
      <c r="M3" s="134">
        <f>+'[1]Sep 2025'!$J$8</f>
        <v>0</v>
      </c>
      <c r="N3" s="135">
        <f>SUM(B3:M3)</f>
        <v>147945.20000000001</v>
      </c>
    </row>
    <row r="4" spans="1:14" x14ac:dyDescent="0.2">
      <c r="A4" s="5" t="s">
        <v>9</v>
      </c>
      <c r="B4" s="134">
        <f>+'[2]Oct 2024'!$J$9</f>
        <v>86403.199999999997</v>
      </c>
      <c r="C4" s="134">
        <f>+'[2]Nov 2024'!$J$9</f>
        <v>69331.600000000006</v>
      </c>
      <c r="D4" s="134">
        <f>+'[2]Dec 2024'!$J$9</f>
        <v>0</v>
      </c>
      <c r="E4" s="134">
        <f>+'[2]Jan 2025'!$J$9</f>
        <v>0</v>
      </c>
      <c r="F4" s="134">
        <f>+'[2]Feb 2025'!$J$9</f>
        <v>0</v>
      </c>
      <c r="G4" s="134">
        <f>+'[2]Mar 2025'!$J$9</f>
        <v>0</v>
      </c>
      <c r="H4" s="134">
        <f>+'[2]Apr 2025'!$J$9</f>
        <v>0</v>
      </c>
      <c r="I4" s="134">
        <f>+'[2]May 2025'!$J$9</f>
        <v>0</v>
      </c>
      <c r="J4" s="134">
        <f>+'[2]Jun 2025'!$J$9</f>
        <v>0</v>
      </c>
      <c r="K4" s="134">
        <f>+'[2]Jul 2025'!$J$9</f>
        <v>0</v>
      </c>
      <c r="L4" s="134">
        <f>+'[2]Aug 2025'!$J$9</f>
        <v>0</v>
      </c>
      <c r="M4" s="134">
        <f>+'[2]Sep 2025'!$J$9</f>
        <v>0</v>
      </c>
      <c r="N4" s="135">
        <f t="shared" ref="N4:N7" si="0">SUM(B4:M4)</f>
        <v>155734.79999999999</v>
      </c>
    </row>
    <row r="5" spans="1:14" x14ac:dyDescent="0.2">
      <c r="A5" s="5" t="s">
        <v>89</v>
      </c>
      <c r="B5" s="134">
        <f>+'[3]OCT 2024'!$J$14</f>
        <v>23342.799999999999</v>
      </c>
      <c r="C5" s="134">
        <f>+'[3]NOV 2024'!$J$9</f>
        <v>18813.599999999999</v>
      </c>
      <c r="D5" s="134">
        <f>+'[3]DEC 2024'!$J$9</f>
        <v>0</v>
      </c>
      <c r="E5" s="134">
        <f>+'[3]JAN 2025'!$J$9</f>
        <v>0</v>
      </c>
      <c r="F5" s="134">
        <f>+'[3]FEB 2025'!$J$9</f>
        <v>0</v>
      </c>
      <c r="G5" s="134">
        <f>+'[3]MAR 2025'!$J$9</f>
        <v>0</v>
      </c>
      <c r="H5" s="134">
        <f>+'[3]APR 2025'!$J$9</f>
        <v>0</v>
      </c>
      <c r="I5" s="134">
        <f>+'[3]MAY 2025'!$J$9</f>
        <v>0</v>
      </c>
      <c r="J5" s="134">
        <f>+'[3]JUN 2025'!$J$9</f>
        <v>0</v>
      </c>
      <c r="K5" s="134">
        <f>+'[3]JUL 2025'!$J$9</f>
        <v>0</v>
      </c>
      <c r="L5" s="134">
        <f>+'[3]AUG 2025'!$J$9</f>
        <v>0</v>
      </c>
      <c r="M5" s="134">
        <f>+'[3]AUG 2025'!$J$9</f>
        <v>0</v>
      </c>
      <c r="N5" s="135">
        <f>SUM(B5:M5)</f>
        <v>42156.399999999994</v>
      </c>
    </row>
    <row r="6" spans="1:14" x14ac:dyDescent="0.2">
      <c r="A6" s="5" t="s">
        <v>24</v>
      </c>
      <c r="B6" s="134">
        <f>+'[4]OCT 2024'!$J$9</f>
        <v>560764.88</v>
      </c>
      <c r="C6" s="134">
        <f>+'[4]NOV 2024'!$J$9</f>
        <v>479699.39999999991</v>
      </c>
      <c r="D6" s="134">
        <f>+'[4]DEC 2024'!$J$9</f>
        <v>0</v>
      </c>
      <c r="E6" s="134">
        <f>+'[4]JAN 2025'!$J$9</f>
        <v>0</v>
      </c>
      <c r="F6" s="134">
        <f>+'[4]FEB 2025'!$J$9</f>
        <v>0</v>
      </c>
      <c r="G6" s="134">
        <f>+'[4]MAR 2025'!$J$9</f>
        <v>0</v>
      </c>
      <c r="H6" s="134">
        <f>+'[4]APR 2025'!$J$9</f>
        <v>0</v>
      </c>
      <c r="I6" s="134">
        <f>+'[4]MAY 2025'!$J$9</f>
        <v>0</v>
      </c>
      <c r="J6" s="134">
        <f>+'[4]JUN 2025'!$J$9</f>
        <v>0</v>
      </c>
      <c r="K6" s="134">
        <f>+'[4]JUL 2025'!$J$9</f>
        <v>0</v>
      </c>
      <c r="L6" s="134">
        <f>+'[4]AUG 2025'!$J$9</f>
        <v>0</v>
      </c>
      <c r="M6" s="134">
        <f>+'[4]SEP 2025'!$J$9</f>
        <v>0</v>
      </c>
      <c r="N6" s="135">
        <f t="shared" si="0"/>
        <v>1040464.2799999999</v>
      </c>
    </row>
    <row r="7" spans="1:14" x14ac:dyDescent="0.2">
      <c r="A7" s="5" t="s">
        <v>1</v>
      </c>
      <c r="B7" s="134">
        <f>+'[5]OCT 2024'!$J$12</f>
        <v>264725.5</v>
      </c>
      <c r="C7" s="134">
        <f>+'[5]NOV 2024'!$J$12</f>
        <v>273226.2</v>
      </c>
      <c r="D7" s="134">
        <f>+'[5]DEC 2024'!$J$12</f>
        <v>0</v>
      </c>
      <c r="E7" s="134">
        <f>+'[5]JAN 2025'!$J$12</f>
        <v>0</v>
      </c>
      <c r="F7" s="134">
        <f>+'[5]FEB 2025'!$J$12</f>
        <v>0</v>
      </c>
      <c r="G7" s="134">
        <f>+'[5]MAR 2025'!$J$12</f>
        <v>0</v>
      </c>
      <c r="H7" s="134">
        <f>+'[5]APR 2025'!$J$12</f>
        <v>0</v>
      </c>
      <c r="I7" s="134">
        <f>+'[5]MAY 2025'!$J$12</f>
        <v>0</v>
      </c>
      <c r="J7" s="134">
        <f>+'[5]JUN 2025'!$J$12</f>
        <v>0</v>
      </c>
      <c r="K7" s="134">
        <f>+'[5]JUL 2025'!$J$12</f>
        <v>0</v>
      </c>
      <c r="L7" s="134">
        <f>+'[5]AUG 2025'!$J$12</f>
        <v>0</v>
      </c>
      <c r="M7" s="134">
        <f>+'[5]SEP 2025'!$J$12</f>
        <v>0</v>
      </c>
      <c r="N7" s="135">
        <f t="shared" si="0"/>
        <v>537951.69999999995</v>
      </c>
    </row>
    <row r="8" spans="1:14" x14ac:dyDescent="0.2">
      <c r="A8" s="5"/>
      <c r="B8" s="134"/>
      <c r="C8" s="135"/>
      <c r="D8" s="135"/>
      <c r="E8" s="134"/>
      <c r="F8" s="135"/>
      <c r="G8" s="135"/>
      <c r="H8" s="134"/>
      <c r="I8" s="135"/>
      <c r="J8" s="135"/>
      <c r="K8" s="135"/>
      <c r="L8" s="135"/>
      <c r="M8" s="135"/>
      <c r="N8" s="135"/>
    </row>
    <row r="9" spans="1:14" x14ac:dyDescent="0.2">
      <c r="A9" s="6" t="s">
        <v>5</v>
      </c>
      <c r="B9" s="149">
        <f>SUM(B3:B8)</f>
        <v>988936.78</v>
      </c>
      <c r="C9" s="149">
        <f>SUM(C3:C8)</f>
        <v>935315.59999999986</v>
      </c>
      <c r="D9" s="149">
        <f t="shared" ref="D9:G9" si="1">SUM(D3:D8)</f>
        <v>0</v>
      </c>
      <c r="E9" s="149">
        <f t="shared" si="1"/>
        <v>0</v>
      </c>
      <c r="F9" s="148">
        <f t="shared" si="1"/>
        <v>0</v>
      </c>
      <c r="G9" s="148">
        <f t="shared" si="1"/>
        <v>0</v>
      </c>
      <c r="H9" s="148">
        <f t="shared" ref="H9:N9" si="2">SUM(H3:H8)</f>
        <v>0</v>
      </c>
      <c r="I9" s="148">
        <f t="shared" si="2"/>
        <v>0</v>
      </c>
      <c r="J9" s="148">
        <f t="shared" si="2"/>
        <v>0</v>
      </c>
      <c r="K9" s="148">
        <f t="shared" si="2"/>
        <v>0</v>
      </c>
      <c r="L9" s="148">
        <f t="shared" si="2"/>
        <v>0</v>
      </c>
      <c r="M9" s="149">
        <f>SUM(M3:M8)</f>
        <v>0</v>
      </c>
      <c r="N9" s="148">
        <f t="shared" si="2"/>
        <v>1924252.38</v>
      </c>
    </row>
    <row r="10" spans="1:14" ht="1.5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x14ac:dyDescent="0.2">
      <c r="A11" s="16" t="s">
        <v>6</v>
      </c>
      <c r="B11" s="183" t="s">
        <v>91</v>
      </c>
      <c r="C11" s="183" t="s">
        <v>92</v>
      </c>
      <c r="D11" s="183" t="s">
        <v>86</v>
      </c>
      <c r="E11" s="183" t="s">
        <v>93</v>
      </c>
      <c r="F11" s="183" t="s">
        <v>94</v>
      </c>
      <c r="G11" s="183" t="s">
        <v>95</v>
      </c>
      <c r="H11" s="183" t="s">
        <v>96</v>
      </c>
      <c r="I11" s="183" t="s">
        <v>97</v>
      </c>
      <c r="J11" s="183" t="s">
        <v>98</v>
      </c>
      <c r="K11" s="183" t="s">
        <v>99</v>
      </c>
      <c r="L11" s="183" t="s">
        <v>100</v>
      </c>
      <c r="M11" s="183" t="s">
        <v>101</v>
      </c>
      <c r="N11" s="4" t="s">
        <v>0</v>
      </c>
    </row>
    <row r="12" spans="1:14" x14ac:dyDescent="0.2">
      <c r="A12" s="5" t="s">
        <v>8</v>
      </c>
      <c r="B12" s="40">
        <f t="shared" ref="B12:N12" si="3">B3/B9</f>
        <v>5.4301145519130158E-2</v>
      </c>
      <c r="C12" s="41">
        <f t="shared" si="3"/>
        <v>0.10076256613275777</v>
      </c>
      <c r="D12" s="41" t="e">
        <f t="shared" si="3"/>
        <v>#DIV/0!</v>
      </c>
      <c r="E12" s="41" t="e">
        <f t="shared" si="3"/>
        <v>#DIV/0!</v>
      </c>
      <c r="F12" s="41" t="e">
        <f t="shared" si="3"/>
        <v>#DIV/0!</v>
      </c>
      <c r="G12" s="41" t="e">
        <f t="shared" si="3"/>
        <v>#DIV/0!</v>
      </c>
      <c r="H12" s="41" t="e">
        <f t="shared" si="3"/>
        <v>#DIV/0!</v>
      </c>
      <c r="I12" s="41" t="e">
        <f t="shared" si="3"/>
        <v>#DIV/0!</v>
      </c>
      <c r="J12" s="41" t="e">
        <f t="shared" si="3"/>
        <v>#DIV/0!</v>
      </c>
      <c r="K12" s="41" t="e">
        <f t="shared" si="3"/>
        <v>#DIV/0!</v>
      </c>
      <c r="L12" s="41" t="e">
        <f t="shared" si="3"/>
        <v>#DIV/0!</v>
      </c>
      <c r="M12" s="41" t="e">
        <f t="shared" si="3"/>
        <v>#DIV/0!</v>
      </c>
      <c r="N12" s="41">
        <f t="shared" si="3"/>
        <v>7.6884509297060102E-2</v>
      </c>
    </row>
    <row r="13" spans="1:14" x14ac:dyDescent="0.2">
      <c r="A13" s="5" t="s">
        <v>9</v>
      </c>
      <c r="B13" s="40">
        <f t="shared" ref="B13:N13" si="4">B4/B9</f>
        <v>8.7369791221639057E-2</v>
      </c>
      <c r="C13" s="41">
        <f t="shared" si="4"/>
        <v>7.4126423209449316E-2</v>
      </c>
      <c r="D13" s="41" t="e">
        <f t="shared" si="4"/>
        <v>#DIV/0!</v>
      </c>
      <c r="E13" s="41" t="e">
        <f t="shared" si="4"/>
        <v>#DIV/0!</v>
      </c>
      <c r="F13" s="41" t="e">
        <f t="shared" si="4"/>
        <v>#DIV/0!</v>
      </c>
      <c r="G13" s="41" t="e">
        <f t="shared" si="4"/>
        <v>#DIV/0!</v>
      </c>
      <c r="H13" s="41" t="e">
        <f t="shared" si="4"/>
        <v>#DIV/0!</v>
      </c>
      <c r="I13" s="41" t="e">
        <f t="shared" si="4"/>
        <v>#DIV/0!</v>
      </c>
      <c r="J13" s="41" t="e">
        <f t="shared" si="4"/>
        <v>#DIV/0!</v>
      </c>
      <c r="K13" s="41" t="e">
        <f t="shared" si="4"/>
        <v>#DIV/0!</v>
      </c>
      <c r="L13" s="41" t="e">
        <f t="shared" si="4"/>
        <v>#DIV/0!</v>
      </c>
      <c r="M13" s="41" t="e">
        <f t="shared" si="4"/>
        <v>#DIV/0!</v>
      </c>
      <c r="N13" s="41">
        <f t="shared" si="4"/>
        <v>8.0932626935350346E-2</v>
      </c>
    </row>
    <row r="14" spans="1:14" x14ac:dyDescent="0.2">
      <c r="A14" s="5" t="s">
        <v>89</v>
      </c>
      <c r="B14" s="40">
        <f t="shared" ref="B14:N14" si="5">B5/B9</f>
        <v>2.3603935531652485E-2</v>
      </c>
      <c r="C14" s="40">
        <f t="shared" si="5"/>
        <v>2.011470780557921E-2</v>
      </c>
      <c r="D14" s="41" t="e">
        <f t="shared" si="5"/>
        <v>#DIV/0!</v>
      </c>
      <c r="E14" s="41" t="e">
        <f t="shared" si="5"/>
        <v>#DIV/0!</v>
      </c>
      <c r="F14" s="41" t="e">
        <f t="shared" si="5"/>
        <v>#DIV/0!</v>
      </c>
      <c r="G14" s="41" t="e">
        <f t="shared" si="5"/>
        <v>#DIV/0!</v>
      </c>
      <c r="H14" s="41" t="e">
        <f t="shared" si="5"/>
        <v>#DIV/0!</v>
      </c>
      <c r="I14" s="41" t="e">
        <f t="shared" si="5"/>
        <v>#DIV/0!</v>
      </c>
      <c r="J14" s="41" t="e">
        <f t="shared" si="5"/>
        <v>#DIV/0!</v>
      </c>
      <c r="K14" s="41" t="e">
        <f t="shared" si="5"/>
        <v>#DIV/0!</v>
      </c>
      <c r="L14" s="41" t="e">
        <f t="shared" si="5"/>
        <v>#DIV/0!</v>
      </c>
      <c r="M14" s="41" t="e">
        <f t="shared" si="5"/>
        <v>#DIV/0!</v>
      </c>
      <c r="N14" s="41">
        <f t="shared" si="5"/>
        <v>2.1907937045139575E-2</v>
      </c>
    </row>
    <row r="15" spans="1:14" x14ac:dyDescent="0.2">
      <c r="A15" s="5" t="s">
        <v>24</v>
      </c>
      <c r="B15" s="40">
        <f t="shared" ref="B15:N15" si="6">B6/B9</f>
        <v>0.56703814777725225</v>
      </c>
      <c r="C15" s="40">
        <f t="shared" si="6"/>
        <v>0.51287437096098898</v>
      </c>
      <c r="D15" s="41" t="e">
        <f t="shared" si="6"/>
        <v>#DIV/0!</v>
      </c>
      <c r="E15" s="41" t="e">
        <f t="shared" si="6"/>
        <v>#DIV/0!</v>
      </c>
      <c r="F15" s="41" t="e">
        <f t="shared" si="6"/>
        <v>#DIV/0!</v>
      </c>
      <c r="G15" s="41" t="e">
        <f t="shared" si="6"/>
        <v>#DIV/0!</v>
      </c>
      <c r="H15" s="41" t="e">
        <f t="shared" si="6"/>
        <v>#DIV/0!</v>
      </c>
      <c r="I15" s="41" t="e">
        <f t="shared" si="6"/>
        <v>#DIV/0!</v>
      </c>
      <c r="J15" s="41" t="e">
        <f t="shared" si="6"/>
        <v>#DIV/0!</v>
      </c>
      <c r="K15" s="41" t="e">
        <f t="shared" si="6"/>
        <v>#DIV/0!</v>
      </c>
      <c r="L15" s="41" t="e">
        <f t="shared" si="6"/>
        <v>#DIV/0!</v>
      </c>
      <c r="M15" s="41" t="e">
        <f t="shared" si="6"/>
        <v>#DIV/0!</v>
      </c>
      <c r="N15" s="41">
        <f t="shared" si="6"/>
        <v>0.54071092275328247</v>
      </c>
    </row>
    <row r="16" spans="1:14" x14ac:dyDescent="0.2">
      <c r="A16" s="5" t="s">
        <v>1</v>
      </c>
      <c r="B16" s="40">
        <f t="shared" ref="B16:N16" si="7">B7/B9</f>
        <v>0.26768697995032603</v>
      </c>
      <c r="C16" s="41">
        <f t="shared" si="7"/>
        <v>0.29212193189122482</v>
      </c>
      <c r="D16" s="41" t="e">
        <f t="shared" si="7"/>
        <v>#DIV/0!</v>
      </c>
      <c r="E16" s="41" t="e">
        <f t="shared" si="7"/>
        <v>#DIV/0!</v>
      </c>
      <c r="F16" s="41" t="e">
        <f t="shared" si="7"/>
        <v>#DIV/0!</v>
      </c>
      <c r="G16" s="41" t="e">
        <f t="shared" si="7"/>
        <v>#DIV/0!</v>
      </c>
      <c r="H16" s="41" t="e">
        <f t="shared" si="7"/>
        <v>#DIV/0!</v>
      </c>
      <c r="I16" s="41" t="e">
        <f t="shared" si="7"/>
        <v>#DIV/0!</v>
      </c>
      <c r="J16" s="41" t="e">
        <f t="shared" si="7"/>
        <v>#DIV/0!</v>
      </c>
      <c r="K16" s="41" t="e">
        <f t="shared" si="7"/>
        <v>#DIV/0!</v>
      </c>
      <c r="L16" s="41" t="e">
        <f t="shared" si="7"/>
        <v>#DIV/0!</v>
      </c>
      <c r="M16" s="41" t="e">
        <f t="shared" si="7"/>
        <v>#DIV/0!</v>
      </c>
      <c r="N16" s="41">
        <f t="shared" si="7"/>
        <v>0.27956400396916747</v>
      </c>
    </row>
    <row r="17" spans="1:14" x14ac:dyDescent="0.2">
      <c r="A17" s="5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ht="10.8" thickBot="1" x14ac:dyDescent="0.25">
      <c r="A18" s="19" t="s">
        <v>12</v>
      </c>
      <c r="B18" s="175">
        <f>SUM(B12:B17)</f>
        <v>1</v>
      </c>
      <c r="C18" s="175">
        <f>SUM(C12:C17)</f>
        <v>1</v>
      </c>
      <c r="D18" s="175" t="e">
        <f>SUM(D12:D17)</f>
        <v>#DIV/0!</v>
      </c>
      <c r="E18" s="175" t="e">
        <f t="shared" ref="E18" si="8">SUM(E12:E17)</f>
        <v>#DIV/0!</v>
      </c>
      <c r="F18" s="175" t="e">
        <f t="shared" ref="F18:I18" si="9">SUM(F12:F17)</f>
        <v>#DIV/0!</v>
      </c>
      <c r="G18" s="175" t="e">
        <f t="shared" si="9"/>
        <v>#DIV/0!</v>
      </c>
      <c r="H18" s="175" t="e">
        <f t="shared" si="9"/>
        <v>#DIV/0!</v>
      </c>
      <c r="I18" s="175" t="e">
        <f t="shared" si="9"/>
        <v>#DIV/0!</v>
      </c>
      <c r="J18" s="175" t="e">
        <f>SUM(J12:J17)</f>
        <v>#DIV/0!</v>
      </c>
      <c r="K18" s="175" t="e">
        <f>SUM(K12:K17)</f>
        <v>#DIV/0!</v>
      </c>
      <c r="L18" s="175" t="e">
        <f>SUM(L12:L17)</f>
        <v>#DIV/0!</v>
      </c>
      <c r="M18" s="175" t="e">
        <f>SUM(M12:M17)</f>
        <v>#DIV/0!</v>
      </c>
      <c r="N18" s="175">
        <f t="shared" ref="N18" si="10">SUM(N12:N17)</f>
        <v>1</v>
      </c>
    </row>
    <row r="19" spans="1:14" ht="2.25" customHeight="1" x14ac:dyDescent="0.2"/>
    <row r="20" spans="1:14" ht="1.5" customHeight="1" x14ac:dyDescent="0.2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1:14" x14ac:dyDescent="0.2">
      <c r="A21" s="16" t="s">
        <v>19</v>
      </c>
      <c r="B21" s="183" t="s">
        <v>91</v>
      </c>
      <c r="C21" s="183" t="s">
        <v>92</v>
      </c>
      <c r="D21" s="183" t="s">
        <v>86</v>
      </c>
      <c r="E21" s="183" t="s">
        <v>93</v>
      </c>
      <c r="F21" s="183" t="s">
        <v>94</v>
      </c>
      <c r="G21" s="183" t="s">
        <v>95</v>
      </c>
      <c r="H21" s="183" t="s">
        <v>96</v>
      </c>
      <c r="I21" s="183" t="s">
        <v>97</v>
      </c>
      <c r="J21" s="183" t="s">
        <v>98</v>
      </c>
      <c r="K21" s="183" t="s">
        <v>99</v>
      </c>
      <c r="L21" s="183" t="s">
        <v>100</v>
      </c>
      <c r="M21" s="183" t="s">
        <v>101</v>
      </c>
      <c r="N21" s="4" t="s">
        <v>0</v>
      </c>
    </row>
    <row r="22" spans="1:14" x14ac:dyDescent="0.2">
      <c r="A22" s="5" t="s">
        <v>8</v>
      </c>
      <c r="B22" s="7">
        <f>+'[1]Oct 2024'!$I$9</f>
        <v>149</v>
      </c>
      <c r="C22" s="7">
        <f>+'[1]Nov 2024'!$I$8</f>
        <v>257</v>
      </c>
      <c r="D22" s="7">
        <f>+'[1]Dec 2024'!$I$8</f>
        <v>0</v>
      </c>
      <c r="E22" s="7">
        <f>+'[1]Jan 2025'!$I$8</f>
        <v>0</v>
      </c>
      <c r="F22" s="7">
        <f>+'[1]Feb 2025'!$I$8</f>
        <v>0</v>
      </c>
      <c r="G22" s="7">
        <f>+'[1]Mar 2025'!$I$8</f>
        <v>0</v>
      </c>
      <c r="H22" s="7">
        <f>+'[1]Apr 2025'!$I$8</f>
        <v>0</v>
      </c>
      <c r="I22" s="7">
        <f>+'[1]May 2025'!$I$8</f>
        <v>0</v>
      </c>
      <c r="J22" s="7">
        <f>+'[1]Jun 2025'!$I$8</f>
        <v>0</v>
      </c>
      <c r="K22" s="7">
        <f>+'[1]Jul 2025'!$I$8</f>
        <v>0</v>
      </c>
      <c r="L22" s="7">
        <f>+'[1]Aug 2025'!$I$8</f>
        <v>0</v>
      </c>
      <c r="M22" s="7">
        <f>+'[1]Sep 2025'!$I$8</f>
        <v>0</v>
      </c>
      <c r="N22" s="7">
        <f t="shared" ref="N22:N26" si="11">SUM(B22:M22)</f>
        <v>406</v>
      </c>
    </row>
    <row r="23" spans="1:14" x14ac:dyDescent="0.2">
      <c r="A23" s="5" t="s">
        <v>9</v>
      </c>
      <c r="B23" s="7">
        <f>+'[2]Oct 2024'!$I$9</f>
        <v>246</v>
      </c>
      <c r="C23" s="7">
        <f>+'[2]Nov 2024'!$I$9</f>
        <v>199</v>
      </c>
      <c r="D23" s="7">
        <f>+'[2]Dec 2024'!$I$9</f>
        <v>0</v>
      </c>
      <c r="E23" s="7">
        <f>+'[2]Jan 2025'!$I$9</f>
        <v>0</v>
      </c>
      <c r="F23" s="7">
        <f>+'[2]Feb 2025'!$I$9</f>
        <v>0</v>
      </c>
      <c r="G23" s="7">
        <f>+'[2]Mar 2025'!$I$9</f>
        <v>0</v>
      </c>
      <c r="H23" s="7">
        <f>+'[2]Apr 2025'!$I$9</f>
        <v>0</v>
      </c>
      <c r="I23" s="7">
        <f>+'[2]May 2025'!$I$9</f>
        <v>0</v>
      </c>
      <c r="J23" s="7">
        <f>+'[2]Jun 2025'!$I$9</f>
        <v>0</v>
      </c>
      <c r="K23" s="7">
        <f>+'[2]Jul 2025'!$I$9</f>
        <v>0</v>
      </c>
      <c r="L23" s="7">
        <f>+'[2]Aug 2025'!$I$9</f>
        <v>0</v>
      </c>
      <c r="M23" s="7">
        <f>+'[2]Sep 2025'!$I$9</f>
        <v>0</v>
      </c>
      <c r="N23" s="7">
        <f t="shared" si="11"/>
        <v>445</v>
      </c>
    </row>
    <row r="24" spans="1:14" x14ac:dyDescent="0.2">
      <c r="A24" s="5" t="s">
        <v>89</v>
      </c>
      <c r="B24" s="7">
        <f>+'[3]OCT 2024'!$I$14</f>
        <v>67</v>
      </c>
      <c r="C24" s="7">
        <f>+'[3]NOV 2024'!$I$9</f>
        <v>54</v>
      </c>
      <c r="D24" s="7">
        <f>+'[3]DEC 2024'!$I$9</f>
        <v>0</v>
      </c>
      <c r="E24" s="7">
        <f>+'[3]JAN 2025'!$I$9</f>
        <v>0</v>
      </c>
      <c r="F24" s="7">
        <f>+'[3]FEB 2025'!$I$9</f>
        <v>0</v>
      </c>
      <c r="G24" s="7">
        <f>+'[3]MAR 2025'!$I$9</f>
        <v>0</v>
      </c>
      <c r="H24" s="7">
        <f>+'[3]APR 2025'!$I$9</f>
        <v>0</v>
      </c>
      <c r="I24" s="7">
        <f>+'[3]MAY 2025'!$I$9</f>
        <v>0</v>
      </c>
      <c r="J24" s="7">
        <f>+'[3]JUN 2025'!$I$9</f>
        <v>0</v>
      </c>
      <c r="K24" s="7">
        <f>+'[3]JUL 2025'!$I$9</f>
        <v>0</v>
      </c>
      <c r="L24" s="7">
        <f>+'[3]AUG 2025'!$I$9</f>
        <v>0</v>
      </c>
      <c r="M24" s="7">
        <f>+'[3]SEP 2025'!$I$9</f>
        <v>0</v>
      </c>
      <c r="N24" s="7">
        <f>SUM(B24:M24)</f>
        <v>121</v>
      </c>
    </row>
    <row r="25" spans="1:14" x14ac:dyDescent="0.2">
      <c r="A25" s="5" t="s">
        <v>24</v>
      </c>
      <c r="B25" s="7">
        <f>+'[4]OCT 2024'!$I$9</f>
        <v>1502</v>
      </c>
      <c r="C25" s="7">
        <f>+'[4]NOV 2024'!$I$9</f>
        <v>1286</v>
      </c>
      <c r="D25" s="7">
        <f>+'[4]DEC 2024'!$I$9</f>
        <v>0</v>
      </c>
      <c r="E25" s="7">
        <f>+'[4]JAN 2025'!$I$9</f>
        <v>0</v>
      </c>
      <c r="F25" s="7">
        <f>+'[4]FEB 2025'!$I$9</f>
        <v>0</v>
      </c>
      <c r="G25" s="7">
        <f>+'[4]MAR 2025'!$I$9</f>
        <v>0</v>
      </c>
      <c r="H25" s="7">
        <f>+'[4]APR 2025'!$I$9</f>
        <v>0</v>
      </c>
      <c r="I25" s="7">
        <f>+'[4]MAY 2025'!$I$9</f>
        <v>0</v>
      </c>
      <c r="J25" s="7">
        <f>+'[4]JUN 2025'!$I$9</f>
        <v>0</v>
      </c>
      <c r="K25" s="7">
        <f>+'[4]JUN 2025'!$I$9</f>
        <v>0</v>
      </c>
      <c r="L25" s="7">
        <f>+'[4]JUL 2025'!$I$9</f>
        <v>0</v>
      </c>
      <c r="M25" s="7">
        <f>+'[4]AUG 2025'!$I$9</f>
        <v>0</v>
      </c>
      <c r="N25" s="7">
        <f t="shared" si="11"/>
        <v>2788</v>
      </c>
    </row>
    <row r="26" spans="1:14" x14ac:dyDescent="0.2">
      <c r="A26" s="5" t="s">
        <v>1</v>
      </c>
      <c r="B26" s="7">
        <f>+'[5]OCT 2024'!$I$12</f>
        <v>719</v>
      </c>
      <c r="C26" s="7">
        <f>+'[5]NOV 2024'!$I$12</f>
        <v>737</v>
      </c>
      <c r="D26" s="7">
        <f>+'[5]DEC 2024'!$I$12</f>
        <v>0</v>
      </c>
      <c r="E26" s="7">
        <f>+'[5]JAN 2025'!$I$12</f>
        <v>0</v>
      </c>
      <c r="F26" s="7">
        <f>+'[5]FEB 2025'!$I$12</f>
        <v>0</v>
      </c>
      <c r="G26" s="7">
        <f>+'[5]MAR 2025'!$I$12</f>
        <v>0</v>
      </c>
      <c r="H26" s="7">
        <f>+'[5]APR 2025'!$I$12</f>
        <v>0</v>
      </c>
      <c r="I26" s="7">
        <f>+'[5]MAY 2025'!$I$12</f>
        <v>0</v>
      </c>
      <c r="J26" s="7">
        <f>+'[5]JUN 2025'!$I$12</f>
        <v>0</v>
      </c>
      <c r="K26" s="7">
        <f>+'[5]JUL 2025'!$I$12</f>
        <v>0</v>
      </c>
      <c r="L26" s="7">
        <f>+'[5]AUG 2025'!$I$12</f>
        <v>0</v>
      </c>
      <c r="M26" s="7">
        <f>+'[5]SEP 2025'!$I$12</f>
        <v>0</v>
      </c>
      <c r="N26" s="7">
        <f t="shared" si="11"/>
        <v>1456</v>
      </c>
    </row>
    <row r="27" spans="1:14" x14ac:dyDescent="0.2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2" customHeight="1" x14ac:dyDescent="0.2">
      <c r="A28" s="6" t="s">
        <v>11</v>
      </c>
      <c r="B28" s="150">
        <f>SUM(B22:B27)</f>
        <v>2683</v>
      </c>
      <c r="C28" s="150">
        <f>SUM(C22:C27)</f>
        <v>2533</v>
      </c>
      <c r="D28" s="150">
        <f t="shared" ref="D28:G28" si="12">SUM(D22:D27)</f>
        <v>0</v>
      </c>
      <c r="E28" s="150">
        <f t="shared" si="12"/>
        <v>0</v>
      </c>
      <c r="F28" s="150">
        <f t="shared" si="12"/>
        <v>0</v>
      </c>
      <c r="G28" s="150">
        <f t="shared" si="12"/>
        <v>0</v>
      </c>
      <c r="H28" s="150">
        <f t="shared" ref="H28:I28" si="13">SUM(H22:H27)</f>
        <v>0</v>
      </c>
      <c r="I28" s="150">
        <f t="shared" si="13"/>
        <v>0</v>
      </c>
      <c r="J28" s="150">
        <f>SUM(J22:J27)</f>
        <v>0</v>
      </c>
      <c r="K28" s="150">
        <f>SUM(K22:K27)</f>
        <v>0</v>
      </c>
      <c r="L28" s="150">
        <f>SUM(L22:L27)</f>
        <v>0</v>
      </c>
      <c r="M28" s="150">
        <f>SUM(M22:M27)</f>
        <v>0</v>
      </c>
      <c r="N28" s="150">
        <f t="shared" ref="N28" si="14">SUM(N22:N27)</f>
        <v>5216</v>
      </c>
    </row>
    <row r="29" spans="1:14" ht="1.5" customHeight="1" x14ac:dyDescent="0.2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1:14" x14ac:dyDescent="0.2">
      <c r="A30" s="16" t="s">
        <v>20</v>
      </c>
      <c r="B30" s="183" t="s">
        <v>91</v>
      </c>
      <c r="C30" s="183" t="s">
        <v>92</v>
      </c>
      <c r="D30" s="183" t="s">
        <v>86</v>
      </c>
      <c r="E30" s="183" t="s">
        <v>93</v>
      </c>
      <c r="F30" s="183" t="s">
        <v>94</v>
      </c>
      <c r="G30" s="183" t="s">
        <v>95</v>
      </c>
      <c r="H30" s="183" t="s">
        <v>96</v>
      </c>
      <c r="I30" s="183" t="s">
        <v>97</v>
      </c>
      <c r="J30" s="183" t="s">
        <v>98</v>
      </c>
      <c r="K30" s="183" t="s">
        <v>99</v>
      </c>
      <c r="L30" s="183" t="s">
        <v>100</v>
      </c>
      <c r="M30" s="183" t="s">
        <v>101</v>
      </c>
      <c r="N30" s="4" t="s">
        <v>0</v>
      </c>
    </row>
    <row r="31" spans="1:14" x14ac:dyDescent="0.2">
      <c r="A31" s="5" t="s">
        <v>8</v>
      </c>
      <c r="B31" s="41">
        <f>B22/B28</f>
        <v>5.5534849049571372E-2</v>
      </c>
      <c r="C31" s="41">
        <f t="shared" ref="C31:N31" si="15">C22/C28</f>
        <v>0.10146071851559416</v>
      </c>
      <c r="D31" s="41" t="e">
        <f t="shared" si="15"/>
        <v>#DIV/0!</v>
      </c>
      <c r="E31" s="41" t="e">
        <f t="shared" si="15"/>
        <v>#DIV/0!</v>
      </c>
      <c r="F31" s="41" t="e">
        <f t="shared" si="15"/>
        <v>#DIV/0!</v>
      </c>
      <c r="G31" s="41" t="e">
        <f t="shared" si="15"/>
        <v>#DIV/0!</v>
      </c>
      <c r="H31" s="41" t="e">
        <f t="shared" si="15"/>
        <v>#DIV/0!</v>
      </c>
      <c r="I31" s="41" t="e">
        <f t="shared" si="15"/>
        <v>#DIV/0!</v>
      </c>
      <c r="J31" s="41" t="e">
        <f t="shared" si="15"/>
        <v>#DIV/0!</v>
      </c>
      <c r="K31" s="41" t="e">
        <f t="shared" si="15"/>
        <v>#DIV/0!</v>
      </c>
      <c r="L31" s="41" t="e">
        <f t="shared" si="15"/>
        <v>#DIV/0!</v>
      </c>
      <c r="M31" s="41" t="e">
        <f t="shared" si="15"/>
        <v>#DIV/0!</v>
      </c>
      <c r="N31" s="41">
        <f t="shared" si="15"/>
        <v>7.783742331288343E-2</v>
      </c>
    </row>
    <row r="32" spans="1:14" x14ac:dyDescent="0.2">
      <c r="A32" s="5" t="s">
        <v>9</v>
      </c>
      <c r="B32" s="41">
        <f t="shared" ref="B32:N32" si="16">B23/B28</f>
        <v>9.1688408497950055E-2</v>
      </c>
      <c r="C32" s="41">
        <f t="shared" si="16"/>
        <v>7.8562968811685743E-2</v>
      </c>
      <c r="D32" s="41" t="e">
        <f t="shared" si="16"/>
        <v>#DIV/0!</v>
      </c>
      <c r="E32" s="41" t="e">
        <f t="shared" si="16"/>
        <v>#DIV/0!</v>
      </c>
      <c r="F32" s="41" t="e">
        <f t="shared" si="16"/>
        <v>#DIV/0!</v>
      </c>
      <c r="G32" s="41" t="e">
        <f t="shared" si="16"/>
        <v>#DIV/0!</v>
      </c>
      <c r="H32" s="41" t="e">
        <f t="shared" si="16"/>
        <v>#DIV/0!</v>
      </c>
      <c r="I32" s="41" t="e">
        <f t="shared" si="16"/>
        <v>#DIV/0!</v>
      </c>
      <c r="J32" s="41" t="e">
        <f t="shared" si="16"/>
        <v>#DIV/0!</v>
      </c>
      <c r="K32" s="41" t="e">
        <f t="shared" si="16"/>
        <v>#DIV/0!</v>
      </c>
      <c r="L32" s="41" t="e">
        <f t="shared" si="16"/>
        <v>#DIV/0!</v>
      </c>
      <c r="M32" s="41" t="e">
        <f t="shared" si="16"/>
        <v>#DIV/0!</v>
      </c>
      <c r="N32" s="41">
        <f t="shared" si="16"/>
        <v>8.5314417177914104E-2</v>
      </c>
    </row>
    <row r="33" spans="1:14" x14ac:dyDescent="0.2">
      <c r="A33" s="5" t="s">
        <v>89</v>
      </c>
      <c r="B33" s="41">
        <f t="shared" ref="B33:N33" si="17">B24/B28</f>
        <v>2.4972046216921357E-2</v>
      </c>
      <c r="C33" s="41">
        <f t="shared" si="17"/>
        <v>2.1318594551914725E-2</v>
      </c>
      <c r="D33" s="41" t="e">
        <f t="shared" si="17"/>
        <v>#DIV/0!</v>
      </c>
      <c r="E33" s="41" t="e">
        <f t="shared" si="17"/>
        <v>#DIV/0!</v>
      </c>
      <c r="F33" s="41" t="e">
        <f t="shared" si="17"/>
        <v>#DIV/0!</v>
      </c>
      <c r="G33" s="41" t="e">
        <f t="shared" si="17"/>
        <v>#DIV/0!</v>
      </c>
      <c r="H33" s="41" t="e">
        <f t="shared" si="17"/>
        <v>#DIV/0!</v>
      </c>
      <c r="I33" s="41" t="e">
        <f t="shared" si="17"/>
        <v>#DIV/0!</v>
      </c>
      <c r="J33" s="41" t="e">
        <f t="shared" si="17"/>
        <v>#DIV/0!</v>
      </c>
      <c r="K33" s="41" t="e">
        <f t="shared" si="17"/>
        <v>#DIV/0!</v>
      </c>
      <c r="L33" s="41" t="e">
        <f t="shared" si="17"/>
        <v>#DIV/0!</v>
      </c>
      <c r="M33" s="41" t="e">
        <f t="shared" si="17"/>
        <v>#DIV/0!</v>
      </c>
      <c r="N33" s="41">
        <f t="shared" si="17"/>
        <v>2.3197852760736198E-2</v>
      </c>
    </row>
    <row r="34" spans="1:14" ht="13.5" customHeight="1" x14ac:dyDescent="0.2">
      <c r="A34" s="5" t="s">
        <v>24</v>
      </c>
      <c r="B34" s="41">
        <f t="shared" ref="B34:N34" si="18">B25/B28</f>
        <v>0.55982109578829664</v>
      </c>
      <c r="C34" s="41">
        <f t="shared" si="18"/>
        <v>0.50769838136596923</v>
      </c>
      <c r="D34" s="41" t="e">
        <f t="shared" si="18"/>
        <v>#DIV/0!</v>
      </c>
      <c r="E34" s="41" t="e">
        <f t="shared" si="18"/>
        <v>#DIV/0!</v>
      </c>
      <c r="F34" s="41" t="e">
        <f t="shared" si="18"/>
        <v>#DIV/0!</v>
      </c>
      <c r="G34" s="41" t="e">
        <f t="shared" si="18"/>
        <v>#DIV/0!</v>
      </c>
      <c r="H34" s="41" t="e">
        <f t="shared" si="18"/>
        <v>#DIV/0!</v>
      </c>
      <c r="I34" s="41" t="e">
        <f t="shared" si="18"/>
        <v>#DIV/0!</v>
      </c>
      <c r="J34" s="41" t="e">
        <f t="shared" si="18"/>
        <v>#DIV/0!</v>
      </c>
      <c r="K34" s="41" t="e">
        <f t="shared" si="18"/>
        <v>#DIV/0!</v>
      </c>
      <c r="L34" s="41" t="e">
        <f t="shared" si="18"/>
        <v>#DIV/0!</v>
      </c>
      <c r="M34" s="41" t="e">
        <f t="shared" si="18"/>
        <v>#DIV/0!</v>
      </c>
      <c r="N34" s="41">
        <f t="shared" si="18"/>
        <v>0.5345092024539877</v>
      </c>
    </row>
    <row r="35" spans="1:14" x14ac:dyDescent="0.2">
      <c r="A35" s="5" t="s">
        <v>1</v>
      </c>
      <c r="B35" s="41">
        <f t="shared" ref="B35:N35" si="19">B26/B28</f>
        <v>0.26798360044726055</v>
      </c>
      <c r="C35" s="41">
        <f>C26/C28</f>
        <v>0.29095933675483615</v>
      </c>
      <c r="D35" s="41" t="e">
        <f t="shared" si="19"/>
        <v>#DIV/0!</v>
      </c>
      <c r="E35" s="41" t="e">
        <f t="shared" si="19"/>
        <v>#DIV/0!</v>
      </c>
      <c r="F35" s="41" t="e">
        <f t="shared" si="19"/>
        <v>#DIV/0!</v>
      </c>
      <c r="G35" s="41" t="e">
        <f t="shared" si="19"/>
        <v>#DIV/0!</v>
      </c>
      <c r="H35" s="41" t="e">
        <f t="shared" si="19"/>
        <v>#DIV/0!</v>
      </c>
      <c r="I35" s="41" t="e">
        <f t="shared" si="19"/>
        <v>#DIV/0!</v>
      </c>
      <c r="J35" s="41" t="e">
        <f t="shared" si="19"/>
        <v>#DIV/0!</v>
      </c>
      <c r="K35" s="41" t="e">
        <f t="shared" si="19"/>
        <v>#DIV/0!</v>
      </c>
      <c r="L35" s="41" t="e">
        <f t="shared" si="19"/>
        <v>#DIV/0!</v>
      </c>
      <c r="M35" s="41" t="e">
        <f t="shared" si="19"/>
        <v>#DIV/0!</v>
      </c>
      <c r="N35" s="41">
        <f t="shared" si="19"/>
        <v>0.27914110429447853</v>
      </c>
    </row>
    <row r="36" spans="1:14" x14ac:dyDescent="0.2">
      <c r="A36" s="5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1:14" s="8" customFormat="1" x14ac:dyDescent="0.2">
      <c r="A37" s="10" t="s">
        <v>12</v>
      </c>
      <c r="B37" s="177">
        <f>SUM(B31:B36)</f>
        <v>1</v>
      </c>
      <c r="C37" s="177">
        <f>SUM(C31:C36)</f>
        <v>1</v>
      </c>
      <c r="D37" s="177" t="e">
        <f t="shared" ref="D37:G37" si="20">SUM(D31:D36)</f>
        <v>#DIV/0!</v>
      </c>
      <c r="E37" s="177" t="e">
        <f t="shared" si="20"/>
        <v>#DIV/0!</v>
      </c>
      <c r="F37" s="177" t="e">
        <f t="shared" si="20"/>
        <v>#DIV/0!</v>
      </c>
      <c r="G37" s="177" t="e">
        <f t="shared" si="20"/>
        <v>#DIV/0!</v>
      </c>
      <c r="H37" s="177" t="e">
        <f t="shared" ref="H37:I37" si="21">SUM(H31:H36)</f>
        <v>#DIV/0!</v>
      </c>
      <c r="I37" s="177" t="e">
        <f t="shared" si="21"/>
        <v>#DIV/0!</v>
      </c>
      <c r="J37" s="177" t="e">
        <f>SUM(J31:J36)</f>
        <v>#DIV/0!</v>
      </c>
      <c r="K37" s="177" t="e">
        <f>SUM(K31:K36)</f>
        <v>#DIV/0!</v>
      </c>
      <c r="L37" s="177" t="e">
        <f>SUM(L31:L36)</f>
        <v>#DIV/0!</v>
      </c>
      <c r="M37" s="177" t="e">
        <f>SUM(M31:M36)</f>
        <v>#DIV/0!</v>
      </c>
      <c r="N37" s="177">
        <f t="shared" ref="N37" si="22">SUM(N31:N36)</f>
        <v>1</v>
      </c>
    </row>
    <row r="38" spans="1:14" ht="2.7" customHeight="1" x14ac:dyDescent="0.2">
      <c r="A38" s="11"/>
      <c r="B38" s="88" t="s">
        <v>26</v>
      </c>
      <c r="C38" s="88" t="s">
        <v>27</v>
      </c>
      <c r="D38" s="88" t="s">
        <v>35</v>
      </c>
      <c r="E38" s="88" t="s">
        <v>36</v>
      </c>
      <c r="F38" s="88" t="s">
        <v>37</v>
      </c>
      <c r="G38" s="88" t="s">
        <v>28</v>
      </c>
      <c r="H38" s="88" t="s">
        <v>29</v>
      </c>
      <c r="I38" s="88" t="s">
        <v>30</v>
      </c>
      <c r="J38" s="88" t="s">
        <v>31</v>
      </c>
      <c r="K38" s="88" t="s">
        <v>32</v>
      </c>
      <c r="L38" s="88" t="s">
        <v>33</v>
      </c>
      <c r="M38" s="88" t="s">
        <v>34</v>
      </c>
      <c r="N38" s="11"/>
    </row>
    <row r="39" spans="1:14" x14ac:dyDescent="0.2">
      <c r="A39" s="16" t="s">
        <v>10</v>
      </c>
      <c r="B39" s="183" t="s">
        <v>91</v>
      </c>
      <c r="C39" s="183" t="s">
        <v>92</v>
      </c>
      <c r="D39" s="183" t="s">
        <v>86</v>
      </c>
      <c r="E39" s="183" t="s">
        <v>93</v>
      </c>
      <c r="F39" s="183" t="s">
        <v>94</v>
      </c>
      <c r="G39" s="183" t="s">
        <v>95</v>
      </c>
      <c r="H39" s="183" t="s">
        <v>96</v>
      </c>
      <c r="I39" s="183" t="s">
        <v>97</v>
      </c>
      <c r="J39" s="183" t="s">
        <v>98</v>
      </c>
      <c r="K39" s="183" t="s">
        <v>99</v>
      </c>
      <c r="L39" s="183" t="s">
        <v>100</v>
      </c>
      <c r="M39" s="183" t="s">
        <v>101</v>
      </c>
      <c r="N39" s="4" t="s">
        <v>0</v>
      </c>
    </row>
    <row r="40" spans="1:14" x14ac:dyDescent="0.2">
      <c r="A40" s="5" t="s">
        <v>8</v>
      </c>
      <c r="B40" s="161">
        <f t="shared" ref="B40:N40" si="23">B3/B22</f>
        <v>360.40536912751685</v>
      </c>
      <c r="C40" s="161">
        <f t="shared" si="23"/>
        <v>366.71128404669264</v>
      </c>
      <c r="D40" s="161" t="e">
        <f t="shared" si="23"/>
        <v>#DIV/0!</v>
      </c>
      <c r="E40" s="161" t="e">
        <f t="shared" si="23"/>
        <v>#DIV/0!</v>
      </c>
      <c r="F40" s="162" t="e">
        <f t="shared" si="23"/>
        <v>#DIV/0!</v>
      </c>
      <c r="G40" s="162" t="e">
        <f t="shared" si="23"/>
        <v>#DIV/0!</v>
      </c>
      <c r="H40" s="162" t="e">
        <f t="shared" si="23"/>
        <v>#DIV/0!</v>
      </c>
      <c r="I40" s="162" t="e">
        <f t="shared" si="23"/>
        <v>#DIV/0!</v>
      </c>
      <c r="J40" s="162" t="e">
        <f t="shared" si="23"/>
        <v>#DIV/0!</v>
      </c>
      <c r="K40" s="162" t="e">
        <f t="shared" si="23"/>
        <v>#DIV/0!</v>
      </c>
      <c r="L40" s="162" t="e">
        <f t="shared" si="23"/>
        <v>#DIV/0!</v>
      </c>
      <c r="M40" s="162" t="e">
        <f>M3/M22</f>
        <v>#DIV/0!</v>
      </c>
      <c r="N40" s="162">
        <f t="shared" si="23"/>
        <v>364.39704433497542</v>
      </c>
    </row>
    <row r="41" spans="1:14" x14ac:dyDescent="0.2">
      <c r="A41" s="5" t="s">
        <v>9</v>
      </c>
      <c r="B41" s="161">
        <f t="shared" ref="B41:N41" si="24">B4/B23</f>
        <v>351.23252032520327</v>
      </c>
      <c r="C41" s="161">
        <f t="shared" si="24"/>
        <v>348.40000000000003</v>
      </c>
      <c r="D41" s="161" t="e">
        <f t="shared" si="24"/>
        <v>#DIV/0!</v>
      </c>
      <c r="E41" s="161" t="e">
        <f t="shared" si="24"/>
        <v>#DIV/0!</v>
      </c>
      <c r="F41" s="162" t="e">
        <f t="shared" si="24"/>
        <v>#DIV/0!</v>
      </c>
      <c r="G41" s="162" t="e">
        <f t="shared" si="24"/>
        <v>#DIV/0!</v>
      </c>
      <c r="H41" s="162" t="e">
        <f t="shared" si="24"/>
        <v>#DIV/0!</v>
      </c>
      <c r="I41" s="162" t="e">
        <f t="shared" si="24"/>
        <v>#DIV/0!</v>
      </c>
      <c r="J41" s="162" t="e">
        <f t="shared" si="24"/>
        <v>#DIV/0!</v>
      </c>
      <c r="K41" s="162" t="e">
        <f t="shared" si="24"/>
        <v>#DIV/0!</v>
      </c>
      <c r="L41" s="162" t="e">
        <f t="shared" si="24"/>
        <v>#DIV/0!</v>
      </c>
      <c r="M41" s="162" t="e">
        <f t="shared" si="24"/>
        <v>#DIV/0!</v>
      </c>
      <c r="N41" s="162">
        <f t="shared" si="24"/>
        <v>349.96584269662918</v>
      </c>
    </row>
    <row r="42" spans="1:14" x14ac:dyDescent="0.2">
      <c r="A42" s="5" t="s">
        <v>89</v>
      </c>
      <c r="B42" s="161">
        <f t="shared" ref="B42:N42" si="25">B5/B24</f>
        <v>348.4</v>
      </c>
      <c r="C42" s="161">
        <f t="shared" si="25"/>
        <v>348.4</v>
      </c>
      <c r="D42" s="161" t="e">
        <f t="shared" si="25"/>
        <v>#DIV/0!</v>
      </c>
      <c r="E42" s="161" t="e">
        <f t="shared" si="25"/>
        <v>#DIV/0!</v>
      </c>
      <c r="F42" s="162" t="e">
        <f t="shared" si="25"/>
        <v>#DIV/0!</v>
      </c>
      <c r="G42" s="162" t="e">
        <f t="shared" si="25"/>
        <v>#DIV/0!</v>
      </c>
      <c r="H42" s="162" t="e">
        <f t="shared" si="25"/>
        <v>#DIV/0!</v>
      </c>
      <c r="I42" s="162" t="e">
        <f t="shared" si="25"/>
        <v>#DIV/0!</v>
      </c>
      <c r="J42" s="162" t="e">
        <f t="shared" si="25"/>
        <v>#DIV/0!</v>
      </c>
      <c r="K42" s="162" t="e">
        <f t="shared" si="25"/>
        <v>#DIV/0!</v>
      </c>
      <c r="L42" s="162" t="e">
        <f t="shared" si="25"/>
        <v>#DIV/0!</v>
      </c>
      <c r="M42" s="162" t="e">
        <f t="shared" si="25"/>
        <v>#DIV/0!</v>
      </c>
      <c r="N42" s="162">
        <f t="shared" si="25"/>
        <v>348.4</v>
      </c>
    </row>
    <row r="43" spans="1:14" x14ac:dyDescent="0.2">
      <c r="A43" s="5" t="s">
        <v>24</v>
      </c>
      <c r="B43" s="161">
        <f t="shared" ref="B43:N43" si="26">B6/B25</f>
        <v>373.34545938748334</v>
      </c>
      <c r="C43" s="161">
        <f t="shared" si="26"/>
        <v>373.01664074650068</v>
      </c>
      <c r="D43" s="161" t="e">
        <f t="shared" si="26"/>
        <v>#DIV/0!</v>
      </c>
      <c r="E43" s="161" t="e">
        <f t="shared" si="26"/>
        <v>#DIV/0!</v>
      </c>
      <c r="F43" s="162" t="e">
        <f t="shared" si="26"/>
        <v>#DIV/0!</v>
      </c>
      <c r="G43" s="162" t="e">
        <f t="shared" si="26"/>
        <v>#DIV/0!</v>
      </c>
      <c r="H43" s="162" t="e">
        <f t="shared" si="26"/>
        <v>#DIV/0!</v>
      </c>
      <c r="I43" s="162" t="e">
        <f t="shared" si="26"/>
        <v>#DIV/0!</v>
      </c>
      <c r="J43" s="162" t="e">
        <f t="shared" si="26"/>
        <v>#DIV/0!</v>
      </c>
      <c r="K43" s="162" t="e">
        <f t="shared" si="26"/>
        <v>#DIV/0!</v>
      </c>
      <c r="L43" s="162" t="e">
        <f t="shared" si="26"/>
        <v>#DIV/0!</v>
      </c>
      <c r="M43" s="162" t="e">
        <f t="shared" si="26"/>
        <v>#DIV/0!</v>
      </c>
      <c r="N43" s="162">
        <f t="shared" si="26"/>
        <v>373.19378766140602</v>
      </c>
    </row>
    <row r="44" spans="1:14" x14ac:dyDescent="0.2">
      <c r="A44" s="5" t="s">
        <v>1</v>
      </c>
      <c r="B44" s="161">
        <f t="shared" ref="B44:N44" si="27">B7/B26</f>
        <v>368.1856745479833</v>
      </c>
      <c r="C44" s="161">
        <f t="shared" si="27"/>
        <v>370.72754409769334</v>
      </c>
      <c r="D44" s="161" t="e">
        <f t="shared" si="27"/>
        <v>#DIV/0!</v>
      </c>
      <c r="E44" s="161" t="e">
        <f t="shared" si="27"/>
        <v>#DIV/0!</v>
      </c>
      <c r="F44" s="162" t="e">
        <f t="shared" si="27"/>
        <v>#DIV/0!</v>
      </c>
      <c r="G44" s="162" t="e">
        <f t="shared" si="27"/>
        <v>#DIV/0!</v>
      </c>
      <c r="H44" s="162" t="e">
        <f t="shared" si="27"/>
        <v>#DIV/0!</v>
      </c>
      <c r="I44" s="162" t="e">
        <f t="shared" si="27"/>
        <v>#DIV/0!</v>
      </c>
      <c r="J44" s="162" t="e">
        <f t="shared" si="27"/>
        <v>#DIV/0!</v>
      </c>
      <c r="K44" s="162" t="e">
        <f t="shared" si="27"/>
        <v>#DIV/0!</v>
      </c>
      <c r="L44" s="162" t="e">
        <f t="shared" si="27"/>
        <v>#DIV/0!</v>
      </c>
      <c r="M44" s="162" t="e">
        <f t="shared" si="27"/>
        <v>#DIV/0!</v>
      </c>
      <c r="N44" s="162">
        <f t="shared" si="27"/>
        <v>369.47232142857138</v>
      </c>
    </row>
    <row r="45" spans="1:14" ht="13.5" customHeight="1" x14ac:dyDescent="0.2">
      <c r="A45" s="5"/>
      <c r="B45" s="161"/>
      <c r="C45" s="161"/>
      <c r="D45" s="161"/>
      <c r="E45" s="161"/>
      <c r="F45" s="162"/>
      <c r="G45" s="162"/>
      <c r="H45" s="162"/>
      <c r="I45" s="162"/>
      <c r="J45" s="162"/>
      <c r="K45" s="162"/>
      <c r="L45" s="162"/>
      <c r="M45" s="162"/>
      <c r="N45" s="162"/>
    </row>
    <row r="46" spans="1:14" s="13" customFormat="1" x14ac:dyDescent="0.2">
      <c r="A46" s="86" t="s">
        <v>10</v>
      </c>
      <c r="B46" s="149">
        <f t="shared" ref="B46:I46" si="28">B9/B28</f>
        <v>368.59365635482669</v>
      </c>
      <c r="C46" s="163">
        <f>C9/C28</f>
        <v>369.25211212001574</v>
      </c>
      <c r="D46" s="163" t="e">
        <f t="shared" si="28"/>
        <v>#DIV/0!</v>
      </c>
      <c r="E46" s="163" t="e">
        <f>E9/E28</f>
        <v>#DIV/0!</v>
      </c>
      <c r="F46" s="164" t="e">
        <f>F9/F28</f>
        <v>#DIV/0!</v>
      </c>
      <c r="G46" s="164" t="e">
        <f t="shared" si="28"/>
        <v>#DIV/0!</v>
      </c>
      <c r="H46" s="164" t="e">
        <f>H9/H28</f>
        <v>#DIV/0!</v>
      </c>
      <c r="I46" s="164" t="e">
        <f t="shared" si="28"/>
        <v>#DIV/0!</v>
      </c>
      <c r="J46" s="164" t="e">
        <f>J9/J28</f>
        <v>#DIV/0!</v>
      </c>
      <c r="K46" s="164" t="e">
        <f>K9/K28</f>
        <v>#DIV/0!</v>
      </c>
      <c r="L46" s="164" t="e">
        <f>L9/L28</f>
        <v>#DIV/0!</v>
      </c>
      <c r="M46" s="164" t="e">
        <f t="shared" ref="M46:N46" si="29">M9/M28</f>
        <v>#DIV/0!</v>
      </c>
      <c r="N46" s="164">
        <f t="shared" si="29"/>
        <v>368.91341641104293</v>
      </c>
    </row>
    <row r="47" spans="1:14" ht="11.25" customHeight="1" x14ac:dyDescent="0.2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</sheetData>
  <phoneticPr fontId="0" type="noConversion"/>
  <pageMargins left="0.45" right="0.45" top="0.5" bottom="0.5" header="0.3" footer="0.3"/>
  <pageSetup scale="90" fitToWidth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81B9-385D-4596-AD99-B0F40F2F504A}">
  <dimension ref="A1:N39"/>
  <sheetViews>
    <sheetView zoomScaleNormal="100" zoomScalePageLayoutView="110" workbookViewId="0">
      <selection activeCell="C30" sqref="C30"/>
    </sheetView>
  </sheetViews>
  <sheetFormatPr defaultColWidth="9.33203125" defaultRowHeight="10.199999999999999" x14ac:dyDescent="0.2"/>
  <cols>
    <col min="1" max="1" width="12.44140625" style="3" customWidth="1"/>
    <col min="2" max="2" width="15.33203125" style="1" bestFit="1" customWidth="1"/>
    <col min="3" max="3" width="12.44140625" style="1" bestFit="1" customWidth="1"/>
    <col min="4" max="4" width="12" style="1" bestFit="1" customWidth="1"/>
    <col min="5" max="6" width="12.6640625" style="1" bestFit="1" customWidth="1"/>
    <col min="7" max="7" width="14.33203125" style="1" bestFit="1" customWidth="1"/>
    <col min="8" max="11" width="12" style="1" bestFit="1" customWidth="1"/>
    <col min="12" max="13" width="12.44140625" style="1" bestFit="1" customWidth="1"/>
    <col min="14" max="14" width="12.6640625" style="1" bestFit="1" customWidth="1"/>
    <col min="15" max="16384" width="9.33203125" style="1"/>
  </cols>
  <sheetData>
    <row r="1" spans="1:14" x14ac:dyDescent="0.2">
      <c r="A1" s="100" t="s">
        <v>15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s="2" customFormat="1" x14ac:dyDescent="0.2">
      <c r="A2" s="17" t="s">
        <v>2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" t="s">
        <v>0</v>
      </c>
    </row>
    <row r="3" spans="1:14" x14ac:dyDescent="0.2">
      <c r="A3" s="5" t="s">
        <v>8</v>
      </c>
      <c r="B3" s="134">
        <f>+'[1]Oct 2024'!$J$18</f>
        <v>313404</v>
      </c>
      <c r="C3" s="134">
        <f>+'[1]Nov 2024'!$J$14</f>
        <v>256266.40000000002</v>
      </c>
      <c r="D3" s="134">
        <f>+'[1]Dec 2024'!$J$14</f>
        <v>0</v>
      </c>
      <c r="E3" s="134">
        <f>+'[1]Jan 2025'!$J$14</f>
        <v>0</v>
      </c>
      <c r="F3" s="134">
        <f>+'[1]Feb 2025'!$J$14</f>
        <v>0</v>
      </c>
      <c r="G3" s="134">
        <f>+'[1]Mar 2025'!$J$14</f>
        <v>0</v>
      </c>
      <c r="H3" s="134">
        <f>+'[1]Apr 2025'!$J$14</f>
        <v>0</v>
      </c>
      <c r="I3" s="134">
        <f>+'[1]May 2025'!$J$14</f>
        <v>0</v>
      </c>
      <c r="J3" s="134">
        <f>+'[1]Jun 2025'!$J$14</f>
        <v>0</v>
      </c>
      <c r="K3" s="134">
        <f>+'[1]Jul 2025'!$J$14</f>
        <v>0</v>
      </c>
      <c r="L3" s="134">
        <f>+'[1]Aug 2025'!$J$14</f>
        <v>0</v>
      </c>
      <c r="M3" s="134">
        <f>+'[1]Sep 2025'!$J$14</f>
        <v>0</v>
      </c>
      <c r="N3" s="135">
        <f>SUM(B3:M3)</f>
        <v>569670.40000000002</v>
      </c>
    </row>
    <row r="4" spans="1:14" x14ac:dyDescent="0.2">
      <c r="A4" s="5" t="s">
        <v>89</v>
      </c>
      <c r="B4" s="134">
        <f>+'[3]OCT 2024'!$J$20</f>
        <v>497437.19999999995</v>
      </c>
      <c r="C4" s="134">
        <f>+'[3]NOV 2024'!$J$15</f>
        <v>479486</v>
      </c>
      <c r="D4" s="134">
        <f>+'[3]DEC 2024'!$J$15</f>
        <v>0</v>
      </c>
      <c r="E4" s="134">
        <f>+'[3]JAN 2025'!$J$15</f>
        <v>0</v>
      </c>
      <c r="F4" s="134">
        <f>+'[3]FEB 2025'!$J$15</f>
        <v>0</v>
      </c>
      <c r="G4" s="134">
        <f>+'[3]MAR 2025'!$J$15</f>
        <v>0</v>
      </c>
      <c r="H4" s="134">
        <f>+'[3]APR 2025'!$J$15</f>
        <v>0</v>
      </c>
      <c r="I4" s="134">
        <f>+'[3]MAY 2025'!$J$15</f>
        <v>0</v>
      </c>
      <c r="J4" s="134">
        <f>+'[3]JUN 2025'!$J$15</f>
        <v>0</v>
      </c>
      <c r="K4" s="134">
        <f>+'[3]JUL 2025'!$J$15</f>
        <v>0</v>
      </c>
      <c r="L4" s="134">
        <f>+'[3]AUG 2025'!$J$15</f>
        <v>0</v>
      </c>
      <c r="M4" s="134">
        <f>+'[3]SEP 2025'!$J$15</f>
        <v>0</v>
      </c>
      <c r="N4" s="135">
        <f>SUM(B4:M4)</f>
        <v>976923.2</v>
      </c>
    </row>
    <row r="5" spans="1:14" x14ac:dyDescent="0.2">
      <c r="A5" s="5" t="s">
        <v>1</v>
      </c>
      <c r="B5" s="134">
        <f>+'[5]OCT 2024'!$J$18</f>
        <v>3603600</v>
      </c>
      <c r="C5" s="134">
        <f>+'[5]NOV 2024'!$J$21</f>
        <v>3453964.8</v>
      </c>
      <c r="D5" s="134">
        <f>+'[5]DEC 2024'!$J$21</f>
        <v>0</v>
      </c>
      <c r="E5" s="134">
        <f>+'[5]JAN 2025'!$J$21</f>
        <v>0</v>
      </c>
      <c r="F5" s="134">
        <f>+'[5]FEB 2025'!$J$21</f>
        <v>0</v>
      </c>
      <c r="G5" s="134">
        <f>+'[5]MAR 2025'!$J$21</f>
        <v>0</v>
      </c>
      <c r="H5" s="134">
        <f>+'[5]APR 2025'!$J$21</f>
        <v>0</v>
      </c>
      <c r="I5" s="134">
        <f>+'[5]MAY 2025'!$J$21</f>
        <v>0</v>
      </c>
      <c r="J5" s="134">
        <f>+'[5]JUN 2025'!$J$21</f>
        <v>0</v>
      </c>
      <c r="K5" s="134">
        <f>+'[5]JUL 2025'!$J$21</f>
        <v>0</v>
      </c>
      <c r="L5" s="134">
        <f>+'[5]AUG 2025'!$J$21</f>
        <v>0</v>
      </c>
      <c r="M5" s="134">
        <f>+'[5]SEP 2025'!$J$21</f>
        <v>0</v>
      </c>
      <c r="N5" s="135">
        <f t="shared" ref="N5" si="0">SUM(B5:M5)</f>
        <v>7057564.7999999998</v>
      </c>
    </row>
    <row r="6" spans="1:14" ht="11.7" customHeight="1" x14ac:dyDescent="0.2">
      <c r="A6" s="6" t="s">
        <v>5</v>
      </c>
      <c r="B6" s="149">
        <f>SUM(B3:B5)</f>
        <v>4414441.2</v>
      </c>
      <c r="C6" s="149">
        <f>SUM(C3:C5)</f>
        <v>4189717.1999999997</v>
      </c>
      <c r="D6" s="149">
        <f t="shared" ref="D6" si="1">SUM(D3:D5)</f>
        <v>0</v>
      </c>
      <c r="E6" s="149">
        <f t="shared" ref="E6:G6" si="2">SUM(E3:E5)</f>
        <v>0</v>
      </c>
      <c r="F6" s="149">
        <f t="shared" si="2"/>
        <v>0</v>
      </c>
      <c r="G6" s="149">
        <f t="shared" si="2"/>
        <v>0</v>
      </c>
      <c r="H6" s="149">
        <f t="shared" ref="H6:N6" si="3">SUM(H3:H5)</f>
        <v>0</v>
      </c>
      <c r="I6" s="149">
        <f t="shared" si="3"/>
        <v>0</v>
      </c>
      <c r="J6" s="149">
        <f t="shared" si="3"/>
        <v>0</v>
      </c>
      <c r="K6" s="149">
        <f t="shared" si="3"/>
        <v>0</v>
      </c>
      <c r="L6" s="149">
        <f t="shared" si="3"/>
        <v>0</v>
      </c>
      <c r="M6" s="149">
        <f t="shared" si="3"/>
        <v>0</v>
      </c>
      <c r="N6" s="148">
        <f t="shared" si="3"/>
        <v>8604158.4000000004</v>
      </c>
    </row>
    <row r="7" spans="1:14" ht="14.1" customHeight="1" x14ac:dyDescent="0.2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</row>
    <row r="8" spans="1:14" x14ac:dyDescent="0.2">
      <c r="A8" s="16" t="s">
        <v>6</v>
      </c>
      <c r="B8" s="183" t="s">
        <v>74</v>
      </c>
      <c r="C8" s="183" t="s">
        <v>75</v>
      </c>
      <c r="D8" s="183" t="s">
        <v>76</v>
      </c>
      <c r="E8" s="183" t="s">
        <v>77</v>
      </c>
      <c r="F8" s="183" t="s">
        <v>85</v>
      </c>
      <c r="G8" s="183" t="s">
        <v>78</v>
      </c>
      <c r="H8" s="183" t="s">
        <v>79</v>
      </c>
      <c r="I8" s="183" t="s">
        <v>80</v>
      </c>
      <c r="J8" s="183" t="s">
        <v>81</v>
      </c>
      <c r="K8" s="183" t="s">
        <v>82</v>
      </c>
      <c r="L8" s="183" t="s">
        <v>83</v>
      </c>
      <c r="M8" s="183" t="s">
        <v>84</v>
      </c>
      <c r="N8" s="4" t="s">
        <v>0</v>
      </c>
    </row>
    <row r="9" spans="1:14" x14ac:dyDescent="0.2">
      <c r="A9" s="5" t="s">
        <v>8</v>
      </c>
      <c r="B9" s="41">
        <f>B3/B6</f>
        <v>7.099516921869975E-2</v>
      </c>
      <c r="C9" s="41">
        <f>C3/C6</f>
        <v>6.1165560291276948E-2</v>
      </c>
      <c r="D9" s="41" t="e">
        <f t="shared" ref="D9:M9" si="4">D3/D6</f>
        <v>#DIV/0!</v>
      </c>
      <c r="E9" s="41" t="e">
        <f t="shared" si="4"/>
        <v>#DIV/0!</v>
      </c>
      <c r="F9" s="41" t="e">
        <f t="shared" si="4"/>
        <v>#DIV/0!</v>
      </c>
      <c r="G9" s="41" t="e">
        <f t="shared" si="4"/>
        <v>#DIV/0!</v>
      </c>
      <c r="H9" s="41" t="e">
        <f t="shared" si="4"/>
        <v>#DIV/0!</v>
      </c>
      <c r="I9" s="41" t="e">
        <f t="shared" si="4"/>
        <v>#DIV/0!</v>
      </c>
      <c r="J9" s="41" t="e">
        <f t="shared" si="4"/>
        <v>#DIV/0!</v>
      </c>
      <c r="K9" s="41" t="e">
        <f t="shared" si="4"/>
        <v>#DIV/0!</v>
      </c>
      <c r="L9" s="41" t="e">
        <f t="shared" si="4"/>
        <v>#DIV/0!</v>
      </c>
      <c r="M9" s="41" t="e">
        <f t="shared" si="4"/>
        <v>#DIV/0!</v>
      </c>
      <c r="N9" s="41">
        <f>N3/N6</f>
        <v>6.6208729955506168E-2</v>
      </c>
    </row>
    <row r="10" spans="1:14" x14ac:dyDescent="0.2">
      <c r="A10" s="5" t="s">
        <v>89</v>
      </c>
      <c r="B10" s="41">
        <f>B4/B6</f>
        <v>0.11268406973004871</v>
      </c>
      <c r="C10" s="41">
        <f t="shared" ref="C10:E10" si="5">C4/C6</f>
        <v>0.11444352377769078</v>
      </c>
      <c r="D10" s="41" t="e">
        <f t="shared" si="5"/>
        <v>#DIV/0!</v>
      </c>
      <c r="E10" s="41" t="e">
        <f t="shared" si="5"/>
        <v>#DIV/0!</v>
      </c>
      <c r="F10" s="41" t="e">
        <f t="shared" ref="F10:M10" si="6">F4/F6</f>
        <v>#DIV/0!</v>
      </c>
      <c r="G10" s="41" t="e">
        <f t="shared" si="6"/>
        <v>#DIV/0!</v>
      </c>
      <c r="H10" s="41" t="e">
        <f t="shared" si="6"/>
        <v>#DIV/0!</v>
      </c>
      <c r="I10" s="41" t="e">
        <f t="shared" si="6"/>
        <v>#DIV/0!</v>
      </c>
      <c r="J10" s="41" t="e">
        <f t="shared" si="6"/>
        <v>#DIV/0!</v>
      </c>
      <c r="K10" s="41" t="e">
        <f t="shared" si="6"/>
        <v>#DIV/0!</v>
      </c>
      <c r="L10" s="41" t="e">
        <f t="shared" si="6"/>
        <v>#DIV/0!</v>
      </c>
      <c r="M10" s="41" t="e">
        <f t="shared" si="6"/>
        <v>#DIV/0!</v>
      </c>
      <c r="N10" s="41">
        <f>N4/N6</f>
        <v>0.11354081998304447</v>
      </c>
    </row>
    <row r="11" spans="1:14" x14ac:dyDescent="0.2">
      <c r="A11" s="5" t="s">
        <v>1</v>
      </c>
      <c r="B11" s="40">
        <f>+B5/B6</f>
        <v>0.81632076105125151</v>
      </c>
      <c r="C11" s="40">
        <f>C5/C6</f>
        <v>0.82439091593103231</v>
      </c>
      <c r="D11" s="40" t="e">
        <f t="shared" ref="D11:M11" si="7">+D5/D6</f>
        <v>#DIV/0!</v>
      </c>
      <c r="E11" s="40" t="e">
        <f t="shared" si="7"/>
        <v>#DIV/0!</v>
      </c>
      <c r="F11" s="40" t="e">
        <f t="shared" si="7"/>
        <v>#DIV/0!</v>
      </c>
      <c r="G11" s="40" t="e">
        <f t="shared" si="7"/>
        <v>#DIV/0!</v>
      </c>
      <c r="H11" s="40" t="e">
        <f t="shared" si="7"/>
        <v>#DIV/0!</v>
      </c>
      <c r="I11" s="40" t="e">
        <f t="shared" si="7"/>
        <v>#DIV/0!</v>
      </c>
      <c r="J11" s="40" t="e">
        <f t="shared" si="7"/>
        <v>#DIV/0!</v>
      </c>
      <c r="K11" s="40" t="e">
        <f t="shared" si="7"/>
        <v>#DIV/0!</v>
      </c>
      <c r="L11" s="40" t="e">
        <f t="shared" si="7"/>
        <v>#DIV/0!</v>
      </c>
      <c r="M11" s="40" t="e">
        <f t="shared" si="7"/>
        <v>#DIV/0!</v>
      </c>
      <c r="N11" s="41">
        <f>N5/N6</f>
        <v>0.82025045006144925</v>
      </c>
    </row>
    <row r="12" spans="1:14" ht="10.8" thickBot="1" x14ac:dyDescent="0.25">
      <c r="A12" s="19" t="s">
        <v>12</v>
      </c>
      <c r="B12" s="175">
        <f>SUM(B9:B11)</f>
        <v>1</v>
      </c>
      <c r="C12" s="175">
        <f>SUM(C9:C11)</f>
        <v>1</v>
      </c>
      <c r="D12" s="175" t="e">
        <f t="shared" ref="D12:G12" si="8">SUM(D9:D11)</f>
        <v>#DIV/0!</v>
      </c>
      <c r="E12" s="175" t="e">
        <f t="shared" si="8"/>
        <v>#DIV/0!</v>
      </c>
      <c r="F12" s="175" t="e">
        <f t="shared" si="8"/>
        <v>#DIV/0!</v>
      </c>
      <c r="G12" s="175" t="e">
        <f t="shared" si="8"/>
        <v>#DIV/0!</v>
      </c>
      <c r="H12" s="175" t="e">
        <f t="shared" ref="H12:N12" si="9">SUM(H9:H11)</f>
        <v>#DIV/0!</v>
      </c>
      <c r="I12" s="175" t="e">
        <f t="shared" si="9"/>
        <v>#DIV/0!</v>
      </c>
      <c r="J12" s="175" t="e">
        <f t="shared" si="9"/>
        <v>#DIV/0!</v>
      </c>
      <c r="K12" s="175" t="e">
        <f t="shared" si="9"/>
        <v>#DIV/0!</v>
      </c>
      <c r="L12" s="175" t="e">
        <f t="shared" si="9"/>
        <v>#DIV/0!</v>
      </c>
      <c r="M12" s="175" t="e">
        <f t="shared" si="9"/>
        <v>#DIV/0!</v>
      </c>
      <c r="N12" s="175">
        <f t="shared" si="9"/>
        <v>0.99999999999999989</v>
      </c>
    </row>
    <row r="13" spans="1:14" ht="15.6" customHeight="1" x14ac:dyDescent="0.2"/>
    <row r="14" spans="1:14" ht="13.35" customHeight="1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1:14" x14ac:dyDescent="0.2">
      <c r="A15" s="16" t="s">
        <v>19</v>
      </c>
      <c r="B15" s="183" t="s">
        <v>91</v>
      </c>
      <c r="C15" s="183" t="s">
        <v>92</v>
      </c>
      <c r="D15" s="183" t="s">
        <v>86</v>
      </c>
      <c r="E15" s="183" t="s">
        <v>93</v>
      </c>
      <c r="F15" s="183" t="s">
        <v>94</v>
      </c>
      <c r="G15" s="183" t="s">
        <v>95</v>
      </c>
      <c r="H15" s="183" t="s">
        <v>96</v>
      </c>
      <c r="I15" s="183" t="s">
        <v>97</v>
      </c>
      <c r="J15" s="183" t="s">
        <v>98</v>
      </c>
      <c r="K15" s="183" t="s">
        <v>99</v>
      </c>
      <c r="L15" s="183" t="s">
        <v>100</v>
      </c>
      <c r="M15" s="183" t="s">
        <v>101</v>
      </c>
      <c r="N15" s="4" t="s">
        <v>0</v>
      </c>
    </row>
    <row r="16" spans="1:14" x14ac:dyDescent="0.2">
      <c r="A16" s="5" t="s">
        <v>8</v>
      </c>
      <c r="B16" s="7">
        <f>+'[1]Oct 2024'!$I$18</f>
        <v>733</v>
      </c>
      <c r="C16" s="7">
        <f>+'[1]Nov 2024'!$I$14</f>
        <v>601</v>
      </c>
      <c r="D16" s="7">
        <f>+'[1]Dec 2024'!$I$14</f>
        <v>0</v>
      </c>
      <c r="E16" s="7">
        <f>+'[1]Jan 2025'!$I$14</f>
        <v>0</v>
      </c>
      <c r="F16" s="7">
        <f>+'[1]Feb 2025'!$I$14</f>
        <v>0</v>
      </c>
      <c r="G16" s="7">
        <f>+'[1]Mar 2025'!$I$14</f>
        <v>0</v>
      </c>
      <c r="H16" s="7">
        <f>+'[1]Apr 2025'!$I$14</f>
        <v>0</v>
      </c>
      <c r="I16" s="7">
        <f>+'[1]May 2025'!$I$14</f>
        <v>0</v>
      </c>
      <c r="J16" s="7">
        <f>+'[1]Jun 2025'!$I$14</f>
        <v>0</v>
      </c>
      <c r="K16" s="7">
        <f>+'[1]Jul 2025'!$I$14</f>
        <v>0</v>
      </c>
      <c r="L16" s="7">
        <f>+'[1]Aug 2025'!$I$14</f>
        <v>0</v>
      </c>
      <c r="M16" s="7">
        <f>+'[1]Sep 2025'!$I$14</f>
        <v>0</v>
      </c>
      <c r="N16" s="7">
        <f>SUM(B16:M16)</f>
        <v>1334</v>
      </c>
    </row>
    <row r="17" spans="1:14" x14ac:dyDescent="0.2">
      <c r="A17" s="5" t="s">
        <v>89</v>
      </c>
      <c r="B17" s="7">
        <f>+'[3]OCT 2024'!$I$20</f>
        <v>1053</v>
      </c>
      <c r="C17" s="7">
        <f>+'[3]NOV 2024'!$I$15</f>
        <v>1013</v>
      </c>
      <c r="D17" s="7">
        <f>+'[3]DEC 2024'!$I$15</f>
        <v>0</v>
      </c>
      <c r="E17" s="7">
        <f>+'[3]JAN 2025'!$I$15</f>
        <v>0</v>
      </c>
      <c r="F17" s="7">
        <f>+'[3]FEB 2025'!$I$15</f>
        <v>0</v>
      </c>
      <c r="G17" s="7">
        <f>+'[3]MAR 2025'!$I$15</f>
        <v>0</v>
      </c>
      <c r="H17" s="7">
        <f>+'[3]APR 2025'!$I$15</f>
        <v>0</v>
      </c>
      <c r="I17" s="7">
        <f>+'[3]MAY 2025'!$I$15</f>
        <v>0</v>
      </c>
      <c r="J17" s="7">
        <f>+'[3]JUN 2025'!$I$15</f>
        <v>0</v>
      </c>
      <c r="K17" s="7">
        <f>+'[3]JUL 2025'!$I$15</f>
        <v>0</v>
      </c>
      <c r="L17" s="7">
        <f>+'[3]AUG 2025'!$I$15</f>
        <v>0</v>
      </c>
      <c r="M17" s="7">
        <f>+'[3]SEP 2025'!$I$15</f>
        <v>0</v>
      </c>
      <c r="N17" s="7">
        <f>SUM(B17:M17)</f>
        <v>2066</v>
      </c>
    </row>
    <row r="18" spans="1:14" x14ac:dyDescent="0.2">
      <c r="A18" s="5" t="s">
        <v>1</v>
      </c>
      <c r="B18" s="7">
        <f>+'[5]OCT 2024'!$I$18</f>
        <v>7856</v>
      </c>
      <c r="C18" s="7">
        <f>+'[5]NOV 2024'!$I$21</f>
        <v>7515</v>
      </c>
      <c r="D18" s="7">
        <f>+'[5]DEC 2024'!$I$21</f>
        <v>0</v>
      </c>
      <c r="E18" s="7">
        <f>+'[5]JAN 2025'!$I$21</f>
        <v>0</v>
      </c>
      <c r="F18" s="7">
        <f>+'[5]FEB 2025'!$I$21</f>
        <v>0</v>
      </c>
      <c r="G18" s="7">
        <f>+'[5]MAR 2025'!$I$21</f>
        <v>0</v>
      </c>
      <c r="H18" s="7">
        <f>+'[5]APR 2025'!$I$21</f>
        <v>0</v>
      </c>
      <c r="I18" s="7">
        <f>+'[5]MAY 2025'!$I$21</f>
        <v>0</v>
      </c>
      <c r="J18" s="7">
        <f>+'[5]JUN 2025'!$I$21</f>
        <v>0</v>
      </c>
      <c r="K18" s="7">
        <f>+'[5]JUL 2025'!$I$21</f>
        <v>0</v>
      </c>
      <c r="L18" s="7">
        <f>+'[5]AUG 2025'!$I$21</f>
        <v>0</v>
      </c>
      <c r="M18" s="7">
        <f>+'[5]SEP 2025'!$I$21</f>
        <v>0</v>
      </c>
      <c r="N18" s="7">
        <f>SUM(B18:M18)</f>
        <v>15371</v>
      </c>
    </row>
    <row r="19" spans="1:14" ht="15" customHeight="1" x14ac:dyDescent="0.2">
      <c r="A19" s="6" t="s">
        <v>11</v>
      </c>
      <c r="B19" s="150">
        <f>SUM(B16:B18)</f>
        <v>9642</v>
      </c>
      <c r="C19" s="150">
        <f>SUM(C16:C18)</f>
        <v>9129</v>
      </c>
      <c r="D19" s="150">
        <f t="shared" ref="D19:G19" si="10">SUM(D16:D18)</f>
        <v>0</v>
      </c>
      <c r="E19" s="150">
        <f t="shared" si="10"/>
        <v>0</v>
      </c>
      <c r="F19" s="150">
        <f t="shared" si="10"/>
        <v>0</v>
      </c>
      <c r="G19" s="150">
        <f t="shared" si="10"/>
        <v>0</v>
      </c>
      <c r="H19" s="150">
        <f t="shared" ref="H19:N19" si="11">SUM(H16:H18)</f>
        <v>0</v>
      </c>
      <c r="I19" s="150">
        <f t="shared" si="11"/>
        <v>0</v>
      </c>
      <c r="J19" s="150">
        <f t="shared" si="11"/>
        <v>0</v>
      </c>
      <c r="K19" s="150">
        <f t="shared" si="11"/>
        <v>0</v>
      </c>
      <c r="L19" s="150">
        <f t="shared" si="11"/>
        <v>0</v>
      </c>
      <c r="M19" s="150">
        <f t="shared" si="11"/>
        <v>0</v>
      </c>
      <c r="N19" s="150">
        <f t="shared" si="11"/>
        <v>18771</v>
      </c>
    </row>
    <row r="20" spans="1:14" ht="14.1" customHeight="1" x14ac:dyDescent="0.2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</row>
    <row r="21" spans="1:14" x14ac:dyDescent="0.2">
      <c r="A21" s="16" t="s">
        <v>20</v>
      </c>
      <c r="B21" s="183" t="s">
        <v>91</v>
      </c>
      <c r="C21" s="183" t="s">
        <v>92</v>
      </c>
      <c r="D21" s="183" t="s">
        <v>86</v>
      </c>
      <c r="E21" s="183" t="s">
        <v>93</v>
      </c>
      <c r="F21" s="183" t="s">
        <v>94</v>
      </c>
      <c r="G21" s="183" t="s">
        <v>95</v>
      </c>
      <c r="H21" s="183" t="s">
        <v>96</v>
      </c>
      <c r="I21" s="183" t="s">
        <v>97</v>
      </c>
      <c r="J21" s="183" t="s">
        <v>98</v>
      </c>
      <c r="K21" s="183" t="s">
        <v>99</v>
      </c>
      <c r="L21" s="183" t="s">
        <v>100</v>
      </c>
      <c r="M21" s="183" t="s">
        <v>101</v>
      </c>
      <c r="N21" s="4" t="s">
        <v>0</v>
      </c>
    </row>
    <row r="22" spans="1:14" x14ac:dyDescent="0.2">
      <c r="A22" s="5" t="s">
        <v>8</v>
      </c>
      <c r="B22" s="41">
        <f>B16/B19</f>
        <v>7.6021572287907069E-2</v>
      </c>
      <c r="C22" s="41">
        <f>C16/C19</f>
        <v>6.5834154891006677E-2</v>
      </c>
      <c r="D22" s="41" t="e">
        <f>D16/D19</f>
        <v>#DIV/0!</v>
      </c>
      <c r="E22" s="41" t="e">
        <f t="shared" ref="E22:M22" si="12">E16/E19</f>
        <v>#DIV/0!</v>
      </c>
      <c r="F22" s="41" t="e">
        <f t="shared" si="12"/>
        <v>#DIV/0!</v>
      </c>
      <c r="G22" s="41" t="e">
        <f t="shared" si="12"/>
        <v>#DIV/0!</v>
      </c>
      <c r="H22" s="41" t="e">
        <f t="shared" si="12"/>
        <v>#DIV/0!</v>
      </c>
      <c r="I22" s="41" t="e">
        <f t="shared" si="12"/>
        <v>#DIV/0!</v>
      </c>
      <c r="J22" s="41" t="e">
        <f t="shared" si="12"/>
        <v>#DIV/0!</v>
      </c>
      <c r="K22" s="41" t="e">
        <f t="shared" si="12"/>
        <v>#DIV/0!</v>
      </c>
      <c r="L22" s="41" t="e">
        <f t="shared" si="12"/>
        <v>#DIV/0!</v>
      </c>
      <c r="M22" s="41" t="e">
        <f t="shared" si="12"/>
        <v>#DIV/0!</v>
      </c>
      <c r="N22" s="41">
        <f>N16/N19</f>
        <v>7.1067071546534549E-2</v>
      </c>
    </row>
    <row r="23" spans="1:14" x14ac:dyDescent="0.2">
      <c r="A23" s="5" t="s">
        <v>89</v>
      </c>
      <c r="B23" s="41">
        <f t="shared" ref="B23:N23" si="13">B17/B19</f>
        <v>0.10920970752955818</v>
      </c>
      <c r="C23" s="41">
        <f t="shared" si="13"/>
        <v>0.1109650564136269</v>
      </c>
      <c r="D23" s="41" t="e">
        <f t="shared" si="13"/>
        <v>#DIV/0!</v>
      </c>
      <c r="E23" s="41" t="e">
        <f t="shared" si="13"/>
        <v>#DIV/0!</v>
      </c>
      <c r="F23" s="41" t="e">
        <f t="shared" si="13"/>
        <v>#DIV/0!</v>
      </c>
      <c r="G23" s="41" t="e">
        <f t="shared" si="13"/>
        <v>#DIV/0!</v>
      </c>
      <c r="H23" s="41" t="e">
        <f t="shared" si="13"/>
        <v>#DIV/0!</v>
      </c>
      <c r="I23" s="41" t="e">
        <f t="shared" si="13"/>
        <v>#DIV/0!</v>
      </c>
      <c r="J23" s="41" t="e">
        <f t="shared" si="13"/>
        <v>#DIV/0!</v>
      </c>
      <c r="K23" s="41" t="e">
        <f t="shared" si="13"/>
        <v>#DIV/0!</v>
      </c>
      <c r="L23" s="41" t="e">
        <f t="shared" si="13"/>
        <v>#DIV/0!</v>
      </c>
      <c r="M23" s="41" t="e">
        <f t="shared" si="13"/>
        <v>#DIV/0!</v>
      </c>
      <c r="N23" s="41">
        <f t="shared" si="13"/>
        <v>0.11006339566352352</v>
      </c>
    </row>
    <row r="24" spans="1:14" x14ac:dyDescent="0.2">
      <c r="A24" s="5" t="s">
        <v>1</v>
      </c>
      <c r="B24" s="41">
        <f>+B18/B19</f>
        <v>0.81476872018253477</v>
      </c>
      <c r="C24" s="41">
        <f>C18/C19</f>
        <v>0.82320078869536639</v>
      </c>
      <c r="D24" s="41" t="e">
        <f t="shared" ref="D24:M24" si="14">+D18/D19</f>
        <v>#DIV/0!</v>
      </c>
      <c r="E24" s="41" t="e">
        <f t="shared" si="14"/>
        <v>#DIV/0!</v>
      </c>
      <c r="F24" s="41" t="e">
        <f t="shared" si="14"/>
        <v>#DIV/0!</v>
      </c>
      <c r="G24" s="41" t="e">
        <f t="shared" si="14"/>
        <v>#DIV/0!</v>
      </c>
      <c r="H24" s="41" t="e">
        <f t="shared" si="14"/>
        <v>#DIV/0!</v>
      </c>
      <c r="I24" s="41" t="e">
        <f t="shared" si="14"/>
        <v>#DIV/0!</v>
      </c>
      <c r="J24" s="41" t="e">
        <f t="shared" si="14"/>
        <v>#DIV/0!</v>
      </c>
      <c r="K24" s="41" t="e">
        <f t="shared" si="14"/>
        <v>#DIV/0!</v>
      </c>
      <c r="L24" s="41" t="e">
        <f t="shared" si="14"/>
        <v>#DIV/0!</v>
      </c>
      <c r="M24" s="41" t="e">
        <f t="shared" si="14"/>
        <v>#DIV/0!</v>
      </c>
      <c r="N24" s="41">
        <f>N18/N19</f>
        <v>0.8188695327899419</v>
      </c>
    </row>
    <row r="25" spans="1:14" s="8" customFormat="1" x14ac:dyDescent="0.2">
      <c r="A25" s="10" t="s">
        <v>12</v>
      </c>
      <c r="B25" s="177">
        <f>SUM(B22:B24)</f>
        <v>1</v>
      </c>
      <c r="C25" s="177">
        <f>SUM(C22:C24)</f>
        <v>1</v>
      </c>
      <c r="D25" s="177" t="e">
        <f t="shared" ref="D25:H25" si="15">SUM(D22:D24)</f>
        <v>#DIV/0!</v>
      </c>
      <c r="E25" s="177" t="e">
        <f>SUM(E22:E24)</f>
        <v>#DIV/0!</v>
      </c>
      <c r="F25" s="177" t="e">
        <f>SUM(F22:F24)</f>
        <v>#DIV/0!</v>
      </c>
      <c r="G25" s="177" t="e">
        <f>SUM(G22:G24)</f>
        <v>#DIV/0!</v>
      </c>
      <c r="H25" s="177" t="e">
        <f t="shared" si="15"/>
        <v>#DIV/0!</v>
      </c>
      <c r="I25" s="177" t="e">
        <f t="shared" ref="I25:N25" si="16">SUM(I22:I24)</f>
        <v>#DIV/0!</v>
      </c>
      <c r="J25" s="177" t="e">
        <f t="shared" si="16"/>
        <v>#DIV/0!</v>
      </c>
      <c r="K25" s="177" t="e">
        <f t="shared" si="16"/>
        <v>#DIV/0!</v>
      </c>
      <c r="L25" s="177" t="e">
        <f t="shared" si="16"/>
        <v>#DIV/0!</v>
      </c>
      <c r="M25" s="177" t="e">
        <f t="shared" si="16"/>
        <v>#DIV/0!</v>
      </c>
      <c r="N25" s="177">
        <f t="shared" si="16"/>
        <v>1</v>
      </c>
    </row>
    <row r="26" spans="1:14" ht="13.35" customHeight="1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</row>
    <row r="27" spans="1:14" x14ac:dyDescent="0.2">
      <c r="A27" s="16" t="s">
        <v>10</v>
      </c>
      <c r="B27" s="183" t="s">
        <v>91</v>
      </c>
      <c r="C27" s="183" t="s">
        <v>92</v>
      </c>
      <c r="D27" s="183" t="s">
        <v>86</v>
      </c>
      <c r="E27" s="183" t="s">
        <v>93</v>
      </c>
      <c r="F27" s="183" t="s">
        <v>94</v>
      </c>
      <c r="G27" s="183" t="s">
        <v>95</v>
      </c>
      <c r="H27" s="183" t="s">
        <v>96</v>
      </c>
      <c r="I27" s="183" t="s">
        <v>97</v>
      </c>
      <c r="J27" s="183" t="s">
        <v>98</v>
      </c>
      <c r="K27" s="183" t="s">
        <v>99</v>
      </c>
      <c r="L27" s="183" t="s">
        <v>100</v>
      </c>
      <c r="M27" s="183" t="s">
        <v>101</v>
      </c>
      <c r="N27" s="4" t="s">
        <v>0</v>
      </c>
    </row>
    <row r="28" spans="1:14" x14ac:dyDescent="0.2">
      <c r="A28" s="5" t="s">
        <v>8</v>
      </c>
      <c r="B28" s="161">
        <f>+B3/B16</f>
        <v>427.56343792633015</v>
      </c>
      <c r="C28" s="161">
        <f>+C3/C16</f>
        <v>426.40000000000003</v>
      </c>
      <c r="D28" s="161" t="e">
        <f t="shared" ref="D28:M28" si="17">+D3/D16</f>
        <v>#DIV/0!</v>
      </c>
      <c r="E28" s="161" t="e">
        <f t="shared" si="17"/>
        <v>#DIV/0!</v>
      </c>
      <c r="F28" s="161" t="e">
        <f t="shared" si="17"/>
        <v>#DIV/0!</v>
      </c>
      <c r="G28" s="161" t="e">
        <f t="shared" si="17"/>
        <v>#DIV/0!</v>
      </c>
      <c r="H28" s="161" t="e">
        <f t="shared" si="17"/>
        <v>#DIV/0!</v>
      </c>
      <c r="I28" s="161" t="e">
        <f t="shared" si="17"/>
        <v>#DIV/0!</v>
      </c>
      <c r="J28" s="161" t="e">
        <f t="shared" si="17"/>
        <v>#DIV/0!</v>
      </c>
      <c r="K28" s="161" t="e">
        <f t="shared" si="17"/>
        <v>#DIV/0!</v>
      </c>
      <c r="L28" s="161" t="e">
        <f t="shared" si="17"/>
        <v>#DIV/0!</v>
      </c>
      <c r="M28" s="161" t="e">
        <f t="shared" si="17"/>
        <v>#DIV/0!</v>
      </c>
      <c r="N28" s="162">
        <f>N3/N16</f>
        <v>427.03928035982011</v>
      </c>
    </row>
    <row r="29" spans="1:14" x14ac:dyDescent="0.2">
      <c r="A29" s="5" t="s">
        <v>1</v>
      </c>
      <c r="B29" s="161">
        <f>+B5/B18</f>
        <v>458.70672097759672</v>
      </c>
      <c r="C29" s="161">
        <f>+C5/C18</f>
        <v>459.60942115768461</v>
      </c>
      <c r="D29" s="161" t="e">
        <f t="shared" ref="D29:M29" si="18">+D5/D18</f>
        <v>#DIV/0!</v>
      </c>
      <c r="E29" s="161" t="e">
        <f t="shared" si="18"/>
        <v>#DIV/0!</v>
      </c>
      <c r="F29" s="161" t="e">
        <f t="shared" si="18"/>
        <v>#DIV/0!</v>
      </c>
      <c r="G29" s="161" t="e">
        <f t="shared" si="18"/>
        <v>#DIV/0!</v>
      </c>
      <c r="H29" s="161" t="e">
        <f t="shared" si="18"/>
        <v>#DIV/0!</v>
      </c>
      <c r="I29" s="161" t="e">
        <f t="shared" si="18"/>
        <v>#DIV/0!</v>
      </c>
      <c r="J29" s="161" t="e">
        <f t="shared" si="18"/>
        <v>#DIV/0!</v>
      </c>
      <c r="K29" s="161" t="e">
        <f t="shared" si="18"/>
        <v>#DIV/0!</v>
      </c>
      <c r="L29" s="161" t="e">
        <f t="shared" si="18"/>
        <v>#DIV/0!</v>
      </c>
      <c r="M29" s="161" t="e">
        <f t="shared" si="18"/>
        <v>#DIV/0!</v>
      </c>
      <c r="N29" s="162">
        <f>N5/N18</f>
        <v>459.14805803135772</v>
      </c>
    </row>
    <row r="30" spans="1:14" s="13" customFormat="1" x14ac:dyDescent="0.2">
      <c r="A30" s="86" t="s">
        <v>10</v>
      </c>
      <c r="B30" s="149">
        <f t="shared" ref="B30:M30" si="19">+B6/B19</f>
        <v>457.83459863098943</v>
      </c>
      <c r="C30" s="149">
        <f t="shared" si="19"/>
        <v>458.94590864278672</v>
      </c>
      <c r="D30" s="149" t="e">
        <f t="shared" si="19"/>
        <v>#DIV/0!</v>
      </c>
      <c r="E30" s="149" t="e">
        <f>+E6/E19</f>
        <v>#DIV/0!</v>
      </c>
      <c r="F30" s="149" t="e">
        <f>+F6/F19</f>
        <v>#DIV/0!</v>
      </c>
      <c r="G30" s="149" t="e">
        <f>+G6/G19</f>
        <v>#DIV/0!</v>
      </c>
      <c r="H30" s="149" t="e">
        <f>+H6/H19</f>
        <v>#DIV/0!</v>
      </c>
      <c r="I30" s="149" t="e">
        <f t="shared" si="19"/>
        <v>#DIV/0!</v>
      </c>
      <c r="J30" s="149" t="e">
        <f>+J6/J19</f>
        <v>#DIV/0!</v>
      </c>
      <c r="K30" s="149" t="e">
        <f t="shared" si="19"/>
        <v>#DIV/0!</v>
      </c>
      <c r="L30" s="149" t="e">
        <f>+L6/L19</f>
        <v>#DIV/0!</v>
      </c>
      <c r="M30" s="149" t="e">
        <f t="shared" si="19"/>
        <v>#DIV/0!</v>
      </c>
      <c r="N30" s="164">
        <f>N6/N19</f>
        <v>458.3750679239252</v>
      </c>
    </row>
    <row r="31" spans="1:14" ht="11.25" customHeight="1" x14ac:dyDescent="0.2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4" spans="1:2" x14ac:dyDescent="0.2">
      <c r="A34" s="3" t="s">
        <v>69</v>
      </c>
    </row>
    <row r="39" spans="1:2" x14ac:dyDescent="0.2">
      <c r="B39" s="5"/>
    </row>
  </sheetData>
  <pageMargins left="0.45" right="0.45" top="0.5" bottom="0.5" header="0.3" footer="0.3"/>
  <pageSetup scale="90" fitToWidth="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opLeftCell="A23" zoomScale="130" zoomScaleNormal="130" zoomScalePageLayoutView="110" workbookViewId="0">
      <selection activeCell="C37" sqref="C37"/>
    </sheetView>
  </sheetViews>
  <sheetFormatPr defaultColWidth="9.33203125" defaultRowHeight="10.199999999999999" x14ac:dyDescent="0.2"/>
  <cols>
    <col min="1" max="1" width="11.5546875" style="3" customWidth="1"/>
    <col min="2" max="2" width="12" style="1" bestFit="1" customWidth="1"/>
    <col min="3" max="3" width="10.5546875" style="1" bestFit="1" customWidth="1"/>
    <col min="4" max="5" width="12" style="1" bestFit="1" customWidth="1"/>
    <col min="6" max="8" width="10.5546875" style="1" bestFit="1" customWidth="1"/>
    <col min="9" max="9" width="11.6640625" style="1" bestFit="1" customWidth="1"/>
    <col min="10" max="11" width="10.5546875" style="1" bestFit="1" customWidth="1"/>
    <col min="12" max="12" width="11.33203125" style="1" bestFit="1" customWidth="1"/>
    <col min="13" max="13" width="12.44140625" style="1" bestFit="1" customWidth="1"/>
    <col min="14" max="14" width="12" style="1" bestFit="1" customWidth="1"/>
    <col min="15" max="16384" width="9.33203125" style="1"/>
  </cols>
  <sheetData>
    <row r="1" spans="1:14" x14ac:dyDescent="0.2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x14ac:dyDescent="0.2">
      <c r="A2" s="17" t="s">
        <v>3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" t="s">
        <v>0</v>
      </c>
    </row>
    <row r="3" spans="1:14" x14ac:dyDescent="0.2">
      <c r="A3" s="5" t="s">
        <v>8</v>
      </c>
      <c r="B3" s="134">
        <f>+'[1]Oct 2024'!$J$24</f>
        <v>32650.799999999999</v>
      </c>
      <c r="C3" s="134">
        <f>+'[1]Nov 2024'!$J$20</f>
        <v>24757.200000000001</v>
      </c>
      <c r="D3" s="134">
        <f>+'[1]Dec 2024'!$J$20</f>
        <v>0</v>
      </c>
      <c r="E3" s="134">
        <f>+'[1]Jan 2025'!$J$20</f>
        <v>0</v>
      </c>
      <c r="F3" s="134">
        <f>+'[1]Feb 2025'!$J$20</f>
        <v>0</v>
      </c>
      <c r="G3" s="134">
        <f>+'[1]Mar 2025'!$J$20</f>
        <v>0</v>
      </c>
      <c r="H3" s="134">
        <f>+'[1]Apr 2025'!$J$20</f>
        <v>0</v>
      </c>
      <c r="I3" s="134">
        <f>+'[1]May 2025'!$J$20</f>
        <v>0</v>
      </c>
      <c r="J3" s="134">
        <f>+'[1]Jun 2025'!$J$20</f>
        <v>0</v>
      </c>
      <c r="K3" s="134">
        <f>+'[1]Jul 2025'!$J$20</f>
        <v>0</v>
      </c>
      <c r="L3" s="134">
        <f>+'[1]Aug 2025'!$J$20</f>
        <v>0</v>
      </c>
      <c r="M3" s="134">
        <f>+'[1]Sep 2025'!$J$20</f>
        <v>0</v>
      </c>
      <c r="N3" s="135">
        <f>SUM(B3:M3)</f>
        <v>57408</v>
      </c>
    </row>
    <row r="4" spans="1:14" x14ac:dyDescent="0.2">
      <c r="A4" s="5" t="s">
        <v>9</v>
      </c>
      <c r="B4" s="134">
        <f>+'[2]Oct 2024'!$J$17</f>
        <v>50132.159999999996</v>
      </c>
      <c r="C4" s="134">
        <f>+'[2]Nov 2024'!$J$17</f>
        <v>40491.360000000001</v>
      </c>
      <c r="D4" s="134">
        <f>+'[2]Dec 2024'!$J$17</f>
        <v>0</v>
      </c>
      <c r="E4" s="134">
        <f>+'[2]Jan 2025'!$J$17</f>
        <v>0</v>
      </c>
      <c r="F4" s="134">
        <f>+'[2]Feb 2025'!$J$17</f>
        <v>0</v>
      </c>
      <c r="G4" s="134">
        <f>+'[2]Mar 2025'!$J$17</f>
        <v>0</v>
      </c>
      <c r="H4" s="134">
        <f>+'[2]Apr 2025'!$J$17</f>
        <v>0</v>
      </c>
      <c r="I4" s="134">
        <f>+'[2]May 2025'!$J$17</f>
        <v>0</v>
      </c>
      <c r="J4" s="134">
        <f>+'[2]Jun 2025'!$J$17</f>
        <v>0</v>
      </c>
      <c r="K4" s="134">
        <f>+'[2]Jul 2025'!$J$17</f>
        <v>0</v>
      </c>
      <c r="L4" s="134">
        <f>+'[2]Aug 2025'!$J$17</f>
        <v>0</v>
      </c>
      <c r="M4" s="134">
        <f>+'[2]Sep 2025'!$J$17</f>
        <v>0</v>
      </c>
      <c r="N4" s="135">
        <f t="shared" ref="N4:N7" si="0">SUM(B4:M4)</f>
        <v>90623.51999999999</v>
      </c>
    </row>
    <row r="5" spans="1:14" x14ac:dyDescent="0.2">
      <c r="A5" s="5" t="s">
        <v>89</v>
      </c>
      <c r="B5" s="134">
        <f>+'[3]OCT 2024'!$J$26</f>
        <v>1865.7599999999998</v>
      </c>
      <c r="C5" s="134">
        <f>+'[3]NOV 2024'!$J$22</f>
        <v>4353.4399999999996</v>
      </c>
      <c r="D5" s="134">
        <f>+'[3]DEC 2024'!$J$22</f>
        <v>0</v>
      </c>
      <c r="E5" s="134">
        <f>+'[3]JAN 2025'!$J$22</f>
        <v>0</v>
      </c>
      <c r="F5" s="134">
        <f>+'[3]FEB 2025'!$J$22</f>
        <v>0</v>
      </c>
      <c r="G5" s="134">
        <f>+'[3]MAR 2025'!$J$22</f>
        <v>0</v>
      </c>
      <c r="H5" s="134">
        <f>+'[3]APR 2025'!$J$22</f>
        <v>0</v>
      </c>
      <c r="I5" s="134">
        <f>+'[3]MAY 2025'!$J$22</f>
        <v>0</v>
      </c>
      <c r="J5" s="134">
        <f>+'[3]JUN 2025'!$J$22</f>
        <v>0</v>
      </c>
      <c r="K5" s="134">
        <f>+'[3]JUL 2025'!$J$22</f>
        <v>0</v>
      </c>
      <c r="L5" s="134">
        <f>+'[3]AUG 2025'!$J$22</f>
        <v>0</v>
      </c>
      <c r="M5" s="134">
        <f>+'[3]SEP 2025'!$J$22</f>
        <v>0</v>
      </c>
      <c r="N5" s="135">
        <f>SUM(B5:M5)</f>
        <v>6219.1999999999989</v>
      </c>
    </row>
    <row r="6" spans="1:14" ht="15.75" customHeight="1" x14ac:dyDescent="0.2">
      <c r="A6" s="5" t="s">
        <v>24</v>
      </c>
      <c r="B6" s="134">
        <f>+'[4]OCT 2024'!$J$15</f>
        <v>226378.32</v>
      </c>
      <c r="C6" s="134">
        <f>+'[4]NOV 2024'!$J$15</f>
        <v>176492.52</v>
      </c>
      <c r="D6" s="134">
        <f>+'[4]DEC 2024'!$J$15</f>
        <v>0</v>
      </c>
      <c r="E6" s="134">
        <f>+'[4]JAN 2025'!$J$15</f>
        <v>0</v>
      </c>
      <c r="F6" s="134">
        <f>+'[4]FEB 2025'!$J$15</f>
        <v>0</v>
      </c>
      <c r="G6" s="134">
        <f>+'[4]MAR 2025'!$J$15</f>
        <v>0</v>
      </c>
      <c r="H6" s="134">
        <f>+'[4]APR 2025'!$J$15</f>
        <v>0</v>
      </c>
      <c r="I6" s="134">
        <f>+'[4]MAY 2025'!$J$15</f>
        <v>0</v>
      </c>
      <c r="J6" s="134">
        <f>+'[4]JUN 2025'!$J$15</f>
        <v>0</v>
      </c>
      <c r="K6" s="134">
        <f>+'[4]JUL 2025'!$J$15</f>
        <v>0</v>
      </c>
      <c r="L6" s="134">
        <f>+'[4]AUG 2025'!$J$15</f>
        <v>0</v>
      </c>
      <c r="M6" s="134">
        <f>+'[4]SEP 2025'!$J$15</f>
        <v>0</v>
      </c>
      <c r="N6" s="135">
        <f t="shared" si="0"/>
        <v>402870.83999999997</v>
      </c>
    </row>
    <row r="7" spans="1:14" x14ac:dyDescent="0.2">
      <c r="A7" s="5" t="s">
        <v>1</v>
      </c>
      <c r="B7" s="134">
        <f>+'[5]OCT 2024'!$J$24</f>
        <v>15237.04</v>
      </c>
      <c r="C7" s="134">
        <f>+'[5]NOV 2024'!$J$27</f>
        <v>14615.119999999999</v>
      </c>
      <c r="D7" s="134">
        <f>+'[5]DEC 2024'!$J$27</f>
        <v>0</v>
      </c>
      <c r="E7" s="134">
        <f>+'[5]JAN 2025'!$J$27</f>
        <v>0</v>
      </c>
      <c r="F7" s="134">
        <f>+'[5]FEB 2025'!$J$27</f>
        <v>0</v>
      </c>
      <c r="G7" s="134">
        <f>+'[5]MAR 2025'!$J$27</f>
        <v>0</v>
      </c>
      <c r="H7" s="134">
        <f>+'[5]APR 2025'!$J$27</f>
        <v>0</v>
      </c>
      <c r="I7" s="134">
        <f>+'[5]MAY 2025'!$J$27</f>
        <v>0</v>
      </c>
      <c r="J7" s="134">
        <f>+'[5]JUN 2025'!$J$27</f>
        <v>0</v>
      </c>
      <c r="K7" s="134">
        <f>+'[5]JUL 2025'!$J$27</f>
        <v>0</v>
      </c>
      <c r="L7" s="134">
        <f>+'[5]AUG 2025'!$J$27</f>
        <v>0</v>
      </c>
      <c r="M7" s="134">
        <f>+'[5]SEP 2025'!$J$27</f>
        <v>0</v>
      </c>
      <c r="N7" s="135">
        <f t="shared" si="0"/>
        <v>29852.16</v>
      </c>
    </row>
    <row r="8" spans="1:14" x14ac:dyDescent="0.2">
      <c r="A8" s="5"/>
      <c r="B8" s="135"/>
      <c r="C8" s="135"/>
      <c r="D8" s="135"/>
      <c r="E8" s="135"/>
      <c r="F8" s="135"/>
      <c r="G8" s="135"/>
      <c r="H8" s="134"/>
      <c r="I8" s="135"/>
      <c r="J8" s="135"/>
      <c r="K8" s="135"/>
      <c r="L8" s="134"/>
      <c r="M8" s="135"/>
      <c r="N8" s="135"/>
    </row>
    <row r="9" spans="1:14" x14ac:dyDescent="0.2">
      <c r="A9" s="6" t="s">
        <v>5</v>
      </c>
      <c r="B9" s="148">
        <f>SUM(B3:B8)</f>
        <v>326264.07999999996</v>
      </c>
      <c r="C9" s="148">
        <f>SUM(C3:C8)</f>
        <v>260709.63999999998</v>
      </c>
      <c r="D9" s="148">
        <f t="shared" ref="D9:G9" si="1">SUM(D3:D8)</f>
        <v>0</v>
      </c>
      <c r="E9" s="149">
        <f t="shared" si="1"/>
        <v>0</v>
      </c>
      <c r="F9" s="148">
        <f t="shared" si="1"/>
        <v>0</v>
      </c>
      <c r="G9" s="149">
        <f t="shared" si="1"/>
        <v>0</v>
      </c>
      <c r="H9" s="149">
        <f t="shared" ref="H9" si="2">SUM(H3:H8)</f>
        <v>0</v>
      </c>
      <c r="I9" s="148">
        <f>SUM(I3:I8)</f>
        <v>0</v>
      </c>
      <c r="J9" s="148">
        <f>SUM(J3:J8)</f>
        <v>0</v>
      </c>
      <c r="K9" s="148">
        <f>SUM(K3:K8)</f>
        <v>0</v>
      </c>
      <c r="L9" s="148">
        <f>SUM(L3:L8)</f>
        <v>0</v>
      </c>
      <c r="M9" s="149">
        <f>SUM(M3:M8)</f>
        <v>0</v>
      </c>
      <c r="N9" s="148">
        <f t="shared" ref="N9" si="3">SUM(N3:N8)</f>
        <v>586973.72</v>
      </c>
    </row>
    <row r="10" spans="1:14" ht="10.35" customHeight="1" x14ac:dyDescent="0.2">
      <c r="A10" s="102"/>
      <c r="B10" s="102"/>
      <c r="C10" s="102"/>
      <c r="D10" s="102"/>
      <c r="E10" s="102"/>
      <c r="F10" s="102"/>
      <c r="G10" s="102" t="s">
        <v>102</v>
      </c>
      <c r="H10" s="102"/>
      <c r="I10" s="102"/>
      <c r="J10" s="102"/>
      <c r="K10" s="102"/>
      <c r="L10" s="102"/>
      <c r="M10" s="102"/>
      <c r="N10" s="102"/>
    </row>
    <row r="11" spans="1:14" x14ac:dyDescent="0.2">
      <c r="A11" s="16" t="s">
        <v>6</v>
      </c>
      <c r="B11" s="183" t="s">
        <v>91</v>
      </c>
      <c r="C11" s="183" t="s">
        <v>92</v>
      </c>
      <c r="D11" s="183" t="s">
        <v>86</v>
      </c>
      <c r="E11" s="183" t="s">
        <v>93</v>
      </c>
      <c r="F11" s="183" t="s">
        <v>94</v>
      </c>
      <c r="G11" s="183" t="s">
        <v>95</v>
      </c>
      <c r="H11" s="183" t="s">
        <v>96</v>
      </c>
      <c r="I11" s="183" t="s">
        <v>97</v>
      </c>
      <c r="J11" s="183" t="s">
        <v>98</v>
      </c>
      <c r="K11" s="183" t="s">
        <v>99</v>
      </c>
      <c r="L11" s="183" t="s">
        <v>100</v>
      </c>
      <c r="M11" s="183" t="s">
        <v>101</v>
      </c>
      <c r="N11" s="4" t="s">
        <v>0</v>
      </c>
    </row>
    <row r="12" spans="1:14" x14ac:dyDescent="0.2">
      <c r="A12" s="5" t="s">
        <v>8</v>
      </c>
      <c r="B12" s="40">
        <f>B3/B9</f>
        <v>0.10007476152446816</v>
      </c>
      <c r="C12" s="41">
        <f t="shared" ref="C12:M12" si="4">C3/C9</f>
        <v>9.4960815411351887E-2</v>
      </c>
      <c r="D12" s="41" t="e">
        <f t="shared" si="4"/>
        <v>#DIV/0!</v>
      </c>
      <c r="E12" s="41" t="e">
        <f t="shared" si="4"/>
        <v>#DIV/0!</v>
      </c>
      <c r="F12" s="41" t="e">
        <f t="shared" si="4"/>
        <v>#DIV/0!</v>
      </c>
      <c r="G12" s="41" t="e">
        <f t="shared" si="4"/>
        <v>#DIV/0!</v>
      </c>
      <c r="H12" s="41" t="e">
        <f t="shared" si="4"/>
        <v>#DIV/0!</v>
      </c>
      <c r="I12" s="41" t="e">
        <f t="shared" si="4"/>
        <v>#DIV/0!</v>
      </c>
      <c r="J12" s="41" t="e">
        <f t="shared" si="4"/>
        <v>#DIV/0!</v>
      </c>
      <c r="K12" s="41" t="e">
        <f t="shared" si="4"/>
        <v>#DIV/0!</v>
      </c>
      <c r="L12" s="41" t="e">
        <f t="shared" si="4"/>
        <v>#DIV/0!</v>
      </c>
      <c r="M12" s="41" t="e">
        <f t="shared" si="4"/>
        <v>#DIV/0!</v>
      </c>
      <c r="N12" s="41">
        <f>N3/N9</f>
        <v>9.7803356511429518E-2</v>
      </c>
    </row>
    <row r="13" spans="1:14" x14ac:dyDescent="0.2">
      <c r="A13" s="5" t="s">
        <v>9</v>
      </c>
      <c r="B13" s="40">
        <f t="shared" ref="B13:N13" si="5">B4/B9</f>
        <v>0.15365516179409025</v>
      </c>
      <c r="C13" s="41">
        <f t="shared" si="5"/>
        <v>0.15531209356125075</v>
      </c>
      <c r="D13" s="41" t="e">
        <f t="shared" si="5"/>
        <v>#DIV/0!</v>
      </c>
      <c r="E13" s="41" t="e">
        <f t="shared" si="5"/>
        <v>#DIV/0!</v>
      </c>
      <c r="F13" s="41" t="e">
        <f t="shared" si="5"/>
        <v>#DIV/0!</v>
      </c>
      <c r="G13" s="41" t="e">
        <f t="shared" si="5"/>
        <v>#DIV/0!</v>
      </c>
      <c r="H13" s="41" t="e">
        <f t="shared" si="5"/>
        <v>#DIV/0!</v>
      </c>
      <c r="I13" s="41" t="e">
        <f t="shared" si="5"/>
        <v>#DIV/0!</v>
      </c>
      <c r="J13" s="41" t="e">
        <f t="shared" si="5"/>
        <v>#DIV/0!</v>
      </c>
      <c r="K13" s="41" t="e">
        <f t="shared" si="5"/>
        <v>#DIV/0!</v>
      </c>
      <c r="L13" s="41" t="e">
        <f t="shared" si="5"/>
        <v>#DIV/0!</v>
      </c>
      <c r="M13" s="41" t="e">
        <f t="shared" si="5"/>
        <v>#DIV/0!</v>
      </c>
      <c r="N13" s="41">
        <f t="shared" si="5"/>
        <v>0.1543911028929881</v>
      </c>
    </row>
    <row r="14" spans="1:14" x14ac:dyDescent="0.2">
      <c r="A14" s="5" t="s">
        <v>89</v>
      </c>
      <c r="B14" s="40">
        <f t="shared" ref="B14:N14" si="6">B5/B9</f>
        <v>5.7185578013981804E-3</v>
      </c>
      <c r="C14" s="41">
        <f t="shared" si="6"/>
        <v>1.6698423579580717E-2</v>
      </c>
      <c r="D14" s="41" t="e">
        <f t="shared" si="6"/>
        <v>#DIV/0!</v>
      </c>
      <c r="E14" s="41" t="e">
        <f t="shared" si="6"/>
        <v>#DIV/0!</v>
      </c>
      <c r="F14" s="41" t="e">
        <f t="shared" si="6"/>
        <v>#DIV/0!</v>
      </c>
      <c r="G14" s="41" t="e">
        <f t="shared" si="6"/>
        <v>#DIV/0!</v>
      </c>
      <c r="H14" s="41" t="e">
        <f t="shared" si="6"/>
        <v>#DIV/0!</v>
      </c>
      <c r="I14" s="41" t="e">
        <f t="shared" si="6"/>
        <v>#DIV/0!</v>
      </c>
      <c r="J14" s="41" t="e">
        <f t="shared" si="6"/>
        <v>#DIV/0!</v>
      </c>
      <c r="K14" s="41" t="e">
        <f t="shared" si="6"/>
        <v>#DIV/0!</v>
      </c>
      <c r="L14" s="41" t="e">
        <f t="shared" si="6"/>
        <v>#DIV/0!</v>
      </c>
      <c r="M14" s="41" t="e">
        <f t="shared" si="6"/>
        <v>#DIV/0!</v>
      </c>
      <c r="N14" s="41">
        <f t="shared" si="6"/>
        <v>1.0595363622071528E-2</v>
      </c>
    </row>
    <row r="15" spans="1:14" ht="18" customHeight="1" x14ac:dyDescent="0.2">
      <c r="A15" s="5" t="s">
        <v>24</v>
      </c>
      <c r="B15" s="40">
        <f t="shared" ref="B15:N15" si="7">B6/B9</f>
        <v>0.69384996350195838</v>
      </c>
      <c r="C15" s="41">
        <f t="shared" si="7"/>
        <v>0.67696967400208141</v>
      </c>
      <c r="D15" s="41" t="e">
        <f t="shared" si="7"/>
        <v>#DIV/0!</v>
      </c>
      <c r="E15" s="41" t="e">
        <f t="shared" si="7"/>
        <v>#DIV/0!</v>
      </c>
      <c r="F15" s="41" t="e">
        <f t="shared" si="7"/>
        <v>#DIV/0!</v>
      </c>
      <c r="G15" s="41" t="e">
        <f t="shared" si="7"/>
        <v>#DIV/0!</v>
      </c>
      <c r="H15" s="41" t="e">
        <f t="shared" si="7"/>
        <v>#DIV/0!</v>
      </c>
      <c r="I15" s="41" t="e">
        <f t="shared" si="7"/>
        <v>#DIV/0!</v>
      </c>
      <c r="J15" s="41" t="e">
        <f t="shared" si="7"/>
        <v>#DIV/0!</v>
      </c>
      <c r="K15" s="41" t="e">
        <f t="shared" si="7"/>
        <v>#DIV/0!</v>
      </c>
      <c r="L15" s="41" t="e">
        <f t="shared" si="7"/>
        <v>#DIV/0!</v>
      </c>
      <c r="M15" s="41" t="e">
        <f t="shared" si="7"/>
        <v>#DIV/0!</v>
      </c>
      <c r="N15" s="41">
        <f t="shared" si="7"/>
        <v>0.68635243158756742</v>
      </c>
    </row>
    <row r="16" spans="1:14" x14ac:dyDescent="0.2">
      <c r="A16" s="5" t="s">
        <v>1</v>
      </c>
      <c r="B16" s="40">
        <f t="shared" ref="B16:N16" si="8">B7/B9</f>
        <v>4.6701555378085145E-2</v>
      </c>
      <c r="C16" s="41">
        <f t="shared" si="8"/>
        <v>5.6058993445735263E-2</v>
      </c>
      <c r="D16" s="41" t="e">
        <f t="shared" si="8"/>
        <v>#DIV/0!</v>
      </c>
      <c r="E16" s="41" t="e">
        <f t="shared" si="8"/>
        <v>#DIV/0!</v>
      </c>
      <c r="F16" s="41" t="e">
        <f>G7/F9</f>
        <v>#DIV/0!</v>
      </c>
      <c r="G16" s="41" t="e">
        <f>#REF!/G9</f>
        <v>#REF!</v>
      </c>
      <c r="H16" s="41" t="e">
        <f t="shared" si="8"/>
        <v>#DIV/0!</v>
      </c>
      <c r="I16" s="41" t="e">
        <f t="shared" si="8"/>
        <v>#DIV/0!</v>
      </c>
      <c r="J16" s="41" t="e">
        <f t="shared" si="8"/>
        <v>#DIV/0!</v>
      </c>
      <c r="K16" s="41" t="e">
        <f t="shared" si="8"/>
        <v>#DIV/0!</v>
      </c>
      <c r="L16" s="41" t="e">
        <f t="shared" si="8"/>
        <v>#DIV/0!</v>
      </c>
      <c r="M16" s="41" t="e">
        <f t="shared" si="8"/>
        <v>#DIV/0!</v>
      </c>
      <c r="N16" s="41">
        <f t="shared" si="8"/>
        <v>5.0857745385943343E-2</v>
      </c>
    </row>
    <row r="17" spans="1:14" x14ac:dyDescent="0.2">
      <c r="A17" s="5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ht="10.8" thickBot="1" x14ac:dyDescent="0.25">
      <c r="A18" s="12" t="s">
        <v>12</v>
      </c>
      <c r="B18" s="175">
        <f>SUM(B12:B17)</f>
        <v>1.0000000000000002</v>
      </c>
      <c r="C18" s="175">
        <f>SUM(C12:C17)</f>
        <v>1</v>
      </c>
      <c r="D18" s="175" t="e">
        <f t="shared" ref="D18:G18" si="9">SUM(D12:D17)</f>
        <v>#DIV/0!</v>
      </c>
      <c r="E18" s="175" t="e">
        <f t="shared" si="9"/>
        <v>#DIV/0!</v>
      </c>
      <c r="F18" s="175" t="e">
        <f t="shared" si="9"/>
        <v>#DIV/0!</v>
      </c>
      <c r="G18" s="175" t="e">
        <f t="shared" si="9"/>
        <v>#DIV/0!</v>
      </c>
      <c r="H18" s="175" t="e">
        <f t="shared" ref="H18" si="10">SUM(H12:H17)</f>
        <v>#DIV/0!</v>
      </c>
      <c r="I18" s="175" t="e">
        <f>SUM(I12:I17)</f>
        <v>#DIV/0!</v>
      </c>
      <c r="J18" s="175" t="e">
        <f>SUM(J12:J17)</f>
        <v>#DIV/0!</v>
      </c>
      <c r="K18" s="175" t="e">
        <f>SUM(K12:K17)</f>
        <v>#DIV/0!</v>
      </c>
      <c r="L18" s="175" t="e">
        <f>SUM(L12:L17)</f>
        <v>#DIV/0!</v>
      </c>
      <c r="M18" s="175" t="e">
        <f>SUM(M12:M17)</f>
        <v>#DIV/0!</v>
      </c>
      <c r="N18" s="175">
        <f t="shared" ref="N18" si="11">SUM(N12:N17)</f>
        <v>1</v>
      </c>
    </row>
    <row r="19" spans="1:14" ht="14.1" customHeight="1" x14ac:dyDescent="0.2"/>
    <row r="20" spans="1:14" ht="11.1" customHeight="1" x14ac:dyDescent="0.2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1:14" x14ac:dyDescent="0.2">
      <c r="A21" s="16" t="s">
        <v>19</v>
      </c>
      <c r="B21" s="183" t="s">
        <v>91</v>
      </c>
      <c r="C21" s="183" t="s">
        <v>92</v>
      </c>
      <c r="D21" s="183" t="s">
        <v>86</v>
      </c>
      <c r="E21" s="183" t="s">
        <v>93</v>
      </c>
      <c r="F21" s="183" t="s">
        <v>94</v>
      </c>
      <c r="G21" s="183" t="s">
        <v>95</v>
      </c>
      <c r="H21" s="183" t="s">
        <v>96</v>
      </c>
      <c r="I21" s="183" t="s">
        <v>97</v>
      </c>
      <c r="J21" s="183" t="s">
        <v>98</v>
      </c>
      <c r="K21" s="183" t="s">
        <v>99</v>
      </c>
      <c r="L21" s="183" t="s">
        <v>100</v>
      </c>
      <c r="M21" s="183" t="s">
        <v>101</v>
      </c>
      <c r="N21" s="4" t="s">
        <v>0</v>
      </c>
    </row>
    <row r="22" spans="1:14" x14ac:dyDescent="0.2">
      <c r="A22" s="5" t="s">
        <v>8</v>
      </c>
      <c r="B22" s="7">
        <f>+'[1]Oct 2024'!$I$24</f>
        <v>89</v>
      </c>
      <c r="C22" s="7">
        <f>+'[1]Nov 2024'!$I$20</f>
        <v>69</v>
      </c>
      <c r="D22" s="7">
        <f>+'[1]Dec 2024'!$I$20</f>
        <v>0</v>
      </c>
      <c r="E22" s="7">
        <f>+'[1]Jan 2025'!$I$20</f>
        <v>0</v>
      </c>
      <c r="F22" s="7">
        <f>+'[1]Feb 2025'!$I$20</f>
        <v>0</v>
      </c>
      <c r="G22" s="7">
        <f>+'[1]Mar 2025'!$I$20</f>
        <v>0</v>
      </c>
      <c r="H22" s="7">
        <f>+'[1]Apr 2025'!$I$20</f>
        <v>0</v>
      </c>
      <c r="I22" s="7">
        <f>+'[1]May 2025'!$I$20</f>
        <v>0</v>
      </c>
      <c r="J22" s="7">
        <f>+'[1]Jun 2025'!$I$20</f>
        <v>0</v>
      </c>
      <c r="K22" s="7">
        <f>+'[1]Jul 2025'!$I$20</f>
        <v>0</v>
      </c>
      <c r="L22" s="7">
        <f>+'[1]Aug 2025'!$I$20</f>
        <v>0</v>
      </c>
      <c r="M22" s="7">
        <f>+'[1]Sep 2025'!$I$20</f>
        <v>0</v>
      </c>
      <c r="N22" s="7">
        <f t="shared" ref="N22:N26" si="12">SUM(B22:M22)</f>
        <v>158</v>
      </c>
    </row>
    <row r="23" spans="1:14" x14ac:dyDescent="0.2">
      <c r="A23" s="5" t="s">
        <v>9</v>
      </c>
      <c r="B23" s="7">
        <f>+'[2]Oct 2024'!$I$17</f>
        <v>152</v>
      </c>
      <c r="C23" s="7">
        <f>+'[2]Nov 2024'!$I$17</f>
        <v>126</v>
      </c>
      <c r="D23" s="7">
        <f>+'[2]Dec 2024'!$I$17</f>
        <v>0</v>
      </c>
      <c r="E23" s="7">
        <f>+'[2]Jan 2025'!$I$17</f>
        <v>0</v>
      </c>
      <c r="F23" s="7">
        <f>+'[2]Feb 2025'!$I$17</f>
        <v>0</v>
      </c>
      <c r="G23" s="7">
        <f>+'[2]Mar 2025'!$I$17</f>
        <v>0</v>
      </c>
      <c r="H23" s="7">
        <f>+'[2]Apr 2025'!$I$17</f>
        <v>0</v>
      </c>
      <c r="I23" s="7">
        <f>+'[2]May 2025'!$I$17</f>
        <v>0</v>
      </c>
      <c r="J23" s="7">
        <f>+'[2]Jun 2025'!$I$17</f>
        <v>0</v>
      </c>
      <c r="K23" s="7">
        <f>+'[2]Jul 2025'!$I$17</f>
        <v>0</v>
      </c>
      <c r="L23" s="7">
        <f>+'[2]Aug 2025'!$I$17</f>
        <v>0</v>
      </c>
      <c r="M23" s="7">
        <f>+'[2]Sep 2025'!$I$17</f>
        <v>0</v>
      </c>
      <c r="N23" s="7">
        <f t="shared" si="12"/>
        <v>278</v>
      </c>
    </row>
    <row r="24" spans="1:14" x14ac:dyDescent="0.2">
      <c r="A24" s="5" t="s">
        <v>89</v>
      </c>
      <c r="B24" s="7">
        <f>+'[3]OCT 2024'!$I$26</f>
        <v>6</v>
      </c>
      <c r="C24" s="7">
        <f>+'[3]NOV 2024'!$I$22</f>
        <v>14</v>
      </c>
      <c r="D24" s="7">
        <f>+'[3]DEC 2024'!$I$22</f>
        <v>0</v>
      </c>
      <c r="E24" s="7">
        <f>+'[3]JAN 2025'!$I$22</f>
        <v>0</v>
      </c>
      <c r="F24" s="7">
        <f>+'[3]FEB 2025'!$I$22</f>
        <v>0</v>
      </c>
      <c r="G24" s="7">
        <f>+'[3]MAR 2025'!$I$22</f>
        <v>0</v>
      </c>
      <c r="H24" s="7">
        <f>+'[3]APR 2025'!$I$22</f>
        <v>0</v>
      </c>
      <c r="I24" s="7">
        <f>+'[3]MAY 2025'!$I$22</f>
        <v>0</v>
      </c>
      <c r="J24" s="7">
        <f>+'[3]JUN 2025'!$I$22</f>
        <v>0</v>
      </c>
      <c r="K24" s="7">
        <f>+'[3]JUL 2025'!$I$22</f>
        <v>0</v>
      </c>
      <c r="L24" s="7">
        <f>+'[3]AUG 2025'!$I$22</f>
        <v>0</v>
      </c>
      <c r="M24" s="7">
        <f>+'[3]AUG 2025'!$I$22</f>
        <v>0</v>
      </c>
      <c r="N24" s="7">
        <f>SUM(B24:M24)</f>
        <v>20</v>
      </c>
    </row>
    <row r="25" spans="1:14" ht="15.75" customHeight="1" x14ac:dyDescent="0.2">
      <c r="A25" s="5" t="s">
        <v>24</v>
      </c>
      <c r="B25" s="7">
        <f>+'[4]OCT 2024'!$I$15</f>
        <v>657</v>
      </c>
      <c r="C25" s="7">
        <f>+'[4]NOV 2024'!$I$15</f>
        <v>512</v>
      </c>
      <c r="D25" s="7">
        <f>+'[4]DEC 2024'!$I$15</f>
        <v>0</v>
      </c>
      <c r="E25" s="7">
        <f>+'[4]JAN 2025'!$I$15</f>
        <v>0</v>
      </c>
      <c r="F25" s="7">
        <f>+'[4]FEB 2025'!$I$15</f>
        <v>0</v>
      </c>
      <c r="G25" s="7">
        <f>+'[4]MAR 2025'!$I$15</f>
        <v>0</v>
      </c>
      <c r="H25" s="7">
        <f>+'[4]APR 2025'!$I$15</f>
        <v>0</v>
      </c>
      <c r="I25" s="7">
        <f>+'[4]MAY 2025'!$I$15</f>
        <v>0</v>
      </c>
      <c r="J25" s="7">
        <f>+'[4]JUN 2025'!$I$15</f>
        <v>0</v>
      </c>
      <c r="K25" s="7">
        <f>+'[4]JUL 2025'!$I$15</f>
        <v>0</v>
      </c>
      <c r="L25" s="7">
        <f>+'[4]AUG 2025'!$I$15</f>
        <v>0</v>
      </c>
      <c r="M25" s="7">
        <f>+'[4]SEP 2025'!$I$15</f>
        <v>0</v>
      </c>
      <c r="N25" s="7">
        <f t="shared" si="12"/>
        <v>1169</v>
      </c>
    </row>
    <row r="26" spans="1:14" x14ac:dyDescent="0.2">
      <c r="A26" s="5" t="s">
        <v>1</v>
      </c>
      <c r="B26" s="7">
        <f>+'[5]OCT 2024'!$I$24</f>
        <v>49</v>
      </c>
      <c r="C26" s="7">
        <f>+'[5]NOV 2024'!$I$27</f>
        <v>46</v>
      </c>
      <c r="D26" s="7">
        <f>+'[5]DEC 2024'!$I$27</f>
        <v>0</v>
      </c>
      <c r="E26" s="7">
        <f>+'[5]JAN 2025'!$I$27</f>
        <v>0</v>
      </c>
      <c r="F26" s="7">
        <f>+'[5]FEB 2025'!$I$27</f>
        <v>0</v>
      </c>
      <c r="G26" s="7">
        <f>+'[5]MAR 2025'!$I$27</f>
        <v>0</v>
      </c>
      <c r="H26" s="7">
        <f>+'[5]APR 2025'!$I$27</f>
        <v>0</v>
      </c>
      <c r="I26" s="7">
        <f>+'[5]MAY 2025'!$I$27</f>
        <v>0</v>
      </c>
      <c r="J26" s="7">
        <f>+'[5]JUN 2025'!$I$27</f>
        <v>0</v>
      </c>
      <c r="K26" s="7">
        <f>+'[5]JUL 2025'!$I$27</f>
        <v>0</v>
      </c>
      <c r="L26" s="7">
        <f>+'[5]AUG 2025'!$I$27</f>
        <v>0</v>
      </c>
      <c r="M26" s="7">
        <f>+'[5]SEP 2025'!$I$27</f>
        <v>0</v>
      </c>
      <c r="N26" s="7">
        <f t="shared" si="12"/>
        <v>95</v>
      </c>
    </row>
    <row r="27" spans="1:14" x14ac:dyDescent="0.2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">
      <c r="A28" s="6" t="s">
        <v>11</v>
      </c>
      <c r="B28" s="150">
        <f>SUM(B22:B27)</f>
        <v>953</v>
      </c>
      <c r="C28" s="150">
        <f>SUM(C22:C27)</f>
        <v>767</v>
      </c>
      <c r="D28" s="150">
        <f t="shared" ref="D28:G28" si="13">SUM(D22:D27)</f>
        <v>0</v>
      </c>
      <c r="E28" s="150">
        <f t="shared" si="13"/>
        <v>0</v>
      </c>
      <c r="F28" s="150">
        <f t="shared" si="13"/>
        <v>0</v>
      </c>
      <c r="G28" s="150">
        <f t="shared" si="13"/>
        <v>0</v>
      </c>
      <c r="H28" s="150">
        <f t="shared" ref="H28" si="14">SUM(H22:H27)</f>
        <v>0</v>
      </c>
      <c r="I28" s="150">
        <f>SUM(I22:I27)</f>
        <v>0</v>
      </c>
      <c r="J28" s="150">
        <f>SUM(J22:J27)</f>
        <v>0</v>
      </c>
      <c r="K28" s="150">
        <f>SUM(K22:K27)</f>
        <v>0</v>
      </c>
      <c r="L28" s="150">
        <f>SUM(L22:L27)</f>
        <v>0</v>
      </c>
      <c r="M28" s="150">
        <f>SUM(M22:M27)</f>
        <v>0</v>
      </c>
      <c r="N28" s="150">
        <f t="shared" ref="N28" si="15">SUM(N22:N27)</f>
        <v>1720</v>
      </c>
    </row>
    <row r="29" spans="1:14" ht="11.7" customHeight="1" x14ac:dyDescent="0.2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1:14" x14ac:dyDescent="0.2">
      <c r="A30" s="16" t="s">
        <v>20</v>
      </c>
      <c r="B30" s="183" t="s">
        <v>91</v>
      </c>
      <c r="C30" s="183" t="s">
        <v>92</v>
      </c>
      <c r="D30" s="183" t="s">
        <v>86</v>
      </c>
      <c r="E30" s="183" t="s">
        <v>93</v>
      </c>
      <c r="F30" s="183" t="s">
        <v>94</v>
      </c>
      <c r="G30" s="183" t="s">
        <v>95</v>
      </c>
      <c r="H30" s="183" t="s">
        <v>96</v>
      </c>
      <c r="I30" s="183" t="s">
        <v>97</v>
      </c>
      <c r="J30" s="183" t="s">
        <v>98</v>
      </c>
      <c r="K30" s="183" t="s">
        <v>99</v>
      </c>
      <c r="L30" s="183" t="s">
        <v>100</v>
      </c>
      <c r="M30" s="183" t="s">
        <v>101</v>
      </c>
      <c r="N30" s="4" t="s">
        <v>0</v>
      </c>
    </row>
    <row r="31" spans="1:14" x14ac:dyDescent="0.2">
      <c r="A31" s="5" t="s">
        <v>8</v>
      </c>
      <c r="B31" s="41">
        <f>B22/B28</f>
        <v>9.3389296956977966E-2</v>
      </c>
      <c r="C31" s="41">
        <f t="shared" ref="C31:N31" si="16">C22/C28</f>
        <v>8.9960886571056067E-2</v>
      </c>
      <c r="D31" s="41" t="e">
        <f t="shared" si="16"/>
        <v>#DIV/0!</v>
      </c>
      <c r="E31" s="41" t="e">
        <f t="shared" si="16"/>
        <v>#DIV/0!</v>
      </c>
      <c r="F31" s="41" t="e">
        <f t="shared" si="16"/>
        <v>#DIV/0!</v>
      </c>
      <c r="G31" s="41" t="e">
        <f t="shared" si="16"/>
        <v>#DIV/0!</v>
      </c>
      <c r="H31" s="41" t="e">
        <f t="shared" si="16"/>
        <v>#DIV/0!</v>
      </c>
      <c r="I31" s="41" t="e">
        <f t="shared" si="16"/>
        <v>#DIV/0!</v>
      </c>
      <c r="J31" s="41" t="e">
        <f t="shared" si="16"/>
        <v>#DIV/0!</v>
      </c>
      <c r="K31" s="41" t="e">
        <f t="shared" si="16"/>
        <v>#DIV/0!</v>
      </c>
      <c r="L31" s="41" t="e">
        <f t="shared" si="16"/>
        <v>#DIV/0!</v>
      </c>
      <c r="M31" s="41" t="e">
        <f t="shared" si="16"/>
        <v>#DIV/0!</v>
      </c>
      <c r="N31" s="41">
        <f t="shared" si="16"/>
        <v>9.1860465116279072E-2</v>
      </c>
    </row>
    <row r="32" spans="1:14" x14ac:dyDescent="0.2">
      <c r="A32" s="5" t="s">
        <v>9</v>
      </c>
      <c r="B32" s="41">
        <f t="shared" ref="B32:N32" si="17">B23/B28</f>
        <v>0.15949632738719832</v>
      </c>
      <c r="C32" s="41">
        <f t="shared" si="17"/>
        <v>0.16427640156453716</v>
      </c>
      <c r="D32" s="41" t="e">
        <f t="shared" si="17"/>
        <v>#DIV/0!</v>
      </c>
      <c r="E32" s="41" t="e">
        <f t="shared" si="17"/>
        <v>#DIV/0!</v>
      </c>
      <c r="F32" s="41" t="e">
        <f t="shared" si="17"/>
        <v>#DIV/0!</v>
      </c>
      <c r="G32" s="41" t="e">
        <f t="shared" si="17"/>
        <v>#DIV/0!</v>
      </c>
      <c r="H32" s="41" t="e">
        <f t="shared" si="17"/>
        <v>#DIV/0!</v>
      </c>
      <c r="I32" s="41" t="e">
        <f t="shared" si="17"/>
        <v>#DIV/0!</v>
      </c>
      <c r="J32" s="41" t="e">
        <f t="shared" si="17"/>
        <v>#DIV/0!</v>
      </c>
      <c r="K32" s="41" t="e">
        <f t="shared" si="17"/>
        <v>#DIV/0!</v>
      </c>
      <c r="L32" s="41" t="e">
        <f t="shared" si="17"/>
        <v>#DIV/0!</v>
      </c>
      <c r="M32" s="41" t="e">
        <f t="shared" si="17"/>
        <v>#DIV/0!</v>
      </c>
      <c r="N32" s="41">
        <f t="shared" si="17"/>
        <v>0.16162790697674417</v>
      </c>
    </row>
    <row r="33" spans="1:14" x14ac:dyDescent="0.2">
      <c r="A33" s="5" t="s">
        <v>89</v>
      </c>
      <c r="B33" s="41">
        <f t="shared" ref="B33:N33" si="18">B24/B28</f>
        <v>6.2959076600209865E-3</v>
      </c>
      <c r="C33" s="41">
        <f t="shared" si="18"/>
        <v>1.8252933507170794E-2</v>
      </c>
      <c r="D33" s="41" t="e">
        <f t="shared" si="18"/>
        <v>#DIV/0!</v>
      </c>
      <c r="E33" s="41" t="e">
        <f t="shared" si="18"/>
        <v>#DIV/0!</v>
      </c>
      <c r="F33" s="41" t="e">
        <f t="shared" si="18"/>
        <v>#DIV/0!</v>
      </c>
      <c r="G33" s="41" t="e">
        <f t="shared" si="18"/>
        <v>#DIV/0!</v>
      </c>
      <c r="H33" s="41" t="e">
        <f t="shared" si="18"/>
        <v>#DIV/0!</v>
      </c>
      <c r="I33" s="41" t="e">
        <f t="shared" si="18"/>
        <v>#DIV/0!</v>
      </c>
      <c r="J33" s="41" t="e">
        <f t="shared" si="18"/>
        <v>#DIV/0!</v>
      </c>
      <c r="K33" s="41" t="e">
        <f t="shared" si="18"/>
        <v>#DIV/0!</v>
      </c>
      <c r="L33" s="41" t="e">
        <f t="shared" si="18"/>
        <v>#DIV/0!</v>
      </c>
      <c r="M33" s="41" t="e">
        <f t="shared" si="18"/>
        <v>#DIV/0!</v>
      </c>
      <c r="N33" s="41">
        <f t="shared" si="18"/>
        <v>1.1627906976744186E-2</v>
      </c>
    </row>
    <row r="34" spans="1:14" ht="13.5" customHeight="1" x14ac:dyDescent="0.2">
      <c r="A34" s="5" t="s">
        <v>24</v>
      </c>
      <c r="B34" s="41">
        <f t="shared" ref="B34:N34" si="19">B25/B28</f>
        <v>0.68940188877229802</v>
      </c>
      <c r="C34" s="41">
        <f t="shared" si="19"/>
        <v>0.66753585397653192</v>
      </c>
      <c r="D34" s="41" t="e">
        <f t="shared" si="19"/>
        <v>#DIV/0!</v>
      </c>
      <c r="E34" s="41" t="e">
        <f t="shared" si="19"/>
        <v>#DIV/0!</v>
      </c>
      <c r="F34" s="41" t="e">
        <f t="shared" si="19"/>
        <v>#DIV/0!</v>
      </c>
      <c r="G34" s="41" t="e">
        <f t="shared" si="19"/>
        <v>#DIV/0!</v>
      </c>
      <c r="H34" s="41" t="e">
        <f t="shared" si="19"/>
        <v>#DIV/0!</v>
      </c>
      <c r="I34" s="41" t="e">
        <f t="shared" si="19"/>
        <v>#DIV/0!</v>
      </c>
      <c r="J34" s="41" t="e">
        <f t="shared" si="19"/>
        <v>#DIV/0!</v>
      </c>
      <c r="K34" s="41" t="e">
        <f t="shared" si="19"/>
        <v>#DIV/0!</v>
      </c>
      <c r="L34" s="41" t="e">
        <f t="shared" si="19"/>
        <v>#DIV/0!</v>
      </c>
      <c r="M34" s="41" t="e">
        <f t="shared" si="19"/>
        <v>#DIV/0!</v>
      </c>
      <c r="N34" s="41">
        <f t="shared" si="19"/>
        <v>0.6796511627906977</v>
      </c>
    </row>
    <row r="35" spans="1:14" x14ac:dyDescent="0.2">
      <c r="A35" s="5" t="s">
        <v>1</v>
      </c>
      <c r="B35" s="41">
        <f t="shared" ref="B35:N35" si="20">B26/B28</f>
        <v>5.1416579223504719E-2</v>
      </c>
      <c r="C35" s="41">
        <f t="shared" si="20"/>
        <v>5.9973924380704043E-2</v>
      </c>
      <c r="D35" s="41" t="e">
        <f t="shared" si="20"/>
        <v>#DIV/0!</v>
      </c>
      <c r="E35" s="41" t="e">
        <f t="shared" si="20"/>
        <v>#DIV/0!</v>
      </c>
      <c r="F35" s="41" t="e">
        <f t="shared" si="20"/>
        <v>#DIV/0!</v>
      </c>
      <c r="G35" s="41" t="e">
        <f t="shared" si="20"/>
        <v>#DIV/0!</v>
      </c>
      <c r="H35" s="41" t="e">
        <f t="shared" si="20"/>
        <v>#DIV/0!</v>
      </c>
      <c r="I35" s="41" t="e">
        <f t="shared" si="20"/>
        <v>#DIV/0!</v>
      </c>
      <c r="J35" s="41" t="e">
        <f t="shared" si="20"/>
        <v>#DIV/0!</v>
      </c>
      <c r="K35" s="41" t="e">
        <f t="shared" si="20"/>
        <v>#DIV/0!</v>
      </c>
      <c r="L35" s="41" t="e">
        <f t="shared" si="20"/>
        <v>#DIV/0!</v>
      </c>
      <c r="M35" s="41" t="e">
        <f t="shared" si="20"/>
        <v>#DIV/0!</v>
      </c>
      <c r="N35" s="41">
        <f t="shared" si="20"/>
        <v>5.5232558139534885E-2</v>
      </c>
    </row>
    <row r="36" spans="1:14" x14ac:dyDescent="0.2">
      <c r="A36" s="5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1:14" x14ac:dyDescent="0.2">
      <c r="A37" s="10" t="s">
        <v>12</v>
      </c>
      <c r="B37" s="177">
        <f>SUM(B31:B36)</f>
        <v>1</v>
      </c>
      <c r="C37" s="177">
        <f>SUM(C31:C36)</f>
        <v>1</v>
      </c>
      <c r="D37" s="177" t="e">
        <f t="shared" ref="D37:H37" si="21">SUM(D31:D36)</f>
        <v>#DIV/0!</v>
      </c>
      <c r="E37" s="177" t="e">
        <f t="shared" si="21"/>
        <v>#DIV/0!</v>
      </c>
      <c r="F37" s="177" t="e">
        <f t="shared" si="21"/>
        <v>#DIV/0!</v>
      </c>
      <c r="G37" s="177" t="e">
        <f>SUM(G31:G36)</f>
        <v>#DIV/0!</v>
      </c>
      <c r="H37" s="177" t="e">
        <f t="shared" si="21"/>
        <v>#DIV/0!</v>
      </c>
      <c r="I37" s="177" t="e">
        <f>SUM(I31:I36)</f>
        <v>#DIV/0!</v>
      </c>
      <c r="J37" s="177" t="e">
        <f>SUM(J31:J36)</f>
        <v>#DIV/0!</v>
      </c>
      <c r="K37" s="177" t="e">
        <f>SUM(K31:K36)</f>
        <v>#DIV/0!</v>
      </c>
      <c r="L37" s="177" t="e">
        <f>SUM(L31:L36)</f>
        <v>#DIV/0!</v>
      </c>
      <c r="M37" s="177" t="e">
        <f>SUM(M31:M36)</f>
        <v>#DIV/0!</v>
      </c>
      <c r="N37" s="177">
        <f t="shared" ref="N37" si="22">SUM(N31:N36)</f>
        <v>1</v>
      </c>
    </row>
    <row r="38" spans="1:14" ht="12" customHeight="1" x14ac:dyDescent="0.2">
      <c r="A38" s="14"/>
      <c r="B38" s="14"/>
      <c r="C38" s="36"/>
      <c r="D38" s="37"/>
      <c r="E38" s="38"/>
      <c r="F38" s="39"/>
      <c r="G38" s="26"/>
      <c r="H38" s="27"/>
      <c r="I38" s="28"/>
      <c r="J38" s="29"/>
      <c r="K38" s="30"/>
      <c r="L38" s="31"/>
      <c r="M38" s="32"/>
      <c r="N38" s="14"/>
    </row>
    <row r="39" spans="1:14" x14ac:dyDescent="0.2">
      <c r="A39" s="16" t="s">
        <v>10</v>
      </c>
      <c r="B39" s="183" t="s">
        <v>91</v>
      </c>
      <c r="C39" s="183" t="s">
        <v>92</v>
      </c>
      <c r="D39" s="183" t="s">
        <v>86</v>
      </c>
      <c r="E39" s="183" t="s">
        <v>93</v>
      </c>
      <c r="F39" s="183" t="s">
        <v>94</v>
      </c>
      <c r="G39" s="183" t="s">
        <v>95</v>
      </c>
      <c r="H39" s="183" t="s">
        <v>96</v>
      </c>
      <c r="I39" s="183" t="s">
        <v>97</v>
      </c>
      <c r="J39" s="183" t="s">
        <v>98</v>
      </c>
      <c r="K39" s="183" t="s">
        <v>99</v>
      </c>
      <c r="L39" s="183" t="s">
        <v>100</v>
      </c>
      <c r="M39" s="183" t="s">
        <v>101</v>
      </c>
      <c r="N39" s="4" t="s">
        <v>0</v>
      </c>
    </row>
    <row r="40" spans="1:14" x14ac:dyDescent="0.2">
      <c r="A40" s="5" t="s">
        <v>8</v>
      </c>
      <c r="B40" s="162">
        <f>B3/B22</f>
        <v>366.86292134831461</v>
      </c>
      <c r="C40" s="162">
        <f t="shared" ref="C40:N40" si="23">C3/C22</f>
        <v>358.8</v>
      </c>
      <c r="D40" s="162" t="e">
        <f t="shared" si="23"/>
        <v>#DIV/0!</v>
      </c>
      <c r="E40" s="162" t="e">
        <f t="shared" si="23"/>
        <v>#DIV/0!</v>
      </c>
      <c r="F40" s="162" t="e">
        <f t="shared" si="23"/>
        <v>#DIV/0!</v>
      </c>
      <c r="G40" s="162" t="e">
        <f t="shared" si="23"/>
        <v>#DIV/0!</v>
      </c>
      <c r="H40" s="162" t="e">
        <f t="shared" si="23"/>
        <v>#DIV/0!</v>
      </c>
      <c r="I40" s="162" t="e">
        <f t="shared" si="23"/>
        <v>#DIV/0!</v>
      </c>
      <c r="J40" s="162" t="e">
        <f t="shared" si="23"/>
        <v>#DIV/0!</v>
      </c>
      <c r="K40" s="162" t="e">
        <f t="shared" si="23"/>
        <v>#DIV/0!</v>
      </c>
      <c r="L40" s="162" t="e">
        <f t="shared" si="23"/>
        <v>#DIV/0!</v>
      </c>
      <c r="M40" s="162" t="e">
        <f t="shared" si="23"/>
        <v>#DIV/0!</v>
      </c>
      <c r="N40" s="162">
        <f t="shared" si="23"/>
        <v>363.34177215189874</v>
      </c>
    </row>
    <row r="41" spans="1:14" x14ac:dyDescent="0.2">
      <c r="A41" s="5" t="s">
        <v>9</v>
      </c>
      <c r="B41" s="162">
        <f t="shared" ref="B41:N41" si="24">B4/B23</f>
        <v>329.81684210526311</v>
      </c>
      <c r="C41" s="162">
        <f t="shared" si="24"/>
        <v>321.36</v>
      </c>
      <c r="D41" s="162" t="e">
        <f t="shared" si="24"/>
        <v>#DIV/0!</v>
      </c>
      <c r="E41" s="162" t="e">
        <f t="shared" si="24"/>
        <v>#DIV/0!</v>
      </c>
      <c r="F41" s="162" t="e">
        <f t="shared" si="24"/>
        <v>#DIV/0!</v>
      </c>
      <c r="G41" s="162" t="e">
        <f t="shared" si="24"/>
        <v>#DIV/0!</v>
      </c>
      <c r="H41" s="162" t="e">
        <f t="shared" si="24"/>
        <v>#DIV/0!</v>
      </c>
      <c r="I41" s="162" t="e">
        <f t="shared" si="24"/>
        <v>#DIV/0!</v>
      </c>
      <c r="J41" s="162" t="e">
        <f t="shared" si="24"/>
        <v>#DIV/0!</v>
      </c>
      <c r="K41" s="162" t="e">
        <f t="shared" si="24"/>
        <v>#DIV/0!</v>
      </c>
      <c r="L41" s="162" t="e">
        <f t="shared" si="24"/>
        <v>#DIV/0!</v>
      </c>
      <c r="M41" s="162" t="e">
        <f t="shared" si="24"/>
        <v>#DIV/0!</v>
      </c>
      <c r="N41" s="162">
        <f t="shared" si="24"/>
        <v>325.98388489208628</v>
      </c>
    </row>
    <row r="42" spans="1:14" x14ac:dyDescent="0.2">
      <c r="A42" s="5" t="s">
        <v>89</v>
      </c>
      <c r="B42" s="162">
        <f t="shared" ref="B42:N42" si="25">B5/B24</f>
        <v>310.95999999999998</v>
      </c>
      <c r="C42" s="162">
        <f t="shared" si="25"/>
        <v>310.95999999999998</v>
      </c>
      <c r="D42" s="162" t="e">
        <f t="shared" si="25"/>
        <v>#DIV/0!</v>
      </c>
      <c r="E42" s="162" t="e">
        <f t="shared" si="25"/>
        <v>#DIV/0!</v>
      </c>
      <c r="F42" s="162" t="e">
        <f t="shared" si="25"/>
        <v>#DIV/0!</v>
      </c>
      <c r="G42" s="162" t="e">
        <f t="shared" si="25"/>
        <v>#DIV/0!</v>
      </c>
      <c r="H42" s="162" t="e">
        <f t="shared" si="25"/>
        <v>#DIV/0!</v>
      </c>
      <c r="I42" s="162" t="e">
        <f t="shared" si="25"/>
        <v>#DIV/0!</v>
      </c>
      <c r="J42" s="162" t="e">
        <f t="shared" si="25"/>
        <v>#DIV/0!</v>
      </c>
      <c r="K42" s="162" t="e">
        <f t="shared" si="25"/>
        <v>#DIV/0!</v>
      </c>
      <c r="L42" s="162" t="e">
        <f t="shared" si="25"/>
        <v>#DIV/0!</v>
      </c>
      <c r="M42" s="162" t="e">
        <f t="shared" si="25"/>
        <v>#DIV/0!</v>
      </c>
      <c r="N42" s="162">
        <f t="shared" si="25"/>
        <v>310.95999999999992</v>
      </c>
    </row>
    <row r="43" spans="1:14" ht="15" customHeight="1" x14ac:dyDescent="0.2">
      <c r="A43" s="5" t="s">
        <v>24</v>
      </c>
      <c r="B43" s="162">
        <f t="shared" ref="B43:N43" si="26">B6/B25</f>
        <v>344.56365296803654</v>
      </c>
      <c r="C43" s="162">
        <f t="shared" si="26"/>
        <v>344.71195312499998</v>
      </c>
      <c r="D43" s="162" t="e">
        <f t="shared" si="26"/>
        <v>#DIV/0!</v>
      </c>
      <c r="E43" s="162" t="e">
        <f t="shared" si="26"/>
        <v>#DIV/0!</v>
      </c>
      <c r="F43" s="162" t="e">
        <f t="shared" si="26"/>
        <v>#DIV/0!</v>
      </c>
      <c r="G43" s="162" t="e">
        <f t="shared" si="26"/>
        <v>#DIV/0!</v>
      </c>
      <c r="H43" s="162" t="e">
        <f t="shared" si="26"/>
        <v>#DIV/0!</v>
      </c>
      <c r="I43" s="162" t="e">
        <f t="shared" si="26"/>
        <v>#DIV/0!</v>
      </c>
      <c r="J43" s="162" t="e">
        <f t="shared" si="26"/>
        <v>#DIV/0!</v>
      </c>
      <c r="K43" s="162" t="e">
        <f t="shared" si="26"/>
        <v>#DIV/0!</v>
      </c>
      <c r="L43" s="162" t="e">
        <f t="shared" si="26"/>
        <v>#DIV/0!</v>
      </c>
      <c r="M43" s="162" t="e">
        <f t="shared" si="26"/>
        <v>#DIV/0!</v>
      </c>
      <c r="N43" s="162">
        <f t="shared" si="26"/>
        <v>344.62860564585111</v>
      </c>
    </row>
    <row r="44" spans="1:14" x14ac:dyDescent="0.2">
      <c r="A44" s="5" t="s">
        <v>1</v>
      </c>
      <c r="B44" s="162">
        <f t="shared" ref="B44:N44" si="27">B7/B26</f>
        <v>310.96000000000004</v>
      </c>
      <c r="C44" s="162">
        <f t="shared" si="27"/>
        <v>317.71999999999997</v>
      </c>
      <c r="D44" s="162" t="e">
        <f t="shared" si="27"/>
        <v>#DIV/0!</v>
      </c>
      <c r="E44" s="162" t="e">
        <f t="shared" si="27"/>
        <v>#DIV/0!</v>
      </c>
      <c r="F44" s="162" t="e">
        <f>G7/F26</f>
        <v>#DIV/0!</v>
      </c>
      <c r="G44" s="162" t="e">
        <f>#REF!/G26</f>
        <v>#REF!</v>
      </c>
      <c r="H44" s="162" t="e">
        <f t="shared" si="27"/>
        <v>#DIV/0!</v>
      </c>
      <c r="I44" s="162" t="e">
        <f t="shared" si="27"/>
        <v>#DIV/0!</v>
      </c>
      <c r="J44" s="162" t="e">
        <f t="shared" si="27"/>
        <v>#DIV/0!</v>
      </c>
      <c r="K44" s="162" t="e">
        <f>K7/K26</f>
        <v>#DIV/0!</v>
      </c>
      <c r="L44" s="162" t="e">
        <f>L7/L26</f>
        <v>#DIV/0!</v>
      </c>
      <c r="M44" s="162" t="e">
        <f t="shared" si="27"/>
        <v>#DIV/0!</v>
      </c>
      <c r="N44" s="162">
        <f t="shared" si="27"/>
        <v>314.23326315789473</v>
      </c>
    </row>
    <row r="45" spans="1:14" x14ac:dyDescent="0.2">
      <c r="A45" s="5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</row>
    <row r="46" spans="1:14" x14ac:dyDescent="0.2">
      <c r="A46" s="86" t="s">
        <v>10</v>
      </c>
      <c r="B46" s="148">
        <f>B9/B28</f>
        <v>342.35475341028325</v>
      </c>
      <c r="C46" s="164">
        <f>C9/C28</f>
        <v>339.90826597131678</v>
      </c>
      <c r="D46" s="164" t="e">
        <f t="shared" ref="D46:N46" si="28">D9/D28</f>
        <v>#DIV/0!</v>
      </c>
      <c r="E46" s="163" t="e">
        <f>E9/E28</f>
        <v>#DIV/0!</v>
      </c>
      <c r="F46" s="163" t="e">
        <f>F9/F28</f>
        <v>#DIV/0!</v>
      </c>
      <c r="G46" s="164" t="e">
        <f>G9/G28</f>
        <v>#DIV/0!</v>
      </c>
      <c r="H46" s="164" t="e">
        <f>H9/H28</f>
        <v>#DIV/0!</v>
      </c>
      <c r="I46" s="164" t="e">
        <f t="shared" si="28"/>
        <v>#DIV/0!</v>
      </c>
      <c r="J46" s="164" t="e">
        <f>J9/J28</f>
        <v>#DIV/0!</v>
      </c>
      <c r="K46" s="164" t="e">
        <f t="shared" si="28"/>
        <v>#DIV/0!</v>
      </c>
      <c r="L46" s="164" t="e">
        <f>L9/L28</f>
        <v>#DIV/0!</v>
      </c>
      <c r="M46" s="164" t="e">
        <f>M9/M28</f>
        <v>#DIV/0!</v>
      </c>
      <c r="N46" s="164">
        <f t="shared" si="28"/>
        <v>341.26379069767438</v>
      </c>
    </row>
    <row r="47" spans="1:14" x14ac:dyDescent="0.2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</sheetData>
  <phoneticPr fontId="0" type="noConversion"/>
  <pageMargins left="0.5" right="0.5" top="0.5" bottom="0.5" header="0.25" footer="0.25"/>
  <pageSetup scale="90" fitToWidth="3" orientation="landscape" r:id="rId1"/>
  <headerFooter differentOddEven="1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"/>
  <sheetViews>
    <sheetView zoomScale="112" zoomScaleNormal="112" zoomScalePageLayoutView="90" workbookViewId="0">
      <selection activeCell="C32" sqref="C32"/>
    </sheetView>
  </sheetViews>
  <sheetFormatPr defaultColWidth="9.33203125" defaultRowHeight="10.199999999999999" x14ac:dyDescent="0.2"/>
  <cols>
    <col min="1" max="1" width="15.5546875" style="43" customWidth="1"/>
    <col min="2" max="6" width="10.5546875" style="43" bestFit="1" customWidth="1"/>
    <col min="7" max="7" width="11" style="43" bestFit="1" customWidth="1"/>
    <col min="8" max="12" width="10.5546875" style="43" bestFit="1" customWidth="1"/>
    <col min="13" max="13" width="12.33203125" style="43" customWidth="1"/>
    <col min="14" max="14" width="12" style="43" bestFit="1" customWidth="1"/>
    <col min="15" max="16384" width="9.33203125" style="43"/>
  </cols>
  <sheetData>
    <row r="1" spans="1:14" x14ac:dyDescent="0.2">
      <c r="A1" s="100" t="s">
        <v>39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 x14ac:dyDescent="0.2">
      <c r="A2" s="17" t="s">
        <v>43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4" t="s">
        <v>0</v>
      </c>
    </row>
    <row r="3" spans="1:14" x14ac:dyDescent="0.2">
      <c r="A3" s="46" t="s">
        <v>8</v>
      </c>
      <c r="B3" s="134">
        <f>+'[1]Oct 2024'!$J$32</f>
        <v>79263.899999999994</v>
      </c>
      <c r="C3" s="134">
        <f>+'[1]Nov 2024'!$J$26</f>
        <v>78837.75</v>
      </c>
      <c r="D3" s="134">
        <f>+'[1]Dec 2024'!$J$26</f>
        <v>0</v>
      </c>
      <c r="E3" s="134">
        <f>+'[1]Jan 2025'!$J$26</f>
        <v>0</v>
      </c>
      <c r="F3" s="134">
        <f>+'[1]Feb 2025'!$J$26</f>
        <v>0</v>
      </c>
      <c r="G3" s="134">
        <f>+'[1]Mar 2025'!$J$26</f>
        <v>0</v>
      </c>
      <c r="H3" s="134">
        <f>+'[1]Apr 2025'!$J$26</f>
        <v>0</v>
      </c>
      <c r="I3" s="134">
        <f>+'[1]May 2025'!$J$26</f>
        <v>0</v>
      </c>
      <c r="J3" s="134">
        <f>+'[1]Jun 2025'!$J$26</f>
        <v>0</v>
      </c>
      <c r="K3" s="134">
        <f>+'[1]Jul 2025'!$J$26</f>
        <v>0</v>
      </c>
      <c r="L3" s="134">
        <f>+'[1]Aug 2025'!$J$26</f>
        <v>0</v>
      </c>
      <c r="M3" s="134">
        <f>+'[1]Sep 2025'!$J$26</f>
        <v>0</v>
      </c>
      <c r="N3" s="135">
        <f>SUM(B3:M3)</f>
        <v>158101.65</v>
      </c>
    </row>
    <row r="4" spans="1:14" x14ac:dyDescent="0.2">
      <c r="A4" s="15" t="s">
        <v>9</v>
      </c>
      <c r="B4" s="134">
        <f>+'[2]Oct 2024'!$J$22</f>
        <v>22896.9</v>
      </c>
      <c r="C4" s="134">
        <f>+'[2]Nov 2024'!$J$22</f>
        <v>13657.8</v>
      </c>
      <c r="D4" s="134">
        <f>+'[2]Dec 2024'!$J$22</f>
        <v>0</v>
      </c>
      <c r="E4" s="134">
        <f>+'[2]Jan 2025'!$J$22</f>
        <v>0</v>
      </c>
      <c r="F4" s="134">
        <f>+'[2]Feb 2025'!$J$22</f>
        <v>0</v>
      </c>
      <c r="G4" s="134">
        <f>+'[2]Mar 2025'!$J$22</f>
        <v>0</v>
      </c>
      <c r="H4" s="134">
        <f>+'[2]Apr 2025'!$J$22</f>
        <v>0</v>
      </c>
      <c r="I4" s="134">
        <f>+'[2]May 2025'!$J$22</f>
        <v>0</v>
      </c>
      <c r="J4" s="134">
        <f>+'[2]Jun 2025'!$J$22</f>
        <v>0</v>
      </c>
      <c r="K4" s="134">
        <f>+'[2]Jul 2025'!$J$22</f>
        <v>0</v>
      </c>
      <c r="L4" s="134">
        <f>+'[2]Aug 2025'!$J$22</f>
        <v>0</v>
      </c>
      <c r="M4" s="134">
        <f>+'[2]Sep 2025'!$J$22</f>
        <v>0</v>
      </c>
      <c r="N4" s="135">
        <f t="shared" ref="N4" si="0">SUM(B4:M4)</f>
        <v>36554.699999999997</v>
      </c>
    </row>
    <row r="5" spans="1:14" x14ac:dyDescent="0.2">
      <c r="A5" s="5" t="s">
        <v>89</v>
      </c>
      <c r="B5" s="165">
        <f>+'[3]OCT 2024'!$J$32</f>
        <v>25213.759999999998</v>
      </c>
      <c r="C5" s="165">
        <f>+'[3]NOV 2024'!$J$28</f>
        <v>36081.760000000002</v>
      </c>
      <c r="D5" s="165">
        <f>+'[3]DEC 2024'!$J$28</f>
        <v>0</v>
      </c>
      <c r="E5" s="165">
        <f>+'[3]JAN 2025'!$J$28</f>
        <v>0</v>
      </c>
      <c r="F5" s="165">
        <f>+'[3]FEB 2025'!$J$28</f>
        <v>0</v>
      </c>
      <c r="G5" s="165">
        <f>+'[3]MAR 2025'!$J$28</f>
        <v>0</v>
      </c>
      <c r="H5" s="165">
        <f>+'[3]APR 2025'!$J$28</f>
        <v>0</v>
      </c>
      <c r="I5" s="165">
        <f>+'[3]MAY 2025'!$J$28</f>
        <v>0</v>
      </c>
      <c r="J5" s="165">
        <f>+'[3]JUN 2025'!$J$28</f>
        <v>0</v>
      </c>
      <c r="K5" s="165">
        <f>+'[3]JUL 2025'!$J$28</f>
        <v>0</v>
      </c>
      <c r="L5" s="165">
        <f>+'[3]AUG 2025'!$J$28</f>
        <v>0</v>
      </c>
      <c r="M5" s="165">
        <f>+'[3]SEP 2025'!$J$28</f>
        <v>0</v>
      </c>
      <c r="N5" s="166">
        <f>SUM(B5:M5)</f>
        <v>61295.520000000004</v>
      </c>
    </row>
    <row r="6" spans="1:14" ht="11.25" customHeight="1" x14ac:dyDescent="0.2">
      <c r="A6" s="46" t="s">
        <v>24</v>
      </c>
      <c r="B6" s="165">
        <f>+'[4]OCT 2024'!$J$20</f>
        <v>154435.89000000001</v>
      </c>
      <c r="C6" s="165">
        <f>+'[4]NOV 2024'!$J$20</f>
        <v>120638.37</v>
      </c>
      <c r="D6" s="165">
        <f>+'[4]DEC 2024'!$J$20</f>
        <v>0</v>
      </c>
      <c r="E6" s="165">
        <f>+'[4]JAN 2025'!$J$20</f>
        <v>0</v>
      </c>
      <c r="F6" s="165">
        <f>+'[4]FEB 2025'!$J$20</f>
        <v>0</v>
      </c>
      <c r="G6" s="165">
        <f>+'[4]MAR 2025'!$J$20</f>
        <v>0</v>
      </c>
      <c r="H6" s="165">
        <f>+'[4]APR 2025'!$J$20</f>
        <v>0</v>
      </c>
      <c r="I6" s="165">
        <f>+'[4]MAY 2025'!$J$20</f>
        <v>0</v>
      </c>
      <c r="J6" s="165">
        <f>+'[4]JUN 2025'!$J$20</f>
        <v>0</v>
      </c>
      <c r="K6" s="165">
        <f>+'[4]JUL 2025'!$J$20</f>
        <v>0</v>
      </c>
      <c r="L6" s="165">
        <f>+'[4]AUG 2025'!$J$20</f>
        <v>0</v>
      </c>
      <c r="M6" s="165">
        <f>+'[4]SEP 2025'!$J$20</f>
        <v>0</v>
      </c>
      <c r="N6" s="166">
        <f>SUM(B6:M6)</f>
        <v>275074.26</v>
      </c>
    </row>
    <row r="7" spans="1:14" ht="11.25" customHeight="1" x14ac:dyDescent="0.2">
      <c r="A7" s="15" t="s">
        <v>1</v>
      </c>
      <c r="B7" s="134">
        <f>+'[5]OCT 2024'!$J$29</f>
        <v>17035.2</v>
      </c>
      <c r="C7" s="134">
        <f>+'[5]NOV 2024'!$J$32</f>
        <v>21403.200000000001</v>
      </c>
      <c r="D7" s="134">
        <f>+'[5]DEC 2024'!$J$27</f>
        <v>0</v>
      </c>
      <c r="E7" s="134">
        <f>+'[5]JAN 2025'!$J$27</f>
        <v>0</v>
      </c>
      <c r="F7" s="134">
        <f>+'[5]FEB 2025'!$J$27</f>
        <v>0</v>
      </c>
      <c r="G7" s="134">
        <f>+'[5]MAR 2025'!$J$27</f>
        <v>0</v>
      </c>
      <c r="H7" s="134">
        <f>+'[5]APR 2025'!$J$27</f>
        <v>0</v>
      </c>
      <c r="I7" s="134">
        <f>+'[5]MAY 2025'!$J$27</f>
        <v>0</v>
      </c>
      <c r="J7" s="134">
        <f>+'[5]JUN 2025'!$J$27</f>
        <v>0</v>
      </c>
      <c r="K7" s="134">
        <f>+'[5]JUL 2025'!$J$32</f>
        <v>0</v>
      </c>
      <c r="L7" s="134">
        <f>+'[5]AUG 2025'!$J$27</f>
        <v>0</v>
      </c>
      <c r="M7" s="134">
        <f>+'[5]SEP 2025'!$J$27</f>
        <v>0</v>
      </c>
      <c r="N7" s="166">
        <f>SUM(B7:M7)</f>
        <v>38438.400000000001</v>
      </c>
    </row>
    <row r="8" spans="1:14" x14ac:dyDescent="0.2">
      <c r="A8" s="47" t="s">
        <v>5</v>
      </c>
      <c r="B8" s="149">
        <f>SUM(B3:B7)</f>
        <v>298845.65000000002</v>
      </c>
      <c r="C8" s="149">
        <f>SUM(C3:C7)</f>
        <v>270618.88</v>
      </c>
      <c r="D8" s="149">
        <f t="shared" ref="D8:G8" si="1">SUM(D3:D7)</f>
        <v>0</v>
      </c>
      <c r="E8" s="149">
        <f t="shared" si="1"/>
        <v>0</v>
      </c>
      <c r="F8" s="149">
        <f t="shared" si="1"/>
        <v>0</v>
      </c>
      <c r="G8" s="149">
        <f t="shared" si="1"/>
        <v>0</v>
      </c>
      <c r="H8" s="149">
        <f t="shared" ref="H8" si="2">SUM(H3:H7)</f>
        <v>0</v>
      </c>
      <c r="I8" s="149">
        <f>SUM(I3:I7)</f>
        <v>0</v>
      </c>
      <c r="J8" s="149">
        <f>SUM(J3:J7)</f>
        <v>0</v>
      </c>
      <c r="K8" s="149">
        <f>SUM(K3:K7)</f>
        <v>0</v>
      </c>
      <c r="L8" s="149">
        <f>SUM(L3:L7)</f>
        <v>0</v>
      </c>
      <c r="M8" s="149">
        <f>SUM(M3:M7)</f>
        <v>0</v>
      </c>
      <c r="N8" s="149">
        <f t="shared" ref="N8" si="3">SUM(N3:N7)</f>
        <v>569464.53</v>
      </c>
    </row>
    <row r="9" spans="1:14" x14ac:dyDescent="0.2">
      <c r="A9" s="89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</row>
    <row r="10" spans="1:14" x14ac:dyDescent="0.2">
      <c r="A10" s="48" t="s">
        <v>6</v>
      </c>
      <c r="B10" s="183" t="s">
        <v>91</v>
      </c>
      <c r="C10" s="183" t="s">
        <v>92</v>
      </c>
      <c r="D10" s="183" t="s">
        <v>86</v>
      </c>
      <c r="E10" s="183" t="s">
        <v>93</v>
      </c>
      <c r="F10" s="183" t="s">
        <v>94</v>
      </c>
      <c r="G10" s="183" t="s">
        <v>95</v>
      </c>
      <c r="H10" s="183" t="s">
        <v>96</v>
      </c>
      <c r="I10" s="183" t="s">
        <v>97</v>
      </c>
      <c r="J10" s="183" t="s">
        <v>98</v>
      </c>
      <c r="K10" s="183" t="s">
        <v>99</v>
      </c>
      <c r="L10" s="183" t="s">
        <v>100</v>
      </c>
      <c r="M10" s="183" t="s">
        <v>101</v>
      </c>
      <c r="N10" s="44" t="s">
        <v>0</v>
      </c>
    </row>
    <row r="11" spans="1:14" s="1" customFormat="1" x14ac:dyDescent="0.2">
      <c r="A11" s="5" t="s">
        <v>8</v>
      </c>
      <c r="B11" s="40">
        <f t="shared" ref="B11:H11" si="4">B3/B8</f>
        <v>0.26523357458942431</v>
      </c>
      <c r="C11" s="40">
        <f t="shared" si="4"/>
        <v>0.29132390910789374</v>
      </c>
      <c r="D11" s="40" t="e">
        <f t="shared" si="4"/>
        <v>#DIV/0!</v>
      </c>
      <c r="E11" s="40" t="e">
        <f t="shared" si="4"/>
        <v>#DIV/0!</v>
      </c>
      <c r="F11" s="40" t="e">
        <f t="shared" si="4"/>
        <v>#DIV/0!</v>
      </c>
      <c r="G11" s="41" t="e">
        <f t="shared" si="4"/>
        <v>#DIV/0!</v>
      </c>
      <c r="H11" s="41" t="e">
        <f t="shared" si="4"/>
        <v>#DIV/0!</v>
      </c>
      <c r="I11" s="41" t="e">
        <f t="shared" ref="I11:N11" si="5">I3/I8</f>
        <v>#DIV/0!</v>
      </c>
      <c r="J11" s="41" t="e">
        <f t="shared" si="5"/>
        <v>#DIV/0!</v>
      </c>
      <c r="K11" s="41" t="e">
        <f t="shared" si="5"/>
        <v>#DIV/0!</v>
      </c>
      <c r="L11" s="41" t="e">
        <f>L3/L8</f>
        <v>#DIV/0!</v>
      </c>
      <c r="M11" s="41" t="e">
        <f t="shared" si="5"/>
        <v>#DIV/0!</v>
      </c>
      <c r="N11" s="41">
        <f t="shared" si="5"/>
        <v>0.2776321292565842</v>
      </c>
    </row>
    <row r="12" spans="1:14" s="1" customFormat="1" x14ac:dyDescent="0.2">
      <c r="A12" s="5" t="s">
        <v>9</v>
      </c>
      <c r="B12" s="40">
        <f>B4/B8</f>
        <v>7.6617812573146038E-2</v>
      </c>
      <c r="C12" s="40">
        <f t="shared" ref="C12:M12" si="6">C4/C8</f>
        <v>5.0468762563794511E-2</v>
      </c>
      <c r="D12" s="40" t="e">
        <f t="shared" si="6"/>
        <v>#DIV/0!</v>
      </c>
      <c r="E12" s="40" t="e">
        <f t="shared" si="6"/>
        <v>#DIV/0!</v>
      </c>
      <c r="F12" s="40" t="e">
        <f t="shared" si="6"/>
        <v>#DIV/0!</v>
      </c>
      <c r="G12" s="40" t="e">
        <f t="shared" si="6"/>
        <v>#DIV/0!</v>
      </c>
      <c r="H12" s="40" t="e">
        <f t="shared" si="6"/>
        <v>#DIV/0!</v>
      </c>
      <c r="I12" s="40" t="e">
        <f t="shared" si="6"/>
        <v>#DIV/0!</v>
      </c>
      <c r="J12" s="40" t="e">
        <f t="shared" si="6"/>
        <v>#DIV/0!</v>
      </c>
      <c r="K12" s="40" t="e">
        <f t="shared" si="6"/>
        <v>#DIV/0!</v>
      </c>
      <c r="L12" s="40" t="e">
        <f t="shared" si="6"/>
        <v>#DIV/0!</v>
      </c>
      <c r="M12" s="40" t="e">
        <f t="shared" si="6"/>
        <v>#DIV/0!</v>
      </c>
      <c r="N12" s="41">
        <f t="shared" ref="N12" si="7">N3/N8</f>
        <v>0.2776321292565842</v>
      </c>
    </row>
    <row r="13" spans="1:14" x14ac:dyDescent="0.2">
      <c r="A13" s="5" t="s">
        <v>89</v>
      </c>
      <c r="B13" s="49">
        <f t="shared" ref="B13:N13" si="8">B5/B8</f>
        <v>8.4370510328659609E-2</v>
      </c>
      <c r="C13" s="49">
        <f t="shared" si="8"/>
        <v>0.13333053480969251</v>
      </c>
      <c r="D13" s="40" t="e">
        <f t="shared" si="8"/>
        <v>#DIV/0!</v>
      </c>
      <c r="E13" s="40" t="e">
        <f t="shared" si="8"/>
        <v>#DIV/0!</v>
      </c>
      <c r="F13" s="40" t="e">
        <f t="shared" si="8"/>
        <v>#DIV/0!</v>
      </c>
      <c r="G13" s="40" t="e">
        <f t="shared" si="8"/>
        <v>#DIV/0!</v>
      </c>
      <c r="H13" s="49" t="e">
        <f>H5/H8</f>
        <v>#DIV/0!</v>
      </c>
      <c r="I13" s="49" t="e">
        <f t="shared" si="8"/>
        <v>#DIV/0!</v>
      </c>
      <c r="J13" s="40" t="e">
        <f t="shared" si="8"/>
        <v>#DIV/0!</v>
      </c>
      <c r="K13" s="40" t="e">
        <f t="shared" si="8"/>
        <v>#DIV/0!</v>
      </c>
      <c r="L13" s="40" t="e">
        <f>L5/L8</f>
        <v>#DIV/0!</v>
      </c>
      <c r="M13" s="40" t="e">
        <f t="shared" si="8"/>
        <v>#DIV/0!</v>
      </c>
      <c r="N13" s="49">
        <f t="shared" si="8"/>
        <v>0.10763711657335356</v>
      </c>
    </row>
    <row r="14" spans="1:14" ht="11.25" customHeight="1" x14ac:dyDescent="0.2">
      <c r="A14" s="9" t="s">
        <v>24</v>
      </c>
      <c r="B14" s="49">
        <f t="shared" ref="B14:N14" si="9">B6/B8</f>
        <v>0.51677476315951065</v>
      </c>
      <c r="C14" s="49">
        <f t="shared" si="9"/>
        <v>0.44578696800459744</v>
      </c>
      <c r="D14" s="49" t="e">
        <f t="shared" si="9"/>
        <v>#DIV/0!</v>
      </c>
      <c r="E14" s="40" t="e">
        <f t="shared" si="9"/>
        <v>#DIV/0!</v>
      </c>
      <c r="F14" s="49" t="e">
        <f t="shared" si="9"/>
        <v>#DIV/0!</v>
      </c>
      <c r="G14" s="49" t="e">
        <f t="shared" si="9"/>
        <v>#DIV/0!</v>
      </c>
      <c r="H14" s="49" t="e">
        <f t="shared" si="9"/>
        <v>#DIV/0!</v>
      </c>
      <c r="I14" s="49" t="e">
        <f t="shared" si="9"/>
        <v>#DIV/0!</v>
      </c>
      <c r="J14" s="49" t="e">
        <f t="shared" si="9"/>
        <v>#DIV/0!</v>
      </c>
      <c r="K14" s="40" t="e">
        <f t="shared" si="9"/>
        <v>#DIV/0!</v>
      </c>
      <c r="L14" s="49" t="e">
        <f>L6/L8</f>
        <v>#DIV/0!</v>
      </c>
      <c r="M14" s="49" t="e">
        <f t="shared" si="9"/>
        <v>#DIV/0!</v>
      </c>
      <c r="N14" s="49">
        <f t="shared" si="9"/>
        <v>0.48304019918501334</v>
      </c>
    </row>
    <row r="15" spans="1:14" ht="11.25" customHeight="1" x14ac:dyDescent="0.2">
      <c r="A15" s="9" t="s">
        <v>1</v>
      </c>
      <c r="B15" s="49">
        <f>B7/B8</f>
        <v>5.7003339349259392E-2</v>
      </c>
      <c r="C15" s="49">
        <f>C7/C8</f>
        <v>7.9089825514021786E-2</v>
      </c>
      <c r="D15" s="49" t="e">
        <f t="shared" ref="D15:M15" si="10">D7/D8</f>
        <v>#DIV/0!</v>
      </c>
      <c r="E15" s="49" t="e">
        <f t="shared" si="10"/>
        <v>#DIV/0!</v>
      </c>
      <c r="F15" s="49" t="e">
        <f t="shared" si="10"/>
        <v>#DIV/0!</v>
      </c>
      <c r="G15" s="49" t="e">
        <f t="shared" si="10"/>
        <v>#DIV/0!</v>
      </c>
      <c r="H15" s="49" t="e">
        <f t="shared" si="10"/>
        <v>#DIV/0!</v>
      </c>
      <c r="I15" s="49" t="e">
        <f t="shared" si="10"/>
        <v>#DIV/0!</v>
      </c>
      <c r="J15" s="49" t="e">
        <f t="shared" si="10"/>
        <v>#DIV/0!</v>
      </c>
      <c r="K15" s="49" t="e">
        <f t="shared" si="10"/>
        <v>#DIV/0!</v>
      </c>
      <c r="L15" s="49" t="e">
        <f t="shared" si="10"/>
        <v>#DIV/0!</v>
      </c>
      <c r="M15" s="49" t="e">
        <f t="shared" si="10"/>
        <v>#DIV/0!</v>
      </c>
      <c r="N15" s="49">
        <f>+N7/N8</f>
        <v>6.7499199642864494E-2</v>
      </c>
    </row>
    <row r="16" spans="1:14" x14ac:dyDescent="0.2">
      <c r="A16" s="45" t="s">
        <v>13</v>
      </c>
      <c r="B16" s="174">
        <f>SUM(B11:B15)</f>
        <v>1</v>
      </c>
      <c r="C16" s="174">
        <f>SUM(C11:C15)</f>
        <v>1</v>
      </c>
      <c r="D16" s="174" t="e">
        <f t="shared" ref="D16:G16" si="11">SUM(D11:D15)</f>
        <v>#DIV/0!</v>
      </c>
      <c r="E16" s="174" t="e">
        <f t="shared" si="11"/>
        <v>#DIV/0!</v>
      </c>
      <c r="F16" s="174" t="e">
        <f t="shared" si="11"/>
        <v>#DIV/0!</v>
      </c>
      <c r="G16" s="174" t="e">
        <f t="shared" si="11"/>
        <v>#DIV/0!</v>
      </c>
      <c r="H16" s="174" t="e">
        <f t="shared" ref="H16:M16" si="12">SUM(H11:H15)</f>
        <v>#DIV/0!</v>
      </c>
      <c r="I16" s="174" t="e">
        <f t="shared" si="12"/>
        <v>#DIV/0!</v>
      </c>
      <c r="J16" s="174" t="e">
        <f t="shared" si="12"/>
        <v>#DIV/0!</v>
      </c>
      <c r="K16" s="174" t="e">
        <f t="shared" si="12"/>
        <v>#DIV/0!</v>
      </c>
      <c r="L16" s="174" t="e">
        <f t="shared" si="12"/>
        <v>#DIV/0!</v>
      </c>
      <c r="M16" s="174" t="e">
        <f t="shared" si="12"/>
        <v>#DIV/0!</v>
      </c>
      <c r="N16" s="174">
        <f t="shared" ref="N16" si="13">SUM(N11:N15)</f>
        <v>1.2134407739143998</v>
      </c>
    </row>
    <row r="17" spans="1:14" x14ac:dyDescent="0.2">
      <c r="A17" s="89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 spans="1:14" x14ac:dyDescent="0.2">
      <c r="A18" s="48" t="s">
        <v>19</v>
      </c>
      <c r="B18" s="183" t="s">
        <v>91</v>
      </c>
      <c r="C18" s="183" t="s">
        <v>92</v>
      </c>
      <c r="D18" s="183" t="s">
        <v>86</v>
      </c>
      <c r="E18" s="183" t="s">
        <v>93</v>
      </c>
      <c r="F18" s="183" t="s">
        <v>94</v>
      </c>
      <c r="G18" s="183" t="s">
        <v>95</v>
      </c>
      <c r="H18" s="183" t="s">
        <v>96</v>
      </c>
      <c r="I18" s="183" t="s">
        <v>97</v>
      </c>
      <c r="J18" s="183" t="s">
        <v>98</v>
      </c>
      <c r="K18" s="183" t="s">
        <v>99</v>
      </c>
      <c r="L18" s="183" t="s">
        <v>100</v>
      </c>
      <c r="M18" s="183" t="s">
        <v>101</v>
      </c>
      <c r="N18" s="44" t="s">
        <v>0</v>
      </c>
    </row>
    <row r="19" spans="1:14" s="1" customFormat="1" x14ac:dyDescent="0.2">
      <c r="A19" s="5" t="s">
        <v>8</v>
      </c>
      <c r="B19" s="7">
        <f>+'[1]Oct 2024'!$I$32</f>
        <v>186</v>
      </c>
      <c r="C19" s="7">
        <f>+'[1]Nov 2024'!$I$26</f>
        <v>185</v>
      </c>
      <c r="D19" s="7">
        <f>+'[1]Dec 2024'!$I$26</f>
        <v>0</v>
      </c>
      <c r="E19" s="7">
        <f>+'[1]Jan 2025'!$I$26</f>
        <v>0</v>
      </c>
      <c r="F19" s="7">
        <f>+'[1]Feb 2025'!$I$26</f>
        <v>0</v>
      </c>
      <c r="G19" s="7">
        <f>+'[1]Mar 2025'!$I$26</f>
        <v>0</v>
      </c>
      <c r="H19" s="7">
        <f>+'[1]Apr 2025'!$I$26</f>
        <v>0</v>
      </c>
      <c r="I19" s="7">
        <f>+'[1]May 2025'!$I$26</f>
        <v>0</v>
      </c>
      <c r="J19" s="7">
        <f>+'[1]Jun 2025'!$I$26</f>
        <v>0</v>
      </c>
      <c r="K19" s="7">
        <f>+'[1]Jul 2025'!$I$26</f>
        <v>0</v>
      </c>
      <c r="L19" s="7">
        <f>+'[1]Aug 2025'!$I$26</f>
        <v>0</v>
      </c>
      <c r="M19" s="7">
        <f>+'[1]Sep 2025'!$I$26</f>
        <v>0</v>
      </c>
      <c r="N19" s="7">
        <f t="shared" ref="N19:N20" si="14">SUM(B19:M19)</f>
        <v>371</v>
      </c>
    </row>
    <row r="20" spans="1:14" s="1" customFormat="1" x14ac:dyDescent="0.2">
      <c r="A20" s="5" t="s">
        <v>9</v>
      </c>
      <c r="B20" s="7">
        <f>+'[2]Oct 2024'!$I$22</f>
        <v>57</v>
      </c>
      <c r="C20" s="7">
        <f>+'[2]Nov 2024'!$I$22</f>
        <v>34</v>
      </c>
      <c r="D20" s="7">
        <f>+'[2]Dec 2024'!$I$22</f>
        <v>0</v>
      </c>
      <c r="E20" s="7">
        <f>+'[2]Jan 2025'!$I$22</f>
        <v>0</v>
      </c>
      <c r="F20" s="7">
        <f>+'[2]Feb 2025'!$I$22</f>
        <v>0</v>
      </c>
      <c r="G20" s="7">
        <f>+'[2]Mar 2025'!$I$22</f>
        <v>0</v>
      </c>
      <c r="H20" s="7">
        <f>+'[2]Apr 2025'!$I$22</f>
        <v>0</v>
      </c>
      <c r="I20" s="7">
        <f>+'[2]May 2025'!$I$22</f>
        <v>0</v>
      </c>
      <c r="J20" s="7">
        <f>+'[2]Jun 2025'!$I$22</f>
        <v>0</v>
      </c>
      <c r="K20" s="7">
        <f>+'[2]Jul 2025'!$I$22</f>
        <v>0</v>
      </c>
      <c r="L20" s="7">
        <f>+'[2]Aug 2025'!$I$22</f>
        <v>0</v>
      </c>
      <c r="M20" s="7">
        <f>+'[2]Sep 2025'!$I$22</f>
        <v>0</v>
      </c>
      <c r="N20" s="7">
        <f t="shared" si="14"/>
        <v>91</v>
      </c>
    </row>
    <row r="21" spans="1:14" x14ac:dyDescent="0.2">
      <c r="A21" s="5" t="s">
        <v>89</v>
      </c>
      <c r="B21" s="52">
        <f>+'[3]OCT 2024'!$I$32</f>
        <v>58</v>
      </c>
      <c r="C21" s="52">
        <f>+'[3]NOV 2024'!$I$28</f>
        <v>83</v>
      </c>
      <c r="D21" s="52">
        <f>+'[3]DEC 2024'!$I$28</f>
        <v>0</v>
      </c>
      <c r="E21" s="52">
        <f>+'[3]JAN 2025'!$I$28</f>
        <v>0</v>
      </c>
      <c r="F21" s="52">
        <f>+'[3]FEB 2025'!$I$28</f>
        <v>0</v>
      </c>
      <c r="G21" s="52">
        <f>+'[3]MAR 2025'!$I$28</f>
        <v>0</v>
      </c>
      <c r="H21" s="52">
        <f>+'[3]APR 2025'!$I$28</f>
        <v>0</v>
      </c>
      <c r="I21" s="52">
        <f>+'[3]MAY 2025'!$I$28</f>
        <v>0</v>
      </c>
      <c r="J21" s="52">
        <f>+'[3]JUN 2025'!$I$28</f>
        <v>0</v>
      </c>
      <c r="K21" s="52">
        <f>+'[3]JUL 2025'!$I$28</f>
        <v>0</v>
      </c>
      <c r="L21" s="52">
        <f>+'[3]AUG 2025'!$I$28</f>
        <v>0</v>
      </c>
      <c r="M21" s="52">
        <f>+'[3]SEP 2025'!$I$28</f>
        <v>0</v>
      </c>
      <c r="N21" s="52">
        <f>SUM(B21:M21)</f>
        <v>141</v>
      </c>
    </row>
    <row r="22" spans="1:14" ht="11.25" customHeight="1" x14ac:dyDescent="0.2">
      <c r="A22" s="45" t="s">
        <v>24</v>
      </c>
      <c r="B22" s="52">
        <f>+'[4]OCT 2024'!$I$20</f>
        <v>329</v>
      </c>
      <c r="C22" s="52">
        <f>+'[4]NOV 2024'!$I$20</f>
        <v>257</v>
      </c>
      <c r="D22" s="52">
        <f>+'[4]DEC 2024'!$I$15</f>
        <v>0</v>
      </c>
      <c r="E22" s="52">
        <f>+'[4]JAN 2025'!$I$15</f>
        <v>0</v>
      </c>
      <c r="F22" s="52">
        <f>+'[4]FEB 2025'!$I$15</f>
        <v>0</v>
      </c>
      <c r="G22" s="52">
        <f>+'[4]MAR 2025'!$I$15</f>
        <v>0</v>
      </c>
      <c r="H22" s="52">
        <f>+'[4]APR 2025'!$I$15</f>
        <v>0</v>
      </c>
      <c r="I22" s="52">
        <f>+'[4]MAY 2025'!$I$15</f>
        <v>0</v>
      </c>
      <c r="J22" s="52">
        <f>+'[4]JUN 2025'!$I$15</f>
        <v>0</v>
      </c>
      <c r="K22" s="52">
        <f>+'[4]JUL 2025'!$I$15</f>
        <v>0</v>
      </c>
      <c r="L22" s="52">
        <f>+'[4]AUG 2025'!$I$15</f>
        <v>0</v>
      </c>
      <c r="M22" s="52">
        <f>+'[4]SEP 2025'!$I$15</f>
        <v>0</v>
      </c>
      <c r="N22" s="52">
        <f>SUM(B22:M22)</f>
        <v>586</v>
      </c>
    </row>
    <row r="23" spans="1:14" ht="11.25" customHeight="1" x14ac:dyDescent="0.2">
      <c r="A23" s="5" t="s">
        <v>1</v>
      </c>
      <c r="B23" s="7">
        <f>+'[5]OCT 2024'!$I$29</f>
        <v>39</v>
      </c>
      <c r="C23" s="7">
        <f>+'[5]NOV 2024'!$I$32</f>
        <v>49</v>
      </c>
      <c r="D23" s="7">
        <f>+'[5]DEC 2024'!$I$27</f>
        <v>0</v>
      </c>
      <c r="E23" s="7">
        <f>+'[5]JAN 2025'!$I$27</f>
        <v>0</v>
      </c>
      <c r="F23" s="7">
        <f>+'[5]FEB 2025'!$I$27</f>
        <v>0</v>
      </c>
      <c r="G23" s="7">
        <f>+'[5]MAR 2025'!$I$27</f>
        <v>0</v>
      </c>
      <c r="H23" s="7">
        <f>+'[5]APR 2025'!$I$27</f>
        <v>0</v>
      </c>
      <c r="I23" s="7">
        <f>+'[5]MAY 2025'!$I$27</f>
        <v>0</v>
      </c>
      <c r="J23" s="7">
        <f>+'[5]JUN 2025'!$I$27</f>
        <v>0</v>
      </c>
      <c r="K23" s="7">
        <f>+'[5]JUL 2025'!$I$27</f>
        <v>0</v>
      </c>
      <c r="L23" s="7">
        <f>+'[5]AUG 2025'!$I$27</f>
        <v>0</v>
      </c>
      <c r="M23" s="7">
        <f>+'[5]SEP 2025'!$I$27</f>
        <v>0</v>
      </c>
      <c r="N23" s="52">
        <f>SUM(B23:M23)</f>
        <v>88</v>
      </c>
    </row>
    <row r="24" spans="1:14" x14ac:dyDescent="0.2">
      <c r="A24" s="47" t="s">
        <v>7</v>
      </c>
      <c r="B24" s="151">
        <f>SUM(B19:B23)</f>
        <v>669</v>
      </c>
      <c r="C24" s="151">
        <f>SUM(C19:C23)</f>
        <v>608</v>
      </c>
      <c r="D24" s="151">
        <f t="shared" ref="D24:G24" si="15">SUM(D19:D23)</f>
        <v>0</v>
      </c>
      <c r="E24" s="151">
        <f t="shared" si="15"/>
        <v>0</v>
      </c>
      <c r="F24" s="151">
        <f t="shared" si="15"/>
        <v>0</v>
      </c>
      <c r="G24" s="151">
        <f t="shared" si="15"/>
        <v>0</v>
      </c>
      <c r="H24" s="151">
        <f t="shared" ref="H24" si="16">SUM(H19:H23)</f>
        <v>0</v>
      </c>
      <c r="I24" s="151">
        <f>SUM(I19:I23)</f>
        <v>0</v>
      </c>
      <c r="J24" s="151">
        <f>SUM(J19:J23)</f>
        <v>0</v>
      </c>
      <c r="K24" s="151">
        <f>SUM(K19:K23)</f>
        <v>0</v>
      </c>
      <c r="L24" s="151">
        <f>SUM(L19:L23)</f>
        <v>0</v>
      </c>
      <c r="M24" s="151">
        <f>SUM(M19:M23)</f>
        <v>0</v>
      </c>
      <c r="N24" s="151">
        <f t="shared" ref="N24" si="17">SUM(N19:N23)</f>
        <v>1277</v>
      </c>
    </row>
    <row r="25" spans="1:14" x14ac:dyDescent="0.2">
      <c r="A25" s="105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</row>
    <row r="26" spans="1:14" x14ac:dyDescent="0.2">
      <c r="A26" s="48" t="s">
        <v>20</v>
      </c>
      <c r="B26" s="183" t="s">
        <v>91</v>
      </c>
      <c r="C26" s="183" t="s">
        <v>92</v>
      </c>
      <c r="D26" s="183" t="s">
        <v>86</v>
      </c>
      <c r="E26" s="183" t="s">
        <v>93</v>
      </c>
      <c r="F26" s="183" t="s">
        <v>94</v>
      </c>
      <c r="G26" s="183" t="s">
        <v>95</v>
      </c>
      <c r="H26" s="183" t="s">
        <v>96</v>
      </c>
      <c r="I26" s="183" t="s">
        <v>97</v>
      </c>
      <c r="J26" s="183" t="s">
        <v>98</v>
      </c>
      <c r="K26" s="183" t="s">
        <v>99</v>
      </c>
      <c r="L26" s="183" t="s">
        <v>100</v>
      </c>
      <c r="M26" s="183" t="s">
        <v>101</v>
      </c>
      <c r="N26" s="44" t="s">
        <v>0</v>
      </c>
    </row>
    <row r="27" spans="1:14" s="1" customFormat="1" x14ac:dyDescent="0.2">
      <c r="A27" s="5" t="s">
        <v>8</v>
      </c>
      <c r="B27" s="41">
        <f>B19/B24</f>
        <v>0.27802690582959644</v>
      </c>
      <c r="C27" s="41">
        <f t="shared" ref="C27:H27" si="18">C19/C24</f>
        <v>0.30427631578947367</v>
      </c>
      <c r="D27" s="41" t="e">
        <f t="shared" si="18"/>
        <v>#DIV/0!</v>
      </c>
      <c r="E27" s="41" t="e">
        <f t="shared" si="18"/>
        <v>#DIV/0!</v>
      </c>
      <c r="F27" s="41" t="e">
        <f t="shared" si="18"/>
        <v>#DIV/0!</v>
      </c>
      <c r="G27" s="41" t="e">
        <f t="shared" si="18"/>
        <v>#DIV/0!</v>
      </c>
      <c r="H27" s="41" t="e">
        <f t="shared" si="18"/>
        <v>#DIV/0!</v>
      </c>
      <c r="I27" s="41" t="e">
        <f>I19/I24</f>
        <v>#DIV/0!</v>
      </c>
      <c r="J27" s="41" t="e">
        <f t="shared" ref="J27:N27" si="19">J19/J24</f>
        <v>#DIV/0!</v>
      </c>
      <c r="K27" s="41" t="e">
        <f t="shared" si="19"/>
        <v>#DIV/0!</v>
      </c>
      <c r="L27" s="41" t="e">
        <f t="shared" si="19"/>
        <v>#DIV/0!</v>
      </c>
      <c r="M27" s="41" t="e">
        <f t="shared" si="19"/>
        <v>#DIV/0!</v>
      </c>
      <c r="N27" s="41">
        <f t="shared" si="19"/>
        <v>0.29052466718872355</v>
      </c>
    </row>
    <row r="28" spans="1:14" s="1" customFormat="1" x14ac:dyDescent="0.2">
      <c r="A28" s="5" t="s">
        <v>9</v>
      </c>
      <c r="B28" s="41">
        <f>B20/B24</f>
        <v>8.520179372197309E-2</v>
      </c>
      <c r="C28" s="41">
        <f t="shared" ref="C28:M28" si="20">C20/C24</f>
        <v>5.5921052631578948E-2</v>
      </c>
      <c r="D28" s="41" t="e">
        <f t="shared" si="20"/>
        <v>#DIV/0!</v>
      </c>
      <c r="E28" s="41" t="e">
        <f t="shared" si="20"/>
        <v>#DIV/0!</v>
      </c>
      <c r="F28" s="41" t="e">
        <f t="shared" si="20"/>
        <v>#DIV/0!</v>
      </c>
      <c r="G28" s="41" t="e">
        <f t="shared" si="20"/>
        <v>#DIV/0!</v>
      </c>
      <c r="H28" s="41" t="e">
        <f t="shared" si="20"/>
        <v>#DIV/0!</v>
      </c>
      <c r="I28" s="41" t="e">
        <f t="shared" si="20"/>
        <v>#DIV/0!</v>
      </c>
      <c r="J28" s="41" t="e">
        <f t="shared" si="20"/>
        <v>#DIV/0!</v>
      </c>
      <c r="K28" s="41" t="e">
        <f t="shared" si="20"/>
        <v>#DIV/0!</v>
      </c>
      <c r="L28" s="41" t="e">
        <f t="shared" si="20"/>
        <v>#DIV/0!</v>
      </c>
      <c r="M28" s="41" t="e">
        <f t="shared" si="20"/>
        <v>#DIV/0!</v>
      </c>
      <c r="N28" s="41">
        <f t="shared" ref="N28" si="21">N20/N24</f>
        <v>7.1260767423649174E-2</v>
      </c>
    </row>
    <row r="29" spans="1:14" x14ac:dyDescent="0.2">
      <c r="A29" s="5" t="s">
        <v>89</v>
      </c>
      <c r="B29" s="49">
        <f t="shared" ref="B29:L29" si="22">B21/B24</f>
        <v>8.6696562032884908E-2</v>
      </c>
      <c r="C29" s="49">
        <f t="shared" si="22"/>
        <v>0.13651315789473684</v>
      </c>
      <c r="D29" s="40" t="e">
        <f t="shared" si="22"/>
        <v>#DIV/0!</v>
      </c>
      <c r="E29" s="40" t="e">
        <f t="shared" si="22"/>
        <v>#DIV/0!</v>
      </c>
      <c r="F29" s="40" t="e">
        <f t="shared" si="22"/>
        <v>#DIV/0!</v>
      </c>
      <c r="G29" s="40" t="e">
        <f t="shared" si="22"/>
        <v>#DIV/0!</v>
      </c>
      <c r="H29" s="49" t="e">
        <f t="shared" si="22"/>
        <v>#DIV/0!</v>
      </c>
      <c r="I29" s="49" t="e">
        <f t="shared" si="22"/>
        <v>#DIV/0!</v>
      </c>
      <c r="J29" s="40" t="e">
        <f t="shared" si="22"/>
        <v>#DIV/0!</v>
      </c>
      <c r="K29" s="40" t="e">
        <f>K21/K24</f>
        <v>#DIV/0!</v>
      </c>
      <c r="L29" s="40" t="e">
        <f t="shared" si="22"/>
        <v>#DIV/0!</v>
      </c>
      <c r="M29" s="49" t="e">
        <f>M21/M24</f>
        <v>#DIV/0!</v>
      </c>
      <c r="N29" s="49">
        <f>N21/N24</f>
        <v>0.11041503523884104</v>
      </c>
    </row>
    <row r="30" spans="1:14" ht="11.25" customHeight="1" x14ac:dyDescent="0.2">
      <c r="A30" s="50" t="s">
        <v>24</v>
      </c>
      <c r="B30" s="49">
        <f t="shared" ref="B30:K30" si="23">B22/B24</f>
        <v>0.49177877428998507</v>
      </c>
      <c r="C30" s="49">
        <f t="shared" si="23"/>
        <v>0.42269736842105265</v>
      </c>
      <c r="D30" s="49" t="e">
        <f t="shared" si="23"/>
        <v>#DIV/0!</v>
      </c>
      <c r="E30" s="40" t="e">
        <f t="shared" si="23"/>
        <v>#DIV/0!</v>
      </c>
      <c r="F30" s="49" t="e">
        <f t="shared" si="23"/>
        <v>#DIV/0!</v>
      </c>
      <c r="G30" s="49" t="e">
        <f t="shared" si="23"/>
        <v>#DIV/0!</v>
      </c>
      <c r="H30" s="49" t="e">
        <f t="shared" si="23"/>
        <v>#DIV/0!</v>
      </c>
      <c r="I30" s="49" t="e">
        <f t="shared" si="23"/>
        <v>#DIV/0!</v>
      </c>
      <c r="J30" s="49" t="e">
        <f t="shared" si="23"/>
        <v>#DIV/0!</v>
      </c>
      <c r="K30" s="40" t="e">
        <f t="shared" si="23"/>
        <v>#DIV/0!</v>
      </c>
      <c r="L30" s="49" t="e">
        <f>L22/L24</f>
        <v>#DIV/0!</v>
      </c>
      <c r="M30" s="49" t="e">
        <f>M22/M24</f>
        <v>#DIV/0!</v>
      </c>
      <c r="N30" s="49">
        <f>N22/N24</f>
        <v>0.45888801879404856</v>
      </c>
    </row>
    <row r="31" spans="1:14" ht="11.25" customHeight="1" x14ac:dyDescent="0.2">
      <c r="A31" s="9" t="s">
        <v>1</v>
      </c>
      <c r="B31" s="49">
        <f>+B23/B24</f>
        <v>5.829596412556054E-2</v>
      </c>
      <c r="C31" s="49">
        <f t="shared" ref="C31:N31" si="24">+C23/C24</f>
        <v>8.0592105263157895E-2</v>
      </c>
      <c r="D31" s="49" t="e">
        <f t="shared" si="24"/>
        <v>#DIV/0!</v>
      </c>
      <c r="E31" s="49" t="e">
        <f t="shared" si="24"/>
        <v>#DIV/0!</v>
      </c>
      <c r="F31" s="49" t="e">
        <f t="shared" si="24"/>
        <v>#DIV/0!</v>
      </c>
      <c r="G31" s="49" t="e">
        <f t="shared" si="24"/>
        <v>#DIV/0!</v>
      </c>
      <c r="H31" s="49" t="e">
        <f t="shared" si="24"/>
        <v>#DIV/0!</v>
      </c>
      <c r="I31" s="49" t="e">
        <f t="shared" si="24"/>
        <v>#DIV/0!</v>
      </c>
      <c r="J31" s="49" t="e">
        <f t="shared" si="24"/>
        <v>#DIV/0!</v>
      </c>
      <c r="K31" s="49" t="e">
        <f t="shared" si="24"/>
        <v>#DIV/0!</v>
      </c>
      <c r="L31" s="49" t="e">
        <f>+L23/L24</f>
        <v>#DIV/0!</v>
      </c>
      <c r="M31" s="49" t="e">
        <f t="shared" si="24"/>
        <v>#DIV/0!</v>
      </c>
      <c r="N31" s="49">
        <f t="shared" si="24"/>
        <v>6.8911511354737665E-2</v>
      </c>
    </row>
    <row r="32" spans="1:14" x14ac:dyDescent="0.2">
      <c r="A32" s="45" t="s">
        <v>13</v>
      </c>
      <c r="B32" s="178">
        <f>SUM(B27:B31)</f>
        <v>1</v>
      </c>
      <c r="C32" s="178">
        <f>SUM(C27:C31)</f>
        <v>0.99999999999999989</v>
      </c>
      <c r="D32" s="178" t="e">
        <f t="shared" ref="D32:G32" si="25">SUM(D27:D31)</f>
        <v>#DIV/0!</v>
      </c>
      <c r="E32" s="178" t="e">
        <f t="shared" si="25"/>
        <v>#DIV/0!</v>
      </c>
      <c r="F32" s="178" t="e">
        <f t="shared" si="25"/>
        <v>#DIV/0!</v>
      </c>
      <c r="G32" s="178" t="e">
        <f t="shared" si="25"/>
        <v>#DIV/0!</v>
      </c>
      <c r="H32" s="178" t="e">
        <f t="shared" ref="H32:M32" si="26">SUM(H27:H31)</f>
        <v>#DIV/0!</v>
      </c>
      <c r="I32" s="178" t="e">
        <f t="shared" si="26"/>
        <v>#DIV/0!</v>
      </c>
      <c r="J32" s="178" t="e">
        <f t="shared" si="26"/>
        <v>#DIV/0!</v>
      </c>
      <c r="K32" s="178" t="e">
        <f t="shared" si="26"/>
        <v>#DIV/0!</v>
      </c>
      <c r="L32" s="178" t="e">
        <f t="shared" si="26"/>
        <v>#DIV/0!</v>
      </c>
      <c r="M32" s="178" t="e">
        <f t="shared" si="26"/>
        <v>#DIV/0!</v>
      </c>
      <c r="N32" s="178">
        <f>SUM(N29:N31)</f>
        <v>0.63821456538762722</v>
      </c>
    </row>
    <row r="33" spans="1:14" x14ac:dyDescent="0.2">
      <c r="A33" s="89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</row>
    <row r="34" spans="1:14" s="1" customFormat="1" x14ac:dyDescent="0.2">
      <c r="A34" s="16" t="s">
        <v>10</v>
      </c>
      <c r="B34" s="183" t="s">
        <v>91</v>
      </c>
      <c r="C34" s="183" t="s">
        <v>92</v>
      </c>
      <c r="D34" s="183" t="s">
        <v>86</v>
      </c>
      <c r="E34" s="183" t="s">
        <v>93</v>
      </c>
      <c r="F34" s="183" t="s">
        <v>94</v>
      </c>
      <c r="G34" s="183" t="s">
        <v>95</v>
      </c>
      <c r="H34" s="183" t="s">
        <v>96</v>
      </c>
      <c r="I34" s="183" t="s">
        <v>97</v>
      </c>
      <c r="J34" s="183" t="s">
        <v>98</v>
      </c>
      <c r="K34" s="183" t="s">
        <v>99</v>
      </c>
      <c r="L34" s="183" t="s">
        <v>100</v>
      </c>
      <c r="M34" s="183" t="s">
        <v>101</v>
      </c>
      <c r="N34" s="4" t="s">
        <v>0</v>
      </c>
    </row>
    <row r="35" spans="1:14" s="1" customFormat="1" x14ac:dyDescent="0.2">
      <c r="A35" s="5" t="s">
        <v>8</v>
      </c>
      <c r="B35" s="162">
        <f>B3/B19</f>
        <v>426.15</v>
      </c>
      <c r="C35" s="162">
        <f t="shared" ref="C35:H35" si="27">C3/C19</f>
        <v>426.15</v>
      </c>
      <c r="D35" s="162" t="e">
        <f>D3/D19</f>
        <v>#DIV/0!</v>
      </c>
      <c r="E35" s="162" t="e">
        <f t="shared" si="27"/>
        <v>#DIV/0!</v>
      </c>
      <c r="F35" s="162" t="e">
        <f t="shared" si="27"/>
        <v>#DIV/0!</v>
      </c>
      <c r="G35" s="162" t="e">
        <f t="shared" si="27"/>
        <v>#DIV/0!</v>
      </c>
      <c r="H35" s="162" t="e">
        <f t="shared" si="27"/>
        <v>#DIV/0!</v>
      </c>
      <c r="I35" s="162" t="e">
        <f>I3/I19</f>
        <v>#DIV/0!</v>
      </c>
      <c r="J35" s="162" t="e">
        <f t="shared" ref="J35:M35" si="28">J3/J19</f>
        <v>#DIV/0!</v>
      </c>
      <c r="K35" s="162" t="e">
        <f t="shared" si="28"/>
        <v>#DIV/0!</v>
      </c>
      <c r="L35" s="162" t="e">
        <f>L3/L19</f>
        <v>#DIV/0!</v>
      </c>
      <c r="M35" s="210" t="e">
        <f t="shared" si="28"/>
        <v>#DIV/0!</v>
      </c>
      <c r="N35" s="162">
        <f t="shared" ref="N35:N40" si="29">N3/N19</f>
        <v>426.15</v>
      </c>
    </row>
    <row r="36" spans="1:14" s="1" customFormat="1" x14ac:dyDescent="0.2">
      <c r="A36" s="5" t="s">
        <v>9</v>
      </c>
      <c r="B36" s="162">
        <f t="shared" ref="B36:B40" si="30">B4/B20</f>
        <v>401.70000000000005</v>
      </c>
      <c r="C36" s="162">
        <f>C4/C20</f>
        <v>401.7</v>
      </c>
      <c r="D36" s="162" t="e">
        <f t="shared" ref="D36:M36" si="31">D4/D20</f>
        <v>#DIV/0!</v>
      </c>
      <c r="E36" s="162" t="e">
        <f t="shared" si="31"/>
        <v>#DIV/0!</v>
      </c>
      <c r="F36" s="162" t="e">
        <f t="shared" si="31"/>
        <v>#DIV/0!</v>
      </c>
      <c r="G36" s="162" t="e">
        <f t="shared" si="31"/>
        <v>#DIV/0!</v>
      </c>
      <c r="H36" s="162" t="e">
        <f t="shared" si="31"/>
        <v>#DIV/0!</v>
      </c>
      <c r="I36" s="162" t="e">
        <f t="shared" si="31"/>
        <v>#DIV/0!</v>
      </c>
      <c r="J36" s="162" t="e">
        <f t="shared" si="31"/>
        <v>#DIV/0!</v>
      </c>
      <c r="K36" s="162" t="e">
        <f t="shared" si="31"/>
        <v>#DIV/0!</v>
      </c>
      <c r="L36" s="162" t="e">
        <f t="shared" si="31"/>
        <v>#DIV/0!</v>
      </c>
      <c r="M36" s="162" t="e">
        <f t="shared" si="31"/>
        <v>#DIV/0!</v>
      </c>
      <c r="N36" s="162">
        <f t="shared" si="29"/>
        <v>401.7</v>
      </c>
    </row>
    <row r="37" spans="1:14" x14ac:dyDescent="0.2">
      <c r="A37" s="5" t="s">
        <v>89</v>
      </c>
      <c r="B37" s="166">
        <f t="shared" si="30"/>
        <v>434.71999999999997</v>
      </c>
      <c r="C37" s="166">
        <f t="shared" ref="C37:M37" si="32">C5/C21</f>
        <v>434.72</v>
      </c>
      <c r="D37" s="166" t="e">
        <f t="shared" si="32"/>
        <v>#DIV/0!</v>
      </c>
      <c r="E37" s="166" t="e">
        <f t="shared" si="32"/>
        <v>#DIV/0!</v>
      </c>
      <c r="F37" s="166" t="e">
        <f t="shared" si="32"/>
        <v>#DIV/0!</v>
      </c>
      <c r="G37" s="166" t="e">
        <f t="shared" si="32"/>
        <v>#DIV/0!</v>
      </c>
      <c r="H37" s="166" t="e">
        <f t="shared" si="32"/>
        <v>#DIV/0!</v>
      </c>
      <c r="I37" s="166" t="e">
        <f>I5/I21</f>
        <v>#DIV/0!</v>
      </c>
      <c r="J37" s="166" t="e">
        <f t="shared" si="32"/>
        <v>#DIV/0!</v>
      </c>
      <c r="K37" s="166" t="e">
        <f t="shared" si="32"/>
        <v>#DIV/0!</v>
      </c>
      <c r="L37" s="166" t="e">
        <f t="shared" si="32"/>
        <v>#DIV/0!</v>
      </c>
      <c r="M37" s="166" t="e">
        <f t="shared" si="32"/>
        <v>#DIV/0!</v>
      </c>
      <c r="N37" s="166">
        <f t="shared" si="29"/>
        <v>434.72</v>
      </c>
    </row>
    <row r="38" spans="1:14" ht="11.25" customHeight="1" x14ac:dyDescent="0.2">
      <c r="A38" s="45" t="s">
        <v>24</v>
      </c>
      <c r="B38" s="166">
        <f t="shared" si="30"/>
        <v>469.41</v>
      </c>
      <c r="C38" s="166">
        <f>C6/C22</f>
        <v>469.40999999999997</v>
      </c>
      <c r="D38" s="166" t="e">
        <f t="shared" ref="D38:H38" si="33">D6/D22</f>
        <v>#DIV/0!</v>
      </c>
      <c r="E38" s="166" t="e">
        <f t="shared" si="33"/>
        <v>#DIV/0!</v>
      </c>
      <c r="F38" s="166" t="e">
        <f t="shared" si="33"/>
        <v>#DIV/0!</v>
      </c>
      <c r="G38" s="166" t="e">
        <f t="shared" si="33"/>
        <v>#DIV/0!</v>
      </c>
      <c r="H38" s="166" t="e">
        <f t="shared" si="33"/>
        <v>#DIV/0!</v>
      </c>
      <c r="I38" s="166" t="e">
        <f>I6/I22</f>
        <v>#DIV/0!</v>
      </c>
      <c r="J38" s="166" t="e">
        <f>J6/J22</f>
        <v>#DIV/0!</v>
      </c>
      <c r="K38" s="166" t="e">
        <f>K6/K22</f>
        <v>#DIV/0!</v>
      </c>
      <c r="L38" s="166" t="e">
        <f>L6/L22</f>
        <v>#DIV/0!</v>
      </c>
      <c r="M38" s="166" t="e">
        <f>M6/M22</f>
        <v>#DIV/0!</v>
      </c>
      <c r="N38" s="166">
        <f t="shared" si="29"/>
        <v>469.41</v>
      </c>
    </row>
    <row r="39" spans="1:14" ht="11.25" customHeight="1" x14ac:dyDescent="0.2">
      <c r="A39" s="5" t="s">
        <v>1</v>
      </c>
      <c r="B39" s="166">
        <f t="shared" si="30"/>
        <v>436.8</v>
      </c>
      <c r="C39" s="166">
        <f>C7/C23</f>
        <v>436.8</v>
      </c>
      <c r="D39" s="166" t="e">
        <f t="shared" ref="D39:K39" si="34">D7/D23</f>
        <v>#DIV/0!</v>
      </c>
      <c r="E39" s="166" t="e">
        <f t="shared" si="34"/>
        <v>#DIV/0!</v>
      </c>
      <c r="F39" s="166" t="e">
        <f t="shared" si="34"/>
        <v>#DIV/0!</v>
      </c>
      <c r="G39" s="166" t="e">
        <f t="shared" si="34"/>
        <v>#DIV/0!</v>
      </c>
      <c r="H39" s="166" t="e">
        <f t="shared" si="34"/>
        <v>#DIV/0!</v>
      </c>
      <c r="I39" s="166" t="e">
        <f t="shared" si="34"/>
        <v>#DIV/0!</v>
      </c>
      <c r="J39" s="166" t="e">
        <f t="shared" si="34"/>
        <v>#DIV/0!</v>
      </c>
      <c r="K39" s="166" t="e">
        <f t="shared" si="34"/>
        <v>#DIV/0!</v>
      </c>
      <c r="L39" s="166" t="e">
        <f>L7/L23</f>
        <v>#DIV/0!</v>
      </c>
      <c r="M39" s="166" t="e">
        <f>M7/M23</f>
        <v>#DIV/0!</v>
      </c>
      <c r="N39" s="166">
        <f t="shared" si="29"/>
        <v>436.8</v>
      </c>
    </row>
    <row r="40" spans="1:14" s="53" customFormat="1" x14ac:dyDescent="0.2">
      <c r="A40" s="47" t="s">
        <v>10</v>
      </c>
      <c r="B40" s="149">
        <f t="shared" si="30"/>
        <v>446.70500747384159</v>
      </c>
      <c r="C40" s="149">
        <f>C8/C24</f>
        <v>445.09684210526319</v>
      </c>
      <c r="D40" s="149" t="e">
        <f t="shared" ref="D40:K40" si="35">D8/D24</f>
        <v>#DIV/0!</v>
      </c>
      <c r="E40" s="149" t="e">
        <f t="shared" si="35"/>
        <v>#DIV/0!</v>
      </c>
      <c r="F40" s="149" t="e">
        <f t="shared" si="35"/>
        <v>#DIV/0!</v>
      </c>
      <c r="G40" s="149" t="e">
        <f t="shared" si="35"/>
        <v>#DIV/0!</v>
      </c>
      <c r="H40" s="149" t="e">
        <f>H8/H24</f>
        <v>#DIV/0!</v>
      </c>
      <c r="I40" s="149" t="e">
        <f t="shared" si="35"/>
        <v>#DIV/0!</v>
      </c>
      <c r="J40" s="149" t="e">
        <f t="shared" si="35"/>
        <v>#DIV/0!</v>
      </c>
      <c r="K40" s="149" t="e">
        <f t="shared" si="35"/>
        <v>#DIV/0!</v>
      </c>
      <c r="L40" s="149" t="e">
        <f>L8/L24</f>
        <v>#DIV/0!</v>
      </c>
      <c r="M40" s="149" t="e">
        <f>M8/M24</f>
        <v>#DIV/0!</v>
      </c>
      <c r="N40" s="149">
        <f t="shared" si="29"/>
        <v>445.93933437744715</v>
      </c>
    </row>
  </sheetData>
  <pageMargins left="0.5" right="0.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opLeftCell="A12" zoomScale="131" zoomScaleNormal="115" workbookViewId="0">
      <selection activeCell="C37" sqref="C37"/>
    </sheetView>
  </sheetViews>
  <sheetFormatPr defaultColWidth="9.33203125" defaultRowHeight="10.199999999999999" x14ac:dyDescent="0.2"/>
  <cols>
    <col min="1" max="1" width="11.5546875" style="1" customWidth="1"/>
    <col min="2" max="9" width="12" style="1" bestFit="1" customWidth="1"/>
    <col min="10" max="10" width="12" style="35" bestFit="1" customWidth="1"/>
    <col min="11" max="12" width="12" style="1" bestFit="1" customWidth="1"/>
    <col min="13" max="13" width="11.44140625" style="1" bestFit="1" customWidth="1"/>
    <col min="14" max="14" width="12.6640625" style="1" bestFit="1" customWidth="1"/>
    <col min="15" max="16384" width="9.33203125" style="1"/>
  </cols>
  <sheetData>
    <row r="1" spans="1:14" x14ac:dyDescent="0.2">
      <c r="A1" s="101" t="s">
        <v>51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4" x14ac:dyDescent="0.2">
      <c r="A2" s="17" t="s">
        <v>44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" t="s">
        <v>0</v>
      </c>
    </row>
    <row r="3" spans="1:14" x14ac:dyDescent="0.2">
      <c r="A3" s="5" t="s">
        <v>8</v>
      </c>
      <c r="B3" s="134">
        <f>+'[1]Oct 2024'!$J$40</f>
        <v>205365.68000000002</v>
      </c>
      <c r="C3" s="134">
        <f>+'[1]Nov 2024'!$J$32</f>
        <v>189221.76000000001</v>
      </c>
      <c r="D3" s="134">
        <f>+'[1]Dec 2024'!$J$32</f>
        <v>0</v>
      </c>
      <c r="E3" s="134">
        <f>+'[1]Jan 2025'!$J$32</f>
        <v>0</v>
      </c>
      <c r="F3" s="134">
        <f>+'[1]Feb 2025'!$J$32</f>
        <v>0</v>
      </c>
      <c r="G3" s="134">
        <f>+'[1]Mar 2025'!$J$32</f>
        <v>0</v>
      </c>
      <c r="H3" s="134">
        <f>+'[1]Apr 2025'!$J$32</f>
        <v>0</v>
      </c>
      <c r="I3" s="134">
        <f>+'[1]May 2025'!$J$32</f>
        <v>0</v>
      </c>
      <c r="J3" s="134">
        <f>+'[1]Jun 2025'!$J$32</f>
        <v>0</v>
      </c>
      <c r="K3" s="134">
        <f>+'[1]Jul 2025'!$J$32</f>
        <v>0</v>
      </c>
      <c r="L3" s="134">
        <f>+'[1]Aug 2025'!$J$32</f>
        <v>0</v>
      </c>
      <c r="M3" s="134">
        <f>+'[1]Sep 2025'!$J$32</f>
        <v>0</v>
      </c>
      <c r="N3" s="135">
        <f t="shared" ref="N3:N7" si="0">SUM(B3:M3)</f>
        <v>394587.44000000006</v>
      </c>
    </row>
    <row r="4" spans="1:14" x14ac:dyDescent="0.2">
      <c r="A4" s="5" t="s">
        <v>9</v>
      </c>
      <c r="B4" s="134">
        <f>+'[2]Oct 2024'!$J$27</f>
        <v>188697.60000000001</v>
      </c>
      <c r="C4" s="134">
        <f>+'[2]Nov 2024'!$J$27</f>
        <v>171575.04000000001</v>
      </c>
      <c r="D4" s="134">
        <f>+'[2]Dec 2024'!$J$27</f>
        <v>0</v>
      </c>
      <c r="E4" s="134">
        <f>+'[2]Jan 2025'!$J$27</f>
        <v>0</v>
      </c>
      <c r="F4" s="134">
        <f>+'[2]Feb 2025'!$J$27</f>
        <v>0</v>
      </c>
      <c r="G4" s="134">
        <f>+'[2]Mar 2025'!$J$27</f>
        <v>0</v>
      </c>
      <c r="H4" s="134">
        <f>+'[2]Apr 2025'!$J$27</f>
        <v>0</v>
      </c>
      <c r="I4" s="134">
        <f>+'[2]May 2025'!$J$27</f>
        <v>0</v>
      </c>
      <c r="J4" s="134">
        <f>+'[2]Jun 2025'!$J$27</f>
        <v>0</v>
      </c>
      <c r="K4" s="134">
        <f>+'[2]Jul 2025'!$J$27</f>
        <v>0</v>
      </c>
      <c r="L4" s="134">
        <f>+'[2]Aug 2025'!$J$27</f>
        <v>0</v>
      </c>
      <c r="M4" s="134">
        <f>+'[2]Sep 2025'!$J$27</f>
        <v>0</v>
      </c>
      <c r="N4" s="135">
        <f t="shared" si="0"/>
        <v>360272.64000000001</v>
      </c>
    </row>
    <row r="5" spans="1:14" x14ac:dyDescent="0.2">
      <c r="A5" s="5" t="s">
        <v>89</v>
      </c>
      <c r="B5" s="134">
        <f>+'[3]OCT 2024'!$J$37</f>
        <v>61152</v>
      </c>
      <c r="C5" s="134">
        <f>+'[3]NOV 2024'!$J$33</f>
        <v>44728.32</v>
      </c>
      <c r="D5" s="134">
        <f>+'[3]DEC 2024'!$J$33</f>
        <v>0</v>
      </c>
      <c r="E5" s="134">
        <f>+'[3]JAN 2025'!$J$33</f>
        <v>0</v>
      </c>
      <c r="F5" s="134">
        <f>+'[3]FEB 2025'!$J$33</f>
        <v>0</v>
      </c>
      <c r="G5" s="134">
        <f>+'[3]MAR 2025'!$J$33</f>
        <v>0</v>
      </c>
      <c r="H5" s="134">
        <f>+'[3]APR 2025'!$J$33</f>
        <v>0</v>
      </c>
      <c r="I5" s="134">
        <f>+'[3]MAY 2025'!$J$33</f>
        <v>0</v>
      </c>
      <c r="J5" s="134">
        <f>+'[3]JUN 2025'!$J$33</f>
        <v>0</v>
      </c>
      <c r="K5" s="134">
        <f>+'[3]JUL 2025'!$J$33</f>
        <v>0</v>
      </c>
      <c r="L5" s="134">
        <f>+'[3]AUG 2025'!$J$33</f>
        <v>0</v>
      </c>
      <c r="M5" s="134">
        <f>+'[3]SEP 2025'!$J$33</f>
        <v>0</v>
      </c>
      <c r="N5" s="135">
        <f>SUM(B5:M5)</f>
        <v>105880.32000000001</v>
      </c>
    </row>
    <row r="6" spans="1:14" ht="11.7" customHeight="1" x14ac:dyDescent="0.2">
      <c r="A6" s="5" t="s">
        <v>24</v>
      </c>
      <c r="B6" s="134">
        <f>+'[4]OCT 2024'!$J$26</f>
        <v>788943.35999999999</v>
      </c>
      <c r="C6" s="134">
        <f>+'[4]NOV 2024'!$J$26</f>
        <v>550043.36</v>
      </c>
      <c r="D6" s="134">
        <f>+'[4]DEC 2024'!$J$26</f>
        <v>0</v>
      </c>
      <c r="E6" s="134">
        <f>+'[4]JAN 2025'!$J$26</f>
        <v>0</v>
      </c>
      <c r="F6" s="134">
        <f>+'[4]FEB 2025'!$J$26</f>
        <v>0</v>
      </c>
      <c r="G6" s="134">
        <f>+'[4]MAR 2025'!$J$26</f>
        <v>0</v>
      </c>
      <c r="H6" s="134">
        <f>+'[4]APR 2025'!$J$26</f>
        <v>0</v>
      </c>
      <c r="I6" s="134">
        <f>+'[4]MAY 2025'!$J$26</f>
        <v>0</v>
      </c>
      <c r="J6" s="134">
        <f>+'[4]JUN 2025'!$J$26</f>
        <v>0</v>
      </c>
      <c r="K6" s="134">
        <f>+'[4]JUL 2025'!$J$26</f>
        <v>0</v>
      </c>
      <c r="L6" s="134">
        <f>+'[4]AUG 2025'!$J$26</f>
        <v>0</v>
      </c>
      <c r="M6" s="134">
        <f>+'[4]SEP 2025'!$J$26</f>
        <v>0</v>
      </c>
      <c r="N6" s="135">
        <f>SUM(B6:M6)</f>
        <v>1338986.72</v>
      </c>
    </row>
    <row r="7" spans="1:14" x14ac:dyDescent="0.2">
      <c r="A7" s="5" t="s">
        <v>1</v>
      </c>
      <c r="B7" s="134">
        <f>+'[5]OCT 2024'!$J$34</f>
        <v>63598.080000000002</v>
      </c>
      <c r="C7" s="134">
        <f>+'[5]NOV 2024'!$J$38</f>
        <v>67441.919999999998</v>
      </c>
      <c r="D7" s="134">
        <f>+'[5]DEC 2024'!$J$38</f>
        <v>0</v>
      </c>
      <c r="E7" s="134">
        <f>+'[5]JAN 2025'!$J$38</f>
        <v>0</v>
      </c>
      <c r="F7" s="134">
        <f>+'[5]FEB 2025'!$J$38</f>
        <v>0</v>
      </c>
      <c r="G7" s="134">
        <f>+'[5]MAR 2025'!$J$38</f>
        <v>0</v>
      </c>
      <c r="H7" s="134">
        <f>+'[5]APR 2025'!$J$38</f>
        <v>0</v>
      </c>
      <c r="I7" s="134">
        <f>+'[5]MAY 2025'!$J$38</f>
        <v>0</v>
      </c>
      <c r="J7" s="134">
        <f>+'[5]JUN 2025'!$J$38</f>
        <v>0</v>
      </c>
      <c r="K7" s="134">
        <f>+'[5]JUL 2025'!$J$38</f>
        <v>0</v>
      </c>
      <c r="L7" s="134">
        <f>+'[5]AUG 2025'!$J$38</f>
        <v>0</v>
      </c>
      <c r="M7" s="134">
        <f>+'[5]SEP 2025'!$J$38</f>
        <v>0</v>
      </c>
      <c r="N7" s="135">
        <f t="shared" si="0"/>
        <v>131040</v>
      </c>
    </row>
    <row r="8" spans="1:14" x14ac:dyDescent="0.2">
      <c r="A8" s="5"/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</row>
    <row r="9" spans="1:14" x14ac:dyDescent="0.2">
      <c r="A9" s="6" t="s">
        <v>5</v>
      </c>
      <c r="B9" s="149">
        <f>SUM(B3:B8)</f>
        <v>1307756.7200000002</v>
      </c>
      <c r="C9" s="149">
        <f>SUM(C3:C8)</f>
        <v>1023010.4</v>
      </c>
      <c r="D9" s="148">
        <f t="shared" ref="D9:G9" si="1">SUM(D3:D8)</f>
        <v>0</v>
      </c>
      <c r="E9" s="149">
        <f t="shared" si="1"/>
        <v>0</v>
      </c>
      <c r="F9" s="148">
        <f t="shared" si="1"/>
        <v>0</v>
      </c>
      <c r="G9" s="149">
        <f t="shared" si="1"/>
        <v>0</v>
      </c>
      <c r="H9" s="149">
        <f t="shared" ref="H9:M9" si="2">SUM(H3:H8)</f>
        <v>0</v>
      </c>
      <c r="I9" s="148">
        <f t="shared" si="2"/>
        <v>0</v>
      </c>
      <c r="J9" s="148">
        <f t="shared" si="2"/>
        <v>0</v>
      </c>
      <c r="K9" s="148">
        <f t="shared" si="2"/>
        <v>0</v>
      </c>
      <c r="L9" s="148">
        <f t="shared" si="2"/>
        <v>0</v>
      </c>
      <c r="M9" s="149">
        <f t="shared" si="2"/>
        <v>0</v>
      </c>
      <c r="N9" s="148">
        <f t="shared" ref="N9" si="3">SUM(N3:N8)</f>
        <v>2330767.12</v>
      </c>
    </row>
    <row r="10" spans="1:14" ht="11.1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x14ac:dyDescent="0.2">
      <c r="A11" s="16" t="s">
        <v>6</v>
      </c>
      <c r="B11" s="183" t="s">
        <v>91</v>
      </c>
      <c r="C11" s="183" t="s">
        <v>92</v>
      </c>
      <c r="D11" s="183" t="s">
        <v>86</v>
      </c>
      <c r="E11" s="183" t="s">
        <v>93</v>
      </c>
      <c r="F11" s="183" t="s">
        <v>94</v>
      </c>
      <c r="G11" s="183" t="s">
        <v>95</v>
      </c>
      <c r="H11" s="183" t="s">
        <v>96</v>
      </c>
      <c r="I11" s="183" t="s">
        <v>97</v>
      </c>
      <c r="J11" s="183" t="s">
        <v>98</v>
      </c>
      <c r="K11" s="183" t="s">
        <v>99</v>
      </c>
      <c r="L11" s="183" t="s">
        <v>100</v>
      </c>
      <c r="M11" s="183" t="s">
        <v>101</v>
      </c>
      <c r="N11" s="4" t="s">
        <v>0</v>
      </c>
    </row>
    <row r="12" spans="1:14" x14ac:dyDescent="0.2">
      <c r="A12" s="5" t="s">
        <v>8</v>
      </c>
      <c r="B12" s="40">
        <f t="shared" ref="B12:N12" si="4">B3/B9</f>
        <v>0.15703660846032585</v>
      </c>
      <c r="C12" s="41">
        <f t="shared" si="4"/>
        <v>0.18496562693790797</v>
      </c>
      <c r="D12" s="41" t="e">
        <f t="shared" si="4"/>
        <v>#DIV/0!</v>
      </c>
      <c r="E12" s="41" t="e">
        <f t="shared" si="4"/>
        <v>#DIV/0!</v>
      </c>
      <c r="F12" s="41" t="e">
        <f t="shared" si="4"/>
        <v>#DIV/0!</v>
      </c>
      <c r="G12" s="41" t="e">
        <f t="shared" si="4"/>
        <v>#DIV/0!</v>
      </c>
      <c r="H12" s="41" t="e">
        <f>H3/H9</f>
        <v>#DIV/0!</v>
      </c>
      <c r="I12" s="41" t="e">
        <f t="shared" si="4"/>
        <v>#DIV/0!</v>
      </c>
      <c r="J12" s="41" t="e">
        <f t="shared" si="4"/>
        <v>#DIV/0!</v>
      </c>
      <c r="K12" s="41" t="e">
        <f t="shared" si="4"/>
        <v>#DIV/0!</v>
      </c>
      <c r="L12" s="41" t="e">
        <f t="shared" si="4"/>
        <v>#DIV/0!</v>
      </c>
      <c r="M12" s="41" t="e">
        <f t="shared" si="4"/>
        <v>#DIV/0!</v>
      </c>
      <c r="N12" s="41">
        <f t="shared" si="4"/>
        <v>0.169295094569551</v>
      </c>
    </row>
    <row r="13" spans="1:14" x14ac:dyDescent="0.2">
      <c r="A13" s="5" t="s">
        <v>9</v>
      </c>
      <c r="B13" s="40">
        <f t="shared" ref="B13:N13" si="5">B4/B9</f>
        <v>0.14429105743765552</v>
      </c>
      <c r="C13" s="41">
        <f t="shared" si="5"/>
        <v>0.16771583162790915</v>
      </c>
      <c r="D13" s="41" t="e">
        <f t="shared" si="5"/>
        <v>#DIV/0!</v>
      </c>
      <c r="E13" s="41" t="e">
        <f t="shared" si="5"/>
        <v>#DIV/0!</v>
      </c>
      <c r="F13" s="41" t="e">
        <f t="shared" si="5"/>
        <v>#DIV/0!</v>
      </c>
      <c r="G13" s="41" t="e">
        <f>G4/G9</f>
        <v>#DIV/0!</v>
      </c>
      <c r="H13" s="41" t="e">
        <f t="shared" si="5"/>
        <v>#DIV/0!</v>
      </c>
      <c r="I13" s="41" t="e">
        <f t="shared" si="5"/>
        <v>#DIV/0!</v>
      </c>
      <c r="J13" s="41" t="e">
        <f t="shared" si="5"/>
        <v>#DIV/0!</v>
      </c>
      <c r="K13" s="41" t="e">
        <f t="shared" si="5"/>
        <v>#DIV/0!</v>
      </c>
      <c r="L13" s="41" t="e">
        <f t="shared" si="5"/>
        <v>#DIV/0!</v>
      </c>
      <c r="M13" s="41" t="e">
        <f t="shared" si="5"/>
        <v>#DIV/0!</v>
      </c>
      <c r="N13" s="41">
        <f t="shared" si="5"/>
        <v>0.15457255978452278</v>
      </c>
    </row>
    <row r="14" spans="1:14" x14ac:dyDescent="0.2">
      <c r="A14" s="5" t="s">
        <v>89</v>
      </c>
      <c r="B14" s="40">
        <f t="shared" ref="B14:N14" si="6">B5/B9</f>
        <v>4.6760990836277251E-2</v>
      </c>
      <c r="C14" s="41">
        <f t="shared" si="6"/>
        <v>4.372225345900687E-2</v>
      </c>
      <c r="D14" s="41" t="e">
        <f t="shared" si="6"/>
        <v>#DIV/0!</v>
      </c>
      <c r="E14" s="41" t="e">
        <f t="shared" si="6"/>
        <v>#DIV/0!</v>
      </c>
      <c r="F14" s="41" t="e">
        <f t="shared" si="6"/>
        <v>#DIV/0!</v>
      </c>
      <c r="G14" s="41" t="e">
        <f t="shared" si="6"/>
        <v>#DIV/0!</v>
      </c>
      <c r="H14" s="41" t="e">
        <f t="shared" si="6"/>
        <v>#DIV/0!</v>
      </c>
      <c r="I14" s="41" t="e">
        <f t="shared" si="6"/>
        <v>#DIV/0!</v>
      </c>
      <c r="J14" s="41" t="e">
        <f t="shared" si="6"/>
        <v>#DIV/0!</v>
      </c>
      <c r="K14" s="41" t="e">
        <f t="shared" si="6"/>
        <v>#DIV/0!</v>
      </c>
      <c r="L14" s="41" t="e">
        <f t="shared" si="6"/>
        <v>#DIV/0!</v>
      </c>
      <c r="M14" s="41" t="e">
        <f t="shared" si="6"/>
        <v>#DIV/0!</v>
      </c>
      <c r="N14" s="41">
        <f t="shared" si="6"/>
        <v>4.5427241139389334E-2</v>
      </c>
    </row>
    <row r="15" spans="1:14" x14ac:dyDescent="0.2">
      <c r="A15" s="5" t="s">
        <v>24</v>
      </c>
      <c r="B15" s="40">
        <f t="shared" ref="B15:N15" si="7">B6/B9</f>
        <v>0.6032799127960129</v>
      </c>
      <c r="C15" s="41">
        <f t="shared" si="7"/>
        <v>0.53767132768151715</v>
      </c>
      <c r="D15" s="41" t="e">
        <f t="shared" si="7"/>
        <v>#DIV/0!</v>
      </c>
      <c r="E15" s="41" t="e">
        <f t="shared" si="7"/>
        <v>#DIV/0!</v>
      </c>
      <c r="F15" s="41" t="e">
        <f t="shared" si="7"/>
        <v>#DIV/0!</v>
      </c>
      <c r="G15" s="41" t="e">
        <f>G6/G9</f>
        <v>#DIV/0!</v>
      </c>
      <c r="H15" s="41" t="e">
        <f t="shared" si="7"/>
        <v>#DIV/0!</v>
      </c>
      <c r="I15" s="41" t="e">
        <f t="shared" si="7"/>
        <v>#DIV/0!</v>
      </c>
      <c r="J15" s="41" t="e">
        <f t="shared" si="7"/>
        <v>#DIV/0!</v>
      </c>
      <c r="K15" s="41" t="e">
        <f t="shared" si="7"/>
        <v>#DIV/0!</v>
      </c>
      <c r="L15" s="41" t="e">
        <f t="shared" si="7"/>
        <v>#DIV/0!</v>
      </c>
      <c r="M15" s="41" t="e">
        <f t="shared" si="7"/>
        <v>#DIV/0!</v>
      </c>
      <c r="N15" s="41">
        <f t="shared" si="7"/>
        <v>0.57448327141323319</v>
      </c>
    </row>
    <row r="16" spans="1:14" x14ac:dyDescent="0.2">
      <c r="A16" s="5" t="s">
        <v>1</v>
      </c>
      <c r="B16" s="40">
        <f t="shared" ref="B16:N16" si="8">B7/B9</f>
        <v>4.8631430469728336E-2</v>
      </c>
      <c r="C16" s="41">
        <f t="shared" si="8"/>
        <v>6.5924960293658796E-2</v>
      </c>
      <c r="D16" s="41" t="e">
        <f t="shared" si="8"/>
        <v>#DIV/0!</v>
      </c>
      <c r="E16" s="41" t="e">
        <f t="shared" si="8"/>
        <v>#DIV/0!</v>
      </c>
      <c r="F16" s="41" t="e">
        <f t="shared" si="8"/>
        <v>#DIV/0!</v>
      </c>
      <c r="G16" s="41" t="e">
        <f t="shared" si="8"/>
        <v>#DIV/0!</v>
      </c>
      <c r="H16" s="41" t="e">
        <f t="shared" si="8"/>
        <v>#DIV/0!</v>
      </c>
      <c r="I16" s="41" t="e">
        <f t="shared" si="8"/>
        <v>#DIV/0!</v>
      </c>
      <c r="J16" s="41" t="e">
        <f t="shared" si="8"/>
        <v>#DIV/0!</v>
      </c>
      <c r="K16" s="41" t="e">
        <f t="shared" si="8"/>
        <v>#DIV/0!</v>
      </c>
      <c r="L16" s="41" t="e">
        <f t="shared" si="8"/>
        <v>#DIV/0!</v>
      </c>
      <c r="M16" s="41" t="e">
        <f t="shared" si="8"/>
        <v>#DIV/0!</v>
      </c>
      <c r="N16" s="41">
        <f t="shared" si="8"/>
        <v>5.6221833093303628E-2</v>
      </c>
    </row>
    <row r="17" spans="1:14" x14ac:dyDescent="0.2">
      <c r="A17" s="5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4"/>
      <c r="N17" s="178"/>
    </row>
    <row r="18" spans="1:14" ht="10.8" thickBot="1" x14ac:dyDescent="0.25">
      <c r="A18" s="12" t="s">
        <v>12</v>
      </c>
      <c r="B18" s="175">
        <f>SUM(B12:B17)</f>
        <v>0.99999999999999989</v>
      </c>
      <c r="C18" s="175">
        <f>SUM(C12:C17)</f>
        <v>0.99999999999999989</v>
      </c>
      <c r="D18" s="175" t="e">
        <f t="shared" ref="D18:H18" si="9">SUM(D12:D17)</f>
        <v>#DIV/0!</v>
      </c>
      <c r="E18" s="175" t="e">
        <f t="shared" si="9"/>
        <v>#DIV/0!</v>
      </c>
      <c r="F18" s="175" t="e">
        <f t="shared" si="9"/>
        <v>#DIV/0!</v>
      </c>
      <c r="G18" s="175" t="e">
        <f t="shared" si="9"/>
        <v>#DIV/0!</v>
      </c>
      <c r="H18" s="175" t="e">
        <f t="shared" si="9"/>
        <v>#DIV/0!</v>
      </c>
      <c r="I18" s="175" t="e">
        <f>SUM(I12:I17)</f>
        <v>#DIV/0!</v>
      </c>
      <c r="J18" s="175" t="e">
        <f>SUM(J12:J17)</f>
        <v>#DIV/0!</v>
      </c>
      <c r="K18" s="175" t="e">
        <f>SUM(K12:K17)</f>
        <v>#DIV/0!</v>
      </c>
      <c r="L18" s="175" t="e">
        <f>SUM(L12:L17)</f>
        <v>#DIV/0!</v>
      </c>
      <c r="M18" s="175" t="e">
        <f>SUM(M12:M17)</f>
        <v>#DIV/0!</v>
      </c>
      <c r="N18" s="175">
        <f t="shared" ref="N18" si="10">SUM(N12:N17)</f>
        <v>0.99999999999999989</v>
      </c>
    </row>
    <row r="19" spans="1:14" ht="2.25" customHeight="1" x14ac:dyDescent="0.2"/>
    <row r="20" spans="1:14" ht="11.7" customHeight="1" x14ac:dyDescent="0.2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1:14" x14ac:dyDescent="0.2">
      <c r="A21" s="16" t="s">
        <v>19</v>
      </c>
      <c r="B21" s="183" t="s">
        <v>91</v>
      </c>
      <c r="C21" s="183" t="s">
        <v>92</v>
      </c>
      <c r="D21" s="183" t="s">
        <v>86</v>
      </c>
      <c r="E21" s="183" t="s">
        <v>93</v>
      </c>
      <c r="F21" s="183" t="s">
        <v>94</v>
      </c>
      <c r="G21" s="183" t="s">
        <v>95</v>
      </c>
      <c r="H21" s="183" t="s">
        <v>96</v>
      </c>
      <c r="I21" s="183" t="s">
        <v>97</v>
      </c>
      <c r="J21" s="183" t="s">
        <v>98</v>
      </c>
      <c r="K21" s="183" t="s">
        <v>99</v>
      </c>
      <c r="L21" s="183" t="s">
        <v>100</v>
      </c>
      <c r="M21" s="183" t="s">
        <v>101</v>
      </c>
      <c r="N21" s="4" t="s">
        <v>0</v>
      </c>
    </row>
    <row r="22" spans="1:14" x14ac:dyDescent="0.2">
      <c r="A22" s="5" t="s">
        <v>8</v>
      </c>
      <c r="B22" s="7">
        <f>+'[1]Oct 2024'!$I$40</f>
        <v>537</v>
      </c>
      <c r="C22" s="7">
        <f>+'[1]Nov 2024'!$I$32</f>
        <v>494</v>
      </c>
      <c r="D22" s="7">
        <f>+'[1]Dec 2024'!$I$32</f>
        <v>0</v>
      </c>
      <c r="E22" s="7">
        <f>+'[1]Jan 2025'!$I$32</f>
        <v>0</v>
      </c>
      <c r="F22" s="7">
        <f>+'[1]Feb 2025'!$I$32</f>
        <v>0</v>
      </c>
      <c r="G22" s="7">
        <f>+'[1]Mar 2025'!$I$32</f>
        <v>0</v>
      </c>
      <c r="H22" s="7">
        <f>+'[1]Apr 2025'!$I$32</f>
        <v>0</v>
      </c>
      <c r="I22" s="7">
        <f>+'[1]May 2025'!$I$32</f>
        <v>0</v>
      </c>
      <c r="J22" s="7">
        <f>+'[1]Jun 2025'!$I$32</f>
        <v>0</v>
      </c>
      <c r="K22" s="7">
        <f>+'[1]Jul 2025'!$I$32</f>
        <v>0</v>
      </c>
      <c r="L22" s="7">
        <f>+'[1]Aug 2025'!$I$32</f>
        <v>0</v>
      </c>
      <c r="M22" s="7">
        <f>+'[1]Sep 2025'!$I$32</f>
        <v>0</v>
      </c>
      <c r="N22" s="7">
        <f t="shared" ref="N22:N26" si="11">SUM(B22:M22)</f>
        <v>1031</v>
      </c>
    </row>
    <row r="23" spans="1:14" x14ac:dyDescent="0.2">
      <c r="A23" s="5" t="s">
        <v>9</v>
      </c>
      <c r="B23" s="7">
        <f>+'[2]Oct 2024'!$I$27</f>
        <v>529</v>
      </c>
      <c r="C23" s="7">
        <f>+'[2]Nov 2024'!$I$27</f>
        <v>487</v>
      </c>
      <c r="D23" s="7">
        <f>+'[2]Dec 2024'!$I$27</f>
        <v>0</v>
      </c>
      <c r="E23" s="7">
        <f>+'[2]Jan 2025'!$I$27</f>
        <v>0</v>
      </c>
      <c r="F23" s="7">
        <f>+'[2]Feb 2025'!$I$27</f>
        <v>0</v>
      </c>
      <c r="G23" s="7">
        <f>+'[2]Mar 2025'!$I$27</f>
        <v>0</v>
      </c>
      <c r="H23" s="7">
        <f>+'[2]Apr 2025'!$I$27</f>
        <v>0</v>
      </c>
      <c r="I23" s="7">
        <f>+'[2]May 2025'!$I$27</f>
        <v>0</v>
      </c>
      <c r="J23" s="7">
        <f>+'[2]Jun 2025'!$I$27</f>
        <v>0</v>
      </c>
      <c r="K23" s="7">
        <f>+'[2]Jul 2025'!$I$27</f>
        <v>0</v>
      </c>
      <c r="L23" s="7">
        <f>+'[2]Aug 2025'!$I$27</f>
        <v>0</v>
      </c>
      <c r="M23" s="7">
        <f>+'[2]Sep 2025'!$I$27</f>
        <v>0</v>
      </c>
      <c r="N23" s="7">
        <f t="shared" si="11"/>
        <v>1016</v>
      </c>
    </row>
    <row r="24" spans="1:14" x14ac:dyDescent="0.2">
      <c r="A24" s="5" t="s">
        <v>89</v>
      </c>
      <c r="B24" s="7">
        <f>+'[3]OCT 2024'!$I$37</f>
        <v>175</v>
      </c>
      <c r="C24" s="7">
        <f>+'[3]NOV 2024'!$I$33</f>
        <v>128</v>
      </c>
      <c r="D24" s="7">
        <f>+'[3]DEC 2024'!$I$33</f>
        <v>0</v>
      </c>
      <c r="E24" s="7">
        <f>+'[3]JAN 2025'!$I$33</f>
        <v>0</v>
      </c>
      <c r="F24" s="7">
        <f>+'[3]FEB 2025'!$I$33</f>
        <v>0</v>
      </c>
      <c r="G24" s="7">
        <f>+'[3]MAR 2025'!$I$33</f>
        <v>0</v>
      </c>
      <c r="H24" s="7">
        <f>+'[3]APR 2025'!$I$33</f>
        <v>0</v>
      </c>
      <c r="I24" s="7">
        <f>+'[3]MAY 2025'!$I$33</f>
        <v>0</v>
      </c>
      <c r="J24" s="7">
        <f>+'[3]JUN 2025'!$I$33</f>
        <v>0</v>
      </c>
      <c r="K24" s="7">
        <f>+'[3]JUL 2025'!$I$33</f>
        <v>0</v>
      </c>
      <c r="L24" s="7">
        <f>+'[3]SEP 2025'!$I$33</f>
        <v>0</v>
      </c>
      <c r="M24" s="7">
        <f>+'[3]AUG 2025'!$I$33</f>
        <v>0</v>
      </c>
      <c r="N24" s="7">
        <f>SUM(B24:M24)</f>
        <v>303</v>
      </c>
    </row>
    <row r="25" spans="1:14" x14ac:dyDescent="0.2">
      <c r="A25" s="5" t="s">
        <v>24</v>
      </c>
      <c r="B25" s="7">
        <f>+'[4]OCT 2024'!$I$26</f>
        <v>2057</v>
      </c>
      <c r="C25" s="7">
        <f>+'[4]NOV 2024'!$I$26</f>
        <v>1439</v>
      </c>
      <c r="D25" s="7">
        <f>+'[4]DEC 2024'!$I$26</f>
        <v>0</v>
      </c>
      <c r="E25" s="7">
        <f>+'[4]JAN 2025'!$I$26</f>
        <v>0</v>
      </c>
      <c r="F25" s="7">
        <f>+'[4]FEB 2025'!$I$26</f>
        <v>0</v>
      </c>
      <c r="G25" s="7">
        <f>+'[4]MAR 2025'!$I$26</f>
        <v>0</v>
      </c>
      <c r="H25" s="7">
        <f>+'[4]APR 2025'!$I$26</f>
        <v>0</v>
      </c>
      <c r="I25" s="7">
        <f>+'[4]MAY 2025'!$I$26</f>
        <v>0</v>
      </c>
      <c r="J25" s="7">
        <f>+'[4]JUN 2025'!$I$26</f>
        <v>0</v>
      </c>
      <c r="K25" s="7">
        <f>+'[4]JUL 2025'!$I$26</f>
        <v>0</v>
      </c>
      <c r="L25" s="7">
        <f>+'[4]AUG 2025'!$I$26</f>
        <v>0</v>
      </c>
      <c r="M25" s="7">
        <f>+'[4]SEP 2025'!$I$26</f>
        <v>0</v>
      </c>
      <c r="N25" s="7">
        <f t="shared" si="11"/>
        <v>3496</v>
      </c>
    </row>
    <row r="26" spans="1:14" x14ac:dyDescent="0.2">
      <c r="A26" s="5" t="s">
        <v>1</v>
      </c>
      <c r="B26" s="7">
        <f>+'[5]OCT 2024'!$I$34</f>
        <v>182</v>
      </c>
      <c r="C26" s="7">
        <f>+'[5]NOV 2024'!$I$38</f>
        <v>191</v>
      </c>
      <c r="D26" s="7">
        <f>+'[5]DEC 2024'!$I$38</f>
        <v>0</v>
      </c>
      <c r="E26" s="7">
        <f>+'[5]JAN 2025'!$I$38</f>
        <v>0</v>
      </c>
      <c r="F26" s="7">
        <f>+'[5]FEB 2025'!$I$38</f>
        <v>0</v>
      </c>
      <c r="G26" s="7">
        <f>+'[5]MAR 2025'!$I$38</f>
        <v>0</v>
      </c>
      <c r="H26" s="7">
        <f>+'[5]APR 2025'!$I$38</f>
        <v>0</v>
      </c>
      <c r="I26" s="7">
        <f>+'[5]MAY 2025'!$I$38</f>
        <v>0</v>
      </c>
      <c r="J26" s="7">
        <f>+'[5]JUN 2025'!$I$38</f>
        <v>0</v>
      </c>
      <c r="K26" s="7">
        <f>+'[5]JUL 2025'!$I$38</f>
        <v>0</v>
      </c>
      <c r="L26" s="7">
        <f>+'[5]AUG 2025'!$I$38</f>
        <v>0</v>
      </c>
      <c r="M26" s="7">
        <f>+'[5]SEP 2025'!$I$38</f>
        <v>0</v>
      </c>
      <c r="N26" s="7">
        <f t="shared" si="11"/>
        <v>373</v>
      </c>
    </row>
    <row r="27" spans="1:14" x14ac:dyDescent="0.2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">
      <c r="A28" s="6" t="s">
        <v>11</v>
      </c>
      <c r="B28" s="150">
        <f>SUM(B22:B27)</f>
        <v>3480</v>
      </c>
      <c r="C28" s="150">
        <f>SUM(C22:C27)</f>
        <v>2739</v>
      </c>
      <c r="D28" s="150">
        <f t="shared" ref="D28:G28" si="12">SUM(D22:D27)</f>
        <v>0</v>
      </c>
      <c r="E28" s="150">
        <f t="shared" si="12"/>
        <v>0</v>
      </c>
      <c r="F28" s="150">
        <f t="shared" si="12"/>
        <v>0</v>
      </c>
      <c r="G28" s="150">
        <f t="shared" si="12"/>
        <v>0</v>
      </c>
      <c r="H28" s="150">
        <f t="shared" ref="H28:M28" si="13">SUM(H22:H27)</f>
        <v>0</v>
      </c>
      <c r="I28" s="150">
        <f t="shared" si="13"/>
        <v>0</v>
      </c>
      <c r="J28" s="150">
        <f t="shared" si="13"/>
        <v>0</v>
      </c>
      <c r="K28" s="150">
        <f t="shared" si="13"/>
        <v>0</v>
      </c>
      <c r="L28" s="150">
        <f t="shared" si="13"/>
        <v>0</v>
      </c>
      <c r="M28" s="150">
        <f t="shared" si="13"/>
        <v>0</v>
      </c>
      <c r="N28" s="150">
        <f t="shared" ref="N28" si="14">SUM(N22:N27)</f>
        <v>6219</v>
      </c>
    </row>
    <row r="29" spans="1:14" ht="14.1" customHeight="1" x14ac:dyDescent="0.2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1:14" x14ac:dyDescent="0.2">
      <c r="A30" s="16" t="s">
        <v>20</v>
      </c>
      <c r="B30" s="183" t="s">
        <v>91</v>
      </c>
      <c r="C30" s="183" t="s">
        <v>92</v>
      </c>
      <c r="D30" s="183" t="s">
        <v>86</v>
      </c>
      <c r="E30" s="183" t="s">
        <v>93</v>
      </c>
      <c r="F30" s="183" t="s">
        <v>94</v>
      </c>
      <c r="G30" s="183" t="s">
        <v>95</v>
      </c>
      <c r="H30" s="183" t="s">
        <v>96</v>
      </c>
      <c r="I30" s="183" t="s">
        <v>97</v>
      </c>
      <c r="J30" s="183" t="s">
        <v>98</v>
      </c>
      <c r="K30" s="183" t="s">
        <v>99</v>
      </c>
      <c r="L30" s="183" t="s">
        <v>100</v>
      </c>
      <c r="M30" s="183" t="s">
        <v>101</v>
      </c>
      <c r="N30" s="4" t="s">
        <v>0</v>
      </c>
    </row>
    <row r="31" spans="1:14" x14ac:dyDescent="0.2">
      <c r="A31" s="5" t="s">
        <v>8</v>
      </c>
      <c r="B31" s="41">
        <f t="shared" ref="B31:N31" si="15">B22/B28</f>
        <v>0.15431034482758621</v>
      </c>
      <c r="C31" s="41">
        <f t="shared" si="15"/>
        <v>0.18035779481562614</v>
      </c>
      <c r="D31" s="41" t="e">
        <f t="shared" si="15"/>
        <v>#DIV/0!</v>
      </c>
      <c r="E31" s="41" t="e">
        <f t="shared" si="15"/>
        <v>#DIV/0!</v>
      </c>
      <c r="F31" s="41" t="e">
        <f t="shared" si="15"/>
        <v>#DIV/0!</v>
      </c>
      <c r="G31" s="41" t="e">
        <f t="shared" si="15"/>
        <v>#DIV/0!</v>
      </c>
      <c r="H31" s="41" t="e">
        <f t="shared" si="15"/>
        <v>#DIV/0!</v>
      </c>
      <c r="I31" s="41" t="e">
        <f t="shared" si="15"/>
        <v>#DIV/0!</v>
      </c>
      <c r="J31" s="41" t="e">
        <f t="shared" si="15"/>
        <v>#DIV/0!</v>
      </c>
      <c r="K31" s="41" t="e">
        <f t="shared" si="15"/>
        <v>#DIV/0!</v>
      </c>
      <c r="L31" s="41" t="e">
        <f t="shared" si="15"/>
        <v>#DIV/0!</v>
      </c>
      <c r="M31" s="41" t="e">
        <f t="shared" si="15"/>
        <v>#DIV/0!</v>
      </c>
      <c r="N31" s="41">
        <f t="shared" si="15"/>
        <v>0.16578228010934234</v>
      </c>
    </row>
    <row r="32" spans="1:14" x14ac:dyDescent="0.2">
      <c r="A32" s="5" t="s">
        <v>9</v>
      </c>
      <c r="B32" s="41">
        <f t="shared" ref="B32:N32" si="16">B23/B28</f>
        <v>0.15201149425287355</v>
      </c>
      <c r="C32" s="41">
        <f t="shared" si="16"/>
        <v>0.17780211756115372</v>
      </c>
      <c r="D32" s="41" t="e">
        <f t="shared" si="16"/>
        <v>#DIV/0!</v>
      </c>
      <c r="E32" s="41" t="e">
        <f t="shared" si="16"/>
        <v>#DIV/0!</v>
      </c>
      <c r="F32" s="41" t="e">
        <f t="shared" si="16"/>
        <v>#DIV/0!</v>
      </c>
      <c r="G32" s="41" t="e">
        <f t="shared" si="16"/>
        <v>#DIV/0!</v>
      </c>
      <c r="H32" s="41" t="e">
        <f t="shared" si="16"/>
        <v>#DIV/0!</v>
      </c>
      <c r="I32" s="41" t="e">
        <f t="shared" si="16"/>
        <v>#DIV/0!</v>
      </c>
      <c r="J32" s="41" t="e">
        <f t="shared" si="16"/>
        <v>#DIV/0!</v>
      </c>
      <c r="K32" s="41" t="e">
        <f t="shared" si="16"/>
        <v>#DIV/0!</v>
      </c>
      <c r="L32" s="41" t="e">
        <f>L23/L28</f>
        <v>#DIV/0!</v>
      </c>
      <c r="M32" s="41" t="e">
        <f t="shared" si="16"/>
        <v>#DIV/0!</v>
      </c>
      <c r="N32" s="41">
        <f t="shared" si="16"/>
        <v>0.16337031677118508</v>
      </c>
    </row>
    <row r="33" spans="1:14" x14ac:dyDescent="0.2">
      <c r="A33" s="5" t="s">
        <v>89</v>
      </c>
      <c r="B33" s="41">
        <f t="shared" ref="B33:N33" si="17">B24/B28</f>
        <v>5.0287356321839081E-2</v>
      </c>
      <c r="C33" s="41">
        <f t="shared" si="17"/>
        <v>4.6732384081781674E-2</v>
      </c>
      <c r="D33" s="41" t="e">
        <f t="shared" si="17"/>
        <v>#DIV/0!</v>
      </c>
      <c r="E33" s="41" t="e">
        <f t="shared" si="17"/>
        <v>#DIV/0!</v>
      </c>
      <c r="F33" s="41" t="e">
        <f t="shared" si="17"/>
        <v>#DIV/0!</v>
      </c>
      <c r="G33" s="41" t="e">
        <f t="shared" si="17"/>
        <v>#DIV/0!</v>
      </c>
      <c r="H33" s="41" t="e">
        <f t="shared" si="17"/>
        <v>#DIV/0!</v>
      </c>
      <c r="I33" s="41" t="e">
        <f t="shared" si="17"/>
        <v>#DIV/0!</v>
      </c>
      <c r="J33" s="41" t="e">
        <f t="shared" si="17"/>
        <v>#DIV/0!</v>
      </c>
      <c r="K33" s="41" t="e">
        <f t="shared" si="17"/>
        <v>#DIV/0!</v>
      </c>
      <c r="L33" s="41" t="e">
        <f t="shared" si="17"/>
        <v>#DIV/0!</v>
      </c>
      <c r="M33" s="41" t="e">
        <f t="shared" si="17"/>
        <v>#DIV/0!</v>
      </c>
      <c r="N33" s="41">
        <f t="shared" si="17"/>
        <v>4.8721659430776651E-2</v>
      </c>
    </row>
    <row r="34" spans="1:14" x14ac:dyDescent="0.2">
      <c r="A34" s="5" t="s">
        <v>24</v>
      </c>
      <c r="B34" s="41">
        <f t="shared" ref="B34:N34" si="18">B25/B28</f>
        <v>0.59109195402298853</v>
      </c>
      <c r="C34" s="41">
        <f t="shared" si="18"/>
        <v>0.52537422416940494</v>
      </c>
      <c r="D34" s="41" t="e">
        <f t="shared" si="18"/>
        <v>#DIV/0!</v>
      </c>
      <c r="E34" s="41" t="e">
        <f t="shared" si="18"/>
        <v>#DIV/0!</v>
      </c>
      <c r="F34" s="41" t="e">
        <f t="shared" si="18"/>
        <v>#DIV/0!</v>
      </c>
      <c r="G34" s="41" t="e">
        <f t="shared" si="18"/>
        <v>#DIV/0!</v>
      </c>
      <c r="H34" s="41" t="e">
        <f t="shared" si="18"/>
        <v>#DIV/0!</v>
      </c>
      <c r="I34" s="41" t="e">
        <f t="shared" si="18"/>
        <v>#DIV/0!</v>
      </c>
      <c r="J34" s="41" t="e">
        <f t="shared" si="18"/>
        <v>#DIV/0!</v>
      </c>
      <c r="K34" s="41" t="e">
        <f t="shared" si="18"/>
        <v>#DIV/0!</v>
      </c>
      <c r="L34" s="41" t="e">
        <f t="shared" si="18"/>
        <v>#DIV/0!</v>
      </c>
      <c r="M34" s="41" t="e">
        <f t="shared" si="18"/>
        <v>#DIV/0!</v>
      </c>
      <c r="N34" s="41">
        <f t="shared" si="18"/>
        <v>0.56214825534651869</v>
      </c>
    </row>
    <row r="35" spans="1:14" x14ac:dyDescent="0.2">
      <c r="A35" s="5" t="s">
        <v>1</v>
      </c>
      <c r="B35" s="41">
        <f t="shared" ref="B35:N35" si="19">B26/B28</f>
        <v>5.2298850574712646E-2</v>
      </c>
      <c r="C35" s="41">
        <f t="shared" si="19"/>
        <v>6.9733479372033585E-2</v>
      </c>
      <c r="D35" s="41" t="e">
        <f t="shared" si="19"/>
        <v>#DIV/0!</v>
      </c>
      <c r="E35" s="41" t="e">
        <f t="shared" si="19"/>
        <v>#DIV/0!</v>
      </c>
      <c r="F35" s="41" t="e">
        <f t="shared" si="19"/>
        <v>#DIV/0!</v>
      </c>
      <c r="G35" s="41" t="e">
        <f t="shared" si="19"/>
        <v>#DIV/0!</v>
      </c>
      <c r="H35" s="41" t="e">
        <f>H26/H28</f>
        <v>#DIV/0!</v>
      </c>
      <c r="I35" s="41" t="e">
        <f t="shared" si="19"/>
        <v>#DIV/0!</v>
      </c>
      <c r="J35" s="41" t="e">
        <f t="shared" si="19"/>
        <v>#DIV/0!</v>
      </c>
      <c r="K35" s="41" t="e">
        <f t="shared" si="19"/>
        <v>#DIV/0!</v>
      </c>
      <c r="L35" s="41" t="e">
        <f>L26/L28</f>
        <v>#DIV/0!</v>
      </c>
      <c r="M35" s="41" t="e">
        <f t="shared" si="19"/>
        <v>#DIV/0!</v>
      </c>
      <c r="N35" s="41">
        <f t="shared" si="19"/>
        <v>5.9977488342177199E-2</v>
      </c>
    </row>
    <row r="36" spans="1:14" x14ac:dyDescent="0.2">
      <c r="A36" s="5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34"/>
      <c r="N36" s="41"/>
    </row>
    <row r="37" spans="1:14" x14ac:dyDescent="0.2">
      <c r="A37" s="10" t="s">
        <v>12</v>
      </c>
      <c r="B37" s="177">
        <f>SUM(B31:B36)</f>
        <v>1</v>
      </c>
      <c r="C37" s="177">
        <f>SUM(C31:C36)</f>
        <v>1</v>
      </c>
      <c r="D37" s="177" t="e">
        <f t="shared" ref="D37:G37" si="20">SUM(D31:D36)</f>
        <v>#DIV/0!</v>
      </c>
      <c r="E37" s="177" t="e">
        <f t="shared" si="20"/>
        <v>#DIV/0!</v>
      </c>
      <c r="F37" s="177" t="e">
        <f t="shared" si="20"/>
        <v>#DIV/0!</v>
      </c>
      <c r="G37" s="177" t="e">
        <f t="shared" si="20"/>
        <v>#DIV/0!</v>
      </c>
      <c r="H37" s="177" t="e">
        <f t="shared" ref="H37:M37" si="21">SUM(H31:H36)</f>
        <v>#DIV/0!</v>
      </c>
      <c r="I37" s="177" t="e">
        <f t="shared" si="21"/>
        <v>#DIV/0!</v>
      </c>
      <c r="J37" s="177" t="e">
        <f t="shared" si="21"/>
        <v>#DIV/0!</v>
      </c>
      <c r="K37" s="177" t="e">
        <f t="shared" si="21"/>
        <v>#DIV/0!</v>
      </c>
      <c r="L37" s="177" t="e">
        <f t="shared" si="21"/>
        <v>#DIV/0!</v>
      </c>
      <c r="M37" s="177" t="e">
        <f t="shared" si="21"/>
        <v>#DIV/0!</v>
      </c>
      <c r="N37" s="177">
        <f t="shared" ref="N37" si="22">SUM(N31:N36)</f>
        <v>1</v>
      </c>
    </row>
    <row r="38" spans="1:14" ht="12.6" customHeight="1" x14ac:dyDescent="0.2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</row>
    <row r="39" spans="1:14" x14ac:dyDescent="0.2">
      <c r="A39" s="16" t="s">
        <v>10</v>
      </c>
      <c r="B39" s="183" t="s">
        <v>91</v>
      </c>
      <c r="C39" s="183" t="s">
        <v>92</v>
      </c>
      <c r="D39" s="183" t="s">
        <v>86</v>
      </c>
      <c r="E39" s="183" t="s">
        <v>93</v>
      </c>
      <c r="F39" s="183" t="s">
        <v>94</v>
      </c>
      <c r="G39" s="183" t="s">
        <v>95</v>
      </c>
      <c r="H39" s="183" t="s">
        <v>96</v>
      </c>
      <c r="I39" s="183" t="s">
        <v>97</v>
      </c>
      <c r="J39" s="183" t="s">
        <v>98</v>
      </c>
      <c r="K39" s="183" t="s">
        <v>99</v>
      </c>
      <c r="L39" s="183" t="s">
        <v>100</v>
      </c>
      <c r="M39" s="183" t="s">
        <v>101</v>
      </c>
      <c r="N39" s="4" t="s">
        <v>0</v>
      </c>
    </row>
    <row r="40" spans="1:14" x14ac:dyDescent="0.2">
      <c r="A40" s="5" t="s">
        <v>8</v>
      </c>
      <c r="B40" s="161">
        <f t="shared" ref="B40:N40" si="23">B3/B22</f>
        <v>382.43143389199258</v>
      </c>
      <c r="C40" s="162">
        <f t="shared" si="23"/>
        <v>383.04</v>
      </c>
      <c r="D40" s="162" t="e">
        <f t="shared" si="23"/>
        <v>#DIV/0!</v>
      </c>
      <c r="E40" s="162" t="e">
        <f t="shared" si="23"/>
        <v>#DIV/0!</v>
      </c>
      <c r="F40" s="162" t="e">
        <f t="shared" si="23"/>
        <v>#DIV/0!</v>
      </c>
      <c r="G40" s="162" t="e">
        <f t="shared" si="23"/>
        <v>#DIV/0!</v>
      </c>
      <c r="H40" s="162" t="e">
        <f t="shared" si="23"/>
        <v>#DIV/0!</v>
      </c>
      <c r="I40" s="162" t="e">
        <f>I3/I22</f>
        <v>#DIV/0!</v>
      </c>
      <c r="J40" s="162" t="e">
        <f t="shared" si="23"/>
        <v>#DIV/0!</v>
      </c>
      <c r="K40" s="162" t="e">
        <f t="shared" si="23"/>
        <v>#DIV/0!</v>
      </c>
      <c r="L40" s="162" t="e">
        <f t="shared" si="23"/>
        <v>#DIV/0!</v>
      </c>
      <c r="M40" s="162" t="e">
        <f t="shared" si="23"/>
        <v>#DIV/0!</v>
      </c>
      <c r="N40" s="162">
        <f t="shared" si="23"/>
        <v>382.7230261881669</v>
      </c>
    </row>
    <row r="41" spans="1:14" x14ac:dyDescent="0.2">
      <c r="A41" s="5" t="s">
        <v>9</v>
      </c>
      <c r="B41" s="161">
        <f t="shared" ref="B41:N41" si="24">B4/B23</f>
        <v>356.70623818525519</v>
      </c>
      <c r="C41" s="162">
        <f t="shared" si="24"/>
        <v>352.31014373716636</v>
      </c>
      <c r="D41" s="162" t="e">
        <f t="shared" si="24"/>
        <v>#DIV/0!</v>
      </c>
      <c r="E41" s="162" t="e">
        <f t="shared" si="24"/>
        <v>#DIV/0!</v>
      </c>
      <c r="F41" s="162" t="e">
        <f t="shared" si="24"/>
        <v>#DIV/0!</v>
      </c>
      <c r="G41" s="162" t="e">
        <f t="shared" si="24"/>
        <v>#DIV/0!</v>
      </c>
      <c r="H41" s="162" t="e">
        <f>H4/H23</f>
        <v>#DIV/0!</v>
      </c>
      <c r="I41" s="162" t="e">
        <f>I4/I23</f>
        <v>#DIV/0!</v>
      </c>
      <c r="J41" s="162" t="e">
        <f t="shared" si="24"/>
        <v>#DIV/0!</v>
      </c>
      <c r="K41" s="162" t="e">
        <f t="shared" si="24"/>
        <v>#DIV/0!</v>
      </c>
      <c r="L41" s="162" t="e">
        <f t="shared" si="24"/>
        <v>#DIV/0!</v>
      </c>
      <c r="M41" s="162" t="e">
        <f t="shared" si="24"/>
        <v>#DIV/0!</v>
      </c>
      <c r="N41" s="162">
        <f t="shared" si="24"/>
        <v>354.59905511811024</v>
      </c>
    </row>
    <row r="42" spans="1:14" x14ac:dyDescent="0.2">
      <c r="A42" s="5" t="s">
        <v>89</v>
      </c>
      <c r="B42" s="161">
        <f>B5/B24</f>
        <v>349.44</v>
      </c>
      <c r="C42" s="162">
        <f t="shared" ref="C42:N42" si="25">C5/C24</f>
        <v>349.44</v>
      </c>
      <c r="D42" s="162" t="e">
        <f t="shared" si="25"/>
        <v>#DIV/0!</v>
      </c>
      <c r="E42" s="162" t="e">
        <f t="shared" si="25"/>
        <v>#DIV/0!</v>
      </c>
      <c r="F42" s="162" t="e">
        <f t="shared" si="25"/>
        <v>#DIV/0!</v>
      </c>
      <c r="G42" s="162" t="e">
        <f t="shared" si="25"/>
        <v>#DIV/0!</v>
      </c>
      <c r="H42" s="162" t="e">
        <f t="shared" si="25"/>
        <v>#DIV/0!</v>
      </c>
      <c r="I42" s="162" t="e">
        <f t="shared" si="25"/>
        <v>#DIV/0!</v>
      </c>
      <c r="J42" s="162" t="e">
        <f t="shared" si="25"/>
        <v>#DIV/0!</v>
      </c>
      <c r="K42" s="162" t="e">
        <f t="shared" si="25"/>
        <v>#DIV/0!</v>
      </c>
      <c r="L42" s="162" t="e">
        <f t="shared" si="25"/>
        <v>#DIV/0!</v>
      </c>
      <c r="M42" s="162" t="e">
        <f t="shared" si="25"/>
        <v>#DIV/0!</v>
      </c>
      <c r="N42" s="162">
        <f t="shared" si="25"/>
        <v>349.44</v>
      </c>
    </row>
    <row r="43" spans="1:14" x14ac:dyDescent="0.2">
      <c r="A43" s="5" t="s">
        <v>24</v>
      </c>
      <c r="B43" s="161">
        <f t="shared" ref="B43:N43" si="26">B6/B25</f>
        <v>383.54076810889643</v>
      </c>
      <c r="C43" s="162">
        <f t="shared" si="26"/>
        <v>382.24</v>
      </c>
      <c r="D43" s="162" t="e">
        <f t="shared" si="26"/>
        <v>#DIV/0!</v>
      </c>
      <c r="E43" s="162" t="e">
        <f t="shared" si="26"/>
        <v>#DIV/0!</v>
      </c>
      <c r="F43" s="162" t="e">
        <f t="shared" si="26"/>
        <v>#DIV/0!</v>
      </c>
      <c r="G43" s="162" t="e">
        <f t="shared" si="26"/>
        <v>#DIV/0!</v>
      </c>
      <c r="H43" s="162" t="e">
        <f t="shared" si="26"/>
        <v>#DIV/0!</v>
      </c>
      <c r="I43" s="162" t="e">
        <f t="shared" si="26"/>
        <v>#DIV/0!</v>
      </c>
      <c r="J43" s="162" t="e">
        <f t="shared" si="26"/>
        <v>#DIV/0!</v>
      </c>
      <c r="K43" s="162" t="e">
        <f t="shared" si="26"/>
        <v>#DIV/0!</v>
      </c>
      <c r="L43" s="162" t="e">
        <f t="shared" si="26"/>
        <v>#DIV/0!</v>
      </c>
      <c r="M43" s="162" t="e">
        <f t="shared" si="26"/>
        <v>#DIV/0!</v>
      </c>
      <c r="N43" s="162">
        <f t="shared" si="26"/>
        <v>383.00535469107552</v>
      </c>
    </row>
    <row r="44" spans="1:14" x14ac:dyDescent="0.2">
      <c r="A44" s="5" t="s">
        <v>1</v>
      </c>
      <c r="B44" s="161">
        <f t="shared" ref="B44:N44" si="27">B7/B26</f>
        <v>349.44</v>
      </c>
      <c r="C44" s="162">
        <f t="shared" si="27"/>
        <v>353.09905759162302</v>
      </c>
      <c r="D44" s="162" t="e">
        <f t="shared" si="27"/>
        <v>#DIV/0!</v>
      </c>
      <c r="E44" s="162" t="e">
        <f t="shared" si="27"/>
        <v>#DIV/0!</v>
      </c>
      <c r="F44" s="162" t="e">
        <f t="shared" si="27"/>
        <v>#DIV/0!</v>
      </c>
      <c r="G44" s="162" t="e">
        <f t="shared" si="27"/>
        <v>#DIV/0!</v>
      </c>
      <c r="H44" s="162" t="e">
        <f t="shared" si="27"/>
        <v>#DIV/0!</v>
      </c>
      <c r="I44" s="162" t="e">
        <f t="shared" si="27"/>
        <v>#DIV/0!</v>
      </c>
      <c r="J44" s="162" t="e">
        <f>J7/J26</f>
        <v>#DIV/0!</v>
      </c>
      <c r="K44" s="162" t="e">
        <f t="shared" si="27"/>
        <v>#DIV/0!</v>
      </c>
      <c r="L44" s="162" t="e">
        <f t="shared" si="27"/>
        <v>#DIV/0!</v>
      </c>
      <c r="M44" s="162" t="e">
        <f t="shared" si="27"/>
        <v>#DIV/0!</v>
      </c>
      <c r="N44" s="162">
        <f t="shared" si="27"/>
        <v>351.31367292225201</v>
      </c>
    </row>
    <row r="45" spans="1:14" x14ac:dyDescent="0.2">
      <c r="A45" s="5"/>
      <c r="B45" s="161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7"/>
      <c r="N45" s="162"/>
    </row>
    <row r="46" spans="1:14" x14ac:dyDescent="0.2">
      <c r="A46" s="86" t="s">
        <v>10</v>
      </c>
      <c r="B46" s="149">
        <f>B9/B28</f>
        <v>375.79216091954027</v>
      </c>
      <c r="C46" s="164">
        <f t="shared" ref="C46:N46" si="28">C9/C28</f>
        <v>373.49777290982109</v>
      </c>
      <c r="D46" s="164" t="e">
        <f t="shared" si="28"/>
        <v>#DIV/0!</v>
      </c>
      <c r="E46" s="164" t="e">
        <f t="shared" si="28"/>
        <v>#DIV/0!</v>
      </c>
      <c r="F46" s="164" t="e">
        <f t="shared" si="28"/>
        <v>#DIV/0!</v>
      </c>
      <c r="G46" s="164" t="e">
        <f t="shared" si="28"/>
        <v>#DIV/0!</v>
      </c>
      <c r="H46" s="164" t="e">
        <f>H9/H28</f>
        <v>#DIV/0!</v>
      </c>
      <c r="I46" s="164" t="e">
        <f>I9/I28</f>
        <v>#DIV/0!</v>
      </c>
      <c r="J46" s="164" t="e">
        <f>J9/J28</f>
        <v>#DIV/0!</v>
      </c>
      <c r="K46" s="164" t="e">
        <f t="shared" si="28"/>
        <v>#DIV/0!</v>
      </c>
      <c r="L46" s="164" t="e">
        <f>L9/L28</f>
        <v>#DIV/0!</v>
      </c>
      <c r="M46" s="164" t="e">
        <f>M9/M28</f>
        <v>#DIV/0!</v>
      </c>
      <c r="N46" s="164">
        <f t="shared" si="28"/>
        <v>374.78165621482555</v>
      </c>
    </row>
    <row r="47" spans="1:14" x14ac:dyDescent="0.2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</sheetData>
  <pageMargins left="0.5" right="0.5" top="0.5" bottom="0.5" header="0.25" footer="0.25"/>
  <pageSetup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0"/>
  <sheetViews>
    <sheetView topLeftCell="A15" zoomScale="125" zoomScaleNormal="120" workbookViewId="0">
      <selection activeCell="C32" sqref="C32"/>
    </sheetView>
  </sheetViews>
  <sheetFormatPr defaultColWidth="9.33203125" defaultRowHeight="10.199999999999999" x14ac:dyDescent="0.2"/>
  <cols>
    <col min="1" max="1" width="16.44140625" style="43" customWidth="1"/>
    <col min="2" max="12" width="12.6640625" style="43" bestFit="1" customWidth="1"/>
    <col min="13" max="13" width="13" style="43" bestFit="1" customWidth="1"/>
    <col min="14" max="14" width="13.6640625" style="43" bestFit="1" customWidth="1"/>
    <col min="15" max="16384" width="9.33203125" style="43"/>
  </cols>
  <sheetData>
    <row r="1" spans="1:14" x14ac:dyDescent="0.2">
      <c r="A1" s="100" t="s">
        <v>38</v>
      </c>
      <c r="B1" s="97"/>
      <c r="C1" s="97"/>
      <c r="D1" s="97"/>
      <c r="E1" s="100" t="s">
        <v>87</v>
      </c>
      <c r="F1" s="97"/>
      <c r="G1" s="97"/>
      <c r="H1" s="97"/>
      <c r="I1" s="97"/>
      <c r="J1" s="97"/>
      <c r="K1" s="97"/>
      <c r="L1" s="97"/>
      <c r="M1" s="97"/>
      <c r="N1" s="97"/>
    </row>
    <row r="2" spans="1:14" ht="14.7" customHeight="1" x14ac:dyDescent="0.2">
      <c r="A2" s="17" t="s">
        <v>25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4" t="s">
        <v>0</v>
      </c>
    </row>
    <row r="3" spans="1:14" x14ac:dyDescent="0.2">
      <c r="A3" s="5" t="s">
        <v>8</v>
      </c>
      <c r="B3" s="134">
        <f>+'[1]Oct 2024'!$J$46</f>
        <v>3196577</v>
      </c>
      <c r="C3" s="134">
        <f>+'[1]Nov 2024'!$J$38</f>
        <v>2803709.5</v>
      </c>
      <c r="D3" s="134">
        <f>+'[1]Dec 2024'!$J$38</f>
        <v>0</v>
      </c>
      <c r="E3" s="134">
        <f>+'[1]Jan 2025'!$J$38</f>
        <v>0</v>
      </c>
      <c r="F3" s="134">
        <f>+'[1]Feb 2025'!$J$38</f>
        <v>0</v>
      </c>
      <c r="G3" s="134">
        <f>+'[1]Mar 2025'!$J$38</f>
        <v>0</v>
      </c>
      <c r="H3" s="134">
        <f>+'[1]Apr 2025'!$J$38</f>
        <v>0</v>
      </c>
      <c r="I3" s="134">
        <f>+'[1]May 2025'!$J$38</f>
        <v>0</v>
      </c>
      <c r="J3" s="134">
        <f>+'[1]Jun 2025'!$J$38</f>
        <v>0</v>
      </c>
      <c r="K3" s="134">
        <f>+'[1]Jul 2025'!$J$38</f>
        <v>0</v>
      </c>
      <c r="L3" s="134">
        <f>+'[1]Aug 2025'!$J$38</f>
        <v>0</v>
      </c>
      <c r="M3" s="134">
        <f>+'[1]Sep 2025'!$J$38</f>
        <v>0</v>
      </c>
      <c r="N3" s="166">
        <f>SUM(B3:M3)</f>
        <v>6000286.5</v>
      </c>
    </row>
    <row r="4" spans="1:14" x14ac:dyDescent="0.2">
      <c r="A4" s="5" t="s">
        <v>9</v>
      </c>
      <c r="B4" s="166">
        <f>+'[2]Oct 2024'!$J$34</f>
        <v>6726720.0000000009</v>
      </c>
      <c r="C4" s="166">
        <f>+'[2]Nov 2024'!$J$34</f>
        <v>6061473.6000000006</v>
      </c>
      <c r="D4" s="166">
        <f>+'[2]Dec 2024'!$J$34</f>
        <v>0</v>
      </c>
      <c r="E4" s="166">
        <f>+'[2]Jan 2025'!$J$34</f>
        <v>0</v>
      </c>
      <c r="F4" s="166">
        <f>+'[2]Feb 2025'!$J$34</f>
        <v>0</v>
      </c>
      <c r="G4" s="166">
        <f>+'[2]Mar 2025'!$J$34</f>
        <v>0</v>
      </c>
      <c r="H4" s="166">
        <f>+'[2]Apr 2025'!$J$34</f>
        <v>0</v>
      </c>
      <c r="I4" s="166">
        <f>+'[2]May 2025'!$J$34</f>
        <v>0</v>
      </c>
      <c r="J4" s="166">
        <f>+'[2]Jun 2025'!$J$34</f>
        <v>0</v>
      </c>
      <c r="K4" s="166">
        <f>+'[2]Jul 2025'!$J$34</f>
        <v>0</v>
      </c>
      <c r="L4" s="166">
        <f>+'[2]Aug 2025'!$J$34</f>
        <v>0</v>
      </c>
      <c r="M4" s="166">
        <f>+'[2]Sep 2025'!$J$34</f>
        <v>0</v>
      </c>
      <c r="N4" s="166">
        <f>SUM(B4:M4)</f>
        <v>12788193.600000001</v>
      </c>
    </row>
    <row r="5" spans="1:14" x14ac:dyDescent="0.2">
      <c r="A5" s="5" t="s">
        <v>89</v>
      </c>
      <c r="B5" s="166">
        <f>+'[3]OCT 2024'!$J$44</f>
        <v>2042039.9999999998</v>
      </c>
      <c r="C5" s="166">
        <f>+'[3]NOV 2024'!$J$39</f>
        <v>1879550.4000000001</v>
      </c>
      <c r="D5" s="166">
        <f>+'[3]DEC 2024'!$J$39</f>
        <v>0</v>
      </c>
      <c r="E5" s="166">
        <f>+'[3]JAN 2025'!$J$39</f>
        <v>0</v>
      </c>
      <c r="F5" s="166">
        <f>+'[3]FEB 2025'!$J$39</f>
        <v>0</v>
      </c>
      <c r="G5" s="166">
        <f>+'[3]MAR 2025'!$J$39</f>
        <v>0</v>
      </c>
      <c r="H5" s="166">
        <f>+'[3]APR 2025'!$J$39</f>
        <v>0</v>
      </c>
      <c r="I5" s="166">
        <f>+'[3]MAY 2025'!$J$39</f>
        <v>0</v>
      </c>
      <c r="J5" s="166">
        <f>+'[3]JUN 2025'!$J$39</f>
        <v>0</v>
      </c>
      <c r="K5" s="166">
        <f>+'[3]JUL 2025'!$J$39</f>
        <v>0</v>
      </c>
      <c r="L5" s="166">
        <f>+'[3]AUG 2025'!$J$39</f>
        <v>0</v>
      </c>
      <c r="M5" s="166">
        <f>+'[3]SEP 2025'!$J$39</f>
        <v>0</v>
      </c>
      <c r="N5" s="166">
        <f>SUM(B5:M5)</f>
        <v>3921590.4</v>
      </c>
    </row>
    <row r="6" spans="1:14" x14ac:dyDescent="0.2">
      <c r="A6" s="5" t="s">
        <v>24</v>
      </c>
      <c r="B6" s="134">
        <f>+'[4]OCT 2024'!$J34</f>
        <v>15076008.639999999</v>
      </c>
      <c r="C6" s="134">
        <f>+'[4]NOV 2024'!$J34</f>
        <v>15980909.559999999</v>
      </c>
      <c r="D6" s="134">
        <f>+'[4]DEC 2024'!$J34</f>
        <v>0</v>
      </c>
      <c r="E6" s="134">
        <f>+'[4]JAN 2025'!$J34</f>
        <v>0</v>
      </c>
      <c r="F6" s="134">
        <f>+'[4]FEB 2025'!$J34</f>
        <v>0</v>
      </c>
      <c r="G6" s="134">
        <f>+'[4]MAR 2025'!$J34</f>
        <v>0</v>
      </c>
      <c r="H6" s="134">
        <f>+'[4]APR 2025'!$J34</f>
        <v>0</v>
      </c>
      <c r="I6" s="134">
        <f>+'[4]MAY 2025'!$J34</f>
        <v>0</v>
      </c>
      <c r="J6" s="134">
        <f>+'[4]JUN 2025'!$J34</f>
        <v>0</v>
      </c>
      <c r="K6" s="134">
        <f>+'[4]JUL 2025'!$J34</f>
        <v>0</v>
      </c>
      <c r="L6" s="134">
        <f>+'[4]AUG 2025'!$J34</f>
        <v>0</v>
      </c>
      <c r="M6" s="134">
        <f>+'[4]SEP 2025'!$J34</f>
        <v>0</v>
      </c>
      <c r="N6" s="166">
        <f>SUM(B6:M6)</f>
        <v>31056918.199999996</v>
      </c>
    </row>
    <row r="7" spans="1:14" x14ac:dyDescent="0.2">
      <c r="A7" s="15" t="s">
        <v>1</v>
      </c>
      <c r="B7" s="134">
        <f>+'[5]OCT 2024'!$J$40</f>
        <v>1269340.8</v>
      </c>
      <c r="C7" s="134">
        <f>+'[5]NOV 2024'!$J$46</f>
        <v>1350148.8</v>
      </c>
      <c r="D7" s="134">
        <f>+'[5]DEC 2024'!$J$43</f>
        <v>0</v>
      </c>
      <c r="E7" s="134">
        <f>+'[5]JAN 2025'!$J$43</f>
        <v>0</v>
      </c>
      <c r="F7" s="134">
        <f>+'[5]FEB 2025'!$J$43</f>
        <v>0</v>
      </c>
      <c r="G7" s="134">
        <f>+'[5]MAR 2025'!$J$43</f>
        <v>0</v>
      </c>
      <c r="H7" s="134">
        <f>+'[5]APR 2025'!$J$43</f>
        <v>0</v>
      </c>
      <c r="I7" s="134">
        <f>+'[5]MAY 2025'!$J$43</f>
        <v>0</v>
      </c>
      <c r="J7" s="134">
        <f>+'[5]JUN 2025'!$J$43</f>
        <v>0</v>
      </c>
      <c r="K7" s="134">
        <f>+'[5]JUL 2025'!$J$43</f>
        <v>0</v>
      </c>
      <c r="L7" s="134">
        <f>+'[5]AUG 2025'!$J$43</f>
        <v>0</v>
      </c>
      <c r="M7" s="134">
        <f>+'[5]SEP 2025'!$J$43</f>
        <v>0</v>
      </c>
      <c r="N7" s="166">
        <f>SUM(B7:M7)</f>
        <v>2619489.6</v>
      </c>
    </row>
    <row r="8" spans="1:14" x14ac:dyDescent="0.2">
      <c r="A8" s="47" t="s">
        <v>5</v>
      </c>
      <c r="B8" s="148">
        <f>SUM(B3:B7)</f>
        <v>28310686.440000001</v>
      </c>
      <c r="C8" s="149">
        <f>SUM(C3:C7)</f>
        <v>28075791.860000003</v>
      </c>
      <c r="D8" s="149">
        <f t="shared" ref="D8:E8" si="0">SUM(D3:D7)</f>
        <v>0</v>
      </c>
      <c r="E8" s="149">
        <f t="shared" si="0"/>
        <v>0</v>
      </c>
      <c r="F8" s="149">
        <f t="shared" ref="F8:J8" si="1">SUM(F3:F7)</f>
        <v>0</v>
      </c>
      <c r="G8" s="149">
        <f t="shared" si="1"/>
        <v>0</v>
      </c>
      <c r="H8" s="149">
        <f t="shared" si="1"/>
        <v>0</v>
      </c>
      <c r="I8" s="148">
        <f t="shared" si="1"/>
        <v>0</v>
      </c>
      <c r="J8" s="148">
        <f t="shared" si="1"/>
        <v>0</v>
      </c>
      <c r="K8" s="148">
        <f>SUM(K3:K7)</f>
        <v>0</v>
      </c>
      <c r="L8" s="149">
        <f>SUM(L3:L7)</f>
        <v>0</v>
      </c>
      <c r="M8" s="149">
        <f>SUM(M3:M7)</f>
        <v>0</v>
      </c>
      <c r="N8" s="148">
        <f t="shared" ref="N8" si="2">SUM(N3:N7)</f>
        <v>56386478.299999997</v>
      </c>
    </row>
    <row r="9" spans="1:14" x14ac:dyDescent="0.2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</row>
    <row r="10" spans="1:14" x14ac:dyDescent="0.2">
      <c r="A10" s="48" t="s">
        <v>6</v>
      </c>
      <c r="B10" s="183" t="s">
        <v>91</v>
      </c>
      <c r="C10" s="183" t="s">
        <v>92</v>
      </c>
      <c r="D10" s="183" t="s">
        <v>86</v>
      </c>
      <c r="E10" s="183" t="s">
        <v>93</v>
      </c>
      <c r="F10" s="183" t="s">
        <v>94</v>
      </c>
      <c r="G10" s="183" t="s">
        <v>95</v>
      </c>
      <c r="H10" s="183" t="s">
        <v>96</v>
      </c>
      <c r="I10" s="183" t="s">
        <v>97</v>
      </c>
      <c r="J10" s="183" t="s">
        <v>98</v>
      </c>
      <c r="K10" s="183" t="s">
        <v>99</v>
      </c>
      <c r="L10" s="183" t="s">
        <v>100</v>
      </c>
      <c r="M10" s="183" t="s">
        <v>101</v>
      </c>
      <c r="N10" s="44" t="s">
        <v>0</v>
      </c>
    </row>
    <row r="11" spans="1:14" x14ac:dyDescent="0.2">
      <c r="A11" s="5" t="s">
        <v>8</v>
      </c>
      <c r="B11" s="49">
        <f>B3/$B$8</f>
        <v>0.11291061439907636</v>
      </c>
      <c r="C11" s="49">
        <f t="shared" ref="C11:N11" si="3">C3/C8</f>
        <v>9.9862170013964469E-2</v>
      </c>
      <c r="D11" s="49" t="e">
        <f t="shared" si="3"/>
        <v>#DIV/0!</v>
      </c>
      <c r="E11" s="49" t="e">
        <f t="shared" si="3"/>
        <v>#DIV/0!</v>
      </c>
      <c r="F11" s="49" t="e">
        <f t="shared" si="3"/>
        <v>#DIV/0!</v>
      </c>
      <c r="G11" s="49" t="e">
        <f t="shared" si="3"/>
        <v>#DIV/0!</v>
      </c>
      <c r="H11" s="49" t="e">
        <f t="shared" si="3"/>
        <v>#DIV/0!</v>
      </c>
      <c r="I11" s="49" t="e">
        <f t="shared" si="3"/>
        <v>#DIV/0!</v>
      </c>
      <c r="J11" s="49" t="e">
        <f t="shared" si="3"/>
        <v>#DIV/0!</v>
      </c>
      <c r="K11" s="49" t="e">
        <f t="shared" si="3"/>
        <v>#DIV/0!</v>
      </c>
      <c r="L11" s="49" t="e">
        <f t="shared" si="3"/>
        <v>#DIV/0!</v>
      </c>
      <c r="M11" s="49" t="e">
        <f t="shared" si="3"/>
        <v>#DIV/0!</v>
      </c>
      <c r="N11" s="49">
        <f t="shared" si="3"/>
        <v>0.10641357078688136</v>
      </c>
    </row>
    <row r="12" spans="1:14" x14ac:dyDescent="0.2">
      <c r="A12" s="5" t="s">
        <v>9</v>
      </c>
      <c r="B12" s="49">
        <f>B4/$B$8</f>
        <v>0.23760356409076178</v>
      </c>
      <c r="C12" s="49">
        <f>C4/$C$8</f>
        <v>0.21589679928621611</v>
      </c>
      <c r="D12" s="49" t="e">
        <f t="shared" ref="D12:N12" si="4">D4/D8</f>
        <v>#DIV/0!</v>
      </c>
      <c r="E12" s="49" t="e">
        <f t="shared" si="4"/>
        <v>#DIV/0!</v>
      </c>
      <c r="F12" s="49" t="e">
        <f t="shared" si="4"/>
        <v>#DIV/0!</v>
      </c>
      <c r="G12" s="49" t="e">
        <f>G4/G8</f>
        <v>#DIV/0!</v>
      </c>
      <c r="H12" s="49" t="e">
        <f t="shared" si="4"/>
        <v>#DIV/0!</v>
      </c>
      <c r="I12" s="49" t="e">
        <f t="shared" si="4"/>
        <v>#DIV/0!</v>
      </c>
      <c r="J12" s="49" t="e">
        <f t="shared" si="4"/>
        <v>#DIV/0!</v>
      </c>
      <c r="K12" s="49" t="e">
        <f t="shared" si="4"/>
        <v>#DIV/0!</v>
      </c>
      <c r="L12" s="49" t="e">
        <f t="shared" si="4"/>
        <v>#DIV/0!</v>
      </c>
      <c r="M12" s="49" t="e">
        <f t="shared" si="4"/>
        <v>#DIV/0!</v>
      </c>
      <c r="N12" s="49">
        <f t="shared" si="4"/>
        <v>0.22679539466822851</v>
      </c>
    </row>
    <row r="13" spans="1:14" x14ac:dyDescent="0.2">
      <c r="A13" s="5" t="s">
        <v>89</v>
      </c>
      <c r="B13" s="49">
        <f>B5/$B$8</f>
        <v>7.2129653384695527E-2</v>
      </c>
      <c r="C13" s="49">
        <f t="shared" ref="C13:N13" si="5">C5/C8</f>
        <v>6.6945588191149957E-2</v>
      </c>
      <c r="D13" s="49" t="e">
        <f t="shared" si="5"/>
        <v>#DIV/0!</v>
      </c>
      <c r="E13" s="49" t="e">
        <f t="shared" si="5"/>
        <v>#DIV/0!</v>
      </c>
      <c r="F13" s="49" t="e">
        <f t="shared" si="5"/>
        <v>#DIV/0!</v>
      </c>
      <c r="G13" s="49" t="e">
        <f t="shared" si="5"/>
        <v>#DIV/0!</v>
      </c>
      <c r="H13" s="49" t="e">
        <f t="shared" si="5"/>
        <v>#DIV/0!</v>
      </c>
      <c r="I13" s="49" t="e">
        <f t="shared" si="5"/>
        <v>#DIV/0!</v>
      </c>
      <c r="J13" s="49" t="e">
        <f t="shared" si="5"/>
        <v>#DIV/0!</v>
      </c>
      <c r="K13" s="49" t="e">
        <f t="shared" si="5"/>
        <v>#DIV/0!</v>
      </c>
      <c r="L13" s="49" t="e">
        <f t="shared" si="5"/>
        <v>#DIV/0!</v>
      </c>
      <c r="M13" s="49" t="e">
        <f t="shared" si="5"/>
        <v>#DIV/0!</v>
      </c>
      <c r="N13" s="49">
        <f t="shared" si="5"/>
        <v>6.9548418667601031E-2</v>
      </c>
    </row>
    <row r="14" spans="1:14" x14ac:dyDescent="0.2">
      <c r="A14" s="45" t="s">
        <v>24</v>
      </c>
      <c r="B14" s="49">
        <f>B6/$B$8</f>
        <v>0.53252006700548227</v>
      </c>
      <c r="C14" s="49">
        <f t="shared" ref="C14:N14" si="6">C6/C8</f>
        <v>0.56920601348267719</v>
      </c>
      <c r="D14" s="49" t="e">
        <f t="shared" si="6"/>
        <v>#DIV/0!</v>
      </c>
      <c r="E14" s="49" t="e">
        <f t="shared" si="6"/>
        <v>#DIV/0!</v>
      </c>
      <c r="F14" s="49" t="e">
        <f t="shared" si="6"/>
        <v>#DIV/0!</v>
      </c>
      <c r="G14" s="49" t="e">
        <f t="shared" si="6"/>
        <v>#DIV/0!</v>
      </c>
      <c r="H14" s="49" t="e">
        <f t="shared" si="6"/>
        <v>#DIV/0!</v>
      </c>
      <c r="I14" s="40" t="e">
        <f t="shared" si="6"/>
        <v>#DIV/0!</v>
      </c>
      <c r="J14" s="40" t="e">
        <f t="shared" si="6"/>
        <v>#DIV/0!</v>
      </c>
      <c r="K14" s="40" t="e">
        <f t="shared" si="6"/>
        <v>#DIV/0!</v>
      </c>
      <c r="L14" s="40" t="e">
        <f t="shared" si="6"/>
        <v>#DIV/0!</v>
      </c>
      <c r="M14" s="40" t="e">
        <f t="shared" si="6"/>
        <v>#DIV/0!</v>
      </c>
      <c r="N14" s="49">
        <f t="shared" si="6"/>
        <v>0.55078662715490068</v>
      </c>
    </row>
    <row r="15" spans="1:14" x14ac:dyDescent="0.2">
      <c r="A15" s="9" t="s">
        <v>1</v>
      </c>
      <c r="B15" s="49">
        <f>B7/$B$8</f>
        <v>4.4836101119984005E-2</v>
      </c>
      <c r="C15" s="49">
        <f>C7/$C$8</f>
        <v>4.8089429025992211E-2</v>
      </c>
      <c r="D15" s="49" t="e">
        <f t="shared" ref="D15:I15" si="7">D7/D8</f>
        <v>#DIV/0!</v>
      </c>
      <c r="E15" s="49" t="e">
        <f t="shared" si="7"/>
        <v>#DIV/0!</v>
      </c>
      <c r="F15" s="49" t="e">
        <f t="shared" si="7"/>
        <v>#DIV/0!</v>
      </c>
      <c r="G15" s="49" t="e">
        <f t="shared" si="7"/>
        <v>#DIV/0!</v>
      </c>
      <c r="H15" s="49" t="e">
        <f t="shared" si="7"/>
        <v>#DIV/0!</v>
      </c>
      <c r="I15" s="49" t="e">
        <f t="shared" si="7"/>
        <v>#DIV/0!</v>
      </c>
      <c r="J15" s="49" t="e">
        <f t="shared" ref="J15:M15" si="8">J7/J8</f>
        <v>#DIV/0!</v>
      </c>
      <c r="K15" s="49" t="e">
        <f t="shared" si="8"/>
        <v>#DIV/0!</v>
      </c>
      <c r="L15" s="49" t="e">
        <f t="shared" si="8"/>
        <v>#DIV/0!</v>
      </c>
      <c r="M15" s="49" t="e">
        <f t="shared" si="8"/>
        <v>#DIV/0!</v>
      </c>
      <c r="N15" s="49">
        <f>N7/N8</f>
        <v>4.6455988722388437E-2</v>
      </c>
    </row>
    <row r="16" spans="1:14" x14ac:dyDescent="0.2">
      <c r="A16" s="45" t="s">
        <v>13</v>
      </c>
      <c r="B16" s="178">
        <f>SUM(B11:B15)</f>
        <v>1</v>
      </c>
      <c r="C16" s="178">
        <f>SUM(C11:C15)</f>
        <v>0.99999999999999989</v>
      </c>
      <c r="D16" s="178" t="e">
        <f t="shared" ref="D16:F16" si="9">SUM(D11:D15)</f>
        <v>#DIV/0!</v>
      </c>
      <c r="E16" s="178" t="e">
        <f t="shared" si="9"/>
        <v>#DIV/0!</v>
      </c>
      <c r="F16" s="178" t="e">
        <f t="shared" si="9"/>
        <v>#DIV/0!</v>
      </c>
      <c r="G16" s="178" t="e">
        <f t="shared" ref="G16:H16" si="10">SUM(G11:G15)</f>
        <v>#DIV/0!</v>
      </c>
      <c r="H16" s="178" t="e">
        <f t="shared" si="10"/>
        <v>#DIV/0!</v>
      </c>
      <c r="I16" s="178" t="e">
        <f>SUM(I11:I15)</f>
        <v>#DIV/0!</v>
      </c>
      <c r="J16" s="178" t="e">
        <f>SUM(J11:J15)</f>
        <v>#DIV/0!</v>
      </c>
      <c r="K16" s="178" t="e">
        <f>SUM(K11:K15)</f>
        <v>#DIV/0!</v>
      </c>
      <c r="L16" s="178" t="e">
        <f>SUM(L11:L15)</f>
        <v>#DIV/0!</v>
      </c>
      <c r="M16" s="178" t="e">
        <f>SUM(M11:M15)</f>
        <v>#DIV/0!</v>
      </c>
      <c r="N16" s="174">
        <f t="shared" ref="N16" si="11">SUM(N11:N15)</f>
        <v>1</v>
      </c>
    </row>
    <row r="17" spans="1:14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 spans="1:14" x14ac:dyDescent="0.2">
      <c r="A18" s="48" t="s">
        <v>19</v>
      </c>
      <c r="B18" s="183" t="s">
        <v>91</v>
      </c>
      <c r="C18" s="183" t="s">
        <v>92</v>
      </c>
      <c r="D18" s="183" t="s">
        <v>86</v>
      </c>
      <c r="E18" s="183" t="s">
        <v>93</v>
      </c>
      <c r="F18" s="183" t="s">
        <v>94</v>
      </c>
      <c r="G18" s="183" t="s">
        <v>95</v>
      </c>
      <c r="H18" s="183" t="s">
        <v>96</v>
      </c>
      <c r="I18" s="183" t="s">
        <v>97</v>
      </c>
      <c r="J18" s="183" t="s">
        <v>98</v>
      </c>
      <c r="K18" s="183" t="s">
        <v>99</v>
      </c>
      <c r="L18" s="183" t="s">
        <v>100</v>
      </c>
      <c r="M18" s="183" t="s">
        <v>101</v>
      </c>
      <c r="N18" s="44" t="s">
        <v>0</v>
      </c>
    </row>
    <row r="19" spans="1:14" x14ac:dyDescent="0.2">
      <c r="A19" s="5" t="s">
        <v>8</v>
      </c>
      <c r="B19" s="7">
        <f>+'[1]Oct 2024'!$I$46</f>
        <v>6784</v>
      </c>
      <c r="C19" s="7">
        <f>+'[1]Nov 2024'!$I$38</f>
        <v>5949</v>
      </c>
      <c r="D19" s="7">
        <f>+'[1]Dec 2024'!$I$38</f>
        <v>0</v>
      </c>
      <c r="E19" s="7">
        <f>+'[1]Jan 2025'!$I$38</f>
        <v>0</v>
      </c>
      <c r="F19" s="7">
        <f>+'[1]Feb 2025'!$I$38</f>
        <v>0</v>
      </c>
      <c r="G19" s="7">
        <f>+'[1]Mar 2025'!$I$38</f>
        <v>0</v>
      </c>
      <c r="H19" s="7">
        <f>+'[1]Apr 2025'!$I$38</f>
        <v>0</v>
      </c>
      <c r="I19" s="7">
        <f>+'[1]May 2025'!$I$38</f>
        <v>0</v>
      </c>
      <c r="J19" s="7">
        <f>+'[1]Jun 2025'!$I$38</f>
        <v>0</v>
      </c>
      <c r="K19" s="7">
        <f>+'[1]Jul 2025'!$I$38</f>
        <v>0</v>
      </c>
      <c r="L19" s="7">
        <f>+'[1]Aug 2025'!$I$38</f>
        <v>0</v>
      </c>
      <c r="M19" s="7">
        <f>+'[1]Sep 2025'!$I$38</f>
        <v>0</v>
      </c>
      <c r="N19" s="115">
        <f>SUM(B19:M19)</f>
        <v>12733</v>
      </c>
    </row>
    <row r="20" spans="1:14" x14ac:dyDescent="0.2">
      <c r="A20" s="5" t="s">
        <v>9</v>
      </c>
      <c r="B20" s="138">
        <f>+'[2]Oct 2024'!$I$34</f>
        <v>15356</v>
      </c>
      <c r="C20" s="138">
        <f>+'[2]Nov 2024'!$I$34</f>
        <v>13846</v>
      </c>
      <c r="D20" s="138">
        <f>+'[2]Dec 2024'!$I$34</f>
        <v>0</v>
      </c>
      <c r="E20" s="138">
        <f>+'[2]Jan 2025'!$I$34</f>
        <v>0</v>
      </c>
      <c r="F20" s="138">
        <f>+'[2]Feb 2025'!$I$34</f>
        <v>0</v>
      </c>
      <c r="G20" s="138">
        <f>+'[2]Mar 2025'!$I$34</f>
        <v>0</v>
      </c>
      <c r="H20" s="138">
        <f>+'[2]Apr 2025'!$I$34</f>
        <v>0</v>
      </c>
      <c r="I20" s="138">
        <f>+'[2]May 2025'!$I$34</f>
        <v>0</v>
      </c>
      <c r="J20" s="138">
        <f>+'[2]Jun 2025'!$I$34</f>
        <v>0</v>
      </c>
      <c r="K20" s="138">
        <f>+'[2]Jul 2025'!$I$34</f>
        <v>0</v>
      </c>
      <c r="L20" s="138">
        <f>+'[2]Aug 2025'!$I$34</f>
        <v>0</v>
      </c>
      <c r="M20" s="138">
        <f>+'[2]Sep 2025'!$I$34</f>
        <v>0</v>
      </c>
      <c r="N20" s="115">
        <f t="shared" ref="N20:N23" si="12">SUM(B20:M20)</f>
        <v>29202</v>
      </c>
    </row>
    <row r="21" spans="1:14" x14ac:dyDescent="0.2">
      <c r="A21" s="5" t="s">
        <v>89</v>
      </c>
      <c r="B21" s="138">
        <f>+'[3]OCT 2024'!$I$44</f>
        <v>4664</v>
      </c>
      <c r="C21" s="138">
        <f>+'[3]NOV 2024'!$I$39</f>
        <v>4292</v>
      </c>
      <c r="D21" s="138">
        <f>+'[3]DEC 2024'!$I$39</f>
        <v>0</v>
      </c>
      <c r="E21" s="138">
        <f>+'[3]JAN 2025'!$I$39</f>
        <v>0</v>
      </c>
      <c r="F21" s="138">
        <f>+'[3]FEB 2025'!$I$39</f>
        <v>0</v>
      </c>
      <c r="G21" s="138">
        <f>+'[3]MAR 2025'!$I$39</f>
        <v>0</v>
      </c>
      <c r="H21" s="138">
        <f>+'[3]APR 2025'!$I$39</f>
        <v>0</v>
      </c>
      <c r="I21" s="138">
        <f>+'[3]MAY 2025'!$I$39</f>
        <v>0</v>
      </c>
      <c r="J21" s="138">
        <f>+'[3]JUN 2025'!$I$39</f>
        <v>0</v>
      </c>
      <c r="K21" s="138">
        <f>+'[3]JUL 2025'!$I$39</f>
        <v>0</v>
      </c>
      <c r="L21" s="138">
        <f>+'[3]AUG 2025'!$I$39</f>
        <v>0</v>
      </c>
      <c r="M21" s="138">
        <f>+'[3]SEP 2025'!$I$39</f>
        <v>0</v>
      </c>
      <c r="N21" s="115">
        <f>SUM(B21:M21)</f>
        <v>8956</v>
      </c>
    </row>
    <row r="22" spans="1:14" x14ac:dyDescent="0.2">
      <c r="A22" s="5" t="s">
        <v>24</v>
      </c>
      <c r="B22" s="138">
        <f>+'[4]OCT 2024'!$I34</f>
        <v>31829</v>
      </c>
      <c r="C22" s="138">
        <f>+'[4]NOV 2024'!$I34</f>
        <v>33761</v>
      </c>
      <c r="D22" s="138">
        <f>+'[4]DEC 2024'!$I34</f>
        <v>0</v>
      </c>
      <c r="E22" s="138">
        <f>+'[4]JAN 2025'!$I34</f>
        <v>0</v>
      </c>
      <c r="F22" s="138">
        <f>+'[4]FEB 2025'!$I34</f>
        <v>0</v>
      </c>
      <c r="G22" s="138">
        <f>+'[4]MAR 2025'!$I34</f>
        <v>0</v>
      </c>
      <c r="H22" s="138">
        <f>+'[4]APR 2025'!$I34</f>
        <v>0</v>
      </c>
      <c r="I22" s="138">
        <f>+'[4]MAY 2025'!$I34</f>
        <v>0</v>
      </c>
      <c r="J22" s="138">
        <f>+'[4]JUN 2025'!$I34</f>
        <v>0</v>
      </c>
      <c r="K22" s="138">
        <f>+'[4]JUL 2025'!$I34</f>
        <v>0</v>
      </c>
      <c r="L22" s="138">
        <f>+'[4]AUG 2025'!$I34</f>
        <v>0</v>
      </c>
      <c r="M22" s="138">
        <f>+'[4]SEP 2025'!$I34</f>
        <v>0</v>
      </c>
      <c r="N22" s="115">
        <f t="shared" si="12"/>
        <v>65590</v>
      </c>
    </row>
    <row r="23" spans="1:14" x14ac:dyDescent="0.2">
      <c r="A23" s="5" t="s">
        <v>1</v>
      </c>
      <c r="B23" s="138">
        <f>+'[5]OCT 2024'!$I$40</f>
        <v>2896</v>
      </c>
      <c r="C23" s="138">
        <f>+'[5]NOV 2024'!$I$46</f>
        <v>3069</v>
      </c>
      <c r="D23" s="138">
        <f>+'[5]DEC 2024'!$I$43</f>
        <v>0</v>
      </c>
      <c r="E23" s="138">
        <f>+'[5]JAN 2025'!$I$43</f>
        <v>0</v>
      </c>
      <c r="F23" s="138">
        <f>+'[5]FEB 2025'!$I$43</f>
        <v>0</v>
      </c>
      <c r="G23" s="138">
        <f>+'[5]MAR 2025'!$I$43</f>
        <v>0</v>
      </c>
      <c r="H23" s="138">
        <f>+'[5]APR 2025'!$I$43</f>
        <v>0</v>
      </c>
      <c r="I23" s="138">
        <f>+'[5]MAY 2025'!$I$43</f>
        <v>0</v>
      </c>
      <c r="J23" s="138">
        <f>+'[5]JUN 2025'!$I$43</f>
        <v>0</v>
      </c>
      <c r="K23" s="138">
        <f>+'[5]JUL 2025'!$I$43</f>
        <v>0</v>
      </c>
      <c r="L23" s="138">
        <f>+'[5]AUG 2025'!$I$43</f>
        <v>0</v>
      </c>
      <c r="M23" s="138">
        <f>+'[5]SEP 2025'!$I$43</f>
        <v>0</v>
      </c>
      <c r="N23" s="115">
        <f t="shared" si="12"/>
        <v>5965</v>
      </c>
    </row>
    <row r="24" spans="1:14" x14ac:dyDescent="0.2">
      <c r="A24" s="47" t="s">
        <v>7</v>
      </c>
      <c r="B24" s="152">
        <f>SUM(B19:B23)</f>
        <v>61529</v>
      </c>
      <c r="C24" s="152">
        <f>SUM(C19:C23)</f>
        <v>60917</v>
      </c>
      <c r="D24" s="152">
        <f t="shared" ref="D24:E24" si="13">SUM(D19:D23)</f>
        <v>0</v>
      </c>
      <c r="E24" s="152">
        <f t="shared" si="13"/>
        <v>0</v>
      </c>
      <c r="F24" s="152">
        <f t="shared" ref="F24:J24" si="14">SUM(F19:F23)</f>
        <v>0</v>
      </c>
      <c r="G24" s="152">
        <f t="shared" si="14"/>
        <v>0</v>
      </c>
      <c r="H24" s="152">
        <f t="shared" si="14"/>
        <v>0</v>
      </c>
      <c r="I24" s="152">
        <f t="shared" si="14"/>
        <v>0</v>
      </c>
      <c r="J24" s="152">
        <f t="shared" si="14"/>
        <v>0</v>
      </c>
      <c r="K24" s="152">
        <f>SUM(K19:K23)</f>
        <v>0</v>
      </c>
      <c r="L24" s="152">
        <f>SUM(L19:L23)</f>
        <v>0</v>
      </c>
      <c r="M24" s="152">
        <f>SUM(M19:M23)</f>
        <v>0</v>
      </c>
      <c r="N24" s="181">
        <f t="shared" ref="N24" si="15">SUM(N19:N23)</f>
        <v>122446</v>
      </c>
    </row>
    <row r="25" spans="1:14" x14ac:dyDescent="0.2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</row>
    <row r="26" spans="1:14" x14ac:dyDescent="0.2">
      <c r="A26" s="48" t="s">
        <v>20</v>
      </c>
      <c r="B26" s="183" t="s">
        <v>91</v>
      </c>
      <c r="C26" s="183" t="s">
        <v>92</v>
      </c>
      <c r="D26" s="183" t="s">
        <v>86</v>
      </c>
      <c r="E26" s="183" t="s">
        <v>93</v>
      </c>
      <c r="F26" s="183" t="s">
        <v>94</v>
      </c>
      <c r="G26" s="183" t="s">
        <v>95</v>
      </c>
      <c r="H26" s="183" t="s">
        <v>96</v>
      </c>
      <c r="I26" s="183" t="s">
        <v>97</v>
      </c>
      <c r="J26" s="183" t="s">
        <v>98</v>
      </c>
      <c r="K26" s="183" t="s">
        <v>99</v>
      </c>
      <c r="L26" s="183" t="s">
        <v>100</v>
      </c>
      <c r="M26" s="183" t="s">
        <v>101</v>
      </c>
      <c r="N26" s="44" t="s">
        <v>0</v>
      </c>
    </row>
    <row r="27" spans="1:14" x14ac:dyDescent="0.2">
      <c r="A27" s="5" t="s">
        <v>8</v>
      </c>
      <c r="B27" s="49">
        <f>B19/$B$24</f>
        <v>0.11025695200637098</v>
      </c>
      <c r="C27" s="51">
        <f>C19/$C$24</f>
        <v>9.7657468358586269E-2</v>
      </c>
      <c r="D27" s="51" t="e">
        <f>D19/$D$24</f>
        <v>#DIV/0!</v>
      </c>
      <c r="E27" s="51" t="e">
        <f>E19/$E$24</f>
        <v>#DIV/0!</v>
      </c>
      <c r="F27" s="51" t="e">
        <f>F19/$F$24</f>
        <v>#DIV/0!</v>
      </c>
      <c r="G27" s="139" t="e">
        <f>G19/$G$24</f>
        <v>#DIV/0!</v>
      </c>
      <c r="H27" s="160" t="e">
        <f>H19/$H$24</f>
        <v>#DIV/0!</v>
      </c>
      <c r="I27" s="51" t="e">
        <f>I19/$I$24</f>
        <v>#DIV/0!</v>
      </c>
      <c r="J27" s="51" t="e">
        <f>J19/$J$24</f>
        <v>#DIV/0!</v>
      </c>
      <c r="K27" s="51" t="e">
        <f>K19/$K$24</f>
        <v>#DIV/0!</v>
      </c>
      <c r="L27" s="51" t="e">
        <f>L19/$L$24</f>
        <v>#DIV/0!</v>
      </c>
      <c r="M27" s="51" t="e">
        <f>M19/$M$24</f>
        <v>#DIV/0!</v>
      </c>
      <c r="N27" s="49">
        <f>N19/N24</f>
        <v>0.10398869705829508</v>
      </c>
    </row>
    <row r="28" spans="1:14" x14ac:dyDescent="0.2">
      <c r="A28" s="5" t="s">
        <v>9</v>
      </c>
      <c r="B28" s="49">
        <f>B20/$B$24</f>
        <v>0.24957337190593054</v>
      </c>
      <c r="C28" s="51">
        <f>C20/$C$24</f>
        <v>0.22729287391040268</v>
      </c>
      <c r="D28" s="51" t="e">
        <f>D20/$D$24</f>
        <v>#DIV/0!</v>
      </c>
      <c r="E28" s="51" t="e">
        <f>E20/$E$24</f>
        <v>#DIV/0!</v>
      </c>
      <c r="F28" s="51" t="e">
        <f>F20/$F$24</f>
        <v>#DIV/0!</v>
      </c>
      <c r="G28" s="139" t="e">
        <f>G20/$G$24</f>
        <v>#DIV/0!</v>
      </c>
      <c r="H28" s="160" t="e">
        <f>H20/$H$24</f>
        <v>#DIV/0!</v>
      </c>
      <c r="I28" s="51" t="e">
        <f>I20/$I$24</f>
        <v>#DIV/0!</v>
      </c>
      <c r="J28" s="51" t="e">
        <f>J20/$J$24</f>
        <v>#DIV/0!</v>
      </c>
      <c r="K28" s="51" t="e">
        <f>K20/$K$24</f>
        <v>#DIV/0!</v>
      </c>
      <c r="L28" s="51" t="e">
        <f>L20/$L$24</f>
        <v>#DIV/0!</v>
      </c>
      <c r="M28" s="51" t="e">
        <f>M20/$M$24</f>
        <v>#DIV/0!</v>
      </c>
      <c r="N28" s="49">
        <f>N20/N24</f>
        <v>0.2384888032275452</v>
      </c>
    </row>
    <row r="29" spans="1:14" x14ac:dyDescent="0.2">
      <c r="A29" s="5" t="s">
        <v>89</v>
      </c>
      <c r="B29" s="49">
        <f>B21/$B$24</f>
        <v>7.5801654504380048E-2</v>
      </c>
      <c r="C29" s="51">
        <f>C21/$C$24</f>
        <v>7.0456522809724711E-2</v>
      </c>
      <c r="D29" s="51" t="e">
        <f>D21/$D$24</f>
        <v>#DIV/0!</v>
      </c>
      <c r="E29" s="51" t="e">
        <f>E21/$E$24</f>
        <v>#DIV/0!</v>
      </c>
      <c r="F29" s="51" t="e">
        <f>F21/$F$24</f>
        <v>#DIV/0!</v>
      </c>
      <c r="G29" s="139" t="e">
        <f>G21/$G$24</f>
        <v>#DIV/0!</v>
      </c>
      <c r="H29" s="160" t="e">
        <f>H21/$H$24</f>
        <v>#DIV/0!</v>
      </c>
      <c r="I29" s="51" t="e">
        <f>I21/$I$24</f>
        <v>#DIV/0!</v>
      </c>
      <c r="J29" s="51" t="e">
        <f>J21/$J$24</f>
        <v>#DIV/0!</v>
      </c>
      <c r="K29" s="51" t="e">
        <f>K21/$K$24</f>
        <v>#DIV/0!</v>
      </c>
      <c r="L29" s="51" t="e">
        <f>L21/$L$24</f>
        <v>#DIV/0!</v>
      </c>
      <c r="M29" s="51" t="e">
        <f>M21/$M$24</f>
        <v>#DIV/0!</v>
      </c>
      <c r="N29" s="49">
        <f>N21/N24</f>
        <v>7.3142446466197344E-2</v>
      </c>
    </row>
    <row r="30" spans="1:14" x14ac:dyDescent="0.2">
      <c r="A30" s="45" t="s">
        <v>24</v>
      </c>
      <c r="B30" s="49">
        <f>B22/$B$24</f>
        <v>0.5173007849956931</v>
      </c>
      <c r="C30" s="51">
        <f>C22/$C$24</f>
        <v>0.55421310964098691</v>
      </c>
      <c r="D30" s="51" t="e">
        <f>D22/$D$24</f>
        <v>#DIV/0!</v>
      </c>
      <c r="E30" s="51" t="e">
        <f>E22/$E$24</f>
        <v>#DIV/0!</v>
      </c>
      <c r="F30" s="51" t="e">
        <f>F22/$F$24</f>
        <v>#DIV/0!</v>
      </c>
      <c r="G30" s="139" t="e">
        <f>G22/$G$24</f>
        <v>#DIV/0!</v>
      </c>
      <c r="H30" s="160" t="e">
        <f>H22/$H$24</f>
        <v>#DIV/0!</v>
      </c>
      <c r="I30" s="51" t="e">
        <f>I22/$I$24</f>
        <v>#DIV/0!</v>
      </c>
      <c r="J30" s="51" t="e">
        <f>J22/$J$24</f>
        <v>#DIV/0!</v>
      </c>
      <c r="K30" s="51" t="e">
        <f>K22/$K$24</f>
        <v>#DIV/0!</v>
      </c>
      <c r="L30" s="51" t="e">
        <f>L22/$L$24</f>
        <v>#DIV/0!</v>
      </c>
      <c r="M30" s="51" t="e">
        <f>M22/$M$24</f>
        <v>#DIV/0!</v>
      </c>
      <c r="N30" s="49">
        <f>N22/N24</f>
        <v>0.53566470117439524</v>
      </c>
    </row>
    <row r="31" spans="1:14" x14ac:dyDescent="0.2">
      <c r="A31" s="9" t="s">
        <v>1</v>
      </c>
      <c r="B31" s="49">
        <f>B23/$B$24</f>
        <v>4.706723658762535E-2</v>
      </c>
      <c r="C31" s="51">
        <f>C23/$C$24</f>
        <v>5.0380025280299424E-2</v>
      </c>
      <c r="D31" s="51" t="e">
        <f>D23/$D$24</f>
        <v>#DIV/0!</v>
      </c>
      <c r="E31" s="51" t="e">
        <f>E23/$E$24</f>
        <v>#DIV/0!</v>
      </c>
      <c r="F31" s="51" t="e">
        <f>F23/$F$24</f>
        <v>#DIV/0!</v>
      </c>
      <c r="G31" s="139" t="e">
        <f>G23/$G$24</f>
        <v>#DIV/0!</v>
      </c>
      <c r="H31" s="160" t="e">
        <f>H23/$H$24</f>
        <v>#DIV/0!</v>
      </c>
      <c r="I31" s="51" t="e">
        <f>I23/$I$24</f>
        <v>#DIV/0!</v>
      </c>
      <c r="J31" s="51" t="e">
        <f>J23/$J$24</f>
        <v>#DIV/0!</v>
      </c>
      <c r="K31" s="51" t="e">
        <f>K23/$K$24</f>
        <v>#DIV/0!</v>
      </c>
      <c r="L31" s="51" t="e">
        <f>L23/$L$24</f>
        <v>#DIV/0!</v>
      </c>
      <c r="M31" s="51" t="e">
        <f>M23/$M$24</f>
        <v>#DIV/0!</v>
      </c>
      <c r="N31" s="49">
        <f>N23/N24</f>
        <v>4.8715352073567121E-2</v>
      </c>
    </row>
    <row r="32" spans="1:14" x14ac:dyDescent="0.2">
      <c r="A32" s="45" t="s">
        <v>13</v>
      </c>
      <c r="B32" s="178">
        <f>SUM(B27:B31)</f>
        <v>1</v>
      </c>
      <c r="C32" s="178">
        <f>SUM(C27:C31)</f>
        <v>0.99999999999999989</v>
      </c>
      <c r="D32" s="178" t="e">
        <f t="shared" ref="D32" si="16">SUM(D27:D31)</f>
        <v>#DIV/0!</v>
      </c>
      <c r="E32" s="178" t="e">
        <f t="shared" ref="E32:H32" si="17">SUM(E27:E31)</f>
        <v>#DIV/0!</v>
      </c>
      <c r="F32" s="178" t="e">
        <f t="shared" si="17"/>
        <v>#DIV/0!</v>
      </c>
      <c r="G32" s="178" t="e">
        <f t="shared" si="17"/>
        <v>#DIV/0!</v>
      </c>
      <c r="H32" s="178" t="e">
        <f t="shared" si="17"/>
        <v>#DIV/0!</v>
      </c>
      <c r="I32" s="178" t="e">
        <f>SUM(I27:I31)</f>
        <v>#DIV/0!</v>
      </c>
      <c r="J32" s="178" t="e">
        <f>SUM(J27:J31)</f>
        <v>#DIV/0!</v>
      </c>
      <c r="K32" s="178" t="e">
        <f>SUM(K27:K31)</f>
        <v>#DIV/0!</v>
      </c>
      <c r="L32" s="178" t="e">
        <f>SUM(L27:L31)</f>
        <v>#DIV/0!</v>
      </c>
      <c r="M32" s="178" t="e">
        <f>SUM(M27:M31)</f>
        <v>#DIV/0!</v>
      </c>
      <c r="N32" s="178">
        <f t="shared" ref="N32" si="18">SUM(N27:N31)</f>
        <v>1</v>
      </c>
    </row>
    <row r="33" spans="1:14" x14ac:dyDescent="0.2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</row>
    <row r="34" spans="1:14" x14ac:dyDescent="0.2">
      <c r="A34" s="48" t="s">
        <v>10</v>
      </c>
      <c r="B34" s="183" t="s">
        <v>91</v>
      </c>
      <c r="C34" s="183" t="s">
        <v>92</v>
      </c>
      <c r="D34" s="183" t="s">
        <v>86</v>
      </c>
      <c r="E34" s="183" t="s">
        <v>93</v>
      </c>
      <c r="F34" s="183" t="s">
        <v>94</v>
      </c>
      <c r="G34" s="183" t="s">
        <v>95</v>
      </c>
      <c r="H34" s="183" t="s">
        <v>96</v>
      </c>
      <c r="I34" s="183" t="s">
        <v>97</v>
      </c>
      <c r="J34" s="183" t="s">
        <v>98</v>
      </c>
      <c r="K34" s="183" t="s">
        <v>99</v>
      </c>
      <c r="L34" s="183" t="s">
        <v>100</v>
      </c>
      <c r="M34" s="183" t="s">
        <v>101</v>
      </c>
      <c r="N34" s="44" t="s">
        <v>0</v>
      </c>
    </row>
    <row r="35" spans="1:14" x14ac:dyDescent="0.2">
      <c r="A35" s="5" t="s">
        <v>8</v>
      </c>
      <c r="B35" s="168">
        <f t="shared" ref="B35:B40" si="19">B3/B19</f>
        <v>471.19354363207549</v>
      </c>
      <c r="C35" s="169">
        <f t="shared" ref="C35:N35" si="20">C3/C19</f>
        <v>471.29088922507987</v>
      </c>
      <c r="D35" s="169" t="e">
        <f t="shared" si="20"/>
        <v>#DIV/0!</v>
      </c>
      <c r="E35" s="169" t="e">
        <f t="shared" si="20"/>
        <v>#DIV/0!</v>
      </c>
      <c r="F35" s="169" t="e">
        <f t="shared" si="20"/>
        <v>#DIV/0!</v>
      </c>
      <c r="G35" s="169" t="e">
        <f t="shared" si="20"/>
        <v>#DIV/0!</v>
      </c>
      <c r="H35" s="169" t="e">
        <f t="shared" si="20"/>
        <v>#DIV/0!</v>
      </c>
      <c r="I35" s="169" t="e">
        <f>I3/I19</f>
        <v>#DIV/0!</v>
      </c>
      <c r="J35" s="169" t="e">
        <f t="shared" si="20"/>
        <v>#DIV/0!</v>
      </c>
      <c r="K35" s="169" t="e">
        <f t="shared" si="20"/>
        <v>#DIV/0!</v>
      </c>
      <c r="L35" s="169" t="e">
        <f t="shared" si="20"/>
        <v>#DIV/0!</v>
      </c>
      <c r="M35" s="169" t="e">
        <f t="shared" si="20"/>
        <v>#DIV/0!</v>
      </c>
      <c r="N35" s="168">
        <f t="shared" si="20"/>
        <v>471.23902458179532</v>
      </c>
    </row>
    <row r="36" spans="1:14" x14ac:dyDescent="0.2">
      <c r="A36" s="5" t="s">
        <v>9</v>
      </c>
      <c r="B36" s="168">
        <f t="shared" si="19"/>
        <v>438.05157593123215</v>
      </c>
      <c r="C36" s="169">
        <f t="shared" ref="C36:N36" si="21">C4/C20</f>
        <v>437.77795753286154</v>
      </c>
      <c r="D36" s="169" t="e">
        <f t="shared" si="21"/>
        <v>#DIV/0!</v>
      </c>
      <c r="E36" s="169" t="e">
        <f t="shared" si="21"/>
        <v>#DIV/0!</v>
      </c>
      <c r="F36" s="169" t="e">
        <f t="shared" si="21"/>
        <v>#DIV/0!</v>
      </c>
      <c r="G36" s="169" t="e">
        <f t="shared" si="21"/>
        <v>#DIV/0!</v>
      </c>
      <c r="H36" s="169" t="e">
        <f t="shared" si="21"/>
        <v>#DIV/0!</v>
      </c>
      <c r="I36" s="169" t="e">
        <f t="shared" si="21"/>
        <v>#DIV/0!</v>
      </c>
      <c r="J36" s="169" t="e">
        <f t="shared" si="21"/>
        <v>#DIV/0!</v>
      </c>
      <c r="K36" s="169" t="e">
        <f t="shared" si="21"/>
        <v>#DIV/0!</v>
      </c>
      <c r="L36" s="169" t="e">
        <f t="shared" si="21"/>
        <v>#DIV/0!</v>
      </c>
      <c r="M36" s="169" t="e">
        <f t="shared" si="21"/>
        <v>#DIV/0!</v>
      </c>
      <c r="N36" s="168">
        <f t="shared" si="21"/>
        <v>437.92184096979662</v>
      </c>
    </row>
    <row r="37" spans="1:14" x14ac:dyDescent="0.2">
      <c r="A37" s="5" t="s">
        <v>90</v>
      </c>
      <c r="B37" s="168">
        <f t="shared" si="19"/>
        <v>437.83018867924523</v>
      </c>
      <c r="C37" s="169">
        <f t="shared" ref="C37:N37" si="22">C5/C21</f>
        <v>437.91947809878849</v>
      </c>
      <c r="D37" s="169" t="e">
        <f t="shared" si="22"/>
        <v>#DIV/0!</v>
      </c>
      <c r="E37" s="169" t="e">
        <f t="shared" si="22"/>
        <v>#DIV/0!</v>
      </c>
      <c r="F37" s="169" t="e">
        <f t="shared" si="22"/>
        <v>#DIV/0!</v>
      </c>
      <c r="G37" s="169" t="e">
        <f t="shared" si="22"/>
        <v>#DIV/0!</v>
      </c>
      <c r="H37" s="169" t="e">
        <f t="shared" si="22"/>
        <v>#DIV/0!</v>
      </c>
      <c r="I37" s="169" t="e">
        <f t="shared" si="22"/>
        <v>#DIV/0!</v>
      </c>
      <c r="J37" s="169" t="e">
        <f t="shared" si="22"/>
        <v>#DIV/0!</v>
      </c>
      <c r="K37" s="169" t="e">
        <f t="shared" si="22"/>
        <v>#DIV/0!</v>
      </c>
      <c r="L37" s="169" t="e">
        <f t="shared" si="22"/>
        <v>#DIV/0!</v>
      </c>
      <c r="M37" s="169" t="e">
        <f t="shared" si="22"/>
        <v>#DIV/0!</v>
      </c>
      <c r="N37" s="168">
        <f t="shared" si="22"/>
        <v>437.87297900848591</v>
      </c>
    </row>
    <row r="38" spans="1:14" x14ac:dyDescent="0.2">
      <c r="A38" s="45" t="s">
        <v>24</v>
      </c>
      <c r="B38" s="168">
        <f t="shared" si="19"/>
        <v>473.65637123378048</v>
      </c>
      <c r="C38" s="169">
        <f t="shared" ref="C38:N38" si="23">C6/C22</f>
        <v>473.3541530167945</v>
      </c>
      <c r="D38" s="169" t="e">
        <f t="shared" si="23"/>
        <v>#DIV/0!</v>
      </c>
      <c r="E38" s="169" t="e">
        <f t="shared" si="23"/>
        <v>#DIV/0!</v>
      </c>
      <c r="F38" s="169" t="e">
        <f t="shared" si="23"/>
        <v>#DIV/0!</v>
      </c>
      <c r="G38" s="169" t="e">
        <f t="shared" si="23"/>
        <v>#DIV/0!</v>
      </c>
      <c r="H38" s="169" t="e">
        <f t="shared" si="23"/>
        <v>#DIV/0!</v>
      </c>
      <c r="I38" s="169" t="e">
        <f t="shared" si="23"/>
        <v>#DIV/0!</v>
      </c>
      <c r="J38" s="169" t="e">
        <f t="shared" si="23"/>
        <v>#DIV/0!</v>
      </c>
      <c r="K38" s="169" t="e">
        <f t="shared" si="23"/>
        <v>#DIV/0!</v>
      </c>
      <c r="L38" s="169" t="e">
        <f t="shared" si="23"/>
        <v>#DIV/0!</v>
      </c>
      <c r="M38" s="169" t="e">
        <f t="shared" si="23"/>
        <v>#DIV/0!</v>
      </c>
      <c r="N38" s="168">
        <f t="shared" si="23"/>
        <v>473.50081109925287</v>
      </c>
    </row>
    <row r="39" spans="1:14" x14ac:dyDescent="0.2">
      <c r="A39" s="9" t="s">
        <v>1</v>
      </c>
      <c r="B39" s="168">
        <f t="shared" si="19"/>
        <v>438.30828729281768</v>
      </c>
      <c r="C39" s="169">
        <f t="shared" ref="C39:N39" si="24">C7/C23</f>
        <v>439.93118279569893</v>
      </c>
      <c r="D39" s="169" t="e">
        <f t="shared" si="24"/>
        <v>#DIV/0!</v>
      </c>
      <c r="E39" s="169" t="e">
        <f t="shared" si="24"/>
        <v>#DIV/0!</v>
      </c>
      <c r="F39" s="169" t="e">
        <f t="shared" si="24"/>
        <v>#DIV/0!</v>
      </c>
      <c r="G39" s="169" t="e">
        <f t="shared" si="24"/>
        <v>#DIV/0!</v>
      </c>
      <c r="H39" s="169" t="e">
        <f t="shared" si="24"/>
        <v>#DIV/0!</v>
      </c>
      <c r="I39" s="169" t="e">
        <f t="shared" si="24"/>
        <v>#DIV/0!</v>
      </c>
      <c r="J39" s="169" t="e">
        <f t="shared" si="24"/>
        <v>#DIV/0!</v>
      </c>
      <c r="K39" s="169" t="e">
        <f>K7/K23</f>
        <v>#DIV/0!</v>
      </c>
      <c r="L39" s="169" t="e">
        <f>L7/L23</f>
        <v>#DIV/0!</v>
      </c>
      <c r="M39" s="169" t="e">
        <f t="shared" si="24"/>
        <v>#DIV/0!</v>
      </c>
      <c r="N39" s="168">
        <f t="shared" si="24"/>
        <v>439.14326906957251</v>
      </c>
    </row>
    <row r="40" spans="1:14" s="53" customFormat="1" x14ac:dyDescent="0.2">
      <c r="A40" s="48" t="s">
        <v>10</v>
      </c>
      <c r="B40" s="179">
        <f t="shared" si="19"/>
        <v>460.11939800744369</v>
      </c>
      <c r="C40" s="180">
        <f>C8/C24</f>
        <v>460.88599011770117</v>
      </c>
      <c r="D40" s="180" t="e">
        <f t="shared" ref="D40:N40" si="25">D8/D24</f>
        <v>#DIV/0!</v>
      </c>
      <c r="E40" s="180" t="e">
        <f t="shared" si="25"/>
        <v>#DIV/0!</v>
      </c>
      <c r="F40" s="180" t="e">
        <f t="shared" si="25"/>
        <v>#DIV/0!</v>
      </c>
      <c r="G40" s="180" t="e">
        <f t="shared" si="25"/>
        <v>#DIV/0!</v>
      </c>
      <c r="H40" s="180" t="e">
        <f>H8/H24</f>
        <v>#DIV/0!</v>
      </c>
      <c r="I40" s="180" t="e">
        <f t="shared" si="25"/>
        <v>#DIV/0!</v>
      </c>
      <c r="J40" s="180" t="e">
        <f>J8/J24</f>
        <v>#DIV/0!</v>
      </c>
      <c r="K40" s="180" t="e">
        <f t="shared" si="25"/>
        <v>#DIV/0!</v>
      </c>
      <c r="L40" s="180" t="e">
        <f>L8/L24</f>
        <v>#DIV/0!</v>
      </c>
      <c r="M40" s="180" t="e">
        <f t="shared" si="25"/>
        <v>#DIV/0!</v>
      </c>
      <c r="N40" s="179">
        <f t="shared" si="25"/>
        <v>460.50077830227201</v>
      </c>
    </row>
  </sheetData>
  <pageMargins left="0.5" right="0.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4"/>
  <sheetViews>
    <sheetView showRuler="0" topLeftCell="A29" zoomScale="119" zoomScaleNormal="118" zoomScalePageLayoutView="120" workbookViewId="0">
      <selection activeCell="C55" sqref="C55"/>
    </sheetView>
  </sheetViews>
  <sheetFormatPr defaultColWidth="9.33203125" defaultRowHeight="9.6" x14ac:dyDescent="0.2"/>
  <cols>
    <col min="1" max="1" width="11.44140625" style="20" customWidth="1"/>
    <col min="2" max="2" width="11.5546875" style="20" customWidth="1"/>
    <col min="3" max="3" width="11.44140625" style="20" customWidth="1"/>
    <col min="4" max="5" width="11.33203125" style="20" bestFit="1" customWidth="1"/>
    <col min="6" max="6" width="12" style="20" bestFit="1" customWidth="1"/>
    <col min="7" max="7" width="11.6640625" style="20" customWidth="1"/>
    <col min="8" max="9" width="12.33203125" style="20" bestFit="1" customWidth="1"/>
    <col min="10" max="10" width="11.33203125" style="20" bestFit="1" customWidth="1"/>
    <col min="11" max="11" width="11.5546875" style="20" bestFit="1" customWidth="1"/>
    <col min="12" max="13" width="11.33203125" style="20" customWidth="1"/>
    <col min="14" max="14" width="13.6640625" style="20" customWidth="1"/>
    <col min="15" max="16384" width="9.33203125" style="20"/>
  </cols>
  <sheetData>
    <row r="1" spans="1:14" x14ac:dyDescent="0.2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4" ht="10.199999999999999" x14ac:dyDescent="0.2">
      <c r="A2" s="21" t="s">
        <v>4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95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22" t="s">
        <v>40</v>
      </c>
    </row>
    <row r="3" spans="1:14" ht="10.199999999999999" x14ac:dyDescent="0.2">
      <c r="A3" s="23" t="s">
        <v>8</v>
      </c>
      <c r="B3" s="134">
        <f>+'[1]Oct 2024'!$J$54</f>
        <v>164990.80000000002</v>
      </c>
      <c r="C3" s="134">
        <f>+'[1]Nov 2024'!$J$47</f>
        <v>154746.79999999999</v>
      </c>
      <c r="D3" s="134">
        <f>+'[1]Dec 2024'!$J$46</f>
        <v>0</v>
      </c>
      <c r="E3" s="134">
        <f>+'[1]Jan 2025'!$J$46</f>
        <v>0</v>
      </c>
      <c r="F3" s="134">
        <f>+'[1]Feb 2025'!$J$46</f>
        <v>0</v>
      </c>
      <c r="G3" s="134">
        <f>+'[1]Mar 2025'!$J$46</f>
        <v>0</v>
      </c>
      <c r="H3" s="134">
        <f>+'[1]Apr 2025'!$J$46</f>
        <v>0</v>
      </c>
      <c r="I3" s="134">
        <f>+'[1]May 2025'!$J$46</f>
        <v>0</v>
      </c>
      <c r="J3" s="134">
        <f>+'[1]Jun 2025'!$J$46</f>
        <v>0</v>
      </c>
      <c r="K3" s="134">
        <f>+'[1]Jul 2025'!$J$46</f>
        <v>0</v>
      </c>
      <c r="L3" s="134">
        <f>+'[1]Sep 2025'!$J$46</f>
        <v>0</v>
      </c>
      <c r="M3" s="134">
        <f>+'[1]Aug 2025'!$J$46</f>
        <v>0</v>
      </c>
      <c r="N3" s="171">
        <f t="shared" ref="N3:N7" si="0">SUM(B3:M3)</f>
        <v>319737.59999999998</v>
      </c>
    </row>
    <row r="4" spans="1:14" s="1" customFormat="1" ht="10.199999999999999" x14ac:dyDescent="0.2">
      <c r="A4" s="190" t="s">
        <v>9</v>
      </c>
      <c r="B4" s="134">
        <f>+'[2]Oct 2024'!$J$41</f>
        <v>158343.01999999999</v>
      </c>
      <c r="C4" s="134">
        <f>+'[2]Nov 2024'!$J$41</f>
        <v>139841.35</v>
      </c>
      <c r="D4" s="134">
        <f>+'[2]Dec 2024'!$J$45</f>
        <v>0</v>
      </c>
      <c r="E4" s="134">
        <f>+'[2]Jan 2025'!$J$45</f>
        <v>0</v>
      </c>
      <c r="F4" s="134">
        <f>+'[2]Feb 2025'!$J$45</f>
        <v>0</v>
      </c>
      <c r="G4" s="134">
        <f>+'[2]Mar 2025'!$J$45</f>
        <v>0</v>
      </c>
      <c r="H4" s="134">
        <f>+'[2]Apr 2025'!$J$45</f>
        <v>0</v>
      </c>
      <c r="I4" s="134">
        <f>+'[2]May 2025'!$J$45</f>
        <v>0</v>
      </c>
      <c r="J4" s="134">
        <f>+'[2]Jun 2025'!$J$45</f>
        <v>0</v>
      </c>
      <c r="K4" s="134">
        <f>+'[2]Jul 2025'!$J$45</f>
        <v>0</v>
      </c>
      <c r="L4" s="134">
        <f>+'[2]Aug 2025'!$J$45</f>
        <v>0</v>
      </c>
      <c r="M4" s="134">
        <f>+'[2]Sep 2025'!$J$45</f>
        <v>0</v>
      </c>
      <c r="N4" s="191">
        <f t="shared" si="0"/>
        <v>298184.37</v>
      </c>
    </row>
    <row r="5" spans="1:14" s="1" customFormat="1" ht="10.199999999999999" x14ac:dyDescent="0.2">
      <c r="A5" s="190" t="s">
        <v>89</v>
      </c>
      <c r="B5" s="134">
        <f>+'[3]OCT 2024'!$J$51</f>
        <v>49320.959999999999</v>
      </c>
      <c r="C5" s="134">
        <f>+'[3]NOV 2024'!$J$45</f>
        <v>48622.080000000002</v>
      </c>
      <c r="D5" s="134">
        <f>+'[3]DEC 2024'!$J$46</f>
        <v>0</v>
      </c>
      <c r="E5" s="134">
        <f>+'[3]JAN 2025'!$J$46</f>
        <v>0</v>
      </c>
      <c r="F5" s="134">
        <f>+'[3]FEB 2025'!$J$46</f>
        <v>0</v>
      </c>
      <c r="G5" s="134">
        <f>+'[3]MAR 2025'!$J$46</f>
        <v>0</v>
      </c>
      <c r="H5" s="134">
        <f>+'[3]APR 2025'!$J$46</f>
        <v>0</v>
      </c>
      <c r="I5" s="134">
        <f>+'[3]MAY 2025'!$J$46</f>
        <v>0</v>
      </c>
      <c r="J5" s="134">
        <f>+'[3]JUN 2025'!$J$46</f>
        <v>0</v>
      </c>
      <c r="K5" s="134">
        <f>+'[3]JUL 2025'!$J$46</f>
        <v>0</v>
      </c>
      <c r="L5" s="134">
        <f>+'[3]AUG 2025'!$J$46</f>
        <v>0</v>
      </c>
      <c r="M5" s="134">
        <f>+'[3]SEP 2025'!$J$46</f>
        <v>0</v>
      </c>
      <c r="N5" s="191">
        <f t="shared" si="0"/>
        <v>97943.040000000008</v>
      </c>
    </row>
    <row r="6" spans="1:14" ht="9" customHeight="1" x14ac:dyDescent="0.2">
      <c r="A6" s="185" t="s">
        <v>53</v>
      </c>
      <c r="B6" s="186">
        <f>+'[4]OCT 2024'!$J$40</f>
        <v>459530.23999999999</v>
      </c>
      <c r="C6" s="186">
        <f>+'[4]NOV 2024'!$J$40</f>
        <v>446403.36</v>
      </c>
      <c r="D6" s="186">
        <f>+'[4]DEC 2024'!$J$47</f>
        <v>0</v>
      </c>
      <c r="E6" s="186">
        <f>+'[4]JAN 2025'!$J$47</f>
        <v>0</v>
      </c>
      <c r="F6" s="186">
        <f>+'[4]FEB 2025'!$J$47</f>
        <v>0</v>
      </c>
      <c r="G6" s="186">
        <f>+'[4]MAR 2025'!$J$47</f>
        <v>0</v>
      </c>
      <c r="H6" s="186">
        <f>+'[4]APR 2025'!$J$47</f>
        <v>0</v>
      </c>
      <c r="I6" s="186">
        <f>+'[4]MAY 2025'!$J$47</f>
        <v>0</v>
      </c>
      <c r="J6" s="186">
        <f>+'[4]JUN 2025'!$J$47</f>
        <v>0</v>
      </c>
      <c r="K6" s="186">
        <f>+'[4]JUL 2025'!$J$47</f>
        <v>0</v>
      </c>
      <c r="L6" s="186">
        <f>+'[4]AUG 2025'!$J$47</f>
        <v>0</v>
      </c>
      <c r="M6" s="186">
        <f>+'[4]SEP 2025'!$J$47</f>
        <v>0</v>
      </c>
      <c r="N6" s="171">
        <f>SUM(B6:M6)</f>
        <v>905933.6</v>
      </c>
    </row>
    <row r="7" spans="1:14" ht="9.75" customHeight="1" x14ac:dyDescent="0.2">
      <c r="A7" s="23" t="s">
        <v>1</v>
      </c>
      <c r="B7" s="134">
        <f>+'[5]OCT 2024'!$J$51</f>
        <v>213519.97999999998</v>
      </c>
      <c r="C7" s="134">
        <f>+'[5]NOV 2024'!$J$58</f>
        <v>196280.64</v>
      </c>
      <c r="D7" s="134">
        <f>+'[5]DEC 2024'!$J$55</f>
        <v>0</v>
      </c>
      <c r="E7" s="134">
        <f>+'[5]JAN 2025'!$J$55</f>
        <v>0</v>
      </c>
      <c r="F7" s="134">
        <f>+'[5]FEB 2025'!$J$55</f>
        <v>0</v>
      </c>
      <c r="G7" s="134">
        <f>+'[5]MAR 2025'!$J$55</f>
        <v>0</v>
      </c>
      <c r="H7" s="134">
        <f>+'[5]APR 2025'!$J$55</f>
        <v>0</v>
      </c>
      <c r="I7" s="134">
        <f>+'[5]MAY 2025'!$J$55</f>
        <v>0</v>
      </c>
      <c r="J7" s="134">
        <f>+'[5]JUN 2025'!$J$55</f>
        <v>0</v>
      </c>
      <c r="K7" s="134">
        <f>+'[5]JUL 2025'!$J$55</f>
        <v>0</v>
      </c>
      <c r="L7" s="134">
        <f>+'[5]AUG 2025'!$J$55</f>
        <v>0</v>
      </c>
      <c r="M7" s="134">
        <f>+'[5]SEP 2025'!$J$55</f>
        <v>0</v>
      </c>
      <c r="N7" s="171">
        <f t="shared" si="0"/>
        <v>409800.62</v>
      </c>
    </row>
    <row r="8" spans="1:14" ht="10.199999999999999" x14ac:dyDescent="0.2">
      <c r="A8" s="23"/>
      <c r="B8" s="170"/>
      <c r="C8" s="170"/>
      <c r="D8" s="134"/>
      <c r="E8" s="134"/>
      <c r="F8" s="134"/>
      <c r="G8" s="134"/>
      <c r="H8" s="134"/>
      <c r="I8" s="134"/>
      <c r="J8" s="134"/>
      <c r="K8" s="134"/>
      <c r="L8" s="170"/>
      <c r="M8" s="170"/>
      <c r="N8" s="171"/>
    </row>
    <row r="9" spans="1:14" x14ac:dyDescent="0.2">
      <c r="A9" s="21" t="s">
        <v>12</v>
      </c>
      <c r="B9" s="172">
        <f>SUM(B3:B8)</f>
        <v>1045705</v>
      </c>
      <c r="C9" s="172">
        <f>SUM(C3:C8)</f>
        <v>985894.2300000001</v>
      </c>
      <c r="D9" s="172">
        <f>SUM(D3:D8)</f>
        <v>0</v>
      </c>
      <c r="E9" s="172">
        <f>SUM(E3:E8)</f>
        <v>0</v>
      </c>
      <c r="F9" s="172">
        <f>SUM(F3:F8)</f>
        <v>0</v>
      </c>
      <c r="G9" s="172">
        <f t="shared" ref="G9" si="1">SUM(G3:G8)</f>
        <v>0</v>
      </c>
      <c r="H9" s="172">
        <f t="shared" ref="H9" si="2">SUM(H3:H8)</f>
        <v>0</v>
      </c>
      <c r="I9" s="172">
        <f>SUM(I3:I8)</f>
        <v>0</v>
      </c>
      <c r="J9" s="172">
        <f>SUM(J3:J8)</f>
        <v>0</v>
      </c>
      <c r="K9" s="172">
        <f>SUM(K3:K8)</f>
        <v>0</v>
      </c>
      <c r="L9" s="172">
        <f>SUM(L3:L8)</f>
        <v>0</v>
      </c>
      <c r="M9" s="172">
        <f>SUM(M3:M8)</f>
        <v>0</v>
      </c>
      <c r="N9" s="173">
        <f t="shared" ref="N9" si="3">SUM(N3:N8)</f>
        <v>2031599.23</v>
      </c>
    </row>
    <row r="10" spans="1:14" ht="1.5" customHeight="1" x14ac:dyDescent="0.2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</row>
    <row r="11" spans="1:14" ht="10.199999999999999" x14ac:dyDescent="0.2">
      <c r="A11" s="21" t="s">
        <v>19</v>
      </c>
      <c r="B11" s="183" t="s">
        <v>91</v>
      </c>
      <c r="C11" s="183" t="s">
        <v>92</v>
      </c>
      <c r="D11" s="183" t="s">
        <v>86</v>
      </c>
      <c r="E11" s="183" t="s">
        <v>93</v>
      </c>
      <c r="F11" s="183" t="s">
        <v>94</v>
      </c>
      <c r="G11" s="183" t="s">
        <v>95</v>
      </c>
      <c r="H11" s="183" t="s">
        <v>96</v>
      </c>
      <c r="I11" s="183" t="s">
        <v>97</v>
      </c>
      <c r="J11" s="183" t="s">
        <v>98</v>
      </c>
      <c r="K11" s="183" t="s">
        <v>99</v>
      </c>
      <c r="L11" s="183" t="s">
        <v>100</v>
      </c>
      <c r="M11" s="183" t="s">
        <v>101</v>
      </c>
      <c r="N11" s="22" t="s">
        <v>40</v>
      </c>
    </row>
    <row r="12" spans="1:14" ht="10.199999999999999" x14ac:dyDescent="0.2">
      <c r="A12" s="23" t="s">
        <v>8</v>
      </c>
      <c r="B12" s="7">
        <f>+'[1]Oct 2024'!$I$54</f>
        <v>1044</v>
      </c>
      <c r="C12" s="7">
        <f>+'[1]Nov 2024'!$I$47</f>
        <v>968</v>
      </c>
      <c r="D12" s="7">
        <f>+'[1]Dec 2024'!$I$46</f>
        <v>0</v>
      </c>
      <c r="E12" s="7">
        <f>+'[1]Jan 2025'!$I$46</f>
        <v>0</v>
      </c>
      <c r="F12" s="7">
        <f>+'[1]Feb 2025'!$I$46</f>
        <v>0</v>
      </c>
      <c r="G12" s="7">
        <f>+'[1]Mar 2025'!$I$46</f>
        <v>0</v>
      </c>
      <c r="H12" s="7">
        <f>+'[1]Apr 2025'!$I$46</f>
        <v>0</v>
      </c>
      <c r="I12" s="7">
        <f>+'[1]May 2025'!$I$46</f>
        <v>0</v>
      </c>
      <c r="J12" s="7">
        <f>+'[1]Jun 2025'!$I$46</f>
        <v>0</v>
      </c>
      <c r="K12" s="7">
        <f>+'[1]Jul 2025'!$I$46</f>
        <v>0</v>
      </c>
      <c r="L12" s="7">
        <f>+'[1]Aug 2025'!$I$46</f>
        <v>0</v>
      </c>
      <c r="M12" s="7">
        <f>+'[1]Sep 2025'!$I$46</f>
        <v>0</v>
      </c>
      <c r="N12" s="24">
        <f>SUM(B12:M12)</f>
        <v>2012</v>
      </c>
    </row>
    <row r="13" spans="1:14" s="1" customFormat="1" ht="10.199999999999999" x14ac:dyDescent="0.2">
      <c r="A13" s="190" t="s">
        <v>9</v>
      </c>
      <c r="B13" s="182">
        <f>+'[2]Oct 2024'!$I$41</f>
        <v>1558</v>
      </c>
      <c r="C13" s="182">
        <f>+'[2]Nov 2024'!$I$41</f>
        <v>1379</v>
      </c>
      <c r="D13" s="182">
        <f>+'[2]Dec 2024'!$I$45</f>
        <v>0</v>
      </c>
      <c r="E13" s="182">
        <f>+'[2]Jan 2025'!$I$45</f>
        <v>0</v>
      </c>
      <c r="F13" s="182">
        <f>+'[2]Feb 2025'!$I$45</f>
        <v>0</v>
      </c>
      <c r="G13" s="182">
        <f>+'[2]Mar 2025'!$I$45</f>
        <v>0</v>
      </c>
      <c r="H13" s="182">
        <f>+'[2]Apr 2025'!$I$45</f>
        <v>0</v>
      </c>
      <c r="I13" s="182">
        <f>+'[2]May 2025'!$I$45</f>
        <v>0</v>
      </c>
      <c r="J13" s="182">
        <f>+'[2]Jun 2025'!$I$45</f>
        <v>0</v>
      </c>
      <c r="K13" s="182">
        <f>+'[2]Jul 2025'!$I$45</f>
        <v>0</v>
      </c>
      <c r="L13" s="182">
        <f>+'[2]Aug 2025'!$I$45</f>
        <v>0</v>
      </c>
      <c r="M13" s="182">
        <f>+'[2]Sep 2025'!$I$45</f>
        <v>0</v>
      </c>
      <c r="N13" s="182">
        <f t="shared" ref="N13:N16" si="4">SUM(B13:M13)</f>
        <v>2937</v>
      </c>
    </row>
    <row r="14" spans="1:14" s="1" customFormat="1" ht="10.199999999999999" x14ac:dyDescent="0.2">
      <c r="A14" s="190" t="s">
        <v>89</v>
      </c>
      <c r="B14" s="182">
        <f>+'[3]OCT 2024'!$I$51</f>
        <v>493</v>
      </c>
      <c r="C14" s="182">
        <f>+'[3]NOV 2024'!$I$45</f>
        <v>485</v>
      </c>
      <c r="D14" s="182">
        <f>+'[3]DEC 2024'!$I$47</f>
        <v>0</v>
      </c>
      <c r="E14" s="182">
        <f>+'[3]JAN 2025'!$I$47</f>
        <v>0</v>
      </c>
      <c r="F14" s="182">
        <f>+'[3]FEB 2025'!$I$47</f>
        <v>0</v>
      </c>
      <c r="G14" s="182">
        <f>+'[3]MAR 2025'!$I$47</f>
        <v>0</v>
      </c>
      <c r="H14" s="182">
        <f>+'[3]APR 2025'!$I$47</f>
        <v>0</v>
      </c>
      <c r="I14" s="182">
        <f>+'[3]MAY 2025'!$I$47</f>
        <v>0</v>
      </c>
      <c r="J14" s="182">
        <f>+'[3]JUN 2025'!$I$47</f>
        <v>0</v>
      </c>
      <c r="K14" s="182">
        <f>+'[3]JUL 2025'!$I$47</f>
        <v>0</v>
      </c>
      <c r="L14" s="182">
        <f>+'[3]AUG 2025'!$I$47</f>
        <v>0</v>
      </c>
      <c r="M14" s="182">
        <f>+'[3]SEP 2025'!$I$47</f>
        <v>0</v>
      </c>
      <c r="N14" s="182">
        <f>SUM(B14:M14)</f>
        <v>978</v>
      </c>
    </row>
    <row r="15" spans="1:14" s="1" customFormat="1" ht="10.199999999999999" x14ac:dyDescent="0.2">
      <c r="A15" s="190" t="s">
        <v>24</v>
      </c>
      <c r="B15" s="182">
        <f>+'[4]OCT 2024'!$I$40</f>
        <v>3132</v>
      </c>
      <c r="C15" s="182">
        <f>+'[4]NOV 2024'!$I$40</f>
        <v>3067</v>
      </c>
      <c r="D15" s="182">
        <f>+'[4]DEC 2024'!$I$47</f>
        <v>0</v>
      </c>
      <c r="E15" s="182">
        <f>+'[4]JAN 2025'!$I$47</f>
        <v>0</v>
      </c>
      <c r="F15" s="182">
        <f>+'[4]FEB 2025'!$I$47</f>
        <v>0</v>
      </c>
      <c r="G15" s="182">
        <f>+'[4]MAR 2025'!$I$47</f>
        <v>0</v>
      </c>
      <c r="H15" s="182">
        <f>+'[4]APR 2025'!$I$47</f>
        <v>0</v>
      </c>
      <c r="I15" s="182">
        <f>+'[4]MAY 2025'!$I$47</f>
        <v>0</v>
      </c>
      <c r="J15" s="182">
        <f>+'[4]JUN 2025'!$I$47</f>
        <v>0</v>
      </c>
      <c r="K15" s="182">
        <f>+'[4]JUL 2025'!$I$47</f>
        <v>0</v>
      </c>
      <c r="L15" s="182">
        <f>+'[4]AUG 2025'!$I$47</f>
        <v>0</v>
      </c>
      <c r="M15" s="182">
        <f>+'[4]SEP 2025'!$I$47</f>
        <v>0</v>
      </c>
      <c r="N15" s="182">
        <f t="shared" si="4"/>
        <v>6199</v>
      </c>
    </row>
    <row r="16" spans="1:14" s="1" customFormat="1" ht="10.199999999999999" x14ac:dyDescent="0.2">
      <c r="A16" s="190" t="s">
        <v>1</v>
      </c>
      <c r="B16" s="182">
        <f>+'[5]OCT 2024'!$I$51</f>
        <v>1316</v>
      </c>
      <c r="C16" s="182">
        <f>+'[5]NOV 2024'!$I$58</f>
        <v>1158</v>
      </c>
      <c r="D16" s="182">
        <f>+'[5]DEC 2024'!$I$55</f>
        <v>0</v>
      </c>
      <c r="E16" s="182">
        <f>+'[5]JAN 2025'!$I$55</f>
        <v>0</v>
      </c>
      <c r="F16" s="182">
        <f>+'[5]FEB 2025'!$I$55</f>
        <v>0</v>
      </c>
      <c r="G16" s="182">
        <f>+'[5]MAR 2025'!$I$55</f>
        <v>0</v>
      </c>
      <c r="H16" s="182">
        <f>+'[5]APR 2025'!$I$55</f>
        <v>0</v>
      </c>
      <c r="I16" s="182">
        <f>+'[5]MAY 2025'!$I$55</f>
        <v>0</v>
      </c>
      <c r="J16" s="182">
        <f>+'[5]JUN 2025'!$I$55</f>
        <v>0</v>
      </c>
      <c r="K16" s="182">
        <f>+'[5]JUL 2025'!$I$55</f>
        <v>0</v>
      </c>
      <c r="L16" s="182">
        <f>+'[5]AUG 2025'!$I$55</f>
        <v>0</v>
      </c>
      <c r="M16" s="182">
        <f>+'[5]SEP 2025'!$I$55</f>
        <v>0</v>
      </c>
      <c r="N16" s="182">
        <f t="shared" si="4"/>
        <v>2474</v>
      </c>
    </row>
    <row r="17" spans="1:14" x14ac:dyDescent="0.2">
      <c r="A17" s="23"/>
      <c r="B17" s="24"/>
      <c r="C17" s="24"/>
      <c r="D17" s="126"/>
      <c r="E17" s="24"/>
      <c r="F17" s="24"/>
      <c r="G17" s="24"/>
      <c r="H17" s="24"/>
      <c r="I17" s="24"/>
      <c r="J17" s="24" t="s">
        <v>69</v>
      </c>
      <c r="K17" s="24"/>
      <c r="L17" s="24"/>
      <c r="M17" s="24"/>
      <c r="N17" s="25"/>
    </row>
    <row r="18" spans="1:14" s="1" customFormat="1" ht="10.199999999999999" x14ac:dyDescent="0.2">
      <c r="A18" s="192" t="s">
        <v>12</v>
      </c>
      <c r="B18" s="152">
        <f>SUM(B12:B17)</f>
        <v>7543</v>
      </c>
      <c r="C18" s="152">
        <f>SUM(C12:C17)</f>
        <v>7057</v>
      </c>
      <c r="D18" s="152">
        <f>SUM(D12:D17)</f>
        <v>0</v>
      </c>
      <c r="E18" s="152">
        <f>SUM(E12:E17)</f>
        <v>0</v>
      </c>
      <c r="F18" s="152">
        <f>SUM(F12:F17)</f>
        <v>0</v>
      </c>
      <c r="G18" s="152">
        <f t="shared" ref="G18" si="5">SUM(G12:G17)</f>
        <v>0</v>
      </c>
      <c r="H18" s="152">
        <f t="shared" ref="H18" si="6">SUM(H12:H17)</f>
        <v>0</v>
      </c>
      <c r="I18" s="152">
        <f>SUM(I12:I17)</f>
        <v>0</v>
      </c>
      <c r="J18" s="152">
        <f>SUM(J12:J17)</f>
        <v>0</v>
      </c>
      <c r="K18" s="152">
        <f>SUM(K12:K17)</f>
        <v>0</v>
      </c>
      <c r="L18" s="152">
        <f>SUM(L12:L17)</f>
        <v>0</v>
      </c>
      <c r="M18" s="152">
        <f>SUM(M12:M17)</f>
        <v>0</v>
      </c>
      <c r="N18" s="193">
        <f t="shared" ref="N18" si="7">SUM(N12:N17)</f>
        <v>14600</v>
      </c>
    </row>
    <row r="19" spans="1:14" x14ac:dyDescent="0.2">
      <c r="A19" s="106" t="s">
        <v>42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</row>
    <row r="20" spans="1:14" ht="10.199999999999999" x14ac:dyDescent="0.2">
      <c r="A20" s="21" t="s">
        <v>4</v>
      </c>
      <c r="B20" s="183" t="s">
        <v>91</v>
      </c>
      <c r="C20" s="183" t="s">
        <v>92</v>
      </c>
      <c r="D20" s="183" t="s">
        <v>86</v>
      </c>
      <c r="E20" s="183" t="s">
        <v>93</v>
      </c>
      <c r="F20" s="183" t="s">
        <v>94</v>
      </c>
      <c r="G20" s="183" t="s">
        <v>95</v>
      </c>
      <c r="H20" s="183" t="s">
        <v>96</v>
      </c>
      <c r="I20" s="183" t="s">
        <v>97</v>
      </c>
      <c r="J20" s="183" t="s">
        <v>98</v>
      </c>
      <c r="K20" s="183" t="s">
        <v>99</v>
      </c>
      <c r="L20" s="183" t="s">
        <v>100</v>
      </c>
      <c r="M20" s="183" t="s">
        <v>101</v>
      </c>
      <c r="N20" s="22" t="s">
        <v>40</v>
      </c>
    </row>
    <row r="21" spans="1:14" s="1" customFormat="1" ht="14.1" customHeight="1" x14ac:dyDescent="0.2">
      <c r="A21" s="190" t="s">
        <v>8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94"/>
      <c r="L21" s="134"/>
      <c r="M21" s="134"/>
      <c r="N21" s="191">
        <f t="shared" ref="N21:N25" si="8">SUM(B21:M21)</f>
        <v>0</v>
      </c>
    </row>
    <row r="22" spans="1:14" s="1" customFormat="1" ht="10.199999999999999" x14ac:dyDescent="0.2">
      <c r="A22" s="190" t="s">
        <v>9</v>
      </c>
      <c r="B22" s="134">
        <f>+'[2]Oct 2024'!$J$45</f>
        <v>106667.6</v>
      </c>
      <c r="C22" s="134">
        <f>+'[2]Nov 2024'!$J$45</f>
        <v>115398.39999999999</v>
      </c>
      <c r="D22" s="134">
        <f>+'[2]Dec 2024'!$J$45</f>
        <v>0</v>
      </c>
      <c r="E22" s="134">
        <f>+'[2]Jan 2025'!$J$45</f>
        <v>0</v>
      </c>
      <c r="F22" s="134">
        <f>+'[2]Feb 2025'!$J$45</f>
        <v>0</v>
      </c>
      <c r="G22" s="134">
        <f>+'[2]Mar 2025'!$J$45</f>
        <v>0</v>
      </c>
      <c r="H22" s="134">
        <f>+'[2]Apr 2025'!$J$45</f>
        <v>0</v>
      </c>
      <c r="I22" s="134">
        <f>+'[2]May 2025'!$J$45</f>
        <v>0</v>
      </c>
      <c r="J22" s="134">
        <f>+'[2]Jun 2025'!$J$45</f>
        <v>0</v>
      </c>
      <c r="K22" s="134">
        <f>+'[2]Jul 2025'!$J$45</f>
        <v>0</v>
      </c>
      <c r="L22" s="134">
        <f>+'[2]Aug 2025'!$J$45</f>
        <v>0</v>
      </c>
      <c r="M22" s="134">
        <f>+'[2]Sep 2025'!$J$46</f>
        <v>0</v>
      </c>
      <c r="N22" s="191">
        <f>SUM(B22:M22)</f>
        <v>222066</v>
      </c>
    </row>
    <row r="23" spans="1:14" s="1" customFormat="1" ht="10.199999999999999" hidden="1" x14ac:dyDescent="0.2">
      <c r="A23" s="190" t="s">
        <v>23</v>
      </c>
      <c r="B23" s="134">
        <v>0</v>
      </c>
      <c r="C23" s="134"/>
      <c r="D23" s="134">
        <v>0</v>
      </c>
      <c r="E23" s="134"/>
      <c r="F23" s="134"/>
      <c r="G23" s="134"/>
      <c r="H23" s="194"/>
      <c r="I23" s="134"/>
      <c r="J23" s="134"/>
      <c r="K23" s="134"/>
      <c r="L23" s="134"/>
      <c r="M23" s="134"/>
      <c r="N23" s="191">
        <f>SUM(B23:M23)</f>
        <v>0</v>
      </c>
    </row>
    <row r="24" spans="1:14" s="1" customFormat="1" ht="10.199999999999999" x14ac:dyDescent="0.2">
      <c r="A24" s="5" t="s">
        <v>24</v>
      </c>
      <c r="B24" s="134">
        <f>+'[4]OCT 2024'!$J$47</f>
        <v>1426831.68</v>
      </c>
      <c r="C24" s="134">
        <f>+'[4]NOV 2024'!$J$47</f>
        <v>1486185.64</v>
      </c>
      <c r="D24" s="134">
        <f>+'[4]DEC 2024'!$J$47</f>
        <v>0</v>
      </c>
      <c r="E24" s="134">
        <f>+'[4]JAN 2025'!$J$47</f>
        <v>0</v>
      </c>
      <c r="F24" s="134">
        <f>+'[4]FEB 2025'!$J$47</f>
        <v>0</v>
      </c>
      <c r="G24" s="134">
        <f>+'[4]MAR 2025'!$J$47</f>
        <v>0</v>
      </c>
      <c r="H24" s="134">
        <f>+'[4]APR 2025'!$J$47</f>
        <v>0</v>
      </c>
      <c r="I24" s="134">
        <f>+'[4]MAY 2025'!$J$47</f>
        <v>0</v>
      </c>
      <c r="J24" s="134">
        <f>+'[4]JUN 2025'!$J$47</f>
        <v>0</v>
      </c>
      <c r="K24" s="134">
        <f>+'[4]JUL 2025'!$J$47</f>
        <v>0</v>
      </c>
      <c r="L24" s="134">
        <f>+'[4]AUG 2025'!$J$47</f>
        <v>0</v>
      </c>
      <c r="M24" s="134">
        <f>+'[4]SEP 2025'!$J$47</f>
        <v>0</v>
      </c>
      <c r="N24" s="191">
        <f t="shared" si="8"/>
        <v>2913017.32</v>
      </c>
    </row>
    <row r="25" spans="1:14" s="1" customFormat="1" ht="11.1" customHeight="1" x14ac:dyDescent="0.2">
      <c r="A25" s="190" t="s">
        <v>1</v>
      </c>
      <c r="B25" s="134">
        <v>0</v>
      </c>
      <c r="C25" s="134"/>
      <c r="D25" s="134">
        <v>0</v>
      </c>
      <c r="E25" s="134">
        <v>0</v>
      </c>
      <c r="F25" s="134"/>
      <c r="G25" s="134"/>
      <c r="H25" s="134"/>
      <c r="I25" s="134"/>
      <c r="J25" s="134"/>
      <c r="K25" s="134"/>
      <c r="L25" s="134"/>
      <c r="M25" s="134"/>
      <c r="N25" s="191">
        <f t="shared" si="8"/>
        <v>0</v>
      </c>
    </row>
    <row r="26" spans="1:14" s="1" customFormat="1" ht="10.199999999999999" x14ac:dyDescent="0.2">
      <c r="A26" s="190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91"/>
    </row>
    <row r="27" spans="1:14" s="1" customFormat="1" ht="10.199999999999999" x14ac:dyDescent="0.2">
      <c r="A27" s="192" t="s">
        <v>12</v>
      </c>
      <c r="B27" s="149">
        <f>SUM(B21:B26)</f>
        <v>1533499.28</v>
      </c>
      <c r="C27" s="149">
        <f>SUM(C21:C26)</f>
        <v>1601584.0399999998</v>
      </c>
      <c r="D27" s="149">
        <f>SUM(D21:D26)</f>
        <v>0</v>
      </c>
      <c r="E27" s="149">
        <f>SUM(E21:E26)</f>
        <v>0</v>
      </c>
      <c r="F27" s="149">
        <f>SUM(F21:F26)</f>
        <v>0</v>
      </c>
      <c r="G27" s="149">
        <f t="shared" ref="G27:H27" si="9">SUM(G21:G26)</f>
        <v>0</v>
      </c>
      <c r="H27" s="149">
        <f t="shared" si="9"/>
        <v>0</v>
      </c>
      <c r="I27" s="149">
        <f>SUM(I21:I26)</f>
        <v>0</v>
      </c>
      <c r="J27" s="149">
        <f>SUM(J21:J26)</f>
        <v>0</v>
      </c>
      <c r="K27" s="149">
        <f>SUM(K21:K26)</f>
        <v>0</v>
      </c>
      <c r="L27" s="149">
        <f>SUM(L21:L26)</f>
        <v>0</v>
      </c>
      <c r="M27" s="149">
        <f>SUM(M21:M26)</f>
        <v>0</v>
      </c>
      <c r="N27" s="195">
        <f t="shared" ref="N27" si="10">SUM(N21:N26)</f>
        <v>3135083.32</v>
      </c>
    </row>
    <row r="28" spans="1:14" ht="12" customHeight="1" x14ac:dyDescent="0.2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</row>
    <row r="29" spans="1:14" s="1" customFormat="1" ht="11.1" customHeight="1" x14ac:dyDescent="0.2">
      <c r="A29" s="192" t="s">
        <v>19</v>
      </c>
      <c r="B29" s="183" t="s">
        <v>91</v>
      </c>
      <c r="C29" s="183" t="s">
        <v>92</v>
      </c>
      <c r="D29" s="183" t="s">
        <v>86</v>
      </c>
      <c r="E29" s="183" t="s">
        <v>93</v>
      </c>
      <c r="F29" s="183" t="s">
        <v>94</v>
      </c>
      <c r="G29" s="183" t="s">
        <v>95</v>
      </c>
      <c r="H29" s="183" t="s">
        <v>96</v>
      </c>
      <c r="I29" s="183" t="s">
        <v>97</v>
      </c>
      <c r="J29" s="183" t="s">
        <v>98</v>
      </c>
      <c r="K29" s="183" t="s">
        <v>99</v>
      </c>
      <c r="L29" s="183" t="s">
        <v>100</v>
      </c>
      <c r="M29" s="183" t="s">
        <v>101</v>
      </c>
      <c r="N29" s="196" t="s">
        <v>40</v>
      </c>
    </row>
    <row r="30" spans="1:14" s="1" customFormat="1" ht="12.6" customHeight="1" x14ac:dyDescent="0.2">
      <c r="A30" s="190" t="s">
        <v>8</v>
      </c>
      <c r="B30" s="197"/>
      <c r="C30" s="198"/>
      <c r="D30" s="199"/>
      <c r="E30" s="197"/>
      <c r="F30" s="197"/>
      <c r="G30" s="197"/>
      <c r="H30" s="197"/>
      <c r="I30" s="197"/>
      <c r="J30" s="197"/>
      <c r="K30" s="197"/>
      <c r="L30" s="197"/>
      <c r="M30" s="197"/>
      <c r="N30" s="200">
        <f t="shared" ref="N30:N34" si="11">SUM(B30:M30)</f>
        <v>0</v>
      </c>
    </row>
    <row r="31" spans="1:14" s="1" customFormat="1" ht="10.35" customHeight="1" x14ac:dyDescent="0.2">
      <c r="A31" s="190" t="s">
        <v>9</v>
      </c>
      <c r="B31" s="182">
        <f>+'[2]Oct 2024'!$I$45</f>
        <v>278</v>
      </c>
      <c r="C31" s="182">
        <f>+'[2]Nov 2024'!$I$45</f>
        <v>303</v>
      </c>
      <c r="D31" s="182">
        <f>+'[2]Dec 2024'!$I$45</f>
        <v>0</v>
      </c>
      <c r="E31" s="182">
        <f>+'[2]Jan 2025'!$I$45</f>
        <v>0</v>
      </c>
      <c r="F31" s="182">
        <f>+'[2]Feb 2025'!$I$45</f>
        <v>0</v>
      </c>
      <c r="G31" s="182">
        <f>+'[2]Mar 2025'!$I$45</f>
        <v>0</v>
      </c>
      <c r="H31" s="182">
        <f>+'[2]Apr 2025'!$I$45</f>
        <v>0</v>
      </c>
      <c r="I31" s="182">
        <f>+'[2]May 2025'!$I$45</f>
        <v>0</v>
      </c>
      <c r="J31" s="182">
        <f>+'[2]Jun 2025'!$I$45</f>
        <v>0</v>
      </c>
      <c r="K31" s="182">
        <f>+'[2]Jul 2025'!$I$45</f>
        <v>0</v>
      </c>
      <c r="L31" s="182">
        <f>+'[2]Aug 2025'!$I$45</f>
        <v>0</v>
      </c>
      <c r="M31" s="182">
        <f>+'[2]Sep 2025'!$I$45</f>
        <v>0</v>
      </c>
      <c r="N31" s="201">
        <f t="shared" si="11"/>
        <v>581</v>
      </c>
    </row>
    <row r="32" spans="1:14" s="1" customFormat="1" ht="10.199999999999999" hidden="1" x14ac:dyDescent="0.2">
      <c r="A32" s="190" t="s">
        <v>23</v>
      </c>
      <c r="B32" s="182"/>
      <c r="C32" s="198"/>
      <c r="D32" s="202"/>
      <c r="E32" s="182"/>
      <c r="F32" s="182"/>
      <c r="G32" s="182"/>
      <c r="H32" s="182"/>
      <c r="I32" s="182"/>
      <c r="J32" s="182"/>
      <c r="K32" s="182"/>
      <c r="L32" s="182"/>
      <c r="M32" s="182"/>
      <c r="N32" s="201">
        <f>SUM(B32:M32)</f>
        <v>0</v>
      </c>
    </row>
    <row r="33" spans="1:14" s="1" customFormat="1" ht="9.6" customHeight="1" x14ac:dyDescent="0.2">
      <c r="A33" s="190" t="s">
        <v>24</v>
      </c>
      <c r="B33" s="182">
        <f>+'[4]OCT 2024'!$I$47</f>
        <v>1912</v>
      </c>
      <c r="C33" s="182">
        <f>+'[4]NOV 2024'!$I$47</f>
        <v>1993</v>
      </c>
      <c r="D33" s="182">
        <f>+'[4]DEC 2024'!$I$47</f>
        <v>0</v>
      </c>
      <c r="E33" s="182">
        <f>+'[4]JAN 2025'!$I$47</f>
        <v>0</v>
      </c>
      <c r="F33" s="182">
        <f>+'[4]FEB 2025'!$I$47</f>
        <v>0</v>
      </c>
      <c r="G33" s="182">
        <f>+'[4]MAR 2025'!$I$47</f>
        <v>0</v>
      </c>
      <c r="H33" s="182">
        <f>+'[4]APR 2025'!$I$47</f>
        <v>0</v>
      </c>
      <c r="I33" s="182">
        <f>+'[4]MAY 2025'!$I$47</f>
        <v>0</v>
      </c>
      <c r="J33" s="182">
        <f>+'[4]JUN 2025'!$I$47</f>
        <v>0</v>
      </c>
      <c r="K33" s="182">
        <f>+'[4]JUL 2025'!$I$47</f>
        <v>0</v>
      </c>
      <c r="L33" s="182">
        <f>+'[4]AUG 2025'!$I$47</f>
        <v>0</v>
      </c>
      <c r="M33" s="182">
        <f>+'[4]AUG 2025'!$I$47</f>
        <v>0</v>
      </c>
      <c r="N33" s="201">
        <f t="shared" si="11"/>
        <v>3905</v>
      </c>
    </row>
    <row r="34" spans="1:14" s="1" customFormat="1" ht="10.35" customHeight="1" x14ac:dyDescent="0.2">
      <c r="A34" s="190" t="s">
        <v>1</v>
      </c>
      <c r="B34" s="203"/>
      <c r="C34" s="203"/>
      <c r="D34" s="202"/>
      <c r="E34" s="203"/>
      <c r="F34" s="203"/>
      <c r="G34" s="203"/>
      <c r="H34" s="203"/>
      <c r="I34" s="203"/>
      <c r="J34" s="203"/>
      <c r="K34" s="203"/>
      <c r="L34" s="203"/>
      <c r="M34" s="203"/>
      <c r="N34" s="204">
        <f t="shared" si="11"/>
        <v>0</v>
      </c>
    </row>
    <row r="35" spans="1:14" s="1" customFormat="1" ht="10.199999999999999" x14ac:dyDescent="0.2">
      <c r="A35" s="190"/>
      <c r="B35" s="197"/>
      <c r="C35" s="197"/>
      <c r="D35" s="197"/>
      <c r="E35" s="197"/>
      <c r="F35" s="197"/>
      <c r="G35" s="182"/>
      <c r="H35" s="182"/>
      <c r="I35" s="182"/>
      <c r="J35" s="182"/>
      <c r="K35" s="182"/>
      <c r="L35" s="182"/>
      <c r="M35" s="182"/>
      <c r="N35" s="201"/>
    </row>
    <row r="36" spans="1:14" s="1" customFormat="1" ht="10.199999999999999" x14ac:dyDescent="0.2">
      <c r="A36" s="192" t="s">
        <v>12</v>
      </c>
      <c r="B36" s="152">
        <f>SUM(B30:B35)</f>
        <v>2190</v>
      </c>
      <c r="C36" s="152">
        <f>SUM(C30:C35)</f>
        <v>2296</v>
      </c>
      <c r="D36" s="152">
        <f>SUM(D30:D35)</f>
        <v>0</v>
      </c>
      <c r="E36" s="152">
        <f>SUM(E30:E35)</f>
        <v>0</v>
      </c>
      <c r="F36" s="152">
        <f>SUM(F30:F35)</f>
        <v>0</v>
      </c>
      <c r="G36" s="152">
        <f t="shared" ref="G36:H36" si="12">SUM(G30:G35)</f>
        <v>0</v>
      </c>
      <c r="H36" s="152">
        <f t="shared" si="12"/>
        <v>0</v>
      </c>
      <c r="I36" s="152">
        <f>SUM(I30:I35)</f>
        <v>0</v>
      </c>
      <c r="J36" s="152">
        <f>SUM(J30:J35)</f>
        <v>0</v>
      </c>
      <c r="K36" s="152">
        <f>SUM(K30:K35)</f>
        <v>0</v>
      </c>
      <c r="L36" s="152">
        <f>SUM(L30:L35)</f>
        <v>0</v>
      </c>
      <c r="M36" s="152">
        <f>SUM(M30:M35)</f>
        <v>0</v>
      </c>
      <c r="N36" s="193">
        <f t="shared" ref="N36" si="13">SUM(N30:N35)</f>
        <v>4486</v>
      </c>
    </row>
    <row r="37" spans="1:14" ht="12" customHeight="1" x14ac:dyDescent="0.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1:14" x14ac:dyDescent="0.2">
      <c r="A38" s="122" t="s">
        <v>17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</row>
    <row r="39" spans="1:14" s="1" customFormat="1" ht="10.199999999999999" x14ac:dyDescent="0.2">
      <c r="A39" s="192" t="s">
        <v>5</v>
      </c>
      <c r="B39" s="183" t="s">
        <v>91</v>
      </c>
      <c r="C39" s="183" t="s">
        <v>92</v>
      </c>
      <c r="D39" s="183" t="s">
        <v>86</v>
      </c>
      <c r="E39" s="183" t="s">
        <v>93</v>
      </c>
      <c r="F39" s="183" t="s">
        <v>94</v>
      </c>
      <c r="G39" s="183" t="s">
        <v>95</v>
      </c>
      <c r="H39" s="183" t="s">
        <v>96</v>
      </c>
      <c r="I39" s="183" t="s">
        <v>97</v>
      </c>
      <c r="J39" s="183" t="s">
        <v>98</v>
      </c>
      <c r="K39" s="183" t="s">
        <v>99</v>
      </c>
      <c r="L39" s="183" t="s">
        <v>100</v>
      </c>
      <c r="M39" s="183" t="s">
        <v>101</v>
      </c>
      <c r="N39" s="196" t="s">
        <v>12</v>
      </c>
    </row>
    <row r="40" spans="1:14" s="1" customFormat="1" ht="10.199999999999999" x14ac:dyDescent="0.2">
      <c r="A40" s="190" t="s">
        <v>8</v>
      </c>
      <c r="B40" s="134">
        <f t="shared" ref="B40:N40" si="14">B3+B21</f>
        <v>164990.80000000002</v>
      </c>
      <c r="C40" s="134">
        <f t="shared" si="14"/>
        <v>154746.79999999999</v>
      </c>
      <c r="D40" s="134">
        <f t="shared" si="14"/>
        <v>0</v>
      </c>
      <c r="E40" s="134">
        <f t="shared" si="14"/>
        <v>0</v>
      </c>
      <c r="F40" s="134">
        <f>F3+F21</f>
        <v>0</v>
      </c>
      <c r="G40" s="134">
        <f t="shared" si="14"/>
        <v>0</v>
      </c>
      <c r="H40" s="134">
        <f t="shared" si="14"/>
        <v>0</v>
      </c>
      <c r="I40" s="134">
        <f>I3+I21</f>
        <v>0</v>
      </c>
      <c r="J40" s="134">
        <f t="shared" si="14"/>
        <v>0</v>
      </c>
      <c r="K40" s="134">
        <f t="shared" si="14"/>
        <v>0</v>
      </c>
      <c r="L40" s="134">
        <f t="shared" si="14"/>
        <v>0</v>
      </c>
      <c r="M40" s="134">
        <f t="shared" si="14"/>
        <v>0</v>
      </c>
      <c r="N40" s="134">
        <f t="shared" si="14"/>
        <v>319737.59999999998</v>
      </c>
    </row>
    <row r="41" spans="1:14" s="1" customFormat="1" ht="10.199999999999999" x14ac:dyDescent="0.2">
      <c r="A41" s="190" t="s">
        <v>9</v>
      </c>
      <c r="B41" s="134">
        <f t="shared" ref="B41:N41" si="15">B4+B22</f>
        <v>265010.62</v>
      </c>
      <c r="C41" s="134">
        <f>C4+C22</f>
        <v>255239.75</v>
      </c>
      <c r="D41" s="134">
        <f t="shared" si="15"/>
        <v>0</v>
      </c>
      <c r="E41" s="134">
        <f t="shared" si="15"/>
        <v>0</v>
      </c>
      <c r="F41" s="134">
        <f>F4+F22</f>
        <v>0</v>
      </c>
      <c r="G41" s="134">
        <f>G4+G22</f>
        <v>0</v>
      </c>
      <c r="H41" s="134">
        <f t="shared" si="15"/>
        <v>0</v>
      </c>
      <c r="I41" s="134">
        <f>I4+I22</f>
        <v>0</v>
      </c>
      <c r="J41" s="134">
        <f t="shared" si="15"/>
        <v>0</v>
      </c>
      <c r="K41" s="134">
        <f t="shared" si="15"/>
        <v>0</v>
      </c>
      <c r="L41" s="134">
        <f t="shared" si="15"/>
        <v>0</v>
      </c>
      <c r="M41" s="134">
        <f t="shared" si="15"/>
        <v>0</v>
      </c>
      <c r="N41" s="134">
        <f t="shared" si="15"/>
        <v>520250.37</v>
      </c>
    </row>
    <row r="42" spans="1:14" s="1" customFormat="1" ht="10.199999999999999" x14ac:dyDescent="0.2">
      <c r="A42" s="5" t="s">
        <v>89</v>
      </c>
      <c r="B42" s="134">
        <f t="shared" ref="B42:N42" si="16">B5+B23</f>
        <v>49320.959999999999</v>
      </c>
      <c r="C42" s="134">
        <f t="shared" si="16"/>
        <v>48622.080000000002</v>
      </c>
      <c r="D42" s="134">
        <f t="shared" si="16"/>
        <v>0</v>
      </c>
      <c r="E42" s="134">
        <f t="shared" si="16"/>
        <v>0</v>
      </c>
      <c r="F42" s="134">
        <f t="shared" si="16"/>
        <v>0</v>
      </c>
      <c r="G42" s="134">
        <f t="shared" si="16"/>
        <v>0</v>
      </c>
      <c r="H42" s="134">
        <f t="shared" si="16"/>
        <v>0</v>
      </c>
      <c r="I42" s="134">
        <f t="shared" si="16"/>
        <v>0</v>
      </c>
      <c r="J42" s="134">
        <f t="shared" si="16"/>
        <v>0</v>
      </c>
      <c r="K42" s="134">
        <f t="shared" si="16"/>
        <v>0</v>
      </c>
      <c r="L42" s="134">
        <f t="shared" si="16"/>
        <v>0</v>
      </c>
      <c r="M42" s="134">
        <f t="shared" si="16"/>
        <v>0</v>
      </c>
      <c r="N42" s="134">
        <f t="shared" si="16"/>
        <v>97943.040000000008</v>
      </c>
    </row>
    <row r="43" spans="1:14" s="1" customFormat="1" ht="10.199999999999999" x14ac:dyDescent="0.2">
      <c r="A43" s="5" t="s">
        <v>24</v>
      </c>
      <c r="B43" s="134">
        <f t="shared" ref="B43:N43" si="17">B6+B24</f>
        <v>1886361.92</v>
      </c>
      <c r="C43" s="134">
        <f t="shared" si="17"/>
        <v>1932589</v>
      </c>
      <c r="D43" s="134">
        <f t="shared" si="17"/>
        <v>0</v>
      </c>
      <c r="E43" s="134">
        <f>E6+E24</f>
        <v>0</v>
      </c>
      <c r="F43" s="134">
        <f t="shared" si="17"/>
        <v>0</v>
      </c>
      <c r="G43" s="134">
        <f>G6+G24</f>
        <v>0</v>
      </c>
      <c r="H43" s="134">
        <f t="shared" si="17"/>
        <v>0</v>
      </c>
      <c r="I43" s="134">
        <f>I6+I24</f>
        <v>0</v>
      </c>
      <c r="J43" s="134">
        <f t="shared" si="17"/>
        <v>0</v>
      </c>
      <c r="K43" s="134">
        <f t="shared" si="17"/>
        <v>0</v>
      </c>
      <c r="L43" s="134">
        <f t="shared" si="17"/>
        <v>0</v>
      </c>
      <c r="M43" s="134">
        <f t="shared" si="17"/>
        <v>0</v>
      </c>
      <c r="N43" s="134">
        <f t="shared" si="17"/>
        <v>3818950.92</v>
      </c>
    </row>
    <row r="44" spans="1:14" s="1" customFormat="1" ht="10.199999999999999" x14ac:dyDescent="0.2">
      <c r="A44" s="190" t="s">
        <v>1</v>
      </c>
      <c r="B44" s="134">
        <f t="shared" ref="B44:N44" si="18">B7+B25</f>
        <v>213519.97999999998</v>
      </c>
      <c r="C44" s="134">
        <f t="shared" si="18"/>
        <v>196280.64</v>
      </c>
      <c r="D44" s="134">
        <f t="shared" si="18"/>
        <v>0</v>
      </c>
      <c r="E44" s="134">
        <f t="shared" si="18"/>
        <v>0</v>
      </c>
      <c r="F44" s="134">
        <f>F7+F25</f>
        <v>0</v>
      </c>
      <c r="G44" s="134">
        <f t="shared" si="18"/>
        <v>0</v>
      </c>
      <c r="H44" s="134">
        <f t="shared" si="18"/>
        <v>0</v>
      </c>
      <c r="I44" s="134">
        <f t="shared" si="18"/>
        <v>0</v>
      </c>
      <c r="J44" s="134">
        <f t="shared" si="18"/>
        <v>0</v>
      </c>
      <c r="K44" s="134">
        <f t="shared" si="18"/>
        <v>0</v>
      </c>
      <c r="L44" s="134">
        <f t="shared" si="18"/>
        <v>0</v>
      </c>
      <c r="M44" s="134">
        <f t="shared" si="18"/>
        <v>0</v>
      </c>
      <c r="N44" s="134">
        <f t="shared" si="18"/>
        <v>409800.62</v>
      </c>
    </row>
    <row r="45" spans="1:14" s="1" customFormat="1" ht="10.199999999999999" x14ac:dyDescent="0.2">
      <c r="A45" s="190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91"/>
    </row>
    <row r="46" spans="1:14" s="1" customFormat="1" ht="10.199999999999999" x14ac:dyDescent="0.2">
      <c r="A46" s="192" t="s">
        <v>12</v>
      </c>
      <c r="B46" s="149">
        <f t="shared" ref="B46:G46" si="19">SUM(B40:B45)</f>
        <v>2579204.2799999998</v>
      </c>
      <c r="C46" s="149">
        <f>SUM(C40:C45)</f>
        <v>2587478.27</v>
      </c>
      <c r="D46" s="149">
        <f t="shared" si="19"/>
        <v>0</v>
      </c>
      <c r="E46" s="149">
        <f t="shared" si="19"/>
        <v>0</v>
      </c>
      <c r="F46" s="149">
        <f t="shared" si="19"/>
        <v>0</v>
      </c>
      <c r="G46" s="149">
        <f t="shared" si="19"/>
        <v>0</v>
      </c>
      <c r="H46" s="149">
        <f t="shared" ref="H46" si="20">SUM(H40:H45)</f>
        <v>0</v>
      </c>
      <c r="I46" s="149">
        <f>SUM(I40:I45)</f>
        <v>0</v>
      </c>
      <c r="J46" s="149">
        <f>SUM(J40:J45)</f>
        <v>0</v>
      </c>
      <c r="K46" s="149">
        <f>SUM(K40:K45)</f>
        <v>0</v>
      </c>
      <c r="L46" s="149">
        <f>SUM(L40:L45)</f>
        <v>0</v>
      </c>
      <c r="M46" s="149">
        <f>SUM(M40:M45)</f>
        <v>0</v>
      </c>
      <c r="N46" s="195">
        <f t="shared" ref="N46" si="21">SUM(N40:N45)</f>
        <v>5166682.55</v>
      </c>
    </row>
    <row r="47" spans="1:14" ht="2.25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</row>
    <row r="48" spans="1:14" ht="10.199999999999999" x14ac:dyDescent="0.2">
      <c r="A48" s="21" t="s">
        <v>11</v>
      </c>
      <c r="B48" s="183" t="s">
        <v>91</v>
      </c>
      <c r="C48" s="183" t="s">
        <v>92</v>
      </c>
      <c r="D48" s="183" t="s">
        <v>86</v>
      </c>
      <c r="E48" s="183" t="s">
        <v>93</v>
      </c>
      <c r="F48" s="183" t="s">
        <v>94</v>
      </c>
      <c r="G48" s="183" t="s">
        <v>95</v>
      </c>
      <c r="H48" s="183" t="s">
        <v>96</v>
      </c>
      <c r="I48" s="183" t="s">
        <v>97</v>
      </c>
      <c r="J48" s="183" t="s">
        <v>98</v>
      </c>
      <c r="K48" s="183" t="s">
        <v>99</v>
      </c>
      <c r="L48" s="183" t="s">
        <v>100</v>
      </c>
      <c r="M48" s="183" t="s">
        <v>101</v>
      </c>
      <c r="N48" s="22" t="s">
        <v>0</v>
      </c>
    </row>
    <row r="49" spans="1:14" s="1" customFormat="1" ht="10.199999999999999" x14ac:dyDescent="0.2">
      <c r="A49" s="190" t="s">
        <v>8</v>
      </c>
      <c r="B49" s="182">
        <f t="shared" ref="B49:N49" si="22">B12+B30</f>
        <v>1044</v>
      </c>
      <c r="C49" s="182">
        <f t="shared" si="22"/>
        <v>968</v>
      </c>
      <c r="D49" s="182">
        <f t="shared" si="22"/>
        <v>0</v>
      </c>
      <c r="E49" s="182">
        <f t="shared" si="22"/>
        <v>0</v>
      </c>
      <c r="F49" s="182">
        <f t="shared" si="22"/>
        <v>0</v>
      </c>
      <c r="G49" s="182">
        <f t="shared" si="22"/>
        <v>0</v>
      </c>
      <c r="H49" s="182">
        <f t="shared" si="22"/>
        <v>0</v>
      </c>
      <c r="I49" s="182">
        <f t="shared" si="22"/>
        <v>0</v>
      </c>
      <c r="J49" s="182">
        <f t="shared" si="22"/>
        <v>0</v>
      </c>
      <c r="K49" s="182">
        <f t="shared" si="22"/>
        <v>0</v>
      </c>
      <c r="L49" s="182">
        <f t="shared" si="22"/>
        <v>0</v>
      </c>
      <c r="M49" s="182">
        <f t="shared" si="22"/>
        <v>0</v>
      </c>
      <c r="N49" s="182">
        <f t="shared" si="22"/>
        <v>2012</v>
      </c>
    </row>
    <row r="50" spans="1:14" s="1" customFormat="1" ht="10.199999999999999" x14ac:dyDescent="0.2">
      <c r="A50" s="190" t="s">
        <v>9</v>
      </c>
      <c r="B50" s="182">
        <f t="shared" ref="B50:N50" si="23">B13+B31</f>
        <v>1836</v>
      </c>
      <c r="C50" s="182">
        <f>C13+C31</f>
        <v>1682</v>
      </c>
      <c r="D50" s="182">
        <f t="shared" si="23"/>
        <v>0</v>
      </c>
      <c r="E50" s="182">
        <f>E13+E31</f>
        <v>0</v>
      </c>
      <c r="F50" s="182">
        <f>F13+F31</f>
        <v>0</v>
      </c>
      <c r="G50" s="182">
        <f t="shared" si="23"/>
        <v>0</v>
      </c>
      <c r="H50" s="182">
        <f t="shared" si="23"/>
        <v>0</v>
      </c>
      <c r="I50" s="182">
        <f t="shared" si="23"/>
        <v>0</v>
      </c>
      <c r="J50" s="182">
        <f t="shared" si="23"/>
        <v>0</v>
      </c>
      <c r="K50" s="182">
        <f t="shared" si="23"/>
        <v>0</v>
      </c>
      <c r="L50" s="182">
        <f t="shared" si="23"/>
        <v>0</v>
      </c>
      <c r="M50" s="182">
        <f t="shared" si="23"/>
        <v>0</v>
      </c>
      <c r="N50" s="182">
        <f t="shared" si="23"/>
        <v>3518</v>
      </c>
    </row>
    <row r="51" spans="1:14" s="1" customFormat="1" ht="10.199999999999999" x14ac:dyDescent="0.2">
      <c r="A51" s="5" t="s">
        <v>89</v>
      </c>
      <c r="B51" s="182">
        <f t="shared" ref="B51:N51" si="24">B14+B32</f>
        <v>493</v>
      </c>
      <c r="C51" s="182">
        <f t="shared" si="24"/>
        <v>485</v>
      </c>
      <c r="D51" s="182">
        <f t="shared" si="24"/>
        <v>0</v>
      </c>
      <c r="E51" s="182">
        <f>E14+E32</f>
        <v>0</v>
      </c>
      <c r="F51" s="182">
        <f>F14+F32</f>
        <v>0</v>
      </c>
      <c r="G51" s="182">
        <f t="shared" si="24"/>
        <v>0</v>
      </c>
      <c r="H51" s="182">
        <f t="shared" si="24"/>
        <v>0</v>
      </c>
      <c r="I51" s="182">
        <f t="shared" si="24"/>
        <v>0</v>
      </c>
      <c r="J51" s="182">
        <f t="shared" si="24"/>
        <v>0</v>
      </c>
      <c r="K51" s="182">
        <f t="shared" si="24"/>
        <v>0</v>
      </c>
      <c r="L51" s="182">
        <f t="shared" si="24"/>
        <v>0</v>
      </c>
      <c r="M51" s="182">
        <f t="shared" si="24"/>
        <v>0</v>
      </c>
      <c r="N51" s="182">
        <f t="shared" si="24"/>
        <v>978</v>
      </c>
    </row>
    <row r="52" spans="1:14" s="1" customFormat="1" ht="9" customHeight="1" x14ac:dyDescent="0.2">
      <c r="A52" s="5" t="s">
        <v>24</v>
      </c>
      <c r="B52" s="182">
        <f t="shared" ref="B52:N52" si="25">B15+B33</f>
        <v>5044</v>
      </c>
      <c r="C52" s="182">
        <f t="shared" si="25"/>
        <v>5060</v>
      </c>
      <c r="D52" s="182">
        <f t="shared" si="25"/>
        <v>0</v>
      </c>
      <c r="E52" s="182">
        <f>E15+E33</f>
        <v>0</v>
      </c>
      <c r="F52" s="182">
        <f t="shared" si="25"/>
        <v>0</v>
      </c>
      <c r="G52" s="182">
        <f t="shared" si="25"/>
        <v>0</v>
      </c>
      <c r="H52" s="182">
        <f t="shared" si="25"/>
        <v>0</v>
      </c>
      <c r="I52" s="182">
        <f>I15+I33</f>
        <v>0</v>
      </c>
      <c r="J52" s="182">
        <f t="shared" si="25"/>
        <v>0</v>
      </c>
      <c r="K52" s="182">
        <f t="shared" si="25"/>
        <v>0</v>
      </c>
      <c r="L52" s="182">
        <f t="shared" si="25"/>
        <v>0</v>
      </c>
      <c r="M52" s="182">
        <f t="shared" si="25"/>
        <v>0</v>
      </c>
      <c r="N52" s="182">
        <f t="shared" si="25"/>
        <v>10104</v>
      </c>
    </row>
    <row r="53" spans="1:14" s="1" customFormat="1" ht="10.199999999999999" x14ac:dyDescent="0.2">
      <c r="A53" s="190" t="s">
        <v>1</v>
      </c>
      <c r="B53" s="182">
        <f t="shared" ref="B53:N53" si="26">B16+B34</f>
        <v>1316</v>
      </c>
      <c r="C53" s="182">
        <f t="shared" si="26"/>
        <v>1158</v>
      </c>
      <c r="D53" s="182">
        <f t="shared" si="26"/>
        <v>0</v>
      </c>
      <c r="E53" s="182">
        <f t="shared" si="26"/>
        <v>0</v>
      </c>
      <c r="F53" s="182">
        <f t="shared" si="26"/>
        <v>0</v>
      </c>
      <c r="G53" s="182">
        <f t="shared" si="26"/>
        <v>0</v>
      </c>
      <c r="H53" s="182">
        <f>H16+H34</f>
        <v>0</v>
      </c>
      <c r="I53" s="182">
        <f>I16+I34</f>
        <v>0</v>
      </c>
      <c r="J53" s="182">
        <f t="shared" si="26"/>
        <v>0</v>
      </c>
      <c r="K53" s="182">
        <f t="shared" si="26"/>
        <v>0</v>
      </c>
      <c r="L53" s="182">
        <f t="shared" si="26"/>
        <v>0</v>
      </c>
      <c r="M53" s="182">
        <f t="shared" si="26"/>
        <v>0</v>
      </c>
      <c r="N53" s="182">
        <f t="shared" si="26"/>
        <v>2474</v>
      </c>
    </row>
    <row r="54" spans="1:14" s="1" customFormat="1" ht="10.199999999999999" x14ac:dyDescent="0.2">
      <c r="A54" s="190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201"/>
    </row>
    <row r="55" spans="1:14" s="1" customFormat="1" ht="10.199999999999999" x14ac:dyDescent="0.2">
      <c r="A55" s="192" t="s">
        <v>12</v>
      </c>
      <c r="B55" s="152">
        <f t="shared" ref="B55:G55" si="27">SUM(B49:B54)</f>
        <v>9733</v>
      </c>
      <c r="C55" s="152">
        <f>SUM(C49:C54)</f>
        <v>9353</v>
      </c>
      <c r="D55" s="152">
        <f t="shared" si="27"/>
        <v>0</v>
      </c>
      <c r="E55" s="152">
        <f t="shared" si="27"/>
        <v>0</v>
      </c>
      <c r="F55" s="152">
        <f t="shared" si="27"/>
        <v>0</v>
      </c>
      <c r="G55" s="152">
        <f t="shared" si="27"/>
        <v>0</v>
      </c>
      <c r="H55" s="152">
        <f t="shared" ref="H55" si="28">SUM(H49:H54)</f>
        <v>0</v>
      </c>
      <c r="I55" s="152">
        <f>SUM(I49:I54)</f>
        <v>0</v>
      </c>
      <c r="J55" s="152">
        <f>SUM(J49:J54)</f>
        <v>0</v>
      </c>
      <c r="K55" s="152">
        <f>SUM(K49:K54)</f>
        <v>0</v>
      </c>
      <c r="L55" s="152">
        <f>SUM(L49:L54)</f>
        <v>0</v>
      </c>
      <c r="M55" s="152">
        <f>SUM(M49:M54)</f>
        <v>0</v>
      </c>
      <c r="N55" s="193">
        <f t="shared" ref="N55" si="29">SUM(N49:N54)</f>
        <v>19086</v>
      </c>
    </row>
    <row r="56" spans="1:14" s="1" customFormat="1" ht="1.5" customHeight="1" x14ac:dyDescent="0.2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</row>
    <row r="57" spans="1:14" s="1" customFormat="1" ht="10.199999999999999" x14ac:dyDescent="0.2">
      <c r="A57" s="192" t="s">
        <v>16</v>
      </c>
      <c r="B57" s="183" t="s">
        <v>91</v>
      </c>
      <c r="C57" s="183" t="s">
        <v>92</v>
      </c>
      <c r="D57" s="183" t="s">
        <v>86</v>
      </c>
      <c r="E57" s="183" t="s">
        <v>93</v>
      </c>
      <c r="F57" s="183" t="s">
        <v>94</v>
      </c>
      <c r="G57" s="183" t="s">
        <v>95</v>
      </c>
      <c r="H57" s="183" t="s">
        <v>96</v>
      </c>
      <c r="I57" s="183" t="s">
        <v>97</v>
      </c>
      <c r="J57" s="183" t="s">
        <v>98</v>
      </c>
      <c r="K57" s="183" t="s">
        <v>99</v>
      </c>
      <c r="L57" s="183" t="s">
        <v>100</v>
      </c>
      <c r="M57" s="183" t="s">
        <v>101</v>
      </c>
      <c r="N57" s="196" t="s">
        <v>0</v>
      </c>
    </row>
    <row r="58" spans="1:14" s="1" customFormat="1" ht="10.199999999999999" x14ac:dyDescent="0.2">
      <c r="A58" s="190" t="s">
        <v>8</v>
      </c>
      <c r="B58" s="206">
        <f t="shared" ref="B58:N58" si="30">B40/B46</f>
        <v>6.3969651911402706E-2</v>
      </c>
      <c r="C58" s="206">
        <f t="shared" si="30"/>
        <v>5.9806028825123231E-2</v>
      </c>
      <c r="D58" s="206" t="e">
        <f t="shared" si="30"/>
        <v>#DIV/0!</v>
      </c>
      <c r="E58" s="206" t="e">
        <f t="shared" si="30"/>
        <v>#DIV/0!</v>
      </c>
      <c r="F58" s="206" t="e">
        <f t="shared" si="30"/>
        <v>#DIV/0!</v>
      </c>
      <c r="G58" s="206" t="e">
        <f t="shared" si="30"/>
        <v>#DIV/0!</v>
      </c>
      <c r="H58" s="206" t="e">
        <f t="shared" si="30"/>
        <v>#DIV/0!</v>
      </c>
      <c r="I58" s="206" t="e">
        <f t="shared" si="30"/>
        <v>#DIV/0!</v>
      </c>
      <c r="J58" s="206" t="e">
        <f t="shared" si="30"/>
        <v>#DIV/0!</v>
      </c>
      <c r="K58" s="206" t="e">
        <f t="shared" si="30"/>
        <v>#DIV/0!</v>
      </c>
      <c r="L58" s="206" t="e">
        <f t="shared" si="30"/>
        <v>#DIV/0!</v>
      </c>
      <c r="M58" s="206" t="e">
        <f t="shared" si="30"/>
        <v>#DIV/0!</v>
      </c>
      <c r="N58" s="40">
        <f t="shared" si="30"/>
        <v>6.1884506529242829E-2</v>
      </c>
    </row>
    <row r="59" spans="1:14" s="1" customFormat="1" ht="10.199999999999999" x14ac:dyDescent="0.2">
      <c r="A59" s="190" t="s">
        <v>9</v>
      </c>
      <c r="B59" s="206">
        <f t="shared" ref="B59:N59" si="31">B41/B46</f>
        <v>0.10274898427200191</v>
      </c>
      <c r="C59" s="206">
        <f t="shared" si="31"/>
        <v>9.8644210063259782E-2</v>
      </c>
      <c r="D59" s="206" t="e">
        <f t="shared" si="31"/>
        <v>#DIV/0!</v>
      </c>
      <c r="E59" s="206" t="e">
        <f t="shared" si="31"/>
        <v>#DIV/0!</v>
      </c>
      <c r="F59" s="206" t="e">
        <f t="shared" si="31"/>
        <v>#DIV/0!</v>
      </c>
      <c r="G59" s="206" t="e">
        <f t="shared" si="31"/>
        <v>#DIV/0!</v>
      </c>
      <c r="H59" s="206" t="e">
        <f t="shared" si="31"/>
        <v>#DIV/0!</v>
      </c>
      <c r="I59" s="206" t="e">
        <f t="shared" si="31"/>
        <v>#DIV/0!</v>
      </c>
      <c r="J59" s="206" t="e">
        <f t="shared" si="31"/>
        <v>#DIV/0!</v>
      </c>
      <c r="K59" s="206" t="e">
        <f t="shared" si="31"/>
        <v>#DIV/0!</v>
      </c>
      <c r="L59" s="206" t="e">
        <f t="shared" si="31"/>
        <v>#DIV/0!</v>
      </c>
      <c r="M59" s="206" t="e">
        <f t="shared" si="31"/>
        <v>#DIV/0!</v>
      </c>
      <c r="N59" s="40">
        <f t="shared" si="31"/>
        <v>0.10069331044927465</v>
      </c>
    </row>
    <row r="60" spans="1:14" s="1" customFormat="1" ht="10.199999999999999" x14ac:dyDescent="0.2">
      <c r="A60" s="5" t="s">
        <v>89</v>
      </c>
      <c r="B60" s="206">
        <f t="shared" ref="B60:N60" si="32">B42/B46</f>
        <v>1.912254891264371E-2</v>
      </c>
      <c r="C60" s="206">
        <f t="shared" si="32"/>
        <v>1.8791299839592469E-2</v>
      </c>
      <c r="D60" s="206" t="e">
        <f t="shared" si="32"/>
        <v>#DIV/0!</v>
      </c>
      <c r="E60" s="206" t="e">
        <f t="shared" si="32"/>
        <v>#DIV/0!</v>
      </c>
      <c r="F60" s="206" t="e">
        <f t="shared" si="32"/>
        <v>#DIV/0!</v>
      </c>
      <c r="G60" s="206" t="e">
        <f t="shared" si="32"/>
        <v>#DIV/0!</v>
      </c>
      <c r="H60" s="206" t="e">
        <f t="shared" si="32"/>
        <v>#DIV/0!</v>
      </c>
      <c r="I60" s="206" t="e">
        <f t="shared" si="32"/>
        <v>#DIV/0!</v>
      </c>
      <c r="J60" s="206" t="e">
        <f t="shared" si="32"/>
        <v>#DIV/0!</v>
      </c>
      <c r="K60" s="206" t="e">
        <f t="shared" si="32"/>
        <v>#DIV/0!</v>
      </c>
      <c r="L60" s="206" t="e">
        <f t="shared" si="32"/>
        <v>#DIV/0!</v>
      </c>
      <c r="M60" s="206" t="e">
        <f t="shared" si="32"/>
        <v>#DIV/0!</v>
      </c>
      <c r="N60" s="40">
        <f t="shared" si="32"/>
        <v>1.8956659142915604E-2</v>
      </c>
    </row>
    <row r="61" spans="1:14" s="1" customFormat="1" ht="10.199999999999999" x14ac:dyDescent="0.2">
      <c r="A61" s="5" t="s">
        <v>24</v>
      </c>
      <c r="B61" s="206">
        <f t="shared" ref="B61:N61" si="33">B43/B46</f>
        <v>0.73137360023301456</v>
      </c>
      <c r="C61" s="206">
        <f t="shared" si="33"/>
        <v>0.74690057203842719</v>
      </c>
      <c r="D61" s="206" t="e">
        <f t="shared" si="33"/>
        <v>#DIV/0!</v>
      </c>
      <c r="E61" s="206" t="e">
        <f t="shared" si="33"/>
        <v>#DIV/0!</v>
      </c>
      <c r="F61" s="206" t="e">
        <f t="shared" si="33"/>
        <v>#DIV/0!</v>
      </c>
      <c r="G61" s="206" t="e">
        <f t="shared" si="33"/>
        <v>#DIV/0!</v>
      </c>
      <c r="H61" s="206" t="e">
        <f t="shared" si="33"/>
        <v>#DIV/0!</v>
      </c>
      <c r="I61" s="206" t="e">
        <f t="shared" si="33"/>
        <v>#DIV/0!</v>
      </c>
      <c r="J61" s="206" t="e">
        <f t="shared" si="33"/>
        <v>#DIV/0!</v>
      </c>
      <c r="K61" s="206" t="e">
        <f t="shared" si="33"/>
        <v>#DIV/0!</v>
      </c>
      <c r="L61" s="206" t="e">
        <f t="shared" si="33"/>
        <v>#DIV/0!</v>
      </c>
      <c r="M61" s="206" t="e">
        <f t="shared" si="33"/>
        <v>#DIV/0!</v>
      </c>
      <c r="N61" s="40">
        <f t="shared" si="33"/>
        <v>0.73914951867906031</v>
      </c>
    </row>
    <row r="62" spans="1:14" s="1" customFormat="1" ht="10.199999999999999" x14ac:dyDescent="0.2">
      <c r="A62" s="190" t="s">
        <v>1</v>
      </c>
      <c r="B62" s="206">
        <f t="shared" ref="B62:N62" si="34">B44/B46</f>
        <v>8.2785214670937191E-2</v>
      </c>
      <c r="C62" s="206">
        <f t="shared" si="34"/>
        <v>7.585788923359732E-2</v>
      </c>
      <c r="D62" s="206" t="e">
        <f t="shared" si="34"/>
        <v>#DIV/0!</v>
      </c>
      <c r="E62" s="206" t="e">
        <f t="shared" si="34"/>
        <v>#DIV/0!</v>
      </c>
      <c r="F62" s="206" t="e">
        <f t="shared" si="34"/>
        <v>#DIV/0!</v>
      </c>
      <c r="G62" s="206" t="e">
        <f t="shared" si="34"/>
        <v>#DIV/0!</v>
      </c>
      <c r="H62" s="206" t="e">
        <f t="shared" si="34"/>
        <v>#DIV/0!</v>
      </c>
      <c r="I62" s="206" t="e">
        <f t="shared" si="34"/>
        <v>#DIV/0!</v>
      </c>
      <c r="J62" s="206" t="e">
        <f t="shared" si="34"/>
        <v>#DIV/0!</v>
      </c>
      <c r="K62" s="206" t="e">
        <f t="shared" si="34"/>
        <v>#DIV/0!</v>
      </c>
      <c r="L62" s="206" t="e">
        <f t="shared" si="34"/>
        <v>#DIV/0!</v>
      </c>
      <c r="M62" s="206" t="e">
        <f t="shared" si="34"/>
        <v>#DIV/0!</v>
      </c>
      <c r="N62" s="40">
        <f t="shared" si="34"/>
        <v>7.9316005199506601E-2</v>
      </c>
    </row>
    <row r="63" spans="1:14" s="1" customFormat="1" ht="10.199999999999999" x14ac:dyDescent="0.2">
      <c r="A63" s="190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40"/>
    </row>
    <row r="64" spans="1:14" s="1" customFormat="1" ht="10.199999999999999" x14ac:dyDescent="0.2">
      <c r="A64" s="192" t="s">
        <v>12</v>
      </c>
      <c r="B64" s="207">
        <f>SUM(B58:B63)</f>
        <v>1</v>
      </c>
      <c r="C64" s="207">
        <f>SUM(C58:C63)</f>
        <v>1</v>
      </c>
      <c r="D64" s="207" t="e">
        <f t="shared" ref="D64" si="35">SUM(D58:D63)</f>
        <v>#DIV/0!</v>
      </c>
      <c r="E64" s="207" t="e">
        <f t="shared" ref="E64:J64" si="36">SUM(E58:E63)</f>
        <v>#DIV/0!</v>
      </c>
      <c r="F64" s="207" t="e">
        <f t="shared" si="36"/>
        <v>#DIV/0!</v>
      </c>
      <c r="G64" s="207" t="e">
        <f t="shared" si="36"/>
        <v>#DIV/0!</v>
      </c>
      <c r="H64" s="207" t="e">
        <f t="shared" si="36"/>
        <v>#DIV/0!</v>
      </c>
      <c r="I64" s="207" t="e">
        <f t="shared" si="36"/>
        <v>#DIV/0!</v>
      </c>
      <c r="J64" s="207" t="e">
        <f t="shared" si="36"/>
        <v>#DIV/0!</v>
      </c>
      <c r="K64" s="207" t="e">
        <f>SUM(K58:K63)</f>
        <v>#DIV/0!</v>
      </c>
      <c r="L64" s="207" t="e">
        <f>SUM(L58:L63)</f>
        <v>#DIV/0!</v>
      </c>
      <c r="M64" s="207" t="e">
        <f>SUM(M58:M63)</f>
        <v>#DIV/0!</v>
      </c>
      <c r="N64" s="174">
        <f t="shared" ref="N64" si="37">SUM(N58:N63)</f>
        <v>1</v>
      </c>
    </row>
  </sheetData>
  <pageMargins left="0" right="0" top="0.75" bottom="0.75" header="0.3" footer="0.3"/>
  <pageSetup orientation="landscape" r:id="rId1"/>
  <rowBreaks count="1" manualBreakCount="1">
    <brk id="3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topLeftCell="A23" zoomScale="136" zoomScaleNormal="136" workbookViewId="0">
      <selection activeCell="C37" sqref="C37"/>
    </sheetView>
  </sheetViews>
  <sheetFormatPr defaultColWidth="9.33203125" defaultRowHeight="10.199999999999999" x14ac:dyDescent="0.2"/>
  <cols>
    <col min="1" max="1" width="12.6640625" style="1" bestFit="1" customWidth="1"/>
    <col min="2" max="2" width="10.6640625" style="1" bestFit="1" customWidth="1"/>
    <col min="3" max="3" width="13" style="1" bestFit="1" customWidth="1"/>
    <col min="4" max="5" width="10.6640625" style="1" bestFit="1" customWidth="1"/>
    <col min="6" max="6" width="10.5546875" style="1" bestFit="1" customWidth="1"/>
    <col min="7" max="8" width="10.44140625" style="1" bestFit="1" customWidth="1"/>
    <col min="9" max="11" width="10.5546875" style="1" bestFit="1" customWidth="1"/>
    <col min="12" max="13" width="10.6640625" style="1" bestFit="1" customWidth="1"/>
    <col min="14" max="14" width="12" style="1" bestFit="1" customWidth="1"/>
    <col min="15" max="16384" width="9.33203125" style="1"/>
  </cols>
  <sheetData>
    <row r="1" spans="1:14" x14ac:dyDescent="0.2">
      <c r="A1" s="100" t="s">
        <v>88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x14ac:dyDescent="0.2">
      <c r="A2" s="17" t="s">
        <v>4</v>
      </c>
      <c r="B2" s="183" t="s">
        <v>91</v>
      </c>
      <c r="C2" s="183" t="s">
        <v>92</v>
      </c>
      <c r="D2" s="183" t="s">
        <v>86</v>
      </c>
      <c r="E2" s="183" t="s">
        <v>93</v>
      </c>
      <c r="F2" s="183" t="s">
        <v>94</v>
      </c>
      <c r="G2" s="183" t="s">
        <v>103</v>
      </c>
      <c r="H2" s="183" t="s">
        <v>96</v>
      </c>
      <c r="I2" s="183" t="s">
        <v>97</v>
      </c>
      <c r="J2" s="183" t="s">
        <v>98</v>
      </c>
      <c r="K2" s="183" t="s">
        <v>99</v>
      </c>
      <c r="L2" s="183" t="s">
        <v>100</v>
      </c>
      <c r="M2" s="183" t="s">
        <v>101</v>
      </c>
      <c r="N2" s="4" t="s">
        <v>0</v>
      </c>
    </row>
    <row r="3" spans="1:14" x14ac:dyDescent="0.2">
      <c r="A3" s="5" t="s">
        <v>8</v>
      </c>
      <c r="B3" s="134">
        <f>+'[1]Oct 2024'!$J$60</f>
        <v>45797.440000000002</v>
      </c>
      <c r="C3" s="134">
        <f>+'[1]Nov 2024'!$J$52</f>
        <v>38655.760000000002</v>
      </c>
      <c r="D3" s="134">
        <f>+'[1]Dec 2024'!$J$50</f>
        <v>0</v>
      </c>
      <c r="E3" s="134">
        <f>+'[1]Jan 2025'!$J$50</f>
        <v>0</v>
      </c>
      <c r="F3" s="134">
        <f>+'[1]Feb 2025'!$J$50</f>
        <v>0</v>
      </c>
      <c r="G3" s="134">
        <f>+'[1]Mar 2025'!$J$50</f>
        <v>0</v>
      </c>
      <c r="H3" s="134">
        <f>+'[1]Apr 2025'!$J$50</f>
        <v>0</v>
      </c>
      <c r="I3" s="134">
        <f>+'[1]May 2025'!$J$50</f>
        <v>0</v>
      </c>
      <c r="J3" s="134">
        <f>+'[1]Jun 2025'!$J$50</f>
        <v>0</v>
      </c>
      <c r="K3" s="134">
        <f>+'[1]Jul 2025'!$J$50</f>
        <v>0</v>
      </c>
      <c r="L3" s="134">
        <f>+'[1]Sep 2025'!$J$50</f>
        <v>0</v>
      </c>
      <c r="M3" s="134">
        <f>+'[1]Aug 2025'!$J$50</f>
        <v>0</v>
      </c>
      <c r="N3" s="135">
        <f t="shared" ref="N3:N7" si="0">SUM(B3:M3)</f>
        <v>84453.200000000012</v>
      </c>
    </row>
    <row r="4" spans="1:14" x14ac:dyDescent="0.2">
      <c r="A4" s="5" t="s">
        <v>9</v>
      </c>
      <c r="B4" s="134">
        <f>+'[2]Oct 2024'!$J$49</f>
        <v>59608.639999999999</v>
      </c>
      <c r="C4" s="134">
        <f>+'[2]Nov 2024'!$J$49</f>
        <v>53684.800000000003</v>
      </c>
      <c r="D4" s="134">
        <f>+'[2]Dec 2024'!$J$49</f>
        <v>0</v>
      </c>
      <c r="E4" s="134">
        <f>+'[2]Jan 2025'!$J$49</f>
        <v>0</v>
      </c>
      <c r="F4" s="134">
        <f>+'[2]Feb 2025'!$J$49</f>
        <v>0</v>
      </c>
      <c r="G4" s="134">
        <f>+'[2]Mar 2025'!$J$49</f>
        <v>0</v>
      </c>
      <c r="H4" s="134">
        <f>+'[2]Apr 2025'!$J$49</f>
        <v>0</v>
      </c>
      <c r="I4" s="134">
        <f>+'[2]May 2025'!$J$49</f>
        <v>0</v>
      </c>
      <c r="J4" s="134">
        <f>+'[2]Jun 2025'!$J$49</f>
        <v>0</v>
      </c>
      <c r="K4" s="134">
        <f>+'[2]Jul 2025'!$J$49</f>
        <v>0</v>
      </c>
      <c r="L4" s="134">
        <f>+'[2]Aug 2025'!$J$49</f>
        <v>0</v>
      </c>
      <c r="M4" s="134">
        <f>+'[2]Sep 2025'!$J$49</f>
        <v>0</v>
      </c>
      <c r="N4" s="135">
        <f t="shared" si="0"/>
        <v>113293.44</v>
      </c>
    </row>
    <row r="5" spans="1:14" x14ac:dyDescent="0.2">
      <c r="A5" s="5" t="s">
        <v>89</v>
      </c>
      <c r="B5" s="134">
        <f>+'[3]OCT 2024'!$J$56</f>
        <v>21936.720000000001</v>
      </c>
      <c r="C5" s="134">
        <f>+'[3]NOV 2024'!$J$50</f>
        <v>25361.439999999999</v>
      </c>
      <c r="D5" s="134">
        <f>+'[3]DEC 2024'!$J$51</f>
        <v>0</v>
      </c>
      <c r="E5" s="134">
        <f>+'[3]JAN 2025'!$J$51</f>
        <v>0</v>
      </c>
      <c r="F5" s="134">
        <f>+'[3]FEB 2025'!$J$51</f>
        <v>0</v>
      </c>
      <c r="G5" s="134">
        <f>+'[3]MAR 2025'!$J$51</f>
        <v>0</v>
      </c>
      <c r="H5" s="134">
        <f>+'[3]APR 2025'!$J$51</f>
        <v>0</v>
      </c>
      <c r="I5" s="134">
        <f>+'[3]MAY 2025'!$J$51</f>
        <v>0</v>
      </c>
      <c r="J5" s="134">
        <f>+'[3]JUN 2025'!$J$51</f>
        <v>0</v>
      </c>
      <c r="K5" s="134">
        <f>+'[3]JUL 2025'!$J$51</f>
        <v>0</v>
      </c>
      <c r="L5" s="134">
        <f>+'[3]AUG 2025'!$J$51</f>
        <v>0</v>
      </c>
      <c r="M5" s="134">
        <f>+'[3]SEP 2025'!$J$51</f>
        <v>0</v>
      </c>
      <c r="N5" s="135">
        <f>SUM(B5:M5)</f>
        <v>47298.16</v>
      </c>
    </row>
    <row r="6" spans="1:14" ht="12.75" customHeight="1" x14ac:dyDescent="0.2">
      <c r="A6" s="5" t="s">
        <v>24</v>
      </c>
      <c r="B6" s="134">
        <f>+'[4]OCT 2024'!$J$52</f>
        <v>175158.72</v>
      </c>
      <c r="C6" s="134">
        <f>+'[4]NOV 2024'!$J$52</f>
        <v>154994.4</v>
      </c>
      <c r="D6" s="134">
        <f>+'[4]DEC 2024'!$J$52</f>
        <v>0</v>
      </c>
      <c r="E6" s="134">
        <f>+'[4]JAN 2025'!$J$52</f>
        <v>0</v>
      </c>
      <c r="F6" s="134">
        <f>+'[4]FEB 2025'!$J$52</f>
        <v>0</v>
      </c>
      <c r="G6" s="134">
        <f>+'[4]MAR 2025'!$J$52</f>
        <v>0</v>
      </c>
      <c r="H6" s="134">
        <f>+'[4]APR 2025'!$J$52</f>
        <v>0</v>
      </c>
      <c r="I6" s="134">
        <f>+'[4]MAY 2025'!$J$52</f>
        <v>0</v>
      </c>
      <c r="J6" s="134">
        <f>+'[4]JUN 2025'!$J$52</f>
        <v>0</v>
      </c>
      <c r="K6" s="134">
        <f>+'[4]JUL 2025'!$J$52</f>
        <v>0</v>
      </c>
      <c r="L6" s="134">
        <f>+'[4]AUG 2025'!$J$52</f>
        <v>0</v>
      </c>
      <c r="M6" s="134">
        <f>+'[4]SEP 2025'!$J$52</f>
        <v>0</v>
      </c>
      <c r="N6" s="135">
        <f t="shared" si="0"/>
        <v>330153.12</v>
      </c>
    </row>
    <row r="7" spans="1:14" x14ac:dyDescent="0.2">
      <c r="A7" s="5" t="s">
        <v>1</v>
      </c>
      <c r="B7" s="134">
        <f>+'[5]OCT 2024'!$J$58</f>
        <v>153094.24000000002</v>
      </c>
      <c r="C7" s="134">
        <f>+'[5]NOV 2024'!$J$65</f>
        <v>154112.4</v>
      </c>
      <c r="D7" s="134">
        <f>+'[5]DEC 2024'!$J$62</f>
        <v>0</v>
      </c>
      <c r="E7" s="134">
        <f>+'[5]JAN 2025'!$J$62</f>
        <v>0</v>
      </c>
      <c r="F7" s="134">
        <f>+'[5]FEB 2025'!$J$62</f>
        <v>0</v>
      </c>
      <c r="G7" s="134">
        <f>+'[5]MAR 2025'!$J$62</f>
        <v>0</v>
      </c>
      <c r="H7" s="134">
        <f>+'[5]APR 2025'!$J$62</f>
        <v>0</v>
      </c>
      <c r="I7" s="134">
        <f>+'[5]MAY 2025'!$J$62</f>
        <v>0</v>
      </c>
      <c r="J7" s="134">
        <f>+'[5]JUN 2025'!$J$62</f>
        <v>0</v>
      </c>
      <c r="K7" s="134">
        <f>+'[5]JUL 2025'!$J$62</f>
        <v>0</v>
      </c>
      <c r="L7" s="134">
        <f>+'[5]AUG 2025'!$J$62</f>
        <v>0</v>
      </c>
      <c r="M7" s="134">
        <f>+'[5]SEP 2025'!$J$62</f>
        <v>0</v>
      </c>
      <c r="N7" s="135">
        <f t="shared" si="0"/>
        <v>307206.64</v>
      </c>
    </row>
    <row r="8" spans="1:14" x14ac:dyDescent="0.2">
      <c r="A8" s="5"/>
      <c r="B8" s="134"/>
      <c r="C8" s="135"/>
      <c r="D8" s="135"/>
      <c r="E8" s="135"/>
      <c r="F8" s="135"/>
      <c r="G8" s="135"/>
      <c r="H8" s="134"/>
      <c r="I8" s="135"/>
      <c r="J8" s="135"/>
      <c r="K8" s="135"/>
      <c r="L8" s="135"/>
      <c r="M8" s="135"/>
      <c r="N8" s="135"/>
    </row>
    <row r="9" spans="1:14" x14ac:dyDescent="0.2">
      <c r="A9" s="6" t="s">
        <v>5</v>
      </c>
      <c r="B9" s="149">
        <f>SUM(B3:B8)</f>
        <v>455595.76</v>
      </c>
      <c r="C9" s="149">
        <f>SUM(C3:C8)</f>
        <v>426808.80000000005</v>
      </c>
      <c r="D9" s="149">
        <f t="shared" ref="D9:F9" si="1">SUM(D3:D8)</f>
        <v>0</v>
      </c>
      <c r="E9" s="149">
        <f t="shared" si="1"/>
        <v>0</v>
      </c>
      <c r="F9" s="148">
        <f t="shared" si="1"/>
        <v>0</v>
      </c>
      <c r="G9" s="149">
        <f t="shared" ref="G9:L9" si="2">SUM(G3:G8)</f>
        <v>0</v>
      </c>
      <c r="H9" s="149">
        <f t="shared" si="2"/>
        <v>0</v>
      </c>
      <c r="I9" s="148">
        <f t="shared" si="2"/>
        <v>0</v>
      </c>
      <c r="J9" s="148">
        <f t="shared" si="2"/>
        <v>0</v>
      </c>
      <c r="K9" s="148">
        <f t="shared" si="2"/>
        <v>0</v>
      </c>
      <c r="L9" s="148">
        <f t="shared" si="2"/>
        <v>0</v>
      </c>
      <c r="M9" s="149">
        <f>SUM(M3:M8)</f>
        <v>0</v>
      </c>
      <c r="N9" s="148">
        <f t="shared" ref="N9" si="3">SUM(N3:N8)</f>
        <v>882404.56</v>
      </c>
    </row>
    <row r="10" spans="1:14" ht="10.35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x14ac:dyDescent="0.2">
      <c r="A11" s="16" t="s">
        <v>6</v>
      </c>
      <c r="B11" s="183" t="s">
        <v>91</v>
      </c>
      <c r="C11" s="183" t="s">
        <v>92</v>
      </c>
      <c r="D11" s="183" t="s">
        <v>86</v>
      </c>
      <c r="E11" s="183" t="s">
        <v>93</v>
      </c>
      <c r="F11" s="183" t="s">
        <v>94</v>
      </c>
      <c r="G11" s="183" t="s">
        <v>95</v>
      </c>
      <c r="H11" s="183" t="s">
        <v>96</v>
      </c>
      <c r="I11" s="183" t="s">
        <v>97</v>
      </c>
      <c r="J11" s="183" t="s">
        <v>98</v>
      </c>
      <c r="K11" s="183" t="s">
        <v>99</v>
      </c>
      <c r="L11" s="183" t="s">
        <v>100</v>
      </c>
      <c r="M11" s="183" t="s">
        <v>101</v>
      </c>
      <c r="N11" s="4" t="s">
        <v>0</v>
      </c>
    </row>
    <row r="12" spans="1:14" x14ac:dyDescent="0.2">
      <c r="A12" s="5" t="s">
        <v>8</v>
      </c>
      <c r="B12" s="40">
        <f t="shared" ref="B12:N12" si="4">B3/B9</f>
        <v>0.10052209441106301</v>
      </c>
      <c r="C12" s="41">
        <f t="shared" si="4"/>
        <v>9.0569266613059515E-2</v>
      </c>
      <c r="D12" s="41" t="e">
        <f t="shared" si="4"/>
        <v>#DIV/0!</v>
      </c>
      <c r="E12" s="41" t="e">
        <f t="shared" si="4"/>
        <v>#DIV/0!</v>
      </c>
      <c r="F12" s="41" t="e">
        <f t="shared" si="4"/>
        <v>#DIV/0!</v>
      </c>
      <c r="G12" s="41" t="e">
        <f t="shared" si="4"/>
        <v>#DIV/0!</v>
      </c>
      <c r="H12" s="41" t="e">
        <f t="shared" si="4"/>
        <v>#DIV/0!</v>
      </c>
      <c r="I12" s="41" t="e">
        <f t="shared" si="4"/>
        <v>#DIV/0!</v>
      </c>
      <c r="J12" s="41" t="e">
        <f t="shared" si="4"/>
        <v>#DIV/0!</v>
      </c>
      <c r="K12" s="41" t="e">
        <f t="shared" si="4"/>
        <v>#DIV/0!</v>
      </c>
      <c r="L12" s="41" t="e">
        <f t="shared" si="4"/>
        <v>#DIV/0!</v>
      </c>
      <c r="M12" s="41" t="e">
        <f t="shared" si="4"/>
        <v>#DIV/0!</v>
      </c>
      <c r="N12" s="41">
        <f t="shared" si="4"/>
        <v>9.5708027619440236E-2</v>
      </c>
    </row>
    <row r="13" spans="1:14" x14ac:dyDescent="0.2">
      <c r="A13" s="5" t="s">
        <v>9</v>
      </c>
      <c r="B13" s="40">
        <f t="shared" ref="B13:N13" si="5">B4/B9</f>
        <v>0.13083668733001377</v>
      </c>
      <c r="C13" s="41">
        <f t="shared" si="5"/>
        <v>0.12578184892157798</v>
      </c>
      <c r="D13" s="41" t="e">
        <f t="shared" si="5"/>
        <v>#DIV/0!</v>
      </c>
      <c r="E13" s="41" t="e">
        <f t="shared" si="5"/>
        <v>#DIV/0!</v>
      </c>
      <c r="F13" s="41" t="e">
        <f t="shared" si="5"/>
        <v>#DIV/0!</v>
      </c>
      <c r="G13" s="41" t="e">
        <f t="shared" si="5"/>
        <v>#DIV/0!</v>
      </c>
      <c r="H13" s="41" t="e">
        <f t="shared" si="5"/>
        <v>#DIV/0!</v>
      </c>
      <c r="I13" s="41" t="e">
        <f t="shared" si="5"/>
        <v>#DIV/0!</v>
      </c>
      <c r="J13" s="41" t="e">
        <f t="shared" si="5"/>
        <v>#DIV/0!</v>
      </c>
      <c r="K13" s="41" t="e">
        <f t="shared" si="5"/>
        <v>#DIV/0!</v>
      </c>
      <c r="L13" s="41" t="e">
        <f t="shared" si="5"/>
        <v>#DIV/0!</v>
      </c>
      <c r="M13" s="41" t="e">
        <f t="shared" si="5"/>
        <v>#DIV/0!</v>
      </c>
      <c r="N13" s="41">
        <f t="shared" si="5"/>
        <v>0.12839172091313761</v>
      </c>
    </row>
    <row r="14" spans="1:14" x14ac:dyDescent="0.2">
      <c r="A14" s="5" t="s">
        <v>89</v>
      </c>
      <c r="B14" s="40">
        <f t="shared" ref="B14:N14" si="6">B5/B9</f>
        <v>4.8149526237908802E-2</v>
      </c>
      <c r="C14" s="41">
        <f t="shared" si="6"/>
        <v>5.9421080352607528E-2</v>
      </c>
      <c r="D14" s="41" t="e">
        <f t="shared" si="6"/>
        <v>#DIV/0!</v>
      </c>
      <c r="E14" s="41" t="e">
        <f t="shared" si="6"/>
        <v>#DIV/0!</v>
      </c>
      <c r="F14" s="41" t="e">
        <f t="shared" si="6"/>
        <v>#DIV/0!</v>
      </c>
      <c r="G14" s="41" t="e">
        <f t="shared" si="6"/>
        <v>#DIV/0!</v>
      </c>
      <c r="H14" s="41" t="e">
        <f t="shared" si="6"/>
        <v>#DIV/0!</v>
      </c>
      <c r="I14" s="41" t="e">
        <f t="shared" si="6"/>
        <v>#DIV/0!</v>
      </c>
      <c r="J14" s="41" t="e">
        <f t="shared" si="6"/>
        <v>#DIV/0!</v>
      </c>
      <c r="K14" s="41" t="e">
        <f t="shared" si="6"/>
        <v>#DIV/0!</v>
      </c>
      <c r="L14" s="41" t="e">
        <f t="shared" si="6"/>
        <v>#DIV/0!</v>
      </c>
      <c r="M14" s="41" t="e">
        <f t="shared" si="6"/>
        <v>#DIV/0!</v>
      </c>
      <c r="N14" s="41">
        <f t="shared" si="6"/>
        <v>5.360144557729847E-2</v>
      </c>
    </row>
    <row r="15" spans="1:14" ht="12" customHeight="1" x14ac:dyDescent="0.2">
      <c r="A15" s="5" t="s">
        <v>24</v>
      </c>
      <c r="B15" s="40">
        <f t="shared" ref="B15:N15" si="7">B6/B9</f>
        <v>0.38446082114548213</v>
      </c>
      <c r="C15" s="41">
        <f t="shared" si="7"/>
        <v>0.36314715160512151</v>
      </c>
      <c r="D15" s="41" t="e">
        <f t="shared" si="7"/>
        <v>#DIV/0!</v>
      </c>
      <c r="E15" s="41" t="e">
        <f t="shared" si="7"/>
        <v>#DIV/0!</v>
      </c>
      <c r="F15" s="41" t="e">
        <f t="shared" si="7"/>
        <v>#DIV/0!</v>
      </c>
      <c r="G15" s="41" t="e">
        <f t="shared" si="7"/>
        <v>#DIV/0!</v>
      </c>
      <c r="H15" s="41" t="e">
        <f t="shared" si="7"/>
        <v>#DIV/0!</v>
      </c>
      <c r="I15" s="41" t="e">
        <f t="shared" si="7"/>
        <v>#DIV/0!</v>
      </c>
      <c r="J15" s="41" t="e">
        <f t="shared" si="7"/>
        <v>#DIV/0!</v>
      </c>
      <c r="K15" s="41" t="e">
        <f t="shared" si="7"/>
        <v>#DIV/0!</v>
      </c>
      <c r="L15" s="41" t="e">
        <f t="shared" si="7"/>
        <v>#DIV/0!</v>
      </c>
      <c r="M15" s="41" t="e">
        <f t="shared" si="7"/>
        <v>#DIV/0!</v>
      </c>
      <c r="N15" s="41">
        <f t="shared" si="7"/>
        <v>0.37415164762974479</v>
      </c>
    </row>
    <row r="16" spans="1:14" x14ac:dyDescent="0.2">
      <c r="A16" s="5" t="s">
        <v>1</v>
      </c>
      <c r="B16" s="40">
        <f t="shared" ref="B16:N16" si="8">B7/B9</f>
        <v>0.33603087087553235</v>
      </c>
      <c r="C16" s="41">
        <f t="shared" si="8"/>
        <v>0.36108065250763333</v>
      </c>
      <c r="D16" s="41" t="e">
        <f t="shared" si="8"/>
        <v>#DIV/0!</v>
      </c>
      <c r="E16" s="41" t="e">
        <f t="shared" si="8"/>
        <v>#DIV/0!</v>
      </c>
      <c r="F16" s="41" t="e">
        <f t="shared" si="8"/>
        <v>#DIV/0!</v>
      </c>
      <c r="G16" s="41" t="e">
        <f t="shared" si="8"/>
        <v>#DIV/0!</v>
      </c>
      <c r="H16" s="41" t="e">
        <f t="shared" si="8"/>
        <v>#DIV/0!</v>
      </c>
      <c r="I16" s="41" t="e">
        <f t="shared" si="8"/>
        <v>#DIV/0!</v>
      </c>
      <c r="J16" s="41" t="e">
        <f t="shared" si="8"/>
        <v>#DIV/0!</v>
      </c>
      <c r="K16" s="41" t="e">
        <f t="shared" si="8"/>
        <v>#DIV/0!</v>
      </c>
      <c r="L16" s="41" t="e">
        <f t="shared" si="8"/>
        <v>#DIV/0!</v>
      </c>
      <c r="M16" s="41" t="e">
        <f t="shared" si="8"/>
        <v>#DIV/0!</v>
      </c>
      <c r="N16" s="41">
        <f t="shared" si="8"/>
        <v>0.3481471582603789</v>
      </c>
    </row>
    <row r="17" spans="1:15" x14ac:dyDescent="0.2">
      <c r="A17" s="5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4"/>
      <c r="N17" s="41"/>
    </row>
    <row r="18" spans="1:15" ht="10.8" thickBot="1" x14ac:dyDescent="0.25">
      <c r="A18" s="12" t="s">
        <v>12</v>
      </c>
      <c r="B18" s="175">
        <f>SUM(B12:B17)</f>
        <v>1</v>
      </c>
      <c r="C18" s="175">
        <f>SUM(C12:C17)</f>
        <v>0.99999999999999978</v>
      </c>
      <c r="D18" s="175" t="e">
        <f t="shared" ref="D18:E18" si="9">SUM(D12:D17)</f>
        <v>#DIV/0!</v>
      </c>
      <c r="E18" s="175" t="e">
        <f t="shared" si="9"/>
        <v>#DIV/0!</v>
      </c>
      <c r="F18" s="175" t="e">
        <f t="shared" ref="F18:K18" si="10">SUM(F12:F17)</f>
        <v>#DIV/0!</v>
      </c>
      <c r="G18" s="175" t="e">
        <f t="shared" si="10"/>
        <v>#DIV/0!</v>
      </c>
      <c r="H18" s="175" t="e">
        <f t="shared" si="10"/>
        <v>#DIV/0!</v>
      </c>
      <c r="I18" s="175" t="e">
        <f t="shared" si="10"/>
        <v>#DIV/0!</v>
      </c>
      <c r="J18" s="175" t="e">
        <f t="shared" si="10"/>
        <v>#DIV/0!</v>
      </c>
      <c r="K18" s="175" t="e">
        <f t="shared" si="10"/>
        <v>#DIV/0!</v>
      </c>
      <c r="L18" s="175" t="e">
        <f>SUM(L12:L17)</f>
        <v>#DIV/0!</v>
      </c>
      <c r="M18" s="175" t="e">
        <f>SUM(M12:M17)</f>
        <v>#DIV/0!</v>
      </c>
      <c r="N18" s="175">
        <f t="shared" ref="N18" si="11">SUM(N12:N17)</f>
        <v>1</v>
      </c>
    </row>
    <row r="19" spans="1:15" ht="1.5" customHeight="1" x14ac:dyDescent="0.2"/>
    <row r="20" spans="1:15" ht="2.25" customHeight="1" x14ac:dyDescent="0.2">
      <c r="A20" s="102"/>
      <c r="B20" s="183" t="s">
        <v>57</v>
      </c>
      <c r="C20" s="183" t="s">
        <v>58</v>
      </c>
      <c r="D20" s="183" t="s">
        <v>59</v>
      </c>
      <c r="E20" s="183" t="s">
        <v>60</v>
      </c>
      <c r="F20" s="183" t="s">
        <v>61</v>
      </c>
      <c r="G20" s="183" t="s">
        <v>62</v>
      </c>
      <c r="H20" s="183" t="s">
        <v>63</v>
      </c>
      <c r="I20" s="183" t="s">
        <v>64</v>
      </c>
      <c r="J20" s="183" t="s">
        <v>65</v>
      </c>
      <c r="K20" s="183" t="s">
        <v>66</v>
      </c>
      <c r="L20" s="183" t="s">
        <v>67</v>
      </c>
      <c r="M20" s="183" t="s">
        <v>68</v>
      </c>
      <c r="N20" s="102"/>
    </row>
    <row r="21" spans="1:15" x14ac:dyDescent="0.2">
      <c r="A21" s="16" t="s">
        <v>19</v>
      </c>
      <c r="B21" s="183" t="s">
        <v>91</v>
      </c>
      <c r="C21" s="183" t="s">
        <v>92</v>
      </c>
      <c r="D21" s="183" t="s">
        <v>86</v>
      </c>
      <c r="E21" s="183" t="s">
        <v>93</v>
      </c>
      <c r="F21" s="183" t="s">
        <v>94</v>
      </c>
      <c r="G21" s="183" t="s">
        <v>95</v>
      </c>
      <c r="H21" s="183" t="s">
        <v>96</v>
      </c>
      <c r="I21" s="183" t="s">
        <v>97</v>
      </c>
      <c r="J21" s="183" t="s">
        <v>98</v>
      </c>
      <c r="K21" s="183" t="s">
        <v>99</v>
      </c>
      <c r="L21" s="183" t="s">
        <v>100</v>
      </c>
      <c r="M21" s="183" t="s">
        <v>101</v>
      </c>
      <c r="N21" s="4" t="s">
        <v>0</v>
      </c>
    </row>
    <row r="22" spans="1:15" x14ac:dyDescent="0.2">
      <c r="A22" s="5" t="s">
        <v>8</v>
      </c>
      <c r="B22" s="7">
        <f>+'[1]Oct 2024'!$I$60</f>
        <v>401</v>
      </c>
      <c r="C22" s="7">
        <f>+'[1]Nov 2024'!$I$52</f>
        <v>337</v>
      </c>
      <c r="D22" s="7">
        <f>+'[1]Dec 2024'!$I$50</f>
        <v>0</v>
      </c>
      <c r="E22" s="7">
        <f>+'[1]Jan 2025'!$I$50</f>
        <v>0</v>
      </c>
      <c r="F22" s="7">
        <f>+'[1]Feb 2025'!$I$50</f>
        <v>0</v>
      </c>
      <c r="G22" s="7">
        <f>+'[1]Mar 2025'!$I$50</f>
        <v>0</v>
      </c>
      <c r="H22" s="7">
        <f>+'[1]Apr 2025'!$I$50</f>
        <v>0</v>
      </c>
      <c r="I22" s="7">
        <f>+'[1]May 2025'!$I$50</f>
        <v>0</v>
      </c>
      <c r="J22" s="7">
        <f>+'[1]Jun 2025'!$I$50</f>
        <v>0</v>
      </c>
      <c r="K22" s="7">
        <f>+'[1]Jul 2025'!$I$50</f>
        <v>0</v>
      </c>
      <c r="L22" s="7">
        <f>+'[1]Aug 2025'!$I$50</f>
        <v>0</v>
      </c>
      <c r="M22" s="7">
        <f>+'[1]Sep 2025'!$I$50</f>
        <v>0</v>
      </c>
      <c r="N22" s="7">
        <f t="shared" ref="N22:N26" si="12">SUM(B22:M22)</f>
        <v>738</v>
      </c>
    </row>
    <row r="23" spans="1:15" x14ac:dyDescent="0.2">
      <c r="A23" s="5" t="s">
        <v>9</v>
      </c>
      <c r="B23" s="7">
        <f>+'[2]Oct 2024'!$I$49</f>
        <v>643</v>
      </c>
      <c r="C23" s="7">
        <f>+'[2]Nov 2024'!$I$49</f>
        <v>579</v>
      </c>
      <c r="D23" s="7">
        <f>+'[2]Dec 2024'!$I$49</f>
        <v>0</v>
      </c>
      <c r="E23" s="7">
        <f>+'[2]Jan 2025'!$I$49</f>
        <v>0</v>
      </c>
      <c r="F23" s="7">
        <f>+'[2]Feb 2025'!$I$49</f>
        <v>0</v>
      </c>
      <c r="G23" s="7">
        <f>+'[2]Mar 2025'!$I$49</f>
        <v>0</v>
      </c>
      <c r="H23" s="7">
        <f>+'[2]Apr 2025'!$I$49</f>
        <v>0</v>
      </c>
      <c r="I23" s="7">
        <f>+'[2]May 2025'!$I$49</f>
        <v>0</v>
      </c>
      <c r="J23" s="7">
        <f>+'[2]Jun 2025'!$I$49</f>
        <v>0</v>
      </c>
      <c r="K23" s="7">
        <f>+'[2]Jul 2025'!$I$49</f>
        <v>0</v>
      </c>
      <c r="L23" s="7">
        <f>+'[2]Aug 2025'!$I$49</f>
        <v>0</v>
      </c>
      <c r="M23" s="7">
        <f>+'[2]Sep 2025'!$I$49</f>
        <v>0</v>
      </c>
      <c r="N23" s="7">
        <f t="shared" si="12"/>
        <v>1222</v>
      </c>
    </row>
    <row r="24" spans="1:15" x14ac:dyDescent="0.2">
      <c r="A24" s="5" t="s">
        <v>89</v>
      </c>
      <c r="B24" s="7">
        <f>+'[3]OCT 2024'!$I$56</f>
        <v>236</v>
      </c>
      <c r="C24" s="7">
        <f>+'[3]NOV 2024'!$I$50</f>
        <v>274</v>
      </c>
      <c r="D24" s="7">
        <f>+'[3]DEC 2024'!$I$51</f>
        <v>0</v>
      </c>
      <c r="E24" s="7">
        <f>+'[3]JAN 2025'!$I$51</f>
        <v>0</v>
      </c>
      <c r="F24" s="7">
        <f>+'[3]FEB 2025'!$I$51</f>
        <v>0</v>
      </c>
      <c r="G24" s="7">
        <f>+'[3]MAR 2025'!$I$51</f>
        <v>0</v>
      </c>
      <c r="H24" s="7">
        <f>+'[3]APR 2025'!$I$51</f>
        <v>0</v>
      </c>
      <c r="I24" s="7">
        <f>+'[3]MAY 2025'!$I$51</f>
        <v>0</v>
      </c>
      <c r="J24" s="7">
        <f>+'[3]JUN 2025'!$I$51</f>
        <v>0</v>
      </c>
      <c r="K24" s="7">
        <f>+'[3]JUL 2025'!$I$51</f>
        <v>0</v>
      </c>
      <c r="L24" s="7">
        <f>+'[3]AUG 2025'!$I$51</f>
        <v>0</v>
      </c>
      <c r="M24" s="7">
        <f>+'[3]SEP 2025'!$I$51</f>
        <v>0</v>
      </c>
      <c r="N24" s="7">
        <f>SUM(B24:M24)</f>
        <v>510</v>
      </c>
    </row>
    <row r="25" spans="1:15" ht="11.25" customHeight="1" x14ac:dyDescent="0.2">
      <c r="A25" s="5" t="s">
        <v>24</v>
      </c>
      <c r="B25" s="7">
        <f>+'[4]OCT 2024'!$I$52</f>
        <v>1736</v>
      </c>
      <c r="C25" s="7">
        <f>+'[4]NOV 2024'!$I$52</f>
        <v>1540</v>
      </c>
      <c r="D25" s="7">
        <f>+'[4]DEC 2024'!$I$52</f>
        <v>0</v>
      </c>
      <c r="E25" s="7">
        <f>+'[4]JAN 2025'!$I$52</f>
        <v>0</v>
      </c>
      <c r="F25" s="7">
        <f>+'[4]FEB 2025'!$I$52</f>
        <v>0</v>
      </c>
      <c r="G25" s="7">
        <f>+'[4]MAR 2025'!$I$52</f>
        <v>0</v>
      </c>
      <c r="H25" s="7">
        <f>+'[4]APR 2025'!$I$52</f>
        <v>0</v>
      </c>
      <c r="I25" s="7">
        <f>+'[4]MAY 2025'!$I$52</f>
        <v>0</v>
      </c>
      <c r="J25" s="7">
        <f>+'[4]JUN 2025'!$I$52</f>
        <v>0</v>
      </c>
      <c r="K25" s="7">
        <f>+'[4]JUL 2025'!$I$52</f>
        <v>0</v>
      </c>
      <c r="L25" s="7">
        <f>+'[4]AUG 2025'!$I$52</f>
        <v>0</v>
      </c>
      <c r="M25" s="7">
        <f>+'[4]SEP 2025'!$I$52</f>
        <v>0</v>
      </c>
      <c r="N25" s="7">
        <f t="shared" si="12"/>
        <v>3276</v>
      </c>
    </row>
    <row r="26" spans="1:15" x14ac:dyDescent="0.2">
      <c r="A26" s="5" t="s">
        <v>1</v>
      </c>
      <c r="B26" s="7">
        <f>+'[5]OCT 2024'!$I$58</f>
        <v>1643</v>
      </c>
      <c r="C26" s="7">
        <f>+'[5]NOV 2024'!$I$65</f>
        <v>1649</v>
      </c>
      <c r="D26" s="7">
        <f>+'[5]DEC 2024'!$I$62</f>
        <v>0</v>
      </c>
      <c r="E26" s="7">
        <f>+'[5]JAN 2025'!$I$62</f>
        <v>0</v>
      </c>
      <c r="F26" s="7">
        <f>+'[5]FEB 2025'!$I$62</f>
        <v>0</v>
      </c>
      <c r="G26" s="7">
        <f>+'[5]MAR 2025'!$I$62</f>
        <v>0</v>
      </c>
      <c r="H26" s="7">
        <f>+'[5]APR 2025'!$I$62</f>
        <v>0</v>
      </c>
      <c r="I26" s="7">
        <f>+'[5]MAY 2025'!$I$62</f>
        <v>0</v>
      </c>
      <c r="J26" s="7">
        <f>+'[5]JUN 2025'!$I$62</f>
        <v>0</v>
      </c>
      <c r="K26" s="7">
        <f>+'[5]JUL 2025'!$I$62</f>
        <v>0</v>
      </c>
      <c r="L26" s="7">
        <f>+'[5]AUG 2025'!$I$62</f>
        <v>0</v>
      </c>
      <c r="M26" s="7">
        <f>+'[5]SEP 2025'!$I$62</f>
        <v>0</v>
      </c>
      <c r="N26" s="7">
        <f t="shared" si="12"/>
        <v>3292</v>
      </c>
    </row>
    <row r="27" spans="1:15" x14ac:dyDescent="0.2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5" x14ac:dyDescent="0.2">
      <c r="A28" s="6" t="s">
        <v>11</v>
      </c>
      <c r="B28" s="150">
        <f>SUM(B22:B27)</f>
        <v>4659</v>
      </c>
      <c r="C28" s="150">
        <f>SUM(C22:C27)</f>
        <v>4379</v>
      </c>
      <c r="D28" s="150">
        <f t="shared" ref="D28:G28" si="13">SUM(D22:D27)</f>
        <v>0</v>
      </c>
      <c r="E28" s="150">
        <f t="shared" si="13"/>
        <v>0</v>
      </c>
      <c r="F28" s="150">
        <f t="shared" si="13"/>
        <v>0</v>
      </c>
      <c r="G28" s="150">
        <f t="shared" si="13"/>
        <v>0</v>
      </c>
      <c r="H28" s="150">
        <f t="shared" ref="H28:M28" si="14">SUM(H22:H27)</f>
        <v>0</v>
      </c>
      <c r="I28" s="150">
        <f t="shared" si="14"/>
        <v>0</v>
      </c>
      <c r="J28" s="150">
        <f t="shared" si="14"/>
        <v>0</v>
      </c>
      <c r="K28" s="150">
        <f t="shared" si="14"/>
        <v>0</v>
      </c>
      <c r="L28" s="150">
        <f t="shared" si="14"/>
        <v>0</v>
      </c>
      <c r="M28" s="150">
        <f t="shared" si="14"/>
        <v>0</v>
      </c>
      <c r="N28" s="150">
        <f t="shared" ref="N28" si="15">SUM(N22:N27)</f>
        <v>9038</v>
      </c>
      <c r="O28" s="176"/>
    </row>
    <row r="29" spans="1:15" ht="14.7" customHeight="1" x14ac:dyDescent="0.2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1:15" x14ac:dyDescent="0.2">
      <c r="A30" s="16" t="s">
        <v>20</v>
      </c>
      <c r="B30" s="183" t="s">
        <v>91</v>
      </c>
      <c r="C30" s="183" t="s">
        <v>92</v>
      </c>
      <c r="D30" s="183" t="s">
        <v>86</v>
      </c>
      <c r="E30" s="183" t="s">
        <v>93</v>
      </c>
      <c r="F30" s="183" t="s">
        <v>94</v>
      </c>
      <c r="G30" s="183" t="s">
        <v>95</v>
      </c>
      <c r="H30" s="183" t="s">
        <v>96</v>
      </c>
      <c r="I30" s="183" t="s">
        <v>97</v>
      </c>
      <c r="J30" s="183" t="s">
        <v>98</v>
      </c>
      <c r="K30" s="183" t="s">
        <v>99</v>
      </c>
      <c r="L30" s="183" t="s">
        <v>100</v>
      </c>
      <c r="M30" s="183" t="s">
        <v>101</v>
      </c>
      <c r="N30" s="4" t="s">
        <v>0</v>
      </c>
    </row>
    <row r="31" spans="1:15" x14ac:dyDescent="0.2">
      <c r="A31" s="5" t="s">
        <v>8</v>
      </c>
      <c r="B31" s="41">
        <f t="shared" ref="B31:N31" si="16">B22/B28</f>
        <v>8.6069972097016528E-2</v>
      </c>
      <c r="C31" s="41">
        <f t="shared" si="16"/>
        <v>7.6958209636903405E-2</v>
      </c>
      <c r="D31" s="41" t="e">
        <f t="shared" si="16"/>
        <v>#DIV/0!</v>
      </c>
      <c r="E31" s="41" t="e">
        <f t="shared" si="16"/>
        <v>#DIV/0!</v>
      </c>
      <c r="F31" s="41" t="e">
        <f t="shared" si="16"/>
        <v>#DIV/0!</v>
      </c>
      <c r="G31" s="41" t="e">
        <f t="shared" si="16"/>
        <v>#DIV/0!</v>
      </c>
      <c r="H31" s="41" t="e">
        <f t="shared" si="16"/>
        <v>#DIV/0!</v>
      </c>
      <c r="I31" s="41" t="e">
        <f>I22/I28</f>
        <v>#DIV/0!</v>
      </c>
      <c r="J31" s="41" t="e">
        <f t="shared" si="16"/>
        <v>#DIV/0!</v>
      </c>
      <c r="K31" s="41" t="e">
        <f t="shared" si="16"/>
        <v>#DIV/0!</v>
      </c>
      <c r="L31" s="41" t="e">
        <f t="shared" si="16"/>
        <v>#DIV/0!</v>
      </c>
      <c r="M31" s="41" t="e">
        <f t="shared" si="16"/>
        <v>#DIV/0!</v>
      </c>
      <c r="N31" s="41">
        <f t="shared" si="16"/>
        <v>8.1655233458729812E-2</v>
      </c>
    </row>
    <row r="32" spans="1:15" x14ac:dyDescent="0.2">
      <c r="A32" s="5" t="s">
        <v>9</v>
      </c>
      <c r="B32" s="41">
        <f t="shared" ref="B32:N32" si="17">B23/B28</f>
        <v>0.13801244902339557</v>
      </c>
      <c r="C32" s="41">
        <f t="shared" si="17"/>
        <v>0.13222196848595569</v>
      </c>
      <c r="D32" s="41" t="e">
        <f t="shared" si="17"/>
        <v>#DIV/0!</v>
      </c>
      <c r="E32" s="41" t="e">
        <f t="shared" si="17"/>
        <v>#DIV/0!</v>
      </c>
      <c r="F32" s="41" t="e">
        <f t="shared" si="17"/>
        <v>#DIV/0!</v>
      </c>
      <c r="G32" s="41" t="e">
        <f t="shared" si="17"/>
        <v>#DIV/0!</v>
      </c>
      <c r="H32" s="41" t="e">
        <f t="shared" si="17"/>
        <v>#DIV/0!</v>
      </c>
      <c r="I32" s="41" t="e">
        <f t="shared" si="17"/>
        <v>#DIV/0!</v>
      </c>
      <c r="J32" s="41" t="e">
        <f t="shared" si="17"/>
        <v>#DIV/0!</v>
      </c>
      <c r="K32" s="41" t="e">
        <f t="shared" si="17"/>
        <v>#DIV/0!</v>
      </c>
      <c r="L32" s="41" t="e">
        <f t="shared" si="17"/>
        <v>#DIV/0!</v>
      </c>
      <c r="M32" s="41" t="e">
        <f t="shared" si="17"/>
        <v>#DIV/0!</v>
      </c>
      <c r="N32" s="41">
        <f t="shared" si="17"/>
        <v>0.13520690418234121</v>
      </c>
    </row>
    <row r="33" spans="1:14" x14ac:dyDescent="0.2">
      <c r="A33" s="5" t="s">
        <v>89</v>
      </c>
      <c r="B33" s="41">
        <f t="shared" ref="B33:N33" si="18">B24/B28</f>
        <v>5.06546469199399E-2</v>
      </c>
      <c r="C33" s="41">
        <f t="shared" si="18"/>
        <v>6.2571363324960036E-2</v>
      </c>
      <c r="D33" s="41" t="e">
        <f t="shared" si="18"/>
        <v>#DIV/0!</v>
      </c>
      <c r="E33" s="41" t="e">
        <f t="shared" si="18"/>
        <v>#DIV/0!</v>
      </c>
      <c r="F33" s="41" t="e">
        <f t="shared" si="18"/>
        <v>#DIV/0!</v>
      </c>
      <c r="G33" s="41" t="e">
        <f t="shared" si="18"/>
        <v>#DIV/0!</v>
      </c>
      <c r="H33" s="41" t="e">
        <f t="shared" si="18"/>
        <v>#DIV/0!</v>
      </c>
      <c r="I33" s="41" t="e">
        <f t="shared" si="18"/>
        <v>#DIV/0!</v>
      </c>
      <c r="J33" s="41" t="e">
        <f t="shared" si="18"/>
        <v>#DIV/0!</v>
      </c>
      <c r="K33" s="41" t="e">
        <f t="shared" si="18"/>
        <v>#DIV/0!</v>
      </c>
      <c r="L33" s="41" t="e">
        <f t="shared" si="18"/>
        <v>#DIV/0!</v>
      </c>
      <c r="M33" s="41" t="e">
        <f t="shared" si="18"/>
        <v>#DIV/0!</v>
      </c>
      <c r="N33" s="41">
        <f t="shared" si="18"/>
        <v>5.6428413365788889E-2</v>
      </c>
    </row>
    <row r="34" spans="1:14" ht="12" customHeight="1" x14ac:dyDescent="0.2">
      <c r="A34" s="5" t="s">
        <v>24</v>
      </c>
      <c r="B34" s="41">
        <f t="shared" ref="B34:N34" si="19">B25/B28</f>
        <v>0.3726121485297274</v>
      </c>
      <c r="C34" s="41">
        <f t="shared" si="19"/>
        <v>0.35167846540306008</v>
      </c>
      <c r="D34" s="41" t="e">
        <f t="shared" si="19"/>
        <v>#DIV/0!</v>
      </c>
      <c r="E34" s="41" t="e">
        <f t="shared" si="19"/>
        <v>#DIV/0!</v>
      </c>
      <c r="F34" s="41" t="e">
        <f t="shared" si="19"/>
        <v>#DIV/0!</v>
      </c>
      <c r="G34" s="41" t="e">
        <f t="shared" si="19"/>
        <v>#DIV/0!</v>
      </c>
      <c r="H34" s="41" t="e">
        <f t="shared" si="19"/>
        <v>#DIV/0!</v>
      </c>
      <c r="I34" s="41" t="e">
        <f t="shared" si="19"/>
        <v>#DIV/0!</v>
      </c>
      <c r="J34" s="41" t="e">
        <f t="shared" si="19"/>
        <v>#DIV/0!</v>
      </c>
      <c r="K34" s="41" t="e">
        <f t="shared" si="19"/>
        <v>#DIV/0!</v>
      </c>
      <c r="L34" s="41" t="e">
        <f t="shared" si="19"/>
        <v>#DIV/0!</v>
      </c>
      <c r="M34" s="41" t="e">
        <f t="shared" si="19"/>
        <v>#DIV/0!</v>
      </c>
      <c r="N34" s="41">
        <f t="shared" si="19"/>
        <v>0.3624695729143616</v>
      </c>
    </row>
    <row r="35" spans="1:14" x14ac:dyDescent="0.2">
      <c r="A35" s="5" t="s">
        <v>1</v>
      </c>
      <c r="B35" s="41">
        <f t="shared" ref="B35:N35" si="20">B26/B28</f>
        <v>0.35265078342992057</v>
      </c>
      <c r="C35" s="41">
        <f>C26/C28</f>
        <v>0.37656999314912082</v>
      </c>
      <c r="D35" s="41" t="e">
        <f t="shared" si="20"/>
        <v>#DIV/0!</v>
      </c>
      <c r="E35" s="41" t="e">
        <f t="shared" si="20"/>
        <v>#DIV/0!</v>
      </c>
      <c r="F35" s="41" t="e">
        <f t="shared" si="20"/>
        <v>#DIV/0!</v>
      </c>
      <c r="G35" s="41" t="e">
        <f t="shared" si="20"/>
        <v>#DIV/0!</v>
      </c>
      <c r="H35" s="41" t="e">
        <f t="shared" si="20"/>
        <v>#DIV/0!</v>
      </c>
      <c r="I35" s="41" t="e">
        <f t="shared" si="20"/>
        <v>#DIV/0!</v>
      </c>
      <c r="J35" s="41" t="e">
        <f t="shared" si="20"/>
        <v>#DIV/0!</v>
      </c>
      <c r="K35" s="41" t="e">
        <f t="shared" si="20"/>
        <v>#DIV/0!</v>
      </c>
      <c r="L35" s="41" t="e">
        <f t="shared" si="20"/>
        <v>#DIV/0!</v>
      </c>
      <c r="M35" s="41" t="e">
        <f t="shared" si="20"/>
        <v>#DIV/0!</v>
      </c>
      <c r="N35" s="41">
        <f t="shared" si="20"/>
        <v>0.3642398760787785</v>
      </c>
    </row>
    <row r="36" spans="1:14" x14ac:dyDescent="0.2">
      <c r="A36" s="5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1:14" x14ac:dyDescent="0.2">
      <c r="A37" s="10" t="s">
        <v>12</v>
      </c>
      <c r="B37" s="177">
        <f>SUM(B31:B36)</f>
        <v>1</v>
      </c>
      <c r="C37" s="177">
        <f>SUM(C31:C36)</f>
        <v>1</v>
      </c>
      <c r="D37" s="177" t="e">
        <f t="shared" ref="D37:F37" si="21">SUM(D31:D36)</f>
        <v>#DIV/0!</v>
      </c>
      <c r="E37" s="177" t="e">
        <f t="shared" si="21"/>
        <v>#DIV/0!</v>
      </c>
      <c r="F37" s="177" t="e">
        <f t="shared" si="21"/>
        <v>#DIV/0!</v>
      </c>
      <c r="G37" s="177" t="e">
        <f t="shared" ref="G37:L37" si="22">SUM(G31:G36)</f>
        <v>#DIV/0!</v>
      </c>
      <c r="H37" s="177" t="e">
        <f t="shared" si="22"/>
        <v>#DIV/0!</v>
      </c>
      <c r="I37" s="177" t="e">
        <f t="shared" si="22"/>
        <v>#DIV/0!</v>
      </c>
      <c r="J37" s="177" t="e">
        <f t="shared" si="22"/>
        <v>#DIV/0!</v>
      </c>
      <c r="K37" s="177" t="e">
        <f t="shared" si="22"/>
        <v>#DIV/0!</v>
      </c>
      <c r="L37" s="177" t="e">
        <f t="shared" si="22"/>
        <v>#DIV/0!</v>
      </c>
      <c r="M37" s="177" t="e">
        <f>SUM(M31:M36)</f>
        <v>#DIV/0!</v>
      </c>
      <c r="N37" s="177">
        <f t="shared" ref="N37" si="23">SUM(N31:N36)</f>
        <v>1</v>
      </c>
    </row>
    <row r="38" spans="1:14" ht="15.6" customHeight="1" x14ac:dyDescent="0.2">
      <c r="A38" s="14"/>
      <c r="B38" s="33"/>
      <c r="C38" s="36"/>
      <c r="D38" s="37"/>
      <c r="E38" s="38"/>
      <c r="F38" s="39"/>
      <c r="G38" s="26"/>
      <c r="H38" s="27"/>
      <c r="I38" s="28"/>
      <c r="J38" s="29"/>
      <c r="K38" s="30"/>
      <c r="L38" s="31"/>
      <c r="M38" s="32"/>
      <c r="N38" s="14"/>
    </row>
    <row r="39" spans="1:14" ht="18" customHeight="1" x14ac:dyDescent="0.2">
      <c r="A39" s="16" t="s">
        <v>10</v>
      </c>
      <c r="B39" s="183" t="s">
        <v>91</v>
      </c>
      <c r="C39" s="183" t="s">
        <v>92</v>
      </c>
      <c r="D39" s="183" t="s">
        <v>86</v>
      </c>
      <c r="E39" s="183" t="s">
        <v>93</v>
      </c>
      <c r="F39" s="183" t="s">
        <v>94</v>
      </c>
      <c r="G39" s="183" t="s">
        <v>95</v>
      </c>
      <c r="H39" s="183" t="s">
        <v>96</v>
      </c>
      <c r="I39" s="183" t="s">
        <v>97</v>
      </c>
      <c r="J39" s="183" t="s">
        <v>98</v>
      </c>
      <c r="K39" s="183" t="s">
        <v>99</v>
      </c>
      <c r="L39" s="183" t="s">
        <v>100</v>
      </c>
      <c r="M39" s="183" t="s">
        <v>101</v>
      </c>
      <c r="N39" s="4" t="s">
        <v>0</v>
      </c>
    </row>
    <row r="40" spans="1:14" x14ac:dyDescent="0.2">
      <c r="A40" s="5" t="s">
        <v>8</v>
      </c>
      <c r="B40" s="162">
        <f t="shared" ref="B40:N40" si="24">B3/B22</f>
        <v>114.20807980049877</v>
      </c>
      <c r="C40" s="162">
        <f t="shared" si="24"/>
        <v>114.70551928783384</v>
      </c>
      <c r="D40" s="162" t="e">
        <f t="shared" si="24"/>
        <v>#DIV/0!</v>
      </c>
      <c r="E40" s="162" t="e">
        <f t="shared" si="24"/>
        <v>#DIV/0!</v>
      </c>
      <c r="F40" s="162" t="e">
        <f t="shared" si="24"/>
        <v>#DIV/0!</v>
      </c>
      <c r="G40" s="162" t="e">
        <f t="shared" si="24"/>
        <v>#DIV/0!</v>
      </c>
      <c r="H40" s="162" t="e">
        <f>H3/H22</f>
        <v>#DIV/0!</v>
      </c>
      <c r="I40" s="162" t="e">
        <f t="shared" si="24"/>
        <v>#DIV/0!</v>
      </c>
      <c r="J40" s="162" t="e">
        <f t="shared" si="24"/>
        <v>#DIV/0!</v>
      </c>
      <c r="K40" s="162" t="e">
        <f t="shared" si="24"/>
        <v>#DIV/0!</v>
      </c>
      <c r="L40" s="162" t="e">
        <f t="shared" si="24"/>
        <v>#DIV/0!</v>
      </c>
      <c r="M40" s="162" t="e">
        <f t="shared" si="24"/>
        <v>#DIV/0!</v>
      </c>
      <c r="N40" s="162">
        <f t="shared" si="24"/>
        <v>114.43523035230353</v>
      </c>
    </row>
    <row r="41" spans="1:14" x14ac:dyDescent="0.2">
      <c r="A41" s="5" t="s">
        <v>9</v>
      </c>
      <c r="B41" s="162">
        <f t="shared" ref="B41:N41" si="25">B4/B23</f>
        <v>92.703950233281489</v>
      </c>
      <c r="C41" s="162">
        <f t="shared" si="25"/>
        <v>92.719861830742659</v>
      </c>
      <c r="D41" s="162" t="e">
        <f t="shared" si="25"/>
        <v>#DIV/0!</v>
      </c>
      <c r="E41" s="162" t="e">
        <f t="shared" si="25"/>
        <v>#DIV/0!</v>
      </c>
      <c r="F41" s="162" t="e">
        <f t="shared" si="25"/>
        <v>#DIV/0!</v>
      </c>
      <c r="G41" s="162" t="e">
        <f t="shared" si="25"/>
        <v>#DIV/0!</v>
      </c>
      <c r="H41" s="162" t="e">
        <f t="shared" si="25"/>
        <v>#DIV/0!</v>
      </c>
      <c r="I41" s="162" t="e">
        <f t="shared" si="25"/>
        <v>#DIV/0!</v>
      </c>
      <c r="J41" s="162" t="e">
        <f t="shared" si="25"/>
        <v>#DIV/0!</v>
      </c>
      <c r="K41" s="162" t="e">
        <f t="shared" si="25"/>
        <v>#DIV/0!</v>
      </c>
      <c r="L41" s="162" t="e">
        <f t="shared" si="25"/>
        <v>#DIV/0!</v>
      </c>
      <c r="M41" s="162" t="e">
        <f t="shared" si="25"/>
        <v>#DIV/0!</v>
      </c>
      <c r="N41" s="162">
        <f t="shared" si="25"/>
        <v>92.711489361702135</v>
      </c>
    </row>
    <row r="42" spans="1:14" x14ac:dyDescent="0.2">
      <c r="A42" s="5" t="s">
        <v>89</v>
      </c>
      <c r="B42" s="162">
        <f t="shared" ref="B42:N42" si="26">B5/B24</f>
        <v>92.952203389830515</v>
      </c>
      <c r="C42" s="162">
        <f t="shared" si="26"/>
        <v>92.56</v>
      </c>
      <c r="D42" s="162" t="e">
        <f t="shared" si="26"/>
        <v>#DIV/0!</v>
      </c>
      <c r="E42" s="162" t="e">
        <f t="shared" si="26"/>
        <v>#DIV/0!</v>
      </c>
      <c r="F42" s="162" t="e">
        <f t="shared" si="26"/>
        <v>#DIV/0!</v>
      </c>
      <c r="G42" s="162" t="e">
        <f t="shared" si="26"/>
        <v>#DIV/0!</v>
      </c>
      <c r="H42" s="162" t="e">
        <f t="shared" si="26"/>
        <v>#DIV/0!</v>
      </c>
      <c r="I42" s="162" t="e">
        <f t="shared" si="26"/>
        <v>#DIV/0!</v>
      </c>
      <c r="J42" s="162" t="e">
        <f t="shared" si="26"/>
        <v>#DIV/0!</v>
      </c>
      <c r="K42" s="162" t="e">
        <f t="shared" si="26"/>
        <v>#DIV/0!</v>
      </c>
      <c r="L42" s="162" t="e">
        <f t="shared" si="26"/>
        <v>#DIV/0!</v>
      </c>
      <c r="M42" s="162" t="e">
        <f t="shared" si="26"/>
        <v>#DIV/0!</v>
      </c>
      <c r="N42" s="162">
        <f t="shared" si="26"/>
        <v>92.741490196078445</v>
      </c>
    </row>
    <row r="43" spans="1:14" ht="12" customHeight="1" x14ac:dyDescent="0.2">
      <c r="A43" s="5" t="s">
        <v>24</v>
      </c>
      <c r="B43" s="162">
        <f t="shared" ref="B43:N43" si="27">B6/B25</f>
        <v>100.8978801843318</v>
      </c>
      <c r="C43" s="162">
        <f t="shared" si="27"/>
        <v>100.64571428571428</v>
      </c>
      <c r="D43" s="162" t="e">
        <f t="shared" si="27"/>
        <v>#DIV/0!</v>
      </c>
      <c r="E43" s="162" t="e">
        <f t="shared" si="27"/>
        <v>#DIV/0!</v>
      </c>
      <c r="F43" s="162" t="e">
        <f t="shared" si="27"/>
        <v>#DIV/0!</v>
      </c>
      <c r="G43" s="162" t="e">
        <f t="shared" si="27"/>
        <v>#DIV/0!</v>
      </c>
      <c r="H43" s="162" t="e">
        <f t="shared" si="27"/>
        <v>#DIV/0!</v>
      </c>
      <c r="I43" s="162" t="e">
        <f t="shared" si="27"/>
        <v>#DIV/0!</v>
      </c>
      <c r="J43" s="162" t="e">
        <f t="shared" si="27"/>
        <v>#DIV/0!</v>
      </c>
      <c r="K43" s="162" t="e">
        <f t="shared" si="27"/>
        <v>#DIV/0!</v>
      </c>
      <c r="L43" s="162" t="e">
        <f t="shared" si="27"/>
        <v>#DIV/0!</v>
      </c>
      <c r="M43" s="162" t="e">
        <f t="shared" si="27"/>
        <v>#DIV/0!</v>
      </c>
      <c r="N43" s="162">
        <f t="shared" si="27"/>
        <v>100.77934065934066</v>
      </c>
    </row>
    <row r="44" spans="1:14" x14ac:dyDescent="0.2">
      <c r="A44" s="5" t="s">
        <v>1</v>
      </c>
      <c r="B44" s="162">
        <f t="shared" ref="B44:N44" si="28">B7/B26</f>
        <v>93.179695678636648</v>
      </c>
      <c r="C44" s="162">
        <f t="shared" si="28"/>
        <v>93.458095815645848</v>
      </c>
      <c r="D44" s="162" t="e">
        <f t="shared" si="28"/>
        <v>#DIV/0!</v>
      </c>
      <c r="E44" s="162" t="e">
        <f t="shared" si="28"/>
        <v>#DIV/0!</v>
      </c>
      <c r="F44" s="162" t="e">
        <f t="shared" si="28"/>
        <v>#DIV/0!</v>
      </c>
      <c r="G44" s="162" t="e">
        <f t="shared" si="28"/>
        <v>#DIV/0!</v>
      </c>
      <c r="H44" s="162" t="e">
        <f t="shared" si="28"/>
        <v>#DIV/0!</v>
      </c>
      <c r="I44" s="162" t="e">
        <f t="shared" si="28"/>
        <v>#DIV/0!</v>
      </c>
      <c r="J44" s="162" t="e">
        <f t="shared" si="28"/>
        <v>#DIV/0!</v>
      </c>
      <c r="K44" s="162" t="e">
        <f t="shared" si="28"/>
        <v>#DIV/0!</v>
      </c>
      <c r="L44" s="162" t="e">
        <f t="shared" si="28"/>
        <v>#DIV/0!</v>
      </c>
      <c r="M44" s="162" t="e">
        <f t="shared" si="28"/>
        <v>#DIV/0!</v>
      </c>
      <c r="N44" s="162">
        <f t="shared" si="28"/>
        <v>93.319149453219936</v>
      </c>
    </row>
    <row r="45" spans="1:14" x14ac:dyDescent="0.2">
      <c r="A45" s="5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</row>
    <row r="46" spans="1:14" x14ac:dyDescent="0.2">
      <c r="A46" s="86" t="s">
        <v>10</v>
      </c>
      <c r="B46" s="148">
        <f>B9/B28</f>
        <v>97.788315089074914</v>
      </c>
      <c r="C46" s="164">
        <f>C9/C28</f>
        <v>97.467184288650387</v>
      </c>
      <c r="D46" s="164" t="e">
        <f t="shared" ref="D46:N46" si="29">D9/D28</f>
        <v>#DIV/0!</v>
      </c>
      <c r="E46" s="164" t="e">
        <f t="shared" si="29"/>
        <v>#DIV/0!</v>
      </c>
      <c r="F46" s="164" t="e">
        <f>F9/F28</f>
        <v>#DIV/0!</v>
      </c>
      <c r="G46" s="164" t="e">
        <f>G9/G28</f>
        <v>#DIV/0!</v>
      </c>
      <c r="H46" s="164" t="e">
        <f>H9/H28</f>
        <v>#DIV/0!</v>
      </c>
      <c r="I46" s="164" t="e">
        <f t="shared" si="29"/>
        <v>#DIV/0!</v>
      </c>
      <c r="J46" s="164" t="e">
        <f t="shared" si="29"/>
        <v>#DIV/0!</v>
      </c>
      <c r="K46" s="164" t="e">
        <f>K9/K28</f>
        <v>#DIV/0!</v>
      </c>
      <c r="L46" s="164" t="e">
        <f>L9/L28</f>
        <v>#DIV/0!</v>
      </c>
      <c r="M46" s="164" t="e">
        <f t="shared" si="29"/>
        <v>#DIV/0!</v>
      </c>
      <c r="N46" s="164">
        <f t="shared" si="29"/>
        <v>97.632724053994252</v>
      </c>
    </row>
    <row r="47" spans="1:14" ht="14.1" customHeight="1" x14ac:dyDescent="0.2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58" spans="11:11" x14ac:dyDescent="0.2">
      <c r="K58" s="1" t="s">
        <v>69</v>
      </c>
    </row>
  </sheetData>
  <pageMargins left="0.5" right="0.5" top="0.5" bottom="0.5" header="0.25" footer="0.25"/>
  <pageSetup scale="90" orientation="landscape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Group 1 ITE</vt:lpstr>
      <vt:lpstr>Group 1 Cat 2 ITE -Rechargeable</vt:lpstr>
      <vt:lpstr>Group 2 BTE</vt:lpstr>
      <vt:lpstr>Group 2 Cat 2 BTE -Rechargeable</vt:lpstr>
      <vt:lpstr>Group 3 RIC</vt:lpstr>
      <vt:lpstr>Group 3- RIC - R</vt:lpstr>
      <vt:lpstr>Group 4 Wireless</vt:lpstr>
      <vt:lpstr>Group 6 Remotes</vt:lpstr>
      <vt:lpstr>Group 7 - CROS Non-R</vt:lpstr>
      <vt:lpstr>Group 7 CROS- R</vt:lpstr>
      <vt:lpstr>Group 8 CI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Procurement Distribution Dec 2019</dc:title>
  <dc:creator/>
  <cp:lastModifiedBy/>
  <dcterms:created xsi:type="dcterms:W3CDTF">2020-01-14T21:41:36Z</dcterms:created>
  <dcterms:modified xsi:type="dcterms:W3CDTF">2024-12-12T19:54:07Z</dcterms:modified>
</cp:coreProperties>
</file>